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UdeA\CALIFICACION PROPUESTAS\laboratorio NUTRICION ANIMAL\"/>
    </mc:Choice>
  </mc:AlternateContent>
  <bookViews>
    <workbookView xWindow="0" yWindow="0" windowWidth="20490" windowHeight="7650" tabRatio="923"/>
  </bookViews>
  <sheets>
    <sheet name="1_ENTREGA" sheetId="2" r:id="rId1"/>
    <sheet name="2_APERTURA DE SOBRES" sheetId="35" r:id="rId2"/>
    <sheet name="5,1. REQUISITOS JURÍDICOS" sheetId="21" r:id="rId3"/>
    <sheet name="5.2.1 EXPERIENCIA GRAL" sheetId="36" r:id="rId4"/>
    <sheet name="5.3 CAP FINANCIERA" sheetId="37" r:id="rId5"/>
    <sheet name="5.4 REQUISITOS COMERCIALES" sheetId="38" r:id="rId6"/>
    <sheet name="PRESUPUESTOS" sheetId="46" r:id="rId7"/>
    <sheet name="AU" sheetId="48" r:id="rId8"/>
    <sheet name="VALORES UNITARIOS" sheetId="51" r:id="rId9"/>
    <sheet name="RESUMEN" sheetId="44" r:id="rId10"/>
    <sheet name="Cálculo Pt2" sheetId="28" r:id="rId11"/>
    <sheet name="10. EVALUACIÓN" sheetId="18" r:id="rId12"/>
  </sheets>
  <externalReferences>
    <externalReference r:id="rId13"/>
    <externalReference r:id="rId14"/>
  </externalReferences>
  <definedNames>
    <definedName name="_Dist_Bin" hidden="1">[1]MPC3I4!$A$2040:$DD$3161</definedName>
    <definedName name="_Dist_Values" hidden="1">[1]MPC3I4!$A$2552:$IV$3906</definedName>
    <definedName name="_Fill" localSheetId="8" hidden="1">#REF!</definedName>
    <definedName name="_Fill" hidden="1">#REF!</definedName>
    <definedName name="A_U">AU!$A$53:$G$65</definedName>
    <definedName name="_xlnm.Print_Area" localSheetId="0">'1_ENTREGA'!$A$1:$B$23</definedName>
    <definedName name="_xlnm.Print_Area" localSheetId="1">'2_APERTURA DE SOBRES'!$A$1:$I$22</definedName>
    <definedName name="B" localSheetId="8" hidden="1">#REF!</definedName>
    <definedName name="B" hidden="1">#REF!</definedName>
    <definedName name="C_FINANCIERA">'5.3 CAP FINANCIERA'!$Q$6:$S$18</definedName>
    <definedName name="COSTO_D">PRESUPUESTOS!$G$229:$H$241</definedName>
    <definedName name="ESTATUS">RESUMEN!$A$5:$J$17</definedName>
    <definedName name="EXPERIENCIA">'5.2.1 EXPERIENCIA GRAL'!$W$11:$Z$23</definedName>
    <definedName name="ITEMS_REPRE">'Cálculo Pt2'!$A$14:$A$74</definedName>
    <definedName name="OFERENTE_1">PRESUPUESTOS!$K$9:$P$213</definedName>
    <definedName name="OFERENTE_10">PRESUPUESTOS!$FH$9:$FM$213</definedName>
    <definedName name="OFERENTE_11">PRESUPUESTOS!$FY$9:$GD$213</definedName>
    <definedName name="OFERENTE_12">PRESUPUESTOS!$GP$9:$GU$213</definedName>
    <definedName name="OFERENTE_13">PRESUPUESTOS!$HG$9:$HL$213</definedName>
    <definedName name="OFERENTE_2">PRESUPUESTOS!$AB$9:$AG$213</definedName>
    <definedName name="OFERENTE_3">PRESUPUESTOS!$AS$9:$AX$213</definedName>
    <definedName name="OFERENTE_4">PRESUPUESTOS!$BJ$9:$BO$213</definedName>
    <definedName name="OFERENTE_5">PRESUPUESTOS!$CA$9:$CF$213</definedName>
    <definedName name="OFERENTE_6">PRESUPUESTOS!$CR$9:$CW$213</definedName>
    <definedName name="OFERENTE_7">PRESUPUESTOS!$DI$9:$DN$213</definedName>
    <definedName name="OFERENTE_8">PRESUPUESTOS!$DZ$9:$EE$213</definedName>
    <definedName name="OFERENTE_9">PRESUPUESTOS!$EQ$9:$EV$213</definedName>
    <definedName name="OFERENTES">'1_ENTREGA'!$A$7:$B$19</definedName>
    <definedName name="R_COMERCIALES">'5.4 REQUISITOS COMERCIALES'!$I$4:$K$16</definedName>
    <definedName name="UNITARIOS">'VALORES UNITARIOS'!$C$181:$G$193</definedName>
    <definedName name="V_PRESUPUESTO">PRESUPUESTOS!$C$229:$F$241</definedName>
    <definedName name="wrn.GENERAL." hidden="1">{"TAB1",#N/A,TRUE,"GENERAL";"TAB2",#N/A,TRUE,"GENERAL";"TAB3",#N/A,TRUE,"GENERAL";"TAB4",#N/A,TRUE,"GENERAL";"TAB5",#N/A,TRUE,"GENERAL"}</definedName>
    <definedName name="wrn.items." localSheetId="11" hidden="1">{#N/A,#N/A,FALSE,"Items"}</definedName>
    <definedName name="wrn.items." localSheetId="2" hidden="1">{#N/A,#N/A,FALSE,"Items"}</definedName>
    <definedName name="wrn.items." hidden="1">{#N/A,#N/A,FALSE,"Items"}</definedName>
    <definedName name="wrn.via." hidden="1">{"via1",#N/A,TRUE,"general";"via2",#N/A,TRUE,"general";"via3",#N/A,TRUE,"general"}</definedName>
    <definedName name="wrn1.items" localSheetId="11" hidden="1">{#N/A,#N/A,FALSE,"Items"}</definedName>
    <definedName name="wrn1.items" localSheetId="2" hidden="1">{#N/A,#N/A,FALSE,"Items"}</definedName>
    <definedName name="wrn1.items" hidden="1">{#N/A,#N/A,FALSE,"Items"}</definedName>
    <definedName name="yuf" hidden="1">{"TAB1",#N/A,TRUE,"GENERAL";"TAB2",#N/A,TRUE,"GENERAL";"TAB3",#N/A,TRUE,"GENERAL";"TAB4",#N/A,TRUE,"GENERAL";"TAB5",#N/A,TRUE,"GENERAL"}</definedName>
    <definedName name="Z_0DF4D8E0_70F8_43CF_A6D4_A84D04F4D812_.wvu.Cols" localSheetId="0" hidden="1">'1_ENTREGA'!#REF!</definedName>
    <definedName name="Z_0DF4D8E0_70F8_43CF_A6D4_A84D04F4D812_.wvu.PrintArea" localSheetId="0" hidden="1">'1_ENTREGA'!$A$1:$B$15</definedName>
    <definedName name="Z_0DF4D8E0_70F8_43CF_A6D4_A84D04F4D812_.wvu.Rows" localSheetId="0" hidden="1">'1_ENTREGA'!#REF!</definedName>
  </definedNames>
  <calcPr calcId="162913"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9" i="48" l="1"/>
  <c r="CA224" i="46"/>
  <c r="BR172" i="51" l="1"/>
  <c r="BR11" i="51"/>
  <c r="BR12" i="51"/>
  <c r="BR13" i="51"/>
  <c r="BR14" i="51"/>
  <c r="BR15" i="51"/>
  <c r="BR16" i="51"/>
  <c r="BR17" i="51"/>
  <c r="BR18" i="51"/>
  <c r="BR19" i="51"/>
  <c r="BR20" i="51"/>
  <c r="BR21" i="51"/>
  <c r="BR22" i="51"/>
  <c r="BR23" i="51"/>
  <c r="BR24" i="51"/>
  <c r="BR25" i="51"/>
  <c r="BR26" i="51"/>
  <c r="BR27" i="51"/>
  <c r="BR28" i="51"/>
  <c r="BR29" i="51"/>
  <c r="BR30" i="51"/>
  <c r="BR31" i="51"/>
  <c r="BR32" i="51"/>
  <c r="BR33" i="51"/>
  <c r="BR34" i="51"/>
  <c r="BR35" i="51"/>
  <c r="BR36" i="51"/>
  <c r="BR37" i="51"/>
  <c r="BR38" i="51"/>
  <c r="BR39" i="51"/>
  <c r="BR40" i="51"/>
  <c r="BR41" i="51"/>
  <c r="BR42" i="51"/>
  <c r="BR43" i="51"/>
  <c r="BR44" i="51"/>
  <c r="BR45" i="51"/>
  <c r="BR46" i="51"/>
  <c r="BR47" i="51"/>
  <c r="BR48" i="51"/>
  <c r="BR49" i="51"/>
  <c r="BR50" i="51"/>
  <c r="BR51" i="51"/>
  <c r="BR52" i="51"/>
  <c r="BR53" i="51"/>
  <c r="BR54" i="51"/>
  <c r="BR55" i="51"/>
  <c r="BR56" i="51"/>
  <c r="BR57" i="51"/>
  <c r="BR58" i="51"/>
  <c r="BR59" i="51"/>
  <c r="BR60" i="51"/>
  <c r="BR61" i="51"/>
  <c r="BR62" i="51"/>
  <c r="BR63" i="51"/>
  <c r="BR64" i="51"/>
  <c r="BR65" i="51"/>
  <c r="BR66" i="51"/>
  <c r="BR67" i="51"/>
  <c r="BR68" i="51"/>
  <c r="BR69" i="51"/>
  <c r="BR70" i="51"/>
  <c r="BR71" i="51"/>
  <c r="BR72" i="51"/>
  <c r="BR73" i="51"/>
  <c r="BR74" i="51"/>
  <c r="BR75" i="51"/>
  <c r="BR76" i="51"/>
  <c r="BR77" i="51"/>
  <c r="BR78" i="51"/>
  <c r="BR79" i="51"/>
  <c r="BR80" i="51"/>
  <c r="BR81" i="51"/>
  <c r="BR82" i="51"/>
  <c r="BR83" i="51"/>
  <c r="BR84" i="51"/>
  <c r="BR85" i="51"/>
  <c r="BR86" i="51"/>
  <c r="BR87" i="51"/>
  <c r="BR88" i="51"/>
  <c r="BR89" i="51"/>
  <c r="BR90" i="51"/>
  <c r="BR91" i="51"/>
  <c r="BR92" i="51"/>
  <c r="BR93" i="51"/>
  <c r="BR94" i="51"/>
  <c r="BR95" i="51"/>
  <c r="BR96" i="51"/>
  <c r="BR97" i="51"/>
  <c r="BR98" i="51"/>
  <c r="BR99" i="51"/>
  <c r="BR100" i="51"/>
  <c r="BR101" i="51"/>
  <c r="BR102" i="51"/>
  <c r="BR103" i="51"/>
  <c r="BR104" i="51"/>
  <c r="BR105" i="51"/>
  <c r="BR106" i="51"/>
  <c r="BR107" i="51"/>
  <c r="BR108" i="51"/>
  <c r="BR109" i="51"/>
  <c r="BR110" i="51"/>
  <c r="BR111" i="51"/>
  <c r="BR112" i="51"/>
  <c r="BR113" i="51"/>
  <c r="BR114" i="51"/>
  <c r="BR115" i="51"/>
  <c r="BR116" i="51"/>
  <c r="BR117" i="51"/>
  <c r="BR118" i="51"/>
  <c r="BR119" i="51"/>
  <c r="BR120" i="51"/>
  <c r="BR121" i="51"/>
  <c r="BR122" i="51"/>
  <c r="BR123" i="51"/>
  <c r="BR124" i="51"/>
  <c r="BR125" i="51"/>
  <c r="BR126" i="51"/>
  <c r="BR127" i="51"/>
  <c r="BR128" i="51"/>
  <c r="BR129" i="51"/>
  <c r="BR130" i="51"/>
  <c r="BR131" i="51"/>
  <c r="BR132" i="51"/>
  <c r="BR133" i="51"/>
  <c r="BR134" i="51"/>
  <c r="BR135" i="51"/>
  <c r="BR136" i="51"/>
  <c r="BR137" i="51"/>
  <c r="BR138" i="51"/>
  <c r="BR139" i="51"/>
  <c r="BR140" i="51"/>
  <c r="BR141" i="51"/>
  <c r="BR142" i="51"/>
  <c r="BR143" i="51"/>
  <c r="BR144" i="51"/>
  <c r="BR145" i="51"/>
  <c r="BR146" i="51"/>
  <c r="BR147" i="51"/>
  <c r="BR148" i="51"/>
  <c r="BR149" i="51"/>
  <c r="BR150" i="51"/>
  <c r="BR151" i="51"/>
  <c r="BR152" i="51"/>
  <c r="BR153" i="51"/>
  <c r="BR154" i="51"/>
  <c r="BR155" i="51"/>
  <c r="BR156" i="51"/>
  <c r="BR157" i="51"/>
  <c r="BR158" i="51"/>
  <c r="BR159" i="51"/>
  <c r="BR160" i="51"/>
  <c r="BR161" i="51"/>
  <c r="BR162" i="51"/>
  <c r="BR163" i="51"/>
  <c r="BR164" i="51"/>
  <c r="BR165" i="51"/>
  <c r="BR166" i="51"/>
  <c r="BR167" i="51"/>
  <c r="BR168" i="51"/>
  <c r="BR169" i="51"/>
  <c r="BR170" i="51"/>
  <c r="BR171" i="51"/>
  <c r="BR10" i="51"/>
  <c r="BQ11" i="51"/>
  <c r="BQ12" i="51"/>
  <c r="BQ13" i="51"/>
  <c r="BQ14" i="51"/>
  <c r="BQ15" i="51"/>
  <c r="BQ16" i="51"/>
  <c r="BQ17" i="51"/>
  <c r="BQ18" i="51"/>
  <c r="BQ19" i="51"/>
  <c r="BQ20" i="51"/>
  <c r="BQ21" i="51"/>
  <c r="BQ22" i="51"/>
  <c r="BQ23" i="51"/>
  <c r="BQ24" i="51"/>
  <c r="BQ25" i="51"/>
  <c r="BQ26" i="51"/>
  <c r="BQ27" i="51"/>
  <c r="BQ28" i="51"/>
  <c r="BQ29" i="51"/>
  <c r="BQ30" i="51"/>
  <c r="BQ31" i="51"/>
  <c r="BQ32" i="51"/>
  <c r="BQ33" i="51"/>
  <c r="BQ34" i="51"/>
  <c r="BQ35" i="51"/>
  <c r="BQ36" i="51"/>
  <c r="BQ37" i="51"/>
  <c r="BQ38" i="51"/>
  <c r="BQ39" i="51"/>
  <c r="BQ40" i="51"/>
  <c r="BQ41" i="51"/>
  <c r="BQ42" i="51"/>
  <c r="BQ43" i="51"/>
  <c r="BQ44" i="51"/>
  <c r="BQ45" i="51"/>
  <c r="BQ46" i="51"/>
  <c r="BQ47" i="51"/>
  <c r="BQ48" i="51"/>
  <c r="BQ49" i="51"/>
  <c r="BQ50" i="51"/>
  <c r="BQ51" i="51"/>
  <c r="BQ52" i="51"/>
  <c r="BQ53" i="51"/>
  <c r="BQ54" i="51"/>
  <c r="BQ55" i="51"/>
  <c r="BQ56" i="51"/>
  <c r="BQ57" i="51"/>
  <c r="BQ58" i="51"/>
  <c r="BQ59" i="51"/>
  <c r="BQ60" i="51"/>
  <c r="BQ61" i="51"/>
  <c r="BQ62" i="51"/>
  <c r="BQ63" i="51"/>
  <c r="BQ64" i="51"/>
  <c r="BQ65" i="51"/>
  <c r="BQ66" i="51"/>
  <c r="BQ67" i="51"/>
  <c r="BQ68" i="51"/>
  <c r="BQ69" i="51"/>
  <c r="BQ70" i="51"/>
  <c r="BQ71" i="51"/>
  <c r="BQ72" i="51"/>
  <c r="BQ73" i="51"/>
  <c r="BQ74" i="51"/>
  <c r="BQ75" i="51"/>
  <c r="BQ76" i="51"/>
  <c r="BQ77" i="51"/>
  <c r="BQ78" i="51"/>
  <c r="BQ79" i="51"/>
  <c r="BQ80" i="51"/>
  <c r="BQ81" i="51"/>
  <c r="BQ82" i="51"/>
  <c r="BQ83" i="51"/>
  <c r="BQ84" i="51"/>
  <c r="BQ85" i="51"/>
  <c r="BQ86" i="51"/>
  <c r="BQ87" i="51"/>
  <c r="BQ88" i="51"/>
  <c r="BQ89" i="51"/>
  <c r="BQ90" i="51"/>
  <c r="BQ91" i="51"/>
  <c r="BQ92" i="51"/>
  <c r="BQ93" i="51"/>
  <c r="BQ94" i="51"/>
  <c r="BQ95" i="51"/>
  <c r="BQ96" i="51"/>
  <c r="BQ97" i="51"/>
  <c r="BQ98" i="51"/>
  <c r="BQ99" i="51"/>
  <c r="BQ100" i="51"/>
  <c r="BQ101" i="51"/>
  <c r="BQ102" i="51"/>
  <c r="BQ103" i="51"/>
  <c r="BQ104" i="51"/>
  <c r="BQ105" i="51"/>
  <c r="BQ106" i="51"/>
  <c r="BQ107" i="51"/>
  <c r="BQ108" i="51"/>
  <c r="BQ109" i="51"/>
  <c r="BQ110" i="51"/>
  <c r="BQ111" i="51"/>
  <c r="BQ112" i="51"/>
  <c r="BQ113" i="51"/>
  <c r="BQ114" i="51"/>
  <c r="BQ115" i="51"/>
  <c r="BQ116" i="51"/>
  <c r="BQ117" i="51"/>
  <c r="BQ118" i="51"/>
  <c r="BQ119" i="51"/>
  <c r="BQ120" i="51"/>
  <c r="BQ121" i="51"/>
  <c r="BQ122" i="51"/>
  <c r="BQ123" i="51"/>
  <c r="BQ124" i="51"/>
  <c r="BQ125" i="51"/>
  <c r="BQ126" i="51"/>
  <c r="BQ127" i="51"/>
  <c r="BQ128" i="51"/>
  <c r="BQ129" i="51"/>
  <c r="BQ130" i="51"/>
  <c r="BQ131" i="51"/>
  <c r="BQ132" i="51"/>
  <c r="BQ133" i="51"/>
  <c r="BQ134" i="51"/>
  <c r="BQ135" i="51"/>
  <c r="BQ136" i="51"/>
  <c r="BQ137" i="51"/>
  <c r="BQ138" i="51"/>
  <c r="BQ139" i="51"/>
  <c r="BQ140" i="51"/>
  <c r="BQ141" i="51"/>
  <c r="BQ142" i="51"/>
  <c r="BQ143" i="51"/>
  <c r="BQ144" i="51"/>
  <c r="BQ145" i="51"/>
  <c r="BQ146" i="51"/>
  <c r="BQ147" i="51"/>
  <c r="BQ148" i="51"/>
  <c r="BQ149" i="51"/>
  <c r="BQ150" i="51"/>
  <c r="BQ151" i="51"/>
  <c r="BQ152" i="51"/>
  <c r="BQ153" i="51"/>
  <c r="BQ154" i="51"/>
  <c r="BQ155" i="51"/>
  <c r="BQ156" i="51"/>
  <c r="BQ157" i="51"/>
  <c r="BQ158" i="51"/>
  <c r="BQ159" i="51"/>
  <c r="BQ160" i="51"/>
  <c r="BQ161" i="51"/>
  <c r="BQ162" i="51"/>
  <c r="BQ163" i="51"/>
  <c r="BQ164" i="51"/>
  <c r="BQ165" i="51"/>
  <c r="BQ166" i="51"/>
  <c r="BQ167" i="51"/>
  <c r="BQ168" i="51"/>
  <c r="BQ169" i="51"/>
  <c r="BQ170" i="51"/>
  <c r="BQ171" i="51"/>
  <c r="BQ10" i="51"/>
  <c r="BN10" i="51"/>
  <c r="BO11" i="51"/>
  <c r="BO12" i="51"/>
  <c r="BO13" i="51"/>
  <c r="BO14" i="51"/>
  <c r="BO15" i="51"/>
  <c r="BO16" i="51"/>
  <c r="BO17" i="51"/>
  <c r="BO18" i="51"/>
  <c r="BO19" i="51"/>
  <c r="BO20" i="51"/>
  <c r="BO21" i="51"/>
  <c r="BO22" i="51"/>
  <c r="BO23" i="51"/>
  <c r="BO24" i="51"/>
  <c r="BO25" i="51"/>
  <c r="BO26" i="51"/>
  <c r="BO27" i="51"/>
  <c r="BO28" i="51"/>
  <c r="BO29" i="51"/>
  <c r="BO30" i="51"/>
  <c r="BO31" i="51"/>
  <c r="BO32" i="51"/>
  <c r="BO33" i="51"/>
  <c r="BO34" i="51"/>
  <c r="BO35" i="51"/>
  <c r="BO36" i="51"/>
  <c r="BO37" i="51"/>
  <c r="BO38" i="51"/>
  <c r="BO39" i="51"/>
  <c r="BO40" i="51"/>
  <c r="BO41" i="51"/>
  <c r="BO42" i="51"/>
  <c r="BO43" i="51"/>
  <c r="BO44" i="51"/>
  <c r="BO45" i="51"/>
  <c r="BO46" i="51"/>
  <c r="BO47" i="51"/>
  <c r="BO48" i="51"/>
  <c r="BO49" i="51"/>
  <c r="BO50" i="51"/>
  <c r="BO51" i="51"/>
  <c r="BO52" i="51"/>
  <c r="BO53" i="51"/>
  <c r="BO54" i="51"/>
  <c r="BO55" i="51"/>
  <c r="BO56" i="51"/>
  <c r="BO57" i="51"/>
  <c r="BO58" i="51"/>
  <c r="BO59" i="51"/>
  <c r="BO60" i="51"/>
  <c r="BO61" i="51"/>
  <c r="BO62" i="51"/>
  <c r="BO63" i="51"/>
  <c r="BO64" i="51"/>
  <c r="BO65" i="51"/>
  <c r="BO66" i="51"/>
  <c r="BO67" i="51"/>
  <c r="BO68" i="51"/>
  <c r="BO69" i="51"/>
  <c r="BO70" i="51"/>
  <c r="BO71" i="51"/>
  <c r="BO72" i="51"/>
  <c r="BO73" i="51"/>
  <c r="BO74" i="51"/>
  <c r="BO75" i="51"/>
  <c r="BO76" i="51"/>
  <c r="BO77" i="51"/>
  <c r="BO78" i="51"/>
  <c r="BO79" i="51"/>
  <c r="BO80" i="51"/>
  <c r="BO81" i="51"/>
  <c r="BO82" i="51"/>
  <c r="BO83" i="51"/>
  <c r="BO84" i="51"/>
  <c r="BO85" i="51"/>
  <c r="BO86" i="51"/>
  <c r="BO87" i="51"/>
  <c r="BO88" i="51"/>
  <c r="BO89" i="51"/>
  <c r="BO90" i="51"/>
  <c r="BO91" i="51"/>
  <c r="BO92" i="51"/>
  <c r="BO93" i="51"/>
  <c r="BO94" i="51"/>
  <c r="BO95" i="51"/>
  <c r="BO96" i="51"/>
  <c r="BO97" i="51"/>
  <c r="BO98" i="51"/>
  <c r="BO99" i="51"/>
  <c r="BO100" i="51"/>
  <c r="BO101" i="51"/>
  <c r="BO102" i="51"/>
  <c r="BO103" i="51"/>
  <c r="BO104" i="51"/>
  <c r="BO105" i="51"/>
  <c r="BO106" i="51"/>
  <c r="BO107" i="51"/>
  <c r="BO108" i="51"/>
  <c r="BO109" i="51"/>
  <c r="BO110" i="51"/>
  <c r="BO111" i="51"/>
  <c r="BO112" i="51"/>
  <c r="BO113" i="51"/>
  <c r="BO114" i="51"/>
  <c r="BO115" i="51"/>
  <c r="BO116" i="51"/>
  <c r="BO117" i="51"/>
  <c r="BO118" i="51"/>
  <c r="BO119" i="51"/>
  <c r="BO120" i="51"/>
  <c r="BO121" i="51"/>
  <c r="BO122" i="51"/>
  <c r="BO123" i="51"/>
  <c r="BO124" i="51"/>
  <c r="BO125" i="51"/>
  <c r="BO126" i="51"/>
  <c r="BO127" i="51"/>
  <c r="BO128" i="51"/>
  <c r="BO129" i="51"/>
  <c r="BO130" i="51"/>
  <c r="BO131" i="51"/>
  <c r="BO132" i="51"/>
  <c r="BO133" i="51"/>
  <c r="BO134" i="51"/>
  <c r="BO135" i="51"/>
  <c r="BO136" i="51"/>
  <c r="BO137" i="51"/>
  <c r="BO138" i="51"/>
  <c r="BO139" i="51"/>
  <c r="BO140" i="51"/>
  <c r="BO141" i="51"/>
  <c r="BO142" i="51"/>
  <c r="BO143" i="51"/>
  <c r="BO144" i="51"/>
  <c r="BO145" i="51"/>
  <c r="BO146" i="51"/>
  <c r="BO147" i="51"/>
  <c r="BO148" i="51"/>
  <c r="BO149" i="51"/>
  <c r="BO150" i="51"/>
  <c r="BO151" i="51"/>
  <c r="BO152" i="51"/>
  <c r="BO153" i="51"/>
  <c r="BO154" i="51"/>
  <c r="BO155" i="51"/>
  <c r="BO156" i="51"/>
  <c r="BO157" i="51"/>
  <c r="BO158" i="51"/>
  <c r="BO159" i="51"/>
  <c r="BO160" i="51"/>
  <c r="BO161" i="51"/>
  <c r="BO162" i="51"/>
  <c r="BO163" i="51"/>
  <c r="BO164" i="51"/>
  <c r="BO165" i="51"/>
  <c r="BO166" i="51"/>
  <c r="BO167" i="51"/>
  <c r="BO168" i="51"/>
  <c r="BO169" i="51"/>
  <c r="BO170" i="51"/>
  <c r="BO171" i="51"/>
  <c r="BO10" i="51"/>
  <c r="BN11" i="51"/>
  <c r="BN12" i="51"/>
  <c r="BN13" i="51"/>
  <c r="BN14" i="51"/>
  <c r="BN15" i="51"/>
  <c r="BN16" i="51"/>
  <c r="BN17" i="51"/>
  <c r="BN18" i="51"/>
  <c r="BN19" i="51"/>
  <c r="BN20" i="51"/>
  <c r="BN21" i="51"/>
  <c r="BN22" i="51"/>
  <c r="BN23" i="51"/>
  <c r="BN24" i="51"/>
  <c r="BN25" i="51"/>
  <c r="BN26" i="51"/>
  <c r="BN27" i="51"/>
  <c r="BN28" i="51"/>
  <c r="BN29" i="51"/>
  <c r="BN30" i="51"/>
  <c r="BN31" i="51"/>
  <c r="BN32" i="51"/>
  <c r="BN33" i="51"/>
  <c r="BN34" i="51"/>
  <c r="BN35" i="51"/>
  <c r="BN36" i="51"/>
  <c r="BN37" i="51"/>
  <c r="BN38" i="51"/>
  <c r="BN39" i="51"/>
  <c r="BN40" i="51"/>
  <c r="BN41" i="51"/>
  <c r="BN42" i="51"/>
  <c r="BN43" i="51"/>
  <c r="BN44" i="51"/>
  <c r="BN45" i="51"/>
  <c r="BN46" i="51"/>
  <c r="BN47" i="51"/>
  <c r="BN48" i="51"/>
  <c r="BN49" i="51"/>
  <c r="BN50" i="51"/>
  <c r="BN51" i="51"/>
  <c r="BN52" i="51"/>
  <c r="BN53" i="51"/>
  <c r="BN54" i="51"/>
  <c r="BN55" i="51"/>
  <c r="BN56" i="51"/>
  <c r="BN57" i="51"/>
  <c r="BN58" i="51"/>
  <c r="BN59" i="51"/>
  <c r="BN60" i="51"/>
  <c r="BN61" i="51"/>
  <c r="BN62" i="51"/>
  <c r="BN63" i="51"/>
  <c r="BN64" i="51"/>
  <c r="BN65" i="51"/>
  <c r="BN66" i="51"/>
  <c r="BN67" i="51"/>
  <c r="BN68" i="51"/>
  <c r="BN69" i="51"/>
  <c r="BN70" i="51"/>
  <c r="BN71" i="51"/>
  <c r="BN72" i="51"/>
  <c r="BN73" i="51"/>
  <c r="BN74" i="51"/>
  <c r="BN75" i="51"/>
  <c r="BN76" i="51"/>
  <c r="BN77" i="51"/>
  <c r="BN78" i="51"/>
  <c r="BN79" i="51"/>
  <c r="BN80" i="51"/>
  <c r="BN81" i="51"/>
  <c r="BN82" i="51"/>
  <c r="BN83" i="51"/>
  <c r="BN84" i="51"/>
  <c r="BN85" i="51"/>
  <c r="BN86" i="51"/>
  <c r="BN87" i="51"/>
  <c r="BN88" i="51"/>
  <c r="BN89" i="51"/>
  <c r="BN90" i="51"/>
  <c r="BN91" i="51"/>
  <c r="BN92" i="51"/>
  <c r="BN93" i="51"/>
  <c r="BN94" i="51"/>
  <c r="BN95" i="51"/>
  <c r="BN96" i="51"/>
  <c r="BN97" i="51"/>
  <c r="BN98" i="51"/>
  <c r="BN99" i="51"/>
  <c r="BN100" i="51"/>
  <c r="BN101" i="51"/>
  <c r="BN102" i="51"/>
  <c r="BN103" i="51"/>
  <c r="BN104" i="51"/>
  <c r="BN105" i="51"/>
  <c r="BN106" i="51"/>
  <c r="BN107" i="51"/>
  <c r="BN108" i="51"/>
  <c r="BN109" i="51"/>
  <c r="BN110" i="51"/>
  <c r="BN111" i="51"/>
  <c r="BN112" i="51"/>
  <c r="BN113" i="51"/>
  <c r="BN114" i="51"/>
  <c r="BN115" i="51"/>
  <c r="BN116" i="51"/>
  <c r="BN117" i="51"/>
  <c r="BN118" i="51"/>
  <c r="BN119" i="51"/>
  <c r="BN120" i="51"/>
  <c r="BN121" i="51"/>
  <c r="BN122" i="51"/>
  <c r="BN123" i="51"/>
  <c r="BN124" i="51"/>
  <c r="BN125" i="51"/>
  <c r="BN126" i="51"/>
  <c r="BN127" i="51"/>
  <c r="BN128" i="51"/>
  <c r="BN129" i="51"/>
  <c r="BN130" i="51"/>
  <c r="BN131" i="51"/>
  <c r="BN132" i="51"/>
  <c r="BN133" i="51"/>
  <c r="BN134" i="51"/>
  <c r="BN135" i="51"/>
  <c r="BN136" i="51"/>
  <c r="BN137" i="51"/>
  <c r="BN138" i="51"/>
  <c r="BN139" i="51"/>
  <c r="BN140" i="51"/>
  <c r="BN141" i="51"/>
  <c r="BN142" i="51"/>
  <c r="BN143" i="51"/>
  <c r="BN144" i="51"/>
  <c r="BN145" i="51"/>
  <c r="BN146" i="51"/>
  <c r="BN147" i="51"/>
  <c r="BN148" i="51"/>
  <c r="BN149" i="51"/>
  <c r="BN150" i="51"/>
  <c r="BN151" i="51"/>
  <c r="BN152" i="51"/>
  <c r="BN153" i="51"/>
  <c r="BN154" i="51"/>
  <c r="BN155" i="51"/>
  <c r="BN156" i="51"/>
  <c r="BN157" i="51"/>
  <c r="BN158" i="51"/>
  <c r="BN159" i="51"/>
  <c r="BN160" i="51"/>
  <c r="BN161" i="51"/>
  <c r="BN162" i="51"/>
  <c r="BN163" i="51"/>
  <c r="BN164" i="51"/>
  <c r="BN165" i="51"/>
  <c r="BN166" i="51"/>
  <c r="BN167" i="51"/>
  <c r="BN168" i="51"/>
  <c r="BN169" i="51"/>
  <c r="BN170" i="51"/>
  <c r="BN171" i="51"/>
  <c r="P171" i="51"/>
  <c r="P172" i="51"/>
  <c r="Y172" i="51"/>
  <c r="Y11" i="51"/>
  <c r="Y12" i="51"/>
  <c r="Y13" i="51"/>
  <c r="Y14" i="51"/>
  <c r="Y15" i="51"/>
  <c r="Y16" i="51"/>
  <c r="Y17" i="51"/>
  <c r="Y18" i="51"/>
  <c r="Y19" i="51"/>
  <c r="Y20" i="51"/>
  <c r="Y21" i="51"/>
  <c r="Y22" i="51"/>
  <c r="Y23" i="51"/>
  <c r="Y24" i="51"/>
  <c r="Y25" i="51"/>
  <c r="Y26" i="51"/>
  <c r="Y27" i="51"/>
  <c r="Y28" i="51"/>
  <c r="Y29" i="51"/>
  <c r="Y30" i="51"/>
  <c r="Y31" i="51"/>
  <c r="Y32" i="51"/>
  <c r="Y33" i="51"/>
  <c r="Y34" i="51"/>
  <c r="Y35" i="51"/>
  <c r="Y36" i="51"/>
  <c r="Y37" i="51"/>
  <c r="Y38" i="51"/>
  <c r="Y39" i="51"/>
  <c r="Y40" i="51"/>
  <c r="Y41" i="51"/>
  <c r="Y42" i="51"/>
  <c r="Y43" i="51"/>
  <c r="Y44" i="51"/>
  <c r="Y45" i="51"/>
  <c r="Y46" i="51"/>
  <c r="Y47" i="51"/>
  <c r="Y48" i="51"/>
  <c r="Y49" i="51"/>
  <c r="Y50" i="51"/>
  <c r="Y51" i="51"/>
  <c r="Y52" i="51"/>
  <c r="Y53" i="51"/>
  <c r="Y54" i="51"/>
  <c r="Y55" i="51"/>
  <c r="Y56" i="51"/>
  <c r="Y57" i="51"/>
  <c r="Y58" i="51"/>
  <c r="Y59" i="51"/>
  <c r="Y60" i="51"/>
  <c r="Y61" i="51"/>
  <c r="Y62" i="51"/>
  <c r="Y63" i="51"/>
  <c r="Y64" i="51"/>
  <c r="Y65" i="51"/>
  <c r="Y66" i="51"/>
  <c r="Y67" i="51"/>
  <c r="Y68" i="51"/>
  <c r="Y69" i="51"/>
  <c r="Y70" i="51"/>
  <c r="Y71" i="51"/>
  <c r="Y72" i="51"/>
  <c r="Y73" i="51"/>
  <c r="Y74" i="51"/>
  <c r="Y75" i="51"/>
  <c r="Y76" i="51"/>
  <c r="Y77" i="51"/>
  <c r="Y78" i="51"/>
  <c r="Y79" i="51"/>
  <c r="Y80" i="51"/>
  <c r="Y81" i="51"/>
  <c r="Y82" i="51"/>
  <c r="Y83" i="51"/>
  <c r="Y84" i="51"/>
  <c r="Y85" i="51"/>
  <c r="Y86" i="51"/>
  <c r="Y87" i="51"/>
  <c r="Y88" i="51"/>
  <c r="Y89" i="51"/>
  <c r="Y90" i="51"/>
  <c r="Y91" i="51"/>
  <c r="Y92" i="51"/>
  <c r="Y93" i="51"/>
  <c r="Y94" i="51"/>
  <c r="Y95" i="51"/>
  <c r="Y96" i="51"/>
  <c r="Y97" i="51"/>
  <c r="Y98" i="51"/>
  <c r="Y99" i="51"/>
  <c r="Y100" i="51"/>
  <c r="Y101" i="51"/>
  <c r="Y102" i="51"/>
  <c r="Y103" i="51"/>
  <c r="Y104" i="51"/>
  <c r="Y105" i="51"/>
  <c r="Y106" i="51"/>
  <c r="Y107" i="51"/>
  <c r="Y108" i="51"/>
  <c r="Y109" i="51"/>
  <c r="Y110" i="51"/>
  <c r="Y111" i="51"/>
  <c r="Y112" i="51"/>
  <c r="Y113" i="51"/>
  <c r="Y114" i="51"/>
  <c r="Y115" i="51"/>
  <c r="Y116" i="51"/>
  <c r="Y117" i="51"/>
  <c r="Y118" i="51"/>
  <c r="Y119" i="51"/>
  <c r="Y120" i="51"/>
  <c r="Y121" i="51"/>
  <c r="Y122" i="51"/>
  <c r="Y123" i="51"/>
  <c r="Y124" i="51"/>
  <c r="Y125" i="51"/>
  <c r="Y126" i="51"/>
  <c r="Y127" i="51"/>
  <c r="Y128" i="51"/>
  <c r="Y129" i="51"/>
  <c r="Y130" i="51"/>
  <c r="Y131" i="51"/>
  <c r="Y132" i="51"/>
  <c r="Y133" i="51"/>
  <c r="Y134" i="51"/>
  <c r="Y135" i="51"/>
  <c r="Y136" i="51"/>
  <c r="Y137" i="51"/>
  <c r="Y138" i="51"/>
  <c r="Y139" i="51"/>
  <c r="Y140" i="51"/>
  <c r="Y141" i="51"/>
  <c r="Y142" i="51"/>
  <c r="Y143" i="51"/>
  <c r="Y144" i="51"/>
  <c r="Y145" i="51"/>
  <c r="Y146" i="51"/>
  <c r="Y147" i="51"/>
  <c r="Y148" i="51"/>
  <c r="Y149" i="51"/>
  <c r="Y150" i="51"/>
  <c r="Y151" i="51"/>
  <c r="Y152" i="51"/>
  <c r="Y153" i="51"/>
  <c r="Y154" i="51"/>
  <c r="Y155" i="51"/>
  <c r="Y156" i="51"/>
  <c r="Y157" i="51"/>
  <c r="Y158" i="51"/>
  <c r="Y159" i="51"/>
  <c r="Y160" i="51"/>
  <c r="Y161" i="51"/>
  <c r="Y162" i="51"/>
  <c r="Y163" i="51"/>
  <c r="Y164" i="51"/>
  <c r="Y165" i="51"/>
  <c r="Y166" i="51"/>
  <c r="Y167" i="51"/>
  <c r="Y168" i="51"/>
  <c r="Y169" i="51"/>
  <c r="Y170" i="51"/>
  <c r="Y171" i="51"/>
  <c r="Y10" i="51"/>
  <c r="X10" i="51"/>
  <c r="X11" i="51"/>
  <c r="X12" i="51"/>
  <c r="X13" i="51"/>
  <c r="X14" i="51"/>
  <c r="X15" i="51"/>
  <c r="X16" i="51"/>
  <c r="X17" i="51"/>
  <c r="X18" i="51"/>
  <c r="X19" i="51"/>
  <c r="X20" i="51"/>
  <c r="X21" i="51"/>
  <c r="X22" i="51"/>
  <c r="X23" i="51"/>
  <c r="X24" i="51"/>
  <c r="X25" i="51"/>
  <c r="X26" i="51"/>
  <c r="X27" i="51"/>
  <c r="X28" i="51"/>
  <c r="X29" i="51"/>
  <c r="X30" i="51"/>
  <c r="X31" i="51"/>
  <c r="X32" i="51"/>
  <c r="X33" i="51"/>
  <c r="X34" i="51"/>
  <c r="X35" i="51"/>
  <c r="X36" i="51"/>
  <c r="X37" i="51"/>
  <c r="X38" i="51"/>
  <c r="X39" i="51"/>
  <c r="X40" i="51"/>
  <c r="X41" i="51"/>
  <c r="X42" i="51"/>
  <c r="X43" i="51"/>
  <c r="X44" i="51"/>
  <c r="X45" i="51"/>
  <c r="X46" i="51"/>
  <c r="X47" i="51"/>
  <c r="X48" i="51"/>
  <c r="X49" i="51"/>
  <c r="X50" i="51"/>
  <c r="X51" i="51"/>
  <c r="X52" i="51"/>
  <c r="X53" i="51"/>
  <c r="X54" i="51"/>
  <c r="X55" i="51"/>
  <c r="X56" i="51"/>
  <c r="X57" i="51"/>
  <c r="X58" i="51"/>
  <c r="X59" i="51"/>
  <c r="X60" i="51"/>
  <c r="X61" i="51"/>
  <c r="X62" i="51"/>
  <c r="X63" i="51"/>
  <c r="X64" i="51"/>
  <c r="X65" i="51"/>
  <c r="X66" i="51"/>
  <c r="X67" i="51"/>
  <c r="X68" i="51"/>
  <c r="X69" i="51"/>
  <c r="X70" i="51"/>
  <c r="X71" i="51"/>
  <c r="X72" i="51"/>
  <c r="X73" i="51"/>
  <c r="X74" i="51"/>
  <c r="X75" i="51"/>
  <c r="X76" i="51"/>
  <c r="X77" i="51"/>
  <c r="X78" i="51"/>
  <c r="X79" i="51"/>
  <c r="X80" i="51"/>
  <c r="X81" i="51"/>
  <c r="X82" i="51"/>
  <c r="X83" i="51"/>
  <c r="X84" i="51"/>
  <c r="X85" i="51"/>
  <c r="X86" i="51"/>
  <c r="X87" i="51"/>
  <c r="X88" i="51"/>
  <c r="X89" i="51"/>
  <c r="X90" i="51"/>
  <c r="X91" i="51"/>
  <c r="X92" i="51"/>
  <c r="X93" i="51"/>
  <c r="X94" i="51"/>
  <c r="X95" i="51"/>
  <c r="X96" i="51"/>
  <c r="X97" i="51"/>
  <c r="X98" i="51"/>
  <c r="X99" i="51"/>
  <c r="X100" i="51"/>
  <c r="X101" i="51"/>
  <c r="X102" i="51"/>
  <c r="X103" i="51"/>
  <c r="X104" i="51"/>
  <c r="X105" i="51"/>
  <c r="X106" i="51"/>
  <c r="X107" i="51"/>
  <c r="X108" i="51"/>
  <c r="X109" i="51"/>
  <c r="X110" i="51"/>
  <c r="X111" i="51"/>
  <c r="X112" i="51"/>
  <c r="X113" i="51"/>
  <c r="X114" i="51"/>
  <c r="X115" i="51"/>
  <c r="X116" i="51"/>
  <c r="X117" i="51"/>
  <c r="X118" i="51"/>
  <c r="X119" i="51"/>
  <c r="X120" i="51"/>
  <c r="X121" i="51"/>
  <c r="X122" i="51"/>
  <c r="X123" i="51"/>
  <c r="X124" i="51"/>
  <c r="X125" i="51"/>
  <c r="X126" i="51"/>
  <c r="X127" i="51"/>
  <c r="X128" i="51"/>
  <c r="X129" i="51"/>
  <c r="X130" i="51"/>
  <c r="X131" i="51"/>
  <c r="X132" i="51"/>
  <c r="X133" i="51"/>
  <c r="X134" i="51"/>
  <c r="X135" i="51"/>
  <c r="X136" i="51"/>
  <c r="X137" i="51"/>
  <c r="X138" i="51"/>
  <c r="X139" i="51"/>
  <c r="X140" i="51"/>
  <c r="X141" i="51"/>
  <c r="X142" i="51"/>
  <c r="X143" i="51"/>
  <c r="X144" i="51"/>
  <c r="X145" i="51"/>
  <c r="X146" i="51"/>
  <c r="X147" i="51"/>
  <c r="X148" i="51"/>
  <c r="X149" i="51"/>
  <c r="X150" i="51"/>
  <c r="X151" i="51"/>
  <c r="X152" i="51"/>
  <c r="X153" i="51"/>
  <c r="X154" i="51"/>
  <c r="X155" i="51"/>
  <c r="X156" i="51"/>
  <c r="X157" i="51"/>
  <c r="X158" i="51"/>
  <c r="X159" i="51"/>
  <c r="X160" i="51"/>
  <c r="X161" i="51"/>
  <c r="X162" i="51"/>
  <c r="X163" i="51"/>
  <c r="X164" i="51"/>
  <c r="X165" i="51"/>
  <c r="X166" i="51"/>
  <c r="X167" i="51"/>
  <c r="X168" i="51"/>
  <c r="X169" i="51"/>
  <c r="X170" i="51"/>
  <c r="X171" i="51"/>
  <c r="V11" i="51"/>
  <c r="V12" i="51"/>
  <c r="V13" i="51"/>
  <c r="V14" i="51"/>
  <c r="V15" i="51"/>
  <c r="V16" i="51"/>
  <c r="V17" i="51"/>
  <c r="V18" i="51"/>
  <c r="V19" i="51"/>
  <c r="V20" i="51"/>
  <c r="V21" i="51"/>
  <c r="V22" i="51"/>
  <c r="V23" i="51"/>
  <c r="V24" i="51"/>
  <c r="V25" i="51"/>
  <c r="V26" i="51"/>
  <c r="V27" i="51"/>
  <c r="V28" i="51"/>
  <c r="V29" i="51"/>
  <c r="V30" i="51"/>
  <c r="V31" i="51"/>
  <c r="V32" i="51"/>
  <c r="V33" i="51"/>
  <c r="V34" i="51"/>
  <c r="V35" i="51"/>
  <c r="V36" i="51"/>
  <c r="V37" i="51"/>
  <c r="V38" i="51"/>
  <c r="V39" i="51"/>
  <c r="V40" i="51"/>
  <c r="V41" i="51"/>
  <c r="V42" i="51"/>
  <c r="V43" i="51"/>
  <c r="V44" i="51"/>
  <c r="V45" i="51"/>
  <c r="V46" i="51"/>
  <c r="V47" i="51"/>
  <c r="V48" i="51"/>
  <c r="V49" i="51"/>
  <c r="V50" i="51"/>
  <c r="V51" i="51"/>
  <c r="V52" i="51"/>
  <c r="V53" i="51"/>
  <c r="V54" i="51"/>
  <c r="V55" i="51"/>
  <c r="V56" i="51"/>
  <c r="V57" i="51"/>
  <c r="V58" i="51"/>
  <c r="V59" i="51"/>
  <c r="V60" i="51"/>
  <c r="V61" i="51"/>
  <c r="V62" i="51"/>
  <c r="V63" i="51"/>
  <c r="V64" i="51"/>
  <c r="V65" i="51"/>
  <c r="V66" i="51"/>
  <c r="V67" i="51"/>
  <c r="V68" i="51"/>
  <c r="V69" i="51"/>
  <c r="V70" i="51"/>
  <c r="V71" i="51"/>
  <c r="V72" i="51"/>
  <c r="V73" i="51"/>
  <c r="V74" i="51"/>
  <c r="V75" i="51"/>
  <c r="V76" i="51"/>
  <c r="V77" i="51"/>
  <c r="V78" i="51"/>
  <c r="V79" i="51"/>
  <c r="V80" i="51"/>
  <c r="V81" i="51"/>
  <c r="V82" i="51"/>
  <c r="V83" i="51"/>
  <c r="V84" i="51"/>
  <c r="V85" i="51"/>
  <c r="V86" i="51"/>
  <c r="V87" i="51"/>
  <c r="V88" i="51"/>
  <c r="V89" i="51"/>
  <c r="V90" i="51"/>
  <c r="V91" i="51"/>
  <c r="V92" i="51"/>
  <c r="V93" i="51"/>
  <c r="V94" i="51"/>
  <c r="V95" i="51"/>
  <c r="V96" i="51"/>
  <c r="V97" i="51"/>
  <c r="V98" i="51"/>
  <c r="V99" i="51"/>
  <c r="V100" i="51"/>
  <c r="V101" i="51"/>
  <c r="V102" i="51"/>
  <c r="V103" i="51"/>
  <c r="V104" i="51"/>
  <c r="V105" i="51"/>
  <c r="V106" i="51"/>
  <c r="V107" i="51"/>
  <c r="V108" i="51"/>
  <c r="V109" i="51"/>
  <c r="V110" i="51"/>
  <c r="V111" i="51"/>
  <c r="V112" i="51"/>
  <c r="V113" i="51"/>
  <c r="V114" i="51"/>
  <c r="V115" i="51"/>
  <c r="V116" i="51"/>
  <c r="V117" i="51"/>
  <c r="V118" i="51"/>
  <c r="V119" i="51"/>
  <c r="V120" i="51"/>
  <c r="V121" i="51"/>
  <c r="V122" i="51"/>
  <c r="V123" i="51"/>
  <c r="V124" i="51"/>
  <c r="V125" i="51"/>
  <c r="V126" i="51"/>
  <c r="V127" i="51"/>
  <c r="V128" i="51"/>
  <c r="V129" i="51"/>
  <c r="V130" i="51"/>
  <c r="V131" i="51"/>
  <c r="V132" i="51"/>
  <c r="V133" i="51"/>
  <c r="V134" i="51"/>
  <c r="V135" i="51"/>
  <c r="V136" i="51"/>
  <c r="V137" i="51"/>
  <c r="V138" i="51"/>
  <c r="V139" i="51"/>
  <c r="V140" i="51"/>
  <c r="V141" i="51"/>
  <c r="V142" i="51"/>
  <c r="V143" i="51"/>
  <c r="V144" i="51"/>
  <c r="V145" i="51"/>
  <c r="V146" i="51"/>
  <c r="V147" i="51"/>
  <c r="V148" i="51"/>
  <c r="V149" i="51"/>
  <c r="V150" i="51"/>
  <c r="V151" i="51"/>
  <c r="V152" i="51"/>
  <c r="V153" i="51"/>
  <c r="V154" i="51"/>
  <c r="V155" i="51"/>
  <c r="V156" i="51"/>
  <c r="V157" i="51"/>
  <c r="V158" i="51"/>
  <c r="V159" i="51"/>
  <c r="V160" i="51"/>
  <c r="V161" i="51"/>
  <c r="V162" i="51"/>
  <c r="V163" i="51"/>
  <c r="V164" i="51"/>
  <c r="V165" i="51"/>
  <c r="V166" i="51"/>
  <c r="V167" i="51"/>
  <c r="V168" i="51"/>
  <c r="V169" i="51"/>
  <c r="V170" i="51"/>
  <c r="V171" i="51"/>
  <c r="V10" i="51"/>
  <c r="U10" i="51"/>
  <c r="U11" i="51"/>
  <c r="U12" i="51"/>
  <c r="U13" i="51"/>
  <c r="U14" i="51"/>
  <c r="U15" i="51"/>
  <c r="U16" i="51"/>
  <c r="U17" i="51"/>
  <c r="U18" i="51"/>
  <c r="U19" i="51"/>
  <c r="U20" i="51"/>
  <c r="U21" i="51"/>
  <c r="U22" i="51"/>
  <c r="U23" i="51"/>
  <c r="U24" i="51"/>
  <c r="U25" i="51"/>
  <c r="U26" i="51"/>
  <c r="U27" i="51"/>
  <c r="U28" i="51"/>
  <c r="U29" i="51"/>
  <c r="U30" i="51"/>
  <c r="U31" i="51"/>
  <c r="U32" i="51"/>
  <c r="U33" i="51"/>
  <c r="U34" i="51"/>
  <c r="U35" i="51"/>
  <c r="U36" i="51"/>
  <c r="U37" i="51"/>
  <c r="U38" i="51"/>
  <c r="U39" i="51"/>
  <c r="U40" i="51"/>
  <c r="U41" i="51"/>
  <c r="U42" i="51"/>
  <c r="U43" i="51"/>
  <c r="U44" i="51"/>
  <c r="U45" i="51"/>
  <c r="U46" i="51"/>
  <c r="U47" i="51"/>
  <c r="U48" i="51"/>
  <c r="U49" i="51"/>
  <c r="U50" i="51"/>
  <c r="U51" i="51"/>
  <c r="U52" i="51"/>
  <c r="U53" i="51"/>
  <c r="U54" i="51"/>
  <c r="U55" i="51"/>
  <c r="U56" i="51"/>
  <c r="U57" i="51"/>
  <c r="U58" i="51"/>
  <c r="U59" i="51"/>
  <c r="U60" i="51"/>
  <c r="U61" i="51"/>
  <c r="U62" i="51"/>
  <c r="U63" i="51"/>
  <c r="U64" i="51"/>
  <c r="U65" i="51"/>
  <c r="U66" i="51"/>
  <c r="U67" i="51"/>
  <c r="U68" i="51"/>
  <c r="U69" i="51"/>
  <c r="U70" i="51"/>
  <c r="U71" i="51"/>
  <c r="U72" i="51"/>
  <c r="U73" i="51"/>
  <c r="U74" i="51"/>
  <c r="U75" i="51"/>
  <c r="U76" i="51"/>
  <c r="U77" i="51"/>
  <c r="U78" i="51"/>
  <c r="U79" i="51"/>
  <c r="U80" i="51"/>
  <c r="U81" i="51"/>
  <c r="U82" i="51"/>
  <c r="U83" i="51"/>
  <c r="U84" i="51"/>
  <c r="U85" i="51"/>
  <c r="U86" i="51"/>
  <c r="U87" i="51"/>
  <c r="U88" i="51"/>
  <c r="U89" i="51"/>
  <c r="U90" i="51"/>
  <c r="U91" i="51"/>
  <c r="U92" i="51"/>
  <c r="U93" i="51"/>
  <c r="U94" i="51"/>
  <c r="U95" i="51"/>
  <c r="U96" i="51"/>
  <c r="U97" i="51"/>
  <c r="U98" i="51"/>
  <c r="U99" i="51"/>
  <c r="U100" i="51"/>
  <c r="U101" i="51"/>
  <c r="U102" i="51"/>
  <c r="U103" i="51"/>
  <c r="U104" i="51"/>
  <c r="U105" i="51"/>
  <c r="U106" i="51"/>
  <c r="U107" i="51"/>
  <c r="U108" i="51"/>
  <c r="U109" i="51"/>
  <c r="U110" i="51"/>
  <c r="U111" i="51"/>
  <c r="U112" i="51"/>
  <c r="U113" i="51"/>
  <c r="U114" i="51"/>
  <c r="U115" i="51"/>
  <c r="U116" i="51"/>
  <c r="U117" i="51"/>
  <c r="U118" i="51"/>
  <c r="U119" i="51"/>
  <c r="U120" i="51"/>
  <c r="U121" i="51"/>
  <c r="U122" i="51"/>
  <c r="U123" i="51"/>
  <c r="U124" i="51"/>
  <c r="U125" i="51"/>
  <c r="U126" i="51"/>
  <c r="U127" i="51"/>
  <c r="U128" i="51"/>
  <c r="U129" i="51"/>
  <c r="U130" i="51"/>
  <c r="U131" i="51"/>
  <c r="U132" i="51"/>
  <c r="U133" i="51"/>
  <c r="U134" i="51"/>
  <c r="U135" i="51"/>
  <c r="U136" i="51"/>
  <c r="U137" i="51"/>
  <c r="U138" i="51"/>
  <c r="U139" i="51"/>
  <c r="U140" i="51"/>
  <c r="U141" i="51"/>
  <c r="U142" i="51"/>
  <c r="U143" i="51"/>
  <c r="U144" i="51"/>
  <c r="U145" i="51"/>
  <c r="U146" i="51"/>
  <c r="U147" i="51"/>
  <c r="U148" i="51"/>
  <c r="U149" i="51"/>
  <c r="U150" i="51"/>
  <c r="U151" i="51"/>
  <c r="U152" i="51"/>
  <c r="U153" i="51"/>
  <c r="U154" i="51"/>
  <c r="U155" i="51"/>
  <c r="U156" i="51"/>
  <c r="U157" i="51"/>
  <c r="U158" i="51"/>
  <c r="U159" i="51"/>
  <c r="U160" i="51"/>
  <c r="U161" i="51"/>
  <c r="U162" i="51"/>
  <c r="U163" i="51"/>
  <c r="U164" i="51"/>
  <c r="U165" i="51"/>
  <c r="U166" i="51"/>
  <c r="U167" i="51"/>
  <c r="U168" i="51"/>
  <c r="U169" i="51"/>
  <c r="U170" i="51"/>
  <c r="U171" i="51"/>
  <c r="S289" i="36" l="1"/>
  <c r="S286" i="36"/>
  <c r="S283" i="36"/>
  <c r="S280" i="36"/>
  <c r="S277" i="36"/>
  <c r="S274" i="36"/>
  <c r="F274" i="36"/>
  <c r="S267" i="36"/>
  <c r="S264" i="36"/>
  <c r="S261" i="36"/>
  <c r="S258" i="36"/>
  <c r="S270" i="36" s="1"/>
  <c r="S271" i="36" s="1"/>
  <c r="S255" i="36"/>
  <c r="S252" i="36"/>
  <c r="F252" i="36"/>
  <c r="S245" i="36"/>
  <c r="S242" i="36"/>
  <c r="S239" i="36"/>
  <c r="S236" i="36"/>
  <c r="S233" i="36"/>
  <c r="S230" i="36"/>
  <c r="F230" i="36"/>
  <c r="S223" i="36"/>
  <c r="S220" i="36"/>
  <c r="S217" i="36"/>
  <c r="S214" i="36"/>
  <c r="S211" i="36"/>
  <c r="S208" i="36"/>
  <c r="F208" i="36"/>
  <c r="S201" i="36"/>
  <c r="S198" i="36"/>
  <c r="S204" i="36" s="1"/>
  <c r="S205" i="36" s="1"/>
  <c r="S195" i="36"/>
  <c r="S192" i="36"/>
  <c r="S189" i="36"/>
  <c r="S186" i="36"/>
  <c r="F186" i="36"/>
  <c r="S179" i="36"/>
  <c r="S176" i="36"/>
  <c r="S173" i="36"/>
  <c r="S170" i="36"/>
  <c r="S167" i="36"/>
  <c r="S164" i="36"/>
  <c r="F164" i="36"/>
  <c r="S160" i="36"/>
  <c r="S161" i="36" s="1"/>
  <c r="S157" i="36"/>
  <c r="S154" i="36"/>
  <c r="S151" i="36"/>
  <c r="S148" i="36"/>
  <c r="S145" i="36"/>
  <c r="S142" i="36"/>
  <c r="F142" i="36"/>
  <c r="S138" i="36"/>
  <c r="S139" i="36" s="1"/>
  <c r="S135" i="36"/>
  <c r="S132" i="36"/>
  <c r="S129" i="36"/>
  <c r="S126" i="36"/>
  <c r="S123" i="36"/>
  <c r="S120" i="36"/>
  <c r="F120" i="36"/>
  <c r="S113" i="36"/>
  <c r="S110" i="36"/>
  <c r="S107" i="36"/>
  <c r="S104" i="36"/>
  <c r="S101" i="36"/>
  <c r="S98" i="36"/>
  <c r="F98" i="36"/>
  <c r="S94" i="36"/>
  <c r="S95" i="36" s="1"/>
  <c r="S91" i="36"/>
  <c r="S88" i="36"/>
  <c r="S85" i="36"/>
  <c r="S82" i="36"/>
  <c r="S79" i="36"/>
  <c r="S76" i="36"/>
  <c r="F76" i="36"/>
  <c r="S69" i="36"/>
  <c r="S66" i="36"/>
  <c r="S63" i="36"/>
  <c r="S60" i="36"/>
  <c r="S57" i="36"/>
  <c r="S54" i="36"/>
  <c r="F54" i="36"/>
  <c r="S47" i="36"/>
  <c r="S44" i="36"/>
  <c r="S41" i="36"/>
  <c r="S38" i="36"/>
  <c r="S35" i="36"/>
  <c r="S32" i="36"/>
  <c r="F32" i="36"/>
  <c r="S292" i="36" l="1"/>
  <c r="S293" i="36" s="1"/>
  <c r="T292" i="36" s="1"/>
  <c r="S182" i="36"/>
  <c r="S183" i="36" s="1"/>
  <c r="T182" i="36" s="1"/>
  <c r="S248" i="36"/>
  <c r="S249" i="36" s="1"/>
  <c r="B248" i="36" s="1"/>
  <c r="S226" i="36"/>
  <c r="S227" i="36" s="1"/>
  <c r="T226" i="36" s="1"/>
  <c r="S116" i="36"/>
  <c r="S117" i="36" s="1"/>
  <c r="T116" i="36" s="1"/>
  <c r="T160" i="36"/>
  <c r="B160" i="36"/>
  <c r="T138" i="36"/>
  <c r="B138" i="36"/>
  <c r="T94" i="36"/>
  <c r="B94" i="36"/>
  <c r="S72" i="36"/>
  <c r="S73" i="36" s="1"/>
  <c r="B72" i="36" s="1"/>
  <c r="S50" i="36"/>
  <c r="S51" i="36" s="1"/>
  <c r="T50" i="36" s="1"/>
  <c r="B270" i="36"/>
  <c r="T270" i="36"/>
  <c r="T204" i="36"/>
  <c r="B204" i="36"/>
  <c r="D57" i="48"/>
  <c r="B292" i="36" l="1"/>
  <c r="B182" i="36"/>
  <c r="T248" i="36"/>
  <c r="B226" i="36"/>
  <c r="B116" i="36"/>
  <c r="T72" i="36"/>
  <c r="B50" i="36"/>
  <c r="DS224" i="46"/>
  <c r="EN16" i="48"/>
  <c r="EN26" i="48"/>
  <c r="EN23" i="48"/>
  <c r="EN24" i="48"/>
  <c r="H16" i="48"/>
  <c r="ER26" i="48"/>
  <c r="ER24" i="48"/>
  <c r="ER23" i="48"/>
  <c r="DS16" i="48"/>
  <c r="ER16" i="48"/>
  <c r="DM216" i="46"/>
  <c r="DM215" i="46"/>
  <c r="EN29" i="48"/>
  <c r="EN31" i="48" s="1"/>
  <c r="EL30" i="48"/>
  <c r="DN213" i="46"/>
  <c r="DN212" i="46"/>
  <c r="DN210" i="46"/>
  <c r="DN209" i="46"/>
  <c r="DN208" i="46"/>
  <c r="DN207" i="46"/>
  <c r="DN206" i="46"/>
  <c r="DN205" i="46"/>
  <c r="DN204" i="46"/>
  <c r="DN203" i="46"/>
  <c r="DN202" i="46"/>
  <c r="DN201" i="46"/>
  <c r="DN200" i="46"/>
  <c r="DN199" i="46"/>
  <c r="DN197" i="46"/>
  <c r="DN196" i="46"/>
  <c r="DN195" i="46"/>
  <c r="DN194" i="46"/>
  <c r="DN193" i="46"/>
  <c r="DN192" i="46"/>
  <c r="DN191" i="46"/>
  <c r="DN189" i="46"/>
  <c r="DN188" i="46"/>
  <c r="DN186" i="46"/>
  <c r="DN184" i="46"/>
  <c r="DN182" i="46"/>
  <c r="DN181" i="46"/>
  <c r="DN179" i="46"/>
  <c r="DN177" i="46"/>
  <c r="DN176" i="46"/>
  <c r="DN175" i="46"/>
  <c r="DN173" i="46"/>
  <c r="DN172" i="46"/>
  <c r="DN171" i="46"/>
  <c r="DN165" i="46" s="1"/>
  <c r="DN169" i="46"/>
  <c r="DN168" i="46"/>
  <c r="DN167" i="46"/>
  <c r="DN164" i="46"/>
  <c r="DN163" i="46"/>
  <c r="DN162" i="46"/>
  <c r="DN160" i="46"/>
  <c r="DN159" i="46"/>
  <c r="DN158" i="46"/>
  <c r="DN157" i="46"/>
  <c r="DN155" i="46"/>
  <c r="DN154" i="46"/>
  <c r="DN153" i="46"/>
  <c r="DN152" i="46"/>
  <c r="DN151" i="46"/>
  <c r="DN146" i="46" s="1"/>
  <c r="DN150" i="46"/>
  <c r="DN149" i="46"/>
  <c r="DN148" i="46"/>
  <c r="DN145" i="46"/>
  <c r="DN144" i="46"/>
  <c r="DN142" i="46"/>
  <c r="DN141" i="46"/>
  <c r="DN140" i="46"/>
  <c r="DN139" i="46"/>
  <c r="DN138" i="46"/>
  <c r="DN137" i="46"/>
  <c r="DN135" i="46"/>
  <c r="DN134" i="46"/>
  <c r="DN133" i="46"/>
  <c r="DN132" i="46"/>
  <c r="DN131" i="46"/>
  <c r="DN130" i="46"/>
  <c r="DN129" i="46"/>
  <c r="DN128" i="46"/>
  <c r="DN127" i="46"/>
  <c r="DN124" i="46"/>
  <c r="DN123" i="46"/>
  <c r="DN122" i="46"/>
  <c r="DN121" i="46"/>
  <c r="DN120" i="46"/>
  <c r="DN119" i="46"/>
  <c r="DN116" i="46"/>
  <c r="DN115" i="46"/>
  <c r="DN114" i="46"/>
  <c r="DN113" i="46"/>
  <c r="DN112" i="46"/>
  <c r="DN111" i="46"/>
  <c r="DN110" i="46"/>
  <c r="DN107" i="46"/>
  <c r="DN106" i="46"/>
  <c r="DN103" i="46"/>
  <c r="DN102" i="46"/>
  <c r="DN101" i="46"/>
  <c r="DN100" i="46"/>
  <c r="DN99" i="46"/>
  <c r="DN98" i="46"/>
  <c r="DN97" i="46"/>
  <c r="DN96" i="46"/>
  <c r="DN95" i="46"/>
  <c r="DN94" i="46"/>
  <c r="DN93" i="46"/>
  <c r="DN92" i="46"/>
  <c r="DN89" i="46"/>
  <c r="DN88" i="46"/>
  <c r="DN87" i="46"/>
  <c r="DN86" i="46"/>
  <c r="DN85" i="46"/>
  <c r="DN84" i="46"/>
  <c r="DN81" i="46"/>
  <c r="DN80" i="46"/>
  <c r="DN77" i="46" s="1"/>
  <c r="DN76" i="46"/>
  <c r="DN75" i="46"/>
  <c r="DN74" i="46"/>
  <c r="DN73" i="46"/>
  <c r="DN72" i="46"/>
  <c r="DN71" i="46"/>
  <c r="DN70" i="46"/>
  <c r="DN69" i="46"/>
  <c r="DN68" i="46"/>
  <c r="DN67" i="46"/>
  <c r="DN66" i="46"/>
  <c r="DN65" i="46"/>
  <c r="DN64" i="46"/>
  <c r="DN63" i="46"/>
  <c r="DN62" i="46"/>
  <c r="DN61" i="46"/>
  <c r="DN60" i="46"/>
  <c r="DN59" i="46"/>
  <c r="DN58" i="46"/>
  <c r="DN57" i="46"/>
  <c r="DN55" i="46"/>
  <c r="DN54" i="46"/>
  <c r="DN53" i="46"/>
  <c r="DN52" i="46"/>
  <c r="DN50" i="46"/>
  <c r="DN49" i="46"/>
  <c r="DN48" i="46"/>
  <c r="DN47" i="46"/>
  <c r="DN46" i="46"/>
  <c r="DN45" i="46"/>
  <c r="DN44" i="46"/>
  <c r="DN42" i="46"/>
  <c r="DN41" i="46"/>
  <c r="DN40" i="46"/>
  <c r="DN39" i="46"/>
  <c r="DN38" i="46"/>
  <c r="DN37" i="46"/>
  <c r="DN36" i="46"/>
  <c r="DN35" i="46"/>
  <c r="DN33" i="46"/>
  <c r="DN32" i="46"/>
  <c r="DN31" i="46"/>
  <c r="DN30" i="46"/>
  <c r="DN29" i="46"/>
  <c r="DN27" i="46"/>
  <c r="DN26" i="46"/>
  <c r="DN25" i="46"/>
  <c r="DN24" i="46"/>
  <c r="DN23" i="46"/>
  <c r="DN22" i="46"/>
  <c r="DN21" i="46"/>
  <c r="DN19" i="46"/>
  <c r="DN18" i="46"/>
  <c r="DN17" i="46"/>
  <c r="DN16" i="46"/>
  <c r="DN15" i="46"/>
  <c r="DN14" i="46"/>
  <c r="DN13" i="46"/>
  <c r="DN12" i="46"/>
  <c r="DN10" i="46" s="1"/>
  <c r="DN214" i="46" s="1"/>
  <c r="EN21" i="48"/>
  <c r="EN20" i="48"/>
  <c r="EN19" i="48"/>
  <c r="EN14" i="48"/>
  <c r="EN11" i="48"/>
  <c r="EN9" i="48"/>
  <c r="EN7" i="48"/>
  <c r="EN27" i="48" s="1"/>
  <c r="EL33" i="48" s="1"/>
  <c r="DN216" i="46" l="1"/>
  <c r="DN217" i="46" s="1"/>
  <c r="DN215" i="46"/>
  <c r="EN30" i="48"/>
  <c r="EN32" i="48" s="1"/>
  <c r="DN218" i="46" l="1"/>
  <c r="AP9" i="48" l="1"/>
  <c r="AQ7" i="48"/>
  <c r="AP7" i="48"/>
  <c r="AN7" i="48"/>
  <c r="AO6" i="48"/>
  <c r="AP220" i="46"/>
  <c r="AP219" i="46"/>
  <c r="AL224" i="46"/>
  <c r="AJ224" i="46"/>
  <c r="AN211" i="46"/>
  <c r="AN218" i="46"/>
  <c r="AN224" i="46"/>
  <c r="AN217" i="46"/>
  <c r="AN216" i="46"/>
  <c r="AN215" i="46"/>
  <c r="AN214" i="46"/>
  <c r="AN213" i="46"/>
  <c r="AN212" i="46"/>
  <c r="AN210" i="46"/>
  <c r="AN209" i="46"/>
  <c r="AN208" i="46"/>
  <c r="AN207" i="46"/>
  <c r="AN206" i="46"/>
  <c r="AN205" i="46"/>
  <c r="AN204" i="46"/>
  <c r="AN203" i="46"/>
  <c r="AN202" i="46"/>
  <c r="AN201" i="46"/>
  <c r="AN200" i="46"/>
  <c r="AN199" i="46"/>
  <c r="AN198" i="46"/>
  <c r="AN197" i="46"/>
  <c r="AN196" i="46"/>
  <c r="AN195" i="46"/>
  <c r="AN194" i="46"/>
  <c r="AN193" i="46"/>
  <c r="AN192" i="46"/>
  <c r="AN191" i="46"/>
  <c r="AN190" i="46"/>
  <c r="AN189" i="46"/>
  <c r="AN188" i="46"/>
  <c r="AN187" i="46"/>
  <c r="AN186" i="46"/>
  <c r="AN185" i="46"/>
  <c r="AN184" i="46"/>
  <c r="AN183" i="46"/>
  <c r="AN182" i="46"/>
  <c r="AN181" i="46"/>
  <c r="AN180" i="46"/>
  <c r="AN179" i="46"/>
  <c r="AN178" i="46"/>
  <c r="AN177" i="46"/>
  <c r="AN176" i="46"/>
  <c r="AN175" i="46"/>
  <c r="AN174" i="46"/>
  <c r="AN173" i="46"/>
  <c r="AN172" i="46"/>
  <c r="AN171" i="46"/>
  <c r="AN170" i="46"/>
  <c r="AN169" i="46"/>
  <c r="AN168" i="46"/>
  <c r="AN167" i="46"/>
  <c r="AN166" i="46"/>
  <c r="AN165" i="46"/>
  <c r="AN164" i="46"/>
  <c r="AN163" i="46"/>
  <c r="AN162" i="46"/>
  <c r="AN161" i="46"/>
  <c r="AN160" i="46"/>
  <c r="AN159" i="46"/>
  <c r="AN158" i="46"/>
  <c r="AN157" i="46"/>
  <c r="AN156" i="46"/>
  <c r="AN155" i="46"/>
  <c r="AN154" i="46"/>
  <c r="AN153" i="46"/>
  <c r="AN152" i="46"/>
  <c r="AN151" i="46"/>
  <c r="AN150" i="46"/>
  <c r="AN149" i="46"/>
  <c r="AN148" i="46"/>
  <c r="AN147" i="46"/>
  <c r="AN146" i="46"/>
  <c r="AN145" i="46"/>
  <c r="AN144" i="46"/>
  <c r="AN143" i="46"/>
  <c r="AN142" i="46"/>
  <c r="AN141" i="46"/>
  <c r="AN140" i="46"/>
  <c r="AN139" i="46"/>
  <c r="AN138" i="46"/>
  <c r="AN137" i="46"/>
  <c r="AN136" i="46"/>
  <c r="AN135" i="46"/>
  <c r="AN134" i="46"/>
  <c r="AN133" i="46"/>
  <c r="AN132" i="46"/>
  <c r="AN131" i="46"/>
  <c r="AN130" i="46"/>
  <c r="AN129" i="46"/>
  <c r="AN128" i="46"/>
  <c r="AN127" i="46"/>
  <c r="AN126" i="46"/>
  <c r="AN125" i="46"/>
  <c r="AN124" i="46"/>
  <c r="AN123" i="46"/>
  <c r="AN122" i="46"/>
  <c r="AN121" i="46"/>
  <c r="AN120" i="46"/>
  <c r="AN119" i="46"/>
  <c r="AN118" i="46"/>
  <c r="AN117" i="46"/>
  <c r="AN116" i="46"/>
  <c r="AN115" i="46"/>
  <c r="AN114" i="46"/>
  <c r="AN113" i="46"/>
  <c r="AN112" i="46"/>
  <c r="AN111" i="46"/>
  <c r="AN110" i="46"/>
  <c r="AN109" i="46"/>
  <c r="AN108" i="46"/>
  <c r="AN107" i="46"/>
  <c r="AN106" i="46"/>
  <c r="AN105" i="46"/>
  <c r="AN104" i="46"/>
  <c r="AN103" i="46"/>
  <c r="AN102" i="46"/>
  <c r="AN101" i="46"/>
  <c r="AN100" i="46"/>
  <c r="AN99" i="46"/>
  <c r="AN98" i="46"/>
  <c r="AN97" i="46"/>
  <c r="AN96" i="46"/>
  <c r="AN95" i="46"/>
  <c r="AN94" i="46"/>
  <c r="AN93" i="46"/>
  <c r="AN92" i="46"/>
  <c r="AN91" i="46"/>
  <c r="AN90" i="46"/>
  <c r="AN89" i="46"/>
  <c r="AN88" i="46"/>
  <c r="AN87" i="46"/>
  <c r="AN86" i="46"/>
  <c r="AN85" i="46"/>
  <c r="AN84" i="46"/>
  <c r="AN83" i="46"/>
  <c r="AN82" i="46"/>
  <c r="AN81" i="46"/>
  <c r="AN80" i="46"/>
  <c r="AN79" i="46"/>
  <c r="AN78" i="46"/>
  <c r="AN77" i="46"/>
  <c r="AN76" i="46"/>
  <c r="AN75" i="46"/>
  <c r="AN74" i="46"/>
  <c r="AN73" i="46"/>
  <c r="AN72" i="46"/>
  <c r="AN71" i="46"/>
  <c r="AN70" i="46"/>
  <c r="AN69" i="46"/>
  <c r="AN68" i="46"/>
  <c r="AN67" i="46"/>
  <c r="AN66" i="46"/>
  <c r="AN65" i="46"/>
  <c r="AN64" i="46"/>
  <c r="AN63" i="46"/>
  <c r="AN62" i="46"/>
  <c r="AN61" i="46"/>
  <c r="AN60" i="46"/>
  <c r="AN59" i="46"/>
  <c r="AN58" i="46"/>
  <c r="AN57" i="46"/>
  <c r="AN56" i="46"/>
  <c r="AN55" i="46"/>
  <c r="AN54" i="46"/>
  <c r="AN53" i="46"/>
  <c r="AN52" i="46"/>
  <c r="AN51" i="46"/>
  <c r="AN50" i="46"/>
  <c r="AN49" i="46"/>
  <c r="AN48" i="46"/>
  <c r="AN47" i="46"/>
  <c r="AN46" i="46"/>
  <c r="AN45" i="46"/>
  <c r="AN44" i="46"/>
  <c r="AN43" i="46"/>
  <c r="AN42" i="46"/>
  <c r="AN41" i="46"/>
  <c r="AN40" i="46"/>
  <c r="AN39" i="46"/>
  <c r="AN38" i="46"/>
  <c r="AN37" i="46"/>
  <c r="AN36" i="46"/>
  <c r="AN35" i="46"/>
  <c r="AN34" i="46"/>
  <c r="AN33" i="46"/>
  <c r="AN32" i="46"/>
  <c r="AN31" i="46"/>
  <c r="AN30" i="46"/>
  <c r="AN29" i="46"/>
  <c r="AN28" i="46"/>
  <c r="AN27" i="46"/>
  <c r="AN26" i="46"/>
  <c r="AN25" i="46"/>
  <c r="AN24" i="46"/>
  <c r="AN23" i="46"/>
  <c r="AN22" i="46"/>
  <c r="AN21" i="46"/>
  <c r="AN20" i="46"/>
  <c r="AN19" i="46"/>
  <c r="AN18" i="46"/>
  <c r="AN17" i="46"/>
  <c r="AN16" i="46"/>
  <c r="AN15" i="46"/>
  <c r="AN14" i="46"/>
  <c r="AN13" i="46"/>
  <c r="AN12" i="46"/>
  <c r="AL218" i="46"/>
  <c r="AL214" i="46"/>
  <c r="AK213" i="46"/>
  <c r="AH215" i="46"/>
  <c r="AH216" i="46"/>
  <c r="AH217" i="46"/>
  <c r="AH218" i="46"/>
  <c r="AH214" i="46"/>
  <c r="AF220" i="46"/>
  <c r="AF216" i="46"/>
  <c r="AF215" i="46"/>
  <c r="AM29" i="48"/>
  <c r="AG213" i="46"/>
  <c r="AG212" i="46"/>
  <c r="AG210" i="46"/>
  <c r="AG209" i="46"/>
  <c r="AG208" i="46"/>
  <c r="AG207" i="46"/>
  <c r="AG206" i="46"/>
  <c r="AG205" i="46"/>
  <c r="AG204" i="46"/>
  <c r="AG203" i="46"/>
  <c r="AG202" i="46"/>
  <c r="AG201" i="46"/>
  <c r="AG200" i="46"/>
  <c r="AG199" i="46"/>
  <c r="AG197" i="46"/>
  <c r="AG196" i="46"/>
  <c r="AG195" i="46"/>
  <c r="AG194" i="46"/>
  <c r="AG193" i="46"/>
  <c r="AG192" i="46"/>
  <c r="AG191" i="46"/>
  <c r="AG189" i="46" s="1"/>
  <c r="AG188" i="46"/>
  <c r="AG186" i="46"/>
  <c r="AG184" i="46"/>
  <c r="AG182" i="46"/>
  <c r="AG181" i="46"/>
  <c r="AG179" i="46"/>
  <c r="AG177" i="46"/>
  <c r="AG176" i="46"/>
  <c r="AG175" i="46"/>
  <c r="AG173" i="46"/>
  <c r="AG172" i="46"/>
  <c r="AG171" i="46"/>
  <c r="AG169" i="46"/>
  <c r="AG168" i="46"/>
  <c r="AG167" i="46"/>
  <c r="AG165" i="46" s="1"/>
  <c r="AG164" i="46"/>
  <c r="AG163" i="46"/>
  <c r="AG162" i="46"/>
  <c r="AG160" i="46"/>
  <c r="AG159" i="46"/>
  <c r="AG158" i="46"/>
  <c r="AG157" i="46"/>
  <c r="AG155" i="46"/>
  <c r="AG154" i="46"/>
  <c r="AG153" i="46"/>
  <c r="AG152" i="46"/>
  <c r="AG151" i="46"/>
  <c r="AG150" i="46"/>
  <c r="AG149" i="46"/>
  <c r="AG148" i="46"/>
  <c r="AG146" i="46" s="1"/>
  <c r="AG145" i="46"/>
  <c r="AG144" i="46"/>
  <c r="AG142" i="46"/>
  <c r="AG141" i="46"/>
  <c r="AG140" i="46"/>
  <c r="AG139" i="46"/>
  <c r="AG138" i="46"/>
  <c r="AG137" i="46"/>
  <c r="AG135" i="46"/>
  <c r="AG134" i="46"/>
  <c r="AG133" i="46"/>
  <c r="AG132" i="46"/>
  <c r="AG131" i="46"/>
  <c r="AG130" i="46"/>
  <c r="AG129" i="46"/>
  <c r="AG128" i="46"/>
  <c r="AG127" i="46"/>
  <c r="AG124" i="46"/>
  <c r="AG123" i="46"/>
  <c r="AG122" i="46"/>
  <c r="AG121" i="46"/>
  <c r="AG120" i="46"/>
  <c r="AG119" i="46"/>
  <c r="AG116" i="46"/>
  <c r="AG115" i="46"/>
  <c r="AG114" i="46"/>
  <c r="AG113" i="46"/>
  <c r="AG112" i="46"/>
  <c r="AG111" i="46"/>
  <c r="AG110" i="46"/>
  <c r="AG107" i="46"/>
  <c r="AG106" i="46"/>
  <c r="AG103" i="46"/>
  <c r="AG102" i="46"/>
  <c r="AG101" i="46"/>
  <c r="AG100" i="46"/>
  <c r="AG99" i="46"/>
  <c r="AG98" i="46"/>
  <c r="AG97" i="46"/>
  <c r="AG96" i="46"/>
  <c r="AG95" i="46"/>
  <c r="AG94" i="46"/>
  <c r="AG93" i="46"/>
  <c r="AG92" i="46"/>
  <c r="AG89" i="46"/>
  <c r="AG88" i="46"/>
  <c r="AG87" i="46"/>
  <c r="AG86" i="46"/>
  <c r="AG85" i="46"/>
  <c r="AG84" i="46"/>
  <c r="AG81" i="46"/>
  <c r="AG77" i="46" s="1"/>
  <c r="AG80" i="46"/>
  <c r="AG76" i="46"/>
  <c r="AG75" i="46"/>
  <c r="AG74" i="46"/>
  <c r="AG73" i="46"/>
  <c r="AG72" i="46"/>
  <c r="AG71" i="46"/>
  <c r="AG70" i="46"/>
  <c r="AG69" i="46"/>
  <c r="AG68" i="46"/>
  <c r="AG67" i="46"/>
  <c r="AG66" i="46"/>
  <c r="AG65" i="46"/>
  <c r="AG64" i="46"/>
  <c r="AG63" i="46"/>
  <c r="AG62" i="46"/>
  <c r="AG61" i="46"/>
  <c r="AG60" i="46"/>
  <c r="AG59" i="46"/>
  <c r="AG58" i="46"/>
  <c r="AG57" i="46"/>
  <c r="AG55" i="46"/>
  <c r="AG54" i="46"/>
  <c r="AG53" i="46"/>
  <c r="AG52" i="46"/>
  <c r="AG50" i="46"/>
  <c r="AG49" i="46"/>
  <c r="AG48" i="46"/>
  <c r="AG47" i="46"/>
  <c r="AG46" i="46"/>
  <c r="AG45" i="46"/>
  <c r="AG44" i="46"/>
  <c r="AG42" i="46"/>
  <c r="AG41" i="46"/>
  <c r="AG40" i="46"/>
  <c r="AG39" i="46"/>
  <c r="AG38" i="46"/>
  <c r="AG37" i="46"/>
  <c r="AG36" i="46"/>
  <c r="AG35" i="46"/>
  <c r="AG33" i="46"/>
  <c r="AG32" i="46"/>
  <c r="AG31" i="46"/>
  <c r="AG30" i="46"/>
  <c r="AG29" i="46"/>
  <c r="AG27" i="46"/>
  <c r="AG26" i="46"/>
  <c r="AG25" i="46"/>
  <c r="AG24" i="46"/>
  <c r="AG23" i="46"/>
  <c r="AG22" i="46"/>
  <c r="AG21" i="46"/>
  <c r="AG19" i="46"/>
  <c r="AG18" i="46"/>
  <c r="AG17" i="46"/>
  <c r="AG16" i="46"/>
  <c r="AG15" i="46"/>
  <c r="AG14" i="46"/>
  <c r="AG13" i="46"/>
  <c r="AG10" i="46" s="1"/>
  <c r="AG12" i="46"/>
  <c r="AM31" i="48"/>
  <c r="AM26" i="48"/>
  <c r="AM24" i="48"/>
  <c r="AM23" i="48"/>
  <c r="AM21" i="48"/>
  <c r="AM20" i="48"/>
  <c r="AM19" i="48"/>
  <c r="AM16" i="48"/>
  <c r="AM14" i="48"/>
  <c r="AM11" i="48"/>
  <c r="AM9" i="48"/>
  <c r="AM7" i="48"/>
  <c r="AM27" i="48" s="1"/>
  <c r="AK30" i="48" s="1"/>
  <c r="AK33" i="48" s="1"/>
  <c r="D65" i="48"/>
  <c r="D64" i="48"/>
  <c r="D63" i="48"/>
  <c r="D62" i="48"/>
  <c r="D61" i="48"/>
  <c r="D60" i="48"/>
  <c r="D59" i="48"/>
  <c r="AG214" i="46" l="1"/>
  <c r="AG215" i="46" s="1"/>
  <c r="AM30" i="48"/>
  <c r="AM32" i="48" s="1"/>
  <c r="AG216" i="46" l="1"/>
  <c r="AG217" i="46" s="1"/>
  <c r="AG218" i="46" l="1"/>
  <c r="D58" i="48" l="1"/>
  <c r="D56" i="48"/>
  <c r="D55" i="48"/>
  <c r="D54" i="48"/>
  <c r="D53" i="48"/>
  <c r="H241" i="46"/>
  <c r="H240" i="46"/>
  <c r="H239" i="46"/>
  <c r="H238" i="46"/>
  <c r="H237" i="46"/>
  <c r="H236" i="46"/>
  <c r="H235" i="46"/>
  <c r="H234" i="46"/>
  <c r="H233" i="46"/>
  <c r="H232" i="46"/>
  <c r="H231" i="46"/>
  <c r="H230" i="46"/>
  <c r="H229" i="46"/>
  <c r="H7" i="44"/>
  <c r="H8" i="44"/>
  <c r="H9" i="44"/>
  <c r="H10" i="44"/>
  <c r="H12" i="44"/>
  <c r="H13" i="44"/>
  <c r="H14" i="44"/>
  <c r="H15" i="44"/>
  <c r="H16" i="44"/>
  <c r="H17" i="44"/>
  <c r="K4" i="38"/>
  <c r="E5" i="44" s="1"/>
  <c r="B6" i="44"/>
  <c r="B7" i="44"/>
  <c r="B8" i="44"/>
  <c r="B9" i="44"/>
  <c r="B10" i="44"/>
  <c r="B11" i="44"/>
  <c r="B12" i="44"/>
  <c r="B13" i="44"/>
  <c r="B14" i="44"/>
  <c r="B15" i="44"/>
  <c r="B16" i="44"/>
  <c r="B17" i="44"/>
  <c r="B5" i="44"/>
  <c r="G183" i="51"/>
  <c r="G184" i="51"/>
  <c r="G185" i="51"/>
  <c r="G186" i="51"/>
  <c r="G188" i="51"/>
  <c r="G189" i="51"/>
  <c r="G190" i="51"/>
  <c r="G191" i="51"/>
  <c r="G192" i="51"/>
  <c r="G193" i="51"/>
  <c r="G181" i="51"/>
  <c r="H5" i="44" s="1"/>
  <c r="E193" i="51"/>
  <c r="E192" i="51"/>
  <c r="E191" i="51"/>
  <c r="E190" i="51"/>
  <c r="E189" i="51"/>
  <c r="CJ172" i="51"/>
  <c r="E188" i="51"/>
  <c r="E186" i="51"/>
  <c r="E185" i="51"/>
  <c r="E184" i="51"/>
  <c r="E183" i="51"/>
  <c r="AH172" i="51"/>
  <c r="E182" i="51"/>
  <c r="E181" i="51"/>
  <c r="DT172" i="51"/>
  <c r="DK172" i="51"/>
  <c r="DB172" i="51"/>
  <c r="CS172" i="51"/>
  <c r="CA172" i="51"/>
  <c r="E187" i="51"/>
  <c r="BI172" i="51"/>
  <c r="AZ172" i="51"/>
  <c r="AQ172" i="51"/>
  <c r="D181" i="51"/>
  <c r="DU171" i="51"/>
  <c r="DU170" i="51"/>
  <c r="DU169" i="51"/>
  <c r="DU168" i="51"/>
  <c r="DU167" i="51"/>
  <c r="DU166" i="51"/>
  <c r="DU165" i="51"/>
  <c r="DU164" i="51"/>
  <c r="DU163" i="51"/>
  <c r="DU162" i="51"/>
  <c r="DU161" i="51"/>
  <c r="DU160" i="51"/>
  <c r="DU159" i="51"/>
  <c r="DU158" i="51"/>
  <c r="DU157" i="51"/>
  <c r="DU156" i="51"/>
  <c r="DU155" i="51"/>
  <c r="DU154" i="51"/>
  <c r="DU153" i="51"/>
  <c r="DU152" i="51"/>
  <c r="DU151" i="51"/>
  <c r="DU150" i="51"/>
  <c r="DU149" i="51"/>
  <c r="DU148" i="51"/>
  <c r="DU147" i="51"/>
  <c r="DU146" i="51"/>
  <c r="DU145" i="51"/>
  <c r="DU144" i="51"/>
  <c r="DU143" i="51"/>
  <c r="DU142" i="51"/>
  <c r="DU141" i="51"/>
  <c r="DU140" i="51"/>
  <c r="DU139" i="51"/>
  <c r="DU138" i="51"/>
  <c r="DU137" i="51"/>
  <c r="DU136" i="51"/>
  <c r="DU135" i="51"/>
  <c r="DU134" i="51"/>
  <c r="DU133" i="51"/>
  <c r="DU132" i="51"/>
  <c r="DU131" i="51"/>
  <c r="DU130" i="51"/>
  <c r="DU129" i="51"/>
  <c r="DU128" i="51"/>
  <c r="DU127" i="51"/>
  <c r="DU126" i="51"/>
  <c r="DU125" i="51"/>
  <c r="DU124" i="51"/>
  <c r="DU123" i="51"/>
  <c r="DU122" i="51"/>
  <c r="DU121" i="51"/>
  <c r="DU120" i="51"/>
  <c r="DU119" i="51"/>
  <c r="DU118" i="51"/>
  <c r="DU117" i="51"/>
  <c r="DU116" i="51"/>
  <c r="DU115" i="51"/>
  <c r="DU114" i="51"/>
  <c r="DU113" i="51"/>
  <c r="DU112" i="51"/>
  <c r="DU111" i="51"/>
  <c r="DU110" i="51"/>
  <c r="DU109" i="51"/>
  <c r="DU108" i="51"/>
  <c r="DU107" i="51"/>
  <c r="DU106" i="51"/>
  <c r="DU105" i="51"/>
  <c r="DU104" i="51"/>
  <c r="DU103" i="51"/>
  <c r="DU102" i="51"/>
  <c r="DU101" i="51"/>
  <c r="DU100" i="51"/>
  <c r="DU99" i="51"/>
  <c r="DU98" i="51"/>
  <c r="DU97" i="51"/>
  <c r="DU96" i="51"/>
  <c r="DU95" i="51"/>
  <c r="DU94" i="51"/>
  <c r="DU93" i="51"/>
  <c r="DU92" i="51"/>
  <c r="DU91" i="51"/>
  <c r="DU90" i="51"/>
  <c r="DU89" i="51"/>
  <c r="DU88" i="51"/>
  <c r="DU87" i="51"/>
  <c r="DU86" i="51"/>
  <c r="DU85" i="51"/>
  <c r="DU84" i="51"/>
  <c r="DU83" i="51"/>
  <c r="DU82" i="51"/>
  <c r="DU81" i="51"/>
  <c r="DU80" i="51"/>
  <c r="DU79" i="51"/>
  <c r="DU78" i="51"/>
  <c r="DU77" i="51"/>
  <c r="DU76" i="51"/>
  <c r="DU75" i="51"/>
  <c r="DU74" i="51"/>
  <c r="DU73" i="51"/>
  <c r="DU72" i="51"/>
  <c r="DU71" i="51"/>
  <c r="DU70" i="51"/>
  <c r="DU69" i="51"/>
  <c r="DU68" i="51"/>
  <c r="DU67" i="51"/>
  <c r="DU66" i="51"/>
  <c r="DU65" i="51"/>
  <c r="DU64" i="51"/>
  <c r="DU63" i="51"/>
  <c r="DU62" i="51"/>
  <c r="DU61" i="51"/>
  <c r="DU60" i="51"/>
  <c r="DU59" i="51"/>
  <c r="DU58" i="51"/>
  <c r="DU57" i="51"/>
  <c r="DU56" i="51"/>
  <c r="DU55" i="51"/>
  <c r="DU54" i="51"/>
  <c r="DU53" i="51"/>
  <c r="DU52" i="51"/>
  <c r="DU51" i="51"/>
  <c r="DU50" i="51"/>
  <c r="DU49" i="51"/>
  <c r="DU48" i="51"/>
  <c r="DU47" i="51"/>
  <c r="DU46" i="51"/>
  <c r="DU45" i="51"/>
  <c r="DU44" i="51"/>
  <c r="DU43" i="51"/>
  <c r="DU42" i="51"/>
  <c r="DU41" i="51"/>
  <c r="DU40" i="51"/>
  <c r="DU39" i="51"/>
  <c r="DU38" i="51"/>
  <c r="DU37" i="51"/>
  <c r="DU36" i="51"/>
  <c r="DU35" i="51"/>
  <c r="DU34" i="51"/>
  <c r="DU33" i="51"/>
  <c r="DU32" i="51"/>
  <c r="DU31" i="51"/>
  <c r="DU30" i="51"/>
  <c r="DU29" i="51"/>
  <c r="DU28" i="51"/>
  <c r="DU27" i="51"/>
  <c r="DU26" i="51"/>
  <c r="DU25" i="51"/>
  <c r="DU24" i="51"/>
  <c r="DU23" i="51"/>
  <c r="DU22" i="51"/>
  <c r="DU21" i="51"/>
  <c r="DU20" i="51"/>
  <c r="DU19" i="51"/>
  <c r="DU18" i="51"/>
  <c r="DU17" i="51"/>
  <c r="DU16" i="51"/>
  <c r="DU15" i="51"/>
  <c r="DU14" i="51"/>
  <c r="DU13" i="51"/>
  <c r="DU12" i="51"/>
  <c r="DU11" i="51"/>
  <c r="DU10" i="51"/>
  <c r="DL171" i="51"/>
  <c r="DL170" i="51"/>
  <c r="DL169" i="51"/>
  <c r="DL168" i="51"/>
  <c r="DL167" i="51"/>
  <c r="DL166" i="51"/>
  <c r="DL165" i="51"/>
  <c r="DL164" i="51"/>
  <c r="DL163" i="51"/>
  <c r="DL162" i="51"/>
  <c r="DL161" i="51"/>
  <c r="DL160" i="51"/>
  <c r="DL159" i="51"/>
  <c r="DL158" i="51"/>
  <c r="DL157" i="51"/>
  <c r="DL156" i="51"/>
  <c r="DL155" i="51"/>
  <c r="DL154" i="51"/>
  <c r="DL153" i="51"/>
  <c r="DL152" i="51"/>
  <c r="DL151" i="51"/>
  <c r="DL150" i="51"/>
  <c r="DL149" i="51"/>
  <c r="DL148" i="51"/>
  <c r="DL147" i="51"/>
  <c r="DL146" i="51"/>
  <c r="DL145" i="51"/>
  <c r="DL144" i="51"/>
  <c r="DL143" i="51"/>
  <c r="DL142" i="51"/>
  <c r="DL141" i="51"/>
  <c r="DL140" i="51"/>
  <c r="DL139" i="51"/>
  <c r="DL138" i="51"/>
  <c r="DL137" i="51"/>
  <c r="DL136" i="51"/>
  <c r="DL135" i="51"/>
  <c r="DL134" i="51"/>
  <c r="DL133" i="51"/>
  <c r="DL132" i="51"/>
  <c r="DL131" i="51"/>
  <c r="DL130" i="51"/>
  <c r="DL129" i="51"/>
  <c r="DL128" i="51"/>
  <c r="DL127" i="51"/>
  <c r="DL126" i="51"/>
  <c r="DL125" i="51"/>
  <c r="DL124" i="51"/>
  <c r="DL123" i="51"/>
  <c r="DL122" i="51"/>
  <c r="DL121" i="51"/>
  <c r="DL120" i="51"/>
  <c r="DL119" i="51"/>
  <c r="DL118" i="51"/>
  <c r="DL117" i="51"/>
  <c r="DL116" i="51"/>
  <c r="DL115" i="51"/>
  <c r="DL114" i="51"/>
  <c r="DL113" i="51"/>
  <c r="DL112" i="51"/>
  <c r="DL111" i="51"/>
  <c r="DL110" i="51"/>
  <c r="DL109" i="51"/>
  <c r="DL108" i="51"/>
  <c r="DL107" i="51"/>
  <c r="DL106" i="51"/>
  <c r="DL105" i="51"/>
  <c r="DL104" i="51"/>
  <c r="DL103" i="51"/>
  <c r="DL102" i="51"/>
  <c r="DL101" i="51"/>
  <c r="DL100" i="51"/>
  <c r="DL99" i="51"/>
  <c r="DL98" i="51"/>
  <c r="DL97" i="51"/>
  <c r="DL96" i="51"/>
  <c r="DL95" i="51"/>
  <c r="DL94" i="51"/>
  <c r="DL93" i="51"/>
  <c r="DL92" i="51"/>
  <c r="DL91" i="51"/>
  <c r="DL90" i="51"/>
  <c r="DL89" i="51"/>
  <c r="DL88" i="51"/>
  <c r="DL87" i="51"/>
  <c r="DL86" i="51"/>
  <c r="DL85" i="51"/>
  <c r="DL84" i="51"/>
  <c r="DL83" i="51"/>
  <c r="DL82" i="51"/>
  <c r="DL81" i="51"/>
  <c r="DL80" i="51"/>
  <c r="DL79" i="51"/>
  <c r="DL78" i="51"/>
  <c r="DL77" i="51"/>
  <c r="DL76" i="51"/>
  <c r="DL75" i="51"/>
  <c r="DL74" i="51"/>
  <c r="DL73" i="51"/>
  <c r="DL72" i="51"/>
  <c r="DL71" i="51"/>
  <c r="DL70" i="51"/>
  <c r="DL69" i="51"/>
  <c r="DL68" i="51"/>
  <c r="DL67" i="51"/>
  <c r="DL66" i="51"/>
  <c r="DL65" i="51"/>
  <c r="DL64" i="51"/>
  <c r="DL63" i="51"/>
  <c r="DL62" i="51"/>
  <c r="DL61" i="51"/>
  <c r="DL60" i="51"/>
  <c r="DL59" i="51"/>
  <c r="DL58" i="51"/>
  <c r="DL57" i="51"/>
  <c r="DL56" i="51"/>
  <c r="DL55" i="51"/>
  <c r="DL54" i="51"/>
  <c r="DL53" i="51"/>
  <c r="DL52" i="51"/>
  <c r="DL51" i="51"/>
  <c r="DL50" i="51"/>
  <c r="DL49" i="51"/>
  <c r="DL48" i="51"/>
  <c r="DL47" i="51"/>
  <c r="DL46" i="51"/>
  <c r="DL45" i="51"/>
  <c r="DL44" i="51"/>
  <c r="DL43" i="51"/>
  <c r="DL42" i="51"/>
  <c r="DL41" i="51"/>
  <c r="DL40" i="51"/>
  <c r="DL39" i="51"/>
  <c r="DL38" i="51"/>
  <c r="DL37" i="51"/>
  <c r="DL36" i="51"/>
  <c r="DL35" i="51"/>
  <c r="DL34" i="51"/>
  <c r="DL33" i="51"/>
  <c r="DL32" i="51"/>
  <c r="DL31" i="51"/>
  <c r="DL30" i="51"/>
  <c r="DL29" i="51"/>
  <c r="DL28" i="51"/>
  <c r="DL27" i="51"/>
  <c r="DL26" i="51"/>
  <c r="DL25" i="51"/>
  <c r="DL24" i="51"/>
  <c r="DL23" i="51"/>
  <c r="DL22" i="51"/>
  <c r="DL21" i="51"/>
  <c r="DL20" i="51"/>
  <c r="DL19" i="51"/>
  <c r="DL18" i="51"/>
  <c r="DL17" i="51"/>
  <c r="DL16" i="51"/>
  <c r="DL15" i="51"/>
  <c r="DL14" i="51"/>
  <c r="DL13" i="51"/>
  <c r="DL12" i="51"/>
  <c r="DL11" i="51"/>
  <c r="DL10" i="51"/>
  <c r="DC171" i="51"/>
  <c r="DC170" i="51"/>
  <c r="DC169" i="51"/>
  <c r="DC168" i="51"/>
  <c r="DC167" i="51"/>
  <c r="DC166" i="51"/>
  <c r="DC165" i="51"/>
  <c r="DC164" i="51"/>
  <c r="DC163" i="51"/>
  <c r="DC162" i="51"/>
  <c r="DC161" i="51"/>
  <c r="DC160" i="51"/>
  <c r="DC159" i="51"/>
  <c r="DC158" i="51"/>
  <c r="DC157" i="51"/>
  <c r="DC156" i="51"/>
  <c r="DC155" i="51"/>
  <c r="DC154" i="51"/>
  <c r="DC153" i="51"/>
  <c r="DC152" i="51"/>
  <c r="DC151" i="51"/>
  <c r="DC150" i="51"/>
  <c r="DC149" i="51"/>
  <c r="DC148" i="51"/>
  <c r="DC147" i="51"/>
  <c r="DC146" i="51"/>
  <c r="DC145" i="51"/>
  <c r="DC144" i="51"/>
  <c r="DC143" i="51"/>
  <c r="DC142" i="51"/>
  <c r="DC141" i="51"/>
  <c r="DC140" i="51"/>
  <c r="DC139" i="51"/>
  <c r="DC138" i="51"/>
  <c r="DC137" i="51"/>
  <c r="DC136" i="51"/>
  <c r="DC135" i="51"/>
  <c r="DC134" i="51"/>
  <c r="DC133" i="51"/>
  <c r="DC132" i="51"/>
  <c r="DC131" i="51"/>
  <c r="DC130" i="51"/>
  <c r="DC129" i="51"/>
  <c r="DC128" i="51"/>
  <c r="DC127" i="51"/>
  <c r="DC126" i="51"/>
  <c r="DC125" i="51"/>
  <c r="DC124" i="51"/>
  <c r="DC123" i="51"/>
  <c r="DC122" i="51"/>
  <c r="DC121" i="51"/>
  <c r="DC120" i="51"/>
  <c r="DC119" i="51"/>
  <c r="DC118" i="51"/>
  <c r="DC117" i="51"/>
  <c r="DC116" i="51"/>
  <c r="DC115" i="51"/>
  <c r="DC114" i="51"/>
  <c r="DC113" i="51"/>
  <c r="DC112" i="51"/>
  <c r="DC111" i="51"/>
  <c r="DC110" i="51"/>
  <c r="DC109" i="51"/>
  <c r="DC108" i="51"/>
  <c r="DC107" i="51"/>
  <c r="DC106" i="51"/>
  <c r="DC105" i="51"/>
  <c r="DC104" i="51"/>
  <c r="DC103" i="51"/>
  <c r="DC102" i="51"/>
  <c r="DC101" i="51"/>
  <c r="DC100" i="51"/>
  <c r="DC99" i="51"/>
  <c r="DC98" i="51"/>
  <c r="DC97" i="51"/>
  <c r="DC96" i="51"/>
  <c r="DC95" i="51"/>
  <c r="DC94" i="51"/>
  <c r="DC93" i="51"/>
  <c r="DC92" i="51"/>
  <c r="DC91" i="51"/>
  <c r="DC90" i="51"/>
  <c r="DC89" i="51"/>
  <c r="DC88" i="51"/>
  <c r="DC87" i="51"/>
  <c r="DC86" i="51"/>
  <c r="DC85" i="51"/>
  <c r="DC84" i="51"/>
  <c r="DC83" i="51"/>
  <c r="DC82" i="51"/>
  <c r="DC81" i="51"/>
  <c r="DC80" i="51"/>
  <c r="DC79" i="51"/>
  <c r="DC78" i="51"/>
  <c r="DC77" i="51"/>
  <c r="DC76" i="51"/>
  <c r="DC75" i="51"/>
  <c r="DC74" i="51"/>
  <c r="DC73" i="51"/>
  <c r="DC72" i="51"/>
  <c r="DC71" i="51"/>
  <c r="DC70" i="51"/>
  <c r="DC69" i="51"/>
  <c r="DC68" i="51"/>
  <c r="DC67" i="51"/>
  <c r="DC66" i="51"/>
  <c r="DC65" i="51"/>
  <c r="DC64" i="51"/>
  <c r="DC63" i="51"/>
  <c r="DC62" i="51"/>
  <c r="DC61" i="51"/>
  <c r="DC60" i="51"/>
  <c r="DC59" i="51"/>
  <c r="DC58" i="51"/>
  <c r="DC57" i="51"/>
  <c r="DC56" i="51"/>
  <c r="DC55" i="51"/>
  <c r="DC54" i="51"/>
  <c r="DC53" i="51"/>
  <c r="DC52" i="51"/>
  <c r="DC51" i="51"/>
  <c r="DC50" i="51"/>
  <c r="DC49" i="51"/>
  <c r="DC48" i="51"/>
  <c r="DC47" i="51"/>
  <c r="DC46" i="51"/>
  <c r="DC45" i="51"/>
  <c r="DC44" i="51"/>
  <c r="DC43" i="51"/>
  <c r="DC42" i="51"/>
  <c r="DC41" i="51"/>
  <c r="DC40" i="51"/>
  <c r="DC39" i="51"/>
  <c r="DC38" i="51"/>
  <c r="DC37" i="51"/>
  <c r="DC36" i="51"/>
  <c r="DC35" i="51"/>
  <c r="DC34" i="51"/>
  <c r="DC33" i="51"/>
  <c r="DC32" i="51"/>
  <c r="DC31" i="51"/>
  <c r="DC30" i="51"/>
  <c r="DC29" i="51"/>
  <c r="DC28" i="51"/>
  <c r="DC27" i="51"/>
  <c r="DC26" i="51"/>
  <c r="DC25" i="51"/>
  <c r="DC24" i="51"/>
  <c r="DC23" i="51"/>
  <c r="DC22" i="51"/>
  <c r="DC21" i="51"/>
  <c r="DC20" i="51"/>
  <c r="DC19" i="51"/>
  <c r="DC18" i="51"/>
  <c r="DC17" i="51"/>
  <c r="DC16" i="51"/>
  <c r="DC15" i="51"/>
  <c r="DC14" i="51"/>
  <c r="DC13" i="51"/>
  <c r="DC12" i="51"/>
  <c r="DC11" i="51"/>
  <c r="DC10" i="51"/>
  <c r="CT171" i="51"/>
  <c r="CT170" i="51"/>
  <c r="CT169" i="51"/>
  <c r="CT168" i="51"/>
  <c r="CT167" i="51"/>
  <c r="CT166" i="51"/>
  <c r="CT165" i="51"/>
  <c r="CT164" i="51"/>
  <c r="CT163" i="51"/>
  <c r="CT162" i="51"/>
  <c r="CT161" i="51"/>
  <c r="CT160" i="51"/>
  <c r="CT159" i="51"/>
  <c r="CT158" i="51"/>
  <c r="CT157" i="51"/>
  <c r="CT156" i="51"/>
  <c r="CT155" i="51"/>
  <c r="CT154" i="51"/>
  <c r="CT153" i="51"/>
  <c r="CT152" i="51"/>
  <c r="CT151" i="51"/>
  <c r="CT150" i="51"/>
  <c r="CT149" i="51"/>
  <c r="CT148" i="51"/>
  <c r="CT147" i="51"/>
  <c r="CT146" i="51"/>
  <c r="CT145" i="51"/>
  <c r="CT144" i="51"/>
  <c r="CT143" i="51"/>
  <c r="CT142" i="51"/>
  <c r="CT141" i="51"/>
  <c r="CT140" i="51"/>
  <c r="CT139" i="51"/>
  <c r="CT138" i="51"/>
  <c r="CT137" i="51"/>
  <c r="CT136" i="51"/>
  <c r="CT135" i="51"/>
  <c r="CT134" i="51"/>
  <c r="CT133" i="51"/>
  <c r="CT132" i="51"/>
  <c r="CT131" i="51"/>
  <c r="CT130" i="51"/>
  <c r="CT129" i="51"/>
  <c r="CT128" i="51"/>
  <c r="CT127" i="51"/>
  <c r="CT126" i="51"/>
  <c r="CT125" i="51"/>
  <c r="CT124" i="51"/>
  <c r="CT123" i="51"/>
  <c r="CT122" i="51"/>
  <c r="CT121" i="51"/>
  <c r="CT120" i="51"/>
  <c r="CT119" i="51"/>
  <c r="CT118" i="51"/>
  <c r="CT117" i="51"/>
  <c r="CT116" i="51"/>
  <c r="CT115" i="51"/>
  <c r="CT114" i="51"/>
  <c r="CT113" i="51"/>
  <c r="CT112" i="51"/>
  <c r="CT111" i="51"/>
  <c r="CT110" i="51"/>
  <c r="CT109" i="51"/>
  <c r="CT108" i="51"/>
  <c r="CT107" i="51"/>
  <c r="CT106" i="51"/>
  <c r="CT105" i="51"/>
  <c r="CT104" i="51"/>
  <c r="CT103" i="51"/>
  <c r="CT102" i="51"/>
  <c r="CT101" i="51"/>
  <c r="CT100" i="51"/>
  <c r="CT99" i="51"/>
  <c r="CT98" i="51"/>
  <c r="CT97" i="51"/>
  <c r="CT96" i="51"/>
  <c r="CT95" i="51"/>
  <c r="CT94" i="51"/>
  <c r="CT93" i="51"/>
  <c r="CT92" i="51"/>
  <c r="CT91" i="51"/>
  <c r="CT90" i="51"/>
  <c r="CT89" i="51"/>
  <c r="CT88" i="51"/>
  <c r="CT87" i="51"/>
  <c r="CT86" i="51"/>
  <c r="CT85" i="51"/>
  <c r="CT84" i="51"/>
  <c r="CT83" i="51"/>
  <c r="CT82" i="51"/>
  <c r="CT81" i="51"/>
  <c r="CT80" i="51"/>
  <c r="CT79" i="51"/>
  <c r="CT78" i="51"/>
  <c r="CT77" i="51"/>
  <c r="CT76" i="51"/>
  <c r="CT75" i="51"/>
  <c r="CT74" i="51"/>
  <c r="CT73" i="51"/>
  <c r="CT72" i="51"/>
  <c r="CT71" i="51"/>
  <c r="CT70" i="51"/>
  <c r="CT69" i="51"/>
  <c r="CT68" i="51"/>
  <c r="CT67" i="51"/>
  <c r="CT66" i="51"/>
  <c r="CT65" i="51"/>
  <c r="CT64" i="51"/>
  <c r="CT63" i="51"/>
  <c r="CT62" i="51"/>
  <c r="CT61" i="51"/>
  <c r="CT60" i="51"/>
  <c r="CT59" i="51"/>
  <c r="CT58" i="51"/>
  <c r="CT57" i="51"/>
  <c r="CT56" i="51"/>
  <c r="CT55" i="51"/>
  <c r="CT54" i="51"/>
  <c r="CT53" i="51"/>
  <c r="CT52" i="51"/>
  <c r="CT51" i="51"/>
  <c r="CT50" i="51"/>
  <c r="CT49" i="51"/>
  <c r="CT48" i="51"/>
  <c r="CT47" i="51"/>
  <c r="CT46" i="51"/>
  <c r="CT45" i="51"/>
  <c r="CT44" i="51"/>
  <c r="CT43" i="51"/>
  <c r="CT42" i="51"/>
  <c r="CT41" i="51"/>
  <c r="CT40" i="51"/>
  <c r="CT39" i="51"/>
  <c r="CT38" i="51"/>
  <c r="CT37" i="51"/>
  <c r="CT36" i="51"/>
  <c r="CT35" i="51"/>
  <c r="CT34" i="51"/>
  <c r="CT33" i="51"/>
  <c r="CT32" i="51"/>
  <c r="CT31" i="51"/>
  <c r="CT30" i="51"/>
  <c r="CT29" i="51"/>
  <c r="CT28" i="51"/>
  <c r="CT27" i="51"/>
  <c r="CT26" i="51"/>
  <c r="CT25" i="51"/>
  <c r="CT24" i="51"/>
  <c r="CT23" i="51"/>
  <c r="CT22" i="51"/>
  <c r="CT21" i="51"/>
  <c r="CT20" i="51"/>
  <c r="CT19" i="51"/>
  <c r="CT18" i="51"/>
  <c r="CT17" i="51"/>
  <c r="CT16" i="51"/>
  <c r="CT15" i="51"/>
  <c r="CT14" i="51"/>
  <c r="CT13" i="51"/>
  <c r="CT12" i="51"/>
  <c r="CT11" i="51"/>
  <c r="CT10" i="51"/>
  <c r="CK171" i="51"/>
  <c r="CK170" i="51"/>
  <c r="CK169" i="51"/>
  <c r="CK168" i="51"/>
  <c r="CK167" i="51"/>
  <c r="CK166" i="51"/>
  <c r="CK165" i="51"/>
  <c r="CK164" i="51"/>
  <c r="CK163" i="51"/>
  <c r="CK162" i="51"/>
  <c r="CK161" i="51"/>
  <c r="CK160" i="51"/>
  <c r="CK159" i="51"/>
  <c r="CK158" i="51"/>
  <c r="CK157" i="51"/>
  <c r="CK156" i="51"/>
  <c r="CK155" i="51"/>
  <c r="CK154" i="51"/>
  <c r="CK153" i="51"/>
  <c r="CK152" i="51"/>
  <c r="CK151" i="51"/>
  <c r="CK150" i="51"/>
  <c r="CK149" i="51"/>
  <c r="CK148" i="51"/>
  <c r="CK147" i="51"/>
  <c r="CK146" i="51"/>
  <c r="CK145" i="51"/>
  <c r="CK144" i="51"/>
  <c r="CK143" i="51"/>
  <c r="CK142" i="51"/>
  <c r="CK141" i="51"/>
  <c r="CK140" i="51"/>
  <c r="CK139" i="51"/>
  <c r="CK138" i="51"/>
  <c r="CK137" i="51"/>
  <c r="CK136" i="51"/>
  <c r="CK135" i="51"/>
  <c r="CK134" i="51"/>
  <c r="CK133" i="51"/>
  <c r="CK132" i="51"/>
  <c r="CK131" i="51"/>
  <c r="CK130" i="51"/>
  <c r="CK129" i="51"/>
  <c r="CK128" i="51"/>
  <c r="CK127" i="51"/>
  <c r="CK126" i="51"/>
  <c r="CK125" i="51"/>
  <c r="CK124" i="51"/>
  <c r="CK123" i="51"/>
  <c r="CK122" i="51"/>
  <c r="CK121" i="51"/>
  <c r="CK120" i="51"/>
  <c r="CK119" i="51"/>
  <c r="CK118" i="51"/>
  <c r="CK117" i="51"/>
  <c r="CK116" i="51"/>
  <c r="CK115" i="51"/>
  <c r="CK114" i="51"/>
  <c r="CK113" i="51"/>
  <c r="CK112" i="51"/>
  <c r="CK111" i="51"/>
  <c r="CK110" i="51"/>
  <c r="CK109" i="51"/>
  <c r="CK108" i="51"/>
  <c r="CK107" i="51"/>
  <c r="CK106" i="51"/>
  <c r="CK105" i="51"/>
  <c r="CK104" i="51"/>
  <c r="CK103" i="51"/>
  <c r="CK102" i="51"/>
  <c r="CK101" i="51"/>
  <c r="CK100" i="51"/>
  <c r="CK99" i="51"/>
  <c r="CK98" i="51"/>
  <c r="CK97" i="51"/>
  <c r="CK96" i="51"/>
  <c r="CK95" i="51"/>
  <c r="CK94" i="51"/>
  <c r="CK93" i="51"/>
  <c r="CK92" i="51"/>
  <c r="CK91" i="51"/>
  <c r="CK90" i="51"/>
  <c r="CK89" i="51"/>
  <c r="CK88" i="51"/>
  <c r="CK87" i="51"/>
  <c r="CK86" i="51"/>
  <c r="CK85" i="51"/>
  <c r="CK84" i="51"/>
  <c r="CK83" i="51"/>
  <c r="CK82" i="51"/>
  <c r="CK81" i="51"/>
  <c r="CK80" i="51"/>
  <c r="CK79" i="51"/>
  <c r="CK78" i="51"/>
  <c r="CK77" i="51"/>
  <c r="CK76" i="51"/>
  <c r="CK75" i="51"/>
  <c r="CK74" i="51"/>
  <c r="CK73" i="51"/>
  <c r="CK72" i="51"/>
  <c r="CK71" i="51"/>
  <c r="CK70" i="51"/>
  <c r="CK69" i="51"/>
  <c r="CK68" i="51"/>
  <c r="CK67" i="51"/>
  <c r="CK66" i="51"/>
  <c r="CK65" i="51"/>
  <c r="CK64" i="51"/>
  <c r="CK63" i="51"/>
  <c r="CK62" i="51"/>
  <c r="CK61" i="51"/>
  <c r="CK60" i="51"/>
  <c r="CK59" i="51"/>
  <c r="CK58" i="51"/>
  <c r="CK57" i="51"/>
  <c r="CK56" i="51"/>
  <c r="CK55" i="51"/>
  <c r="CK54" i="51"/>
  <c r="CK53" i="51"/>
  <c r="CK52" i="51"/>
  <c r="CK51" i="51"/>
  <c r="CK50" i="51"/>
  <c r="CK49" i="51"/>
  <c r="CK48" i="51"/>
  <c r="CK47" i="51"/>
  <c r="CK46" i="51"/>
  <c r="CK45" i="51"/>
  <c r="CK44" i="51"/>
  <c r="CK43" i="51"/>
  <c r="CK42" i="51"/>
  <c r="CK41" i="51"/>
  <c r="CK40" i="51"/>
  <c r="CK39" i="51"/>
  <c r="CK38" i="51"/>
  <c r="CK37" i="51"/>
  <c r="CK36" i="51"/>
  <c r="CK35" i="51"/>
  <c r="CK34" i="51"/>
  <c r="CK33" i="51"/>
  <c r="CK32" i="51"/>
  <c r="CK31" i="51"/>
  <c r="CK30" i="51"/>
  <c r="CK29" i="51"/>
  <c r="CK28" i="51"/>
  <c r="CK27" i="51"/>
  <c r="CK26" i="51"/>
  <c r="CK25" i="51"/>
  <c r="CK24" i="51"/>
  <c r="CK23" i="51"/>
  <c r="CK22" i="51"/>
  <c r="CK21" i="51"/>
  <c r="CK20" i="51"/>
  <c r="CK19" i="51"/>
  <c r="CK18" i="51"/>
  <c r="CK17" i="51"/>
  <c r="CK16" i="51"/>
  <c r="CK15" i="51"/>
  <c r="CK14" i="51"/>
  <c r="CK13" i="51"/>
  <c r="CK12" i="51"/>
  <c r="CK11" i="51"/>
  <c r="CK10" i="51"/>
  <c r="CB171" i="51"/>
  <c r="CB170" i="51"/>
  <c r="CB169" i="51"/>
  <c r="CB168" i="51"/>
  <c r="CB167" i="51"/>
  <c r="CB166" i="51"/>
  <c r="CB165" i="51"/>
  <c r="CB164" i="51"/>
  <c r="CB163" i="51"/>
  <c r="CB162" i="51"/>
  <c r="CB161" i="51"/>
  <c r="CB160" i="51"/>
  <c r="CB159" i="51"/>
  <c r="CB158" i="51"/>
  <c r="CB157" i="51"/>
  <c r="CB156" i="51"/>
  <c r="CB155" i="51"/>
  <c r="CB154" i="51"/>
  <c r="CB153" i="51"/>
  <c r="CB152" i="51"/>
  <c r="CB151" i="51"/>
  <c r="CB150" i="51"/>
  <c r="CB149" i="51"/>
  <c r="CB148" i="51"/>
  <c r="CB147" i="51"/>
  <c r="CB146" i="51"/>
  <c r="CB145" i="51"/>
  <c r="CB144" i="51"/>
  <c r="CB143" i="51"/>
  <c r="CB142" i="51"/>
  <c r="CB141" i="51"/>
  <c r="CB140" i="51"/>
  <c r="CB139" i="51"/>
  <c r="CB138" i="51"/>
  <c r="CB137" i="51"/>
  <c r="CB136" i="51"/>
  <c r="CB135" i="51"/>
  <c r="CB134" i="51"/>
  <c r="CB133" i="51"/>
  <c r="CB132" i="51"/>
  <c r="CB131" i="51"/>
  <c r="CB130" i="51"/>
  <c r="CB129" i="51"/>
  <c r="CB128" i="51"/>
  <c r="CB127" i="51"/>
  <c r="CB126" i="51"/>
  <c r="CB125" i="51"/>
  <c r="CB124" i="51"/>
  <c r="CB123" i="51"/>
  <c r="CB122" i="51"/>
  <c r="CB121" i="51"/>
  <c r="CB120" i="51"/>
  <c r="CB119" i="51"/>
  <c r="CB118" i="51"/>
  <c r="CB117" i="51"/>
  <c r="CB116" i="51"/>
  <c r="CB115" i="51"/>
  <c r="CB114" i="51"/>
  <c r="CB113" i="51"/>
  <c r="CB112" i="51"/>
  <c r="CB111" i="51"/>
  <c r="CB110" i="51"/>
  <c r="CB109" i="51"/>
  <c r="CB108" i="51"/>
  <c r="CB107" i="51"/>
  <c r="CB106" i="51"/>
  <c r="CB105" i="51"/>
  <c r="CB104" i="51"/>
  <c r="CB103" i="51"/>
  <c r="CB102" i="51"/>
  <c r="CB101" i="51"/>
  <c r="CB100" i="51"/>
  <c r="CB99" i="51"/>
  <c r="CB98" i="51"/>
  <c r="CB97" i="51"/>
  <c r="CB96" i="51"/>
  <c r="CB95" i="51"/>
  <c r="CB94" i="51"/>
  <c r="CB93" i="51"/>
  <c r="CB92" i="51"/>
  <c r="CB91" i="51"/>
  <c r="CB90" i="51"/>
  <c r="CB89" i="51"/>
  <c r="CB88" i="51"/>
  <c r="CB87" i="51"/>
  <c r="CB86" i="51"/>
  <c r="CB85" i="51"/>
  <c r="CB84" i="51"/>
  <c r="CB83" i="51"/>
  <c r="CB82" i="51"/>
  <c r="CB81" i="51"/>
  <c r="CB80" i="51"/>
  <c r="CB79" i="51"/>
  <c r="CB78" i="51"/>
  <c r="CB77" i="51"/>
  <c r="CB76" i="51"/>
  <c r="CB75" i="51"/>
  <c r="CB74" i="51"/>
  <c r="CB73" i="51"/>
  <c r="CB72" i="51"/>
  <c r="CB71" i="51"/>
  <c r="CB70" i="51"/>
  <c r="CB69" i="51"/>
  <c r="CB68" i="51"/>
  <c r="CB67" i="51"/>
  <c r="CB66" i="51"/>
  <c r="CB65" i="51"/>
  <c r="CB64" i="51"/>
  <c r="CB63" i="51"/>
  <c r="CB62" i="51"/>
  <c r="CB61" i="51"/>
  <c r="CB60" i="51"/>
  <c r="CB59" i="51"/>
  <c r="CB58" i="51"/>
  <c r="CB57" i="51"/>
  <c r="CB56" i="51"/>
  <c r="CB55" i="51"/>
  <c r="CB54" i="51"/>
  <c r="CB53" i="51"/>
  <c r="CB52" i="51"/>
  <c r="CB51" i="51"/>
  <c r="CB50" i="51"/>
  <c r="CB49" i="51"/>
  <c r="CB48" i="51"/>
  <c r="CB47" i="51"/>
  <c r="CB46" i="51"/>
  <c r="CB45" i="51"/>
  <c r="CB44" i="51"/>
  <c r="CB43" i="51"/>
  <c r="CB42" i="51"/>
  <c r="CB41" i="51"/>
  <c r="CB40" i="51"/>
  <c r="CB39" i="51"/>
  <c r="CB38" i="51"/>
  <c r="CB37" i="51"/>
  <c r="CB36" i="51"/>
  <c r="CB35" i="51"/>
  <c r="CB34" i="51"/>
  <c r="CB33" i="51"/>
  <c r="CB32" i="51"/>
  <c r="CB31" i="51"/>
  <c r="CB30" i="51"/>
  <c r="CB29" i="51"/>
  <c r="CB28" i="51"/>
  <c r="CB27" i="51"/>
  <c r="CB26" i="51"/>
  <c r="CB25" i="51"/>
  <c r="CB24" i="51"/>
  <c r="CB23" i="51"/>
  <c r="CB22" i="51"/>
  <c r="CB21" i="51"/>
  <c r="CB20" i="51"/>
  <c r="CB19" i="51"/>
  <c r="CB18" i="51"/>
  <c r="CB17" i="51"/>
  <c r="CB16" i="51"/>
  <c r="CB15" i="51"/>
  <c r="CB14" i="51"/>
  <c r="CB13" i="51"/>
  <c r="CB12" i="51"/>
  <c r="CB11" i="51"/>
  <c r="CB10" i="51"/>
  <c r="AR171" i="51"/>
  <c r="BS171" i="51"/>
  <c r="BS170" i="51"/>
  <c r="BS169" i="51"/>
  <c r="BS168" i="51"/>
  <c r="BS167" i="51"/>
  <c r="BS166" i="51"/>
  <c r="BS165" i="51"/>
  <c r="BS164" i="51"/>
  <c r="BS163" i="51"/>
  <c r="BS162" i="51"/>
  <c r="BS161" i="51"/>
  <c r="BS160" i="51"/>
  <c r="BS159" i="51"/>
  <c r="BS158" i="51"/>
  <c r="BS157" i="51"/>
  <c r="BS156" i="51"/>
  <c r="BS155" i="51"/>
  <c r="BS154" i="51"/>
  <c r="BS153" i="51"/>
  <c r="BS152" i="51"/>
  <c r="BS151" i="51"/>
  <c r="BS150" i="51"/>
  <c r="BS149" i="51"/>
  <c r="BS148" i="51"/>
  <c r="BS147" i="51"/>
  <c r="BS146" i="51"/>
  <c r="BS145" i="51"/>
  <c r="BS144" i="51"/>
  <c r="BS143" i="51"/>
  <c r="BS142" i="51"/>
  <c r="BS141" i="51"/>
  <c r="BS140" i="51"/>
  <c r="BS139" i="51"/>
  <c r="BS138" i="51"/>
  <c r="BS137" i="51"/>
  <c r="BS136" i="51"/>
  <c r="BS135" i="51"/>
  <c r="BS134" i="51"/>
  <c r="BS133" i="51"/>
  <c r="BS132" i="51"/>
  <c r="BS131" i="51"/>
  <c r="BS130" i="51"/>
  <c r="BS129" i="51"/>
  <c r="BS128" i="51"/>
  <c r="BS127" i="51"/>
  <c r="BS126" i="51"/>
  <c r="BS125" i="51"/>
  <c r="BS124" i="51"/>
  <c r="BS123" i="51"/>
  <c r="BS122" i="51"/>
  <c r="BS121" i="51"/>
  <c r="BS120" i="51"/>
  <c r="BS119" i="51"/>
  <c r="BS118" i="51"/>
  <c r="BS117" i="51"/>
  <c r="BS116" i="51"/>
  <c r="BS115" i="51"/>
  <c r="BS114" i="51"/>
  <c r="BS113" i="51"/>
  <c r="BS112" i="51"/>
  <c r="BS111" i="51"/>
  <c r="BS110" i="51"/>
  <c r="BS109" i="51"/>
  <c r="BS108" i="51"/>
  <c r="BS107" i="51"/>
  <c r="BS106" i="51"/>
  <c r="BS105" i="51"/>
  <c r="BS104" i="51"/>
  <c r="BS103" i="51"/>
  <c r="BS102" i="51"/>
  <c r="BS101" i="51"/>
  <c r="BS100" i="51"/>
  <c r="BS99" i="51"/>
  <c r="BS98" i="51"/>
  <c r="BS97" i="51"/>
  <c r="BS96" i="51"/>
  <c r="BS95" i="51"/>
  <c r="BS94" i="51"/>
  <c r="BS93" i="51"/>
  <c r="BS92" i="51"/>
  <c r="BS91" i="51"/>
  <c r="BS90" i="51"/>
  <c r="BS89" i="51"/>
  <c r="BS88" i="51"/>
  <c r="BS87" i="51"/>
  <c r="BS86" i="51"/>
  <c r="BS85" i="51"/>
  <c r="BS84" i="51"/>
  <c r="BS83" i="51"/>
  <c r="BS82" i="51"/>
  <c r="BS81" i="51"/>
  <c r="BS80" i="51"/>
  <c r="BS79" i="51"/>
  <c r="BS78" i="51"/>
  <c r="BS77" i="51"/>
  <c r="BS76" i="51"/>
  <c r="BS75" i="51"/>
  <c r="BS74" i="51"/>
  <c r="BS73" i="51"/>
  <c r="BS72" i="51"/>
  <c r="BS71" i="51"/>
  <c r="BS70" i="51"/>
  <c r="BS69" i="51"/>
  <c r="BS68" i="51"/>
  <c r="BS67" i="51"/>
  <c r="BS66" i="51"/>
  <c r="BS65" i="51"/>
  <c r="BS64" i="51"/>
  <c r="BS63" i="51"/>
  <c r="BS62" i="51"/>
  <c r="BS61" i="51"/>
  <c r="BS60" i="51"/>
  <c r="BS59" i="51"/>
  <c r="BS58" i="51"/>
  <c r="BS57" i="51"/>
  <c r="BS56" i="51"/>
  <c r="BS55" i="51"/>
  <c r="BS54" i="51"/>
  <c r="BS53" i="51"/>
  <c r="BS52" i="51"/>
  <c r="BS51" i="51"/>
  <c r="BS50" i="51"/>
  <c r="BS49" i="51"/>
  <c r="BS48" i="51"/>
  <c r="BS47" i="51"/>
  <c r="BS46" i="51"/>
  <c r="BS45" i="51"/>
  <c r="BS44" i="51"/>
  <c r="BS43" i="51"/>
  <c r="BS42" i="51"/>
  <c r="BS41" i="51"/>
  <c r="BS40" i="51"/>
  <c r="BS39" i="51"/>
  <c r="BS38" i="51"/>
  <c r="BS37" i="51"/>
  <c r="BS36" i="51"/>
  <c r="BS35" i="51"/>
  <c r="BS34" i="51"/>
  <c r="BS33" i="51"/>
  <c r="BS32" i="51"/>
  <c r="BS31" i="51"/>
  <c r="BS30" i="51"/>
  <c r="BS29" i="51"/>
  <c r="BS28" i="51"/>
  <c r="BS27" i="51"/>
  <c r="BS26" i="51"/>
  <c r="BS25" i="51"/>
  <c r="BS24" i="51"/>
  <c r="BS23" i="51"/>
  <c r="BS22" i="51"/>
  <c r="BS21" i="51"/>
  <c r="BS20" i="51"/>
  <c r="BS19" i="51"/>
  <c r="BS18" i="51"/>
  <c r="BS17" i="51"/>
  <c r="BS16" i="51"/>
  <c r="BS15" i="51"/>
  <c r="BS14" i="51"/>
  <c r="BS13" i="51"/>
  <c r="BS12" i="51"/>
  <c r="BS11" i="51"/>
  <c r="BS10" i="51"/>
  <c r="BJ171" i="51"/>
  <c r="BJ170" i="51"/>
  <c r="BJ169" i="51"/>
  <c r="BJ168" i="51"/>
  <c r="BJ167" i="51"/>
  <c r="BJ166" i="51"/>
  <c r="BJ165" i="51"/>
  <c r="BJ164" i="51"/>
  <c r="BJ163" i="51"/>
  <c r="BJ162" i="51"/>
  <c r="BJ161" i="51"/>
  <c r="BJ160" i="51"/>
  <c r="BJ159" i="51"/>
  <c r="BJ158" i="51"/>
  <c r="BJ157" i="51"/>
  <c r="BJ156" i="51"/>
  <c r="BJ155" i="51"/>
  <c r="BJ154" i="51"/>
  <c r="BJ153" i="51"/>
  <c r="BJ152" i="51"/>
  <c r="BJ151" i="51"/>
  <c r="BJ150" i="51"/>
  <c r="BJ149" i="51"/>
  <c r="BJ148" i="51"/>
  <c r="BJ147" i="51"/>
  <c r="BJ146" i="51"/>
  <c r="BJ145" i="51"/>
  <c r="BJ144" i="51"/>
  <c r="BJ143" i="51"/>
  <c r="BJ142" i="51"/>
  <c r="BJ141" i="51"/>
  <c r="BJ140" i="51"/>
  <c r="BJ139" i="51"/>
  <c r="BJ138" i="51"/>
  <c r="BJ137" i="51"/>
  <c r="BJ136" i="51"/>
  <c r="BJ135" i="51"/>
  <c r="BJ134" i="51"/>
  <c r="BJ133" i="51"/>
  <c r="BJ132" i="51"/>
  <c r="BJ131" i="51"/>
  <c r="BJ130" i="51"/>
  <c r="BJ129" i="51"/>
  <c r="BJ128" i="51"/>
  <c r="BJ127" i="51"/>
  <c r="BJ126" i="51"/>
  <c r="BJ125" i="51"/>
  <c r="BJ124" i="51"/>
  <c r="BJ123" i="51"/>
  <c r="BJ122" i="51"/>
  <c r="BJ121" i="51"/>
  <c r="BJ120" i="51"/>
  <c r="BJ119" i="51"/>
  <c r="BJ118" i="51"/>
  <c r="BJ117" i="51"/>
  <c r="BJ116" i="51"/>
  <c r="BJ115" i="51"/>
  <c r="BJ114" i="51"/>
  <c r="BJ113" i="51"/>
  <c r="BJ112" i="51"/>
  <c r="BJ111" i="51"/>
  <c r="BJ110" i="51"/>
  <c r="BJ109" i="51"/>
  <c r="BJ108" i="51"/>
  <c r="BJ107" i="51"/>
  <c r="BJ106" i="51"/>
  <c r="BJ105" i="51"/>
  <c r="BJ104" i="51"/>
  <c r="BJ103" i="51"/>
  <c r="BJ102" i="51"/>
  <c r="BJ101" i="51"/>
  <c r="BJ100" i="51"/>
  <c r="BJ99" i="51"/>
  <c r="BJ98" i="51"/>
  <c r="BJ97" i="51"/>
  <c r="BJ96" i="51"/>
  <c r="BJ95" i="51"/>
  <c r="BJ94" i="51"/>
  <c r="BJ93" i="51"/>
  <c r="BJ92" i="51"/>
  <c r="BJ91" i="51"/>
  <c r="BJ90" i="51"/>
  <c r="BJ89" i="51"/>
  <c r="BJ88" i="51"/>
  <c r="BJ87" i="51"/>
  <c r="BJ86" i="51"/>
  <c r="BJ85" i="51"/>
  <c r="BJ84" i="51"/>
  <c r="BJ83" i="51"/>
  <c r="BJ82" i="51"/>
  <c r="BJ81" i="51"/>
  <c r="BJ80" i="51"/>
  <c r="BJ79" i="51"/>
  <c r="BJ78" i="51"/>
  <c r="BJ77" i="51"/>
  <c r="BJ76" i="51"/>
  <c r="BJ75" i="51"/>
  <c r="BJ74" i="51"/>
  <c r="BJ73" i="51"/>
  <c r="BJ72" i="51"/>
  <c r="BJ71" i="51"/>
  <c r="BJ70" i="51"/>
  <c r="BJ69" i="51"/>
  <c r="BJ68" i="51"/>
  <c r="BJ67" i="51"/>
  <c r="BJ66" i="51"/>
  <c r="BJ65" i="51"/>
  <c r="BJ64" i="51"/>
  <c r="BJ63" i="51"/>
  <c r="BJ62" i="51"/>
  <c r="BJ61" i="51"/>
  <c r="BJ60" i="51"/>
  <c r="BJ59" i="51"/>
  <c r="BJ58" i="51"/>
  <c r="BJ57" i="51"/>
  <c r="BJ56" i="51"/>
  <c r="BJ55" i="51"/>
  <c r="BJ54" i="51"/>
  <c r="BJ53" i="51"/>
  <c r="BJ52" i="51"/>
  <c r="BJ51" i="51"/>
  <c r="BJ50" i="51"/>
  <c r="BJ49" i="51"/>
  <c r="BJ48" i="51"/>
  <c r="BJ47" i="51"/>
  <c r="BJ46" i="51"/>
  <c r="BJ45" i="51"/>
  <c r="BJ44" i="51"/>
  <c r="BJ43" i="51"/>
  <c r="BJ42" i="51"/>
  <c r="BJ41" i="51"/>
  <c r="BJ40" i="51"/>
  <c r="BJ39" i="51"/>
  <c r="BJ38" i="51"/>
  <c r="BJ37" i="51"/>
  <c r="BJ36" i="51"/>
  <c r="BJ35" i="51"/>
  <c r="BJ34" i="51"/>
  <c r="BJ33" i="51"/>
  <c r="BJ32" i="51"/>
  <c r="BJ31" i="51"/>
  <c r="BJ30" i="51"/>
  <c r="BJ29" i="51"/>
  <c r="BJ28" i="51"/>
  <c r="BJ27" i="51"/>
  <c r="BJ26" i="51"/>
  <c r="BJ25" i="51"/>
  <c r="BJ24" i="51"/>
  <c r="BJ23" i="51"/>
  <c r="BJ22" i="51"/>
  <c r="BJ21" i="51"/>
  <c r="BJ20" i="51"/>
  <c r="BJ19" i="51"/>
  <c r="BJ18" i="51"/>
  <c r="BJ17" i="51"/>
  <c r="BJ16" i="51"/>
  <c r="BJ15" i="51"/>
  <c r="BJ14" i="51"/>
  <c r="BJ13" i="51"/>
  <c r="BJ12" i="51"/>
  <c r="BJ11" i="51"/>
  <c r="BJ10" i="51"/>
  <c r="BA171" i="51"/>
  <c r="BA170" i="51"/>
  <c r="BA169" i="51"/>
  <c r="BA168" i="51"/>
  <c r="BA167" i="51"/>
  <c r="BA166" i="51"/>
  <c r="BA165" i="51"/>
  <c r="BA164" i="51"/>
  <c r="BA163" i="51"/>
  <c r="BA162" i="51"/>
  <c r="BA161" i="51"/>
  <c r="BA160" i="51"/>
  <c r="BA159" i="51"/>
  <c r="BA158" i="51"/>
  <c r="BA157" i="51"/>
  <c r="BA156" i="51"/>
  <c r="BA155" i="51"/>
  <c r="BA154" i="51"/>
  <c r="BA153" i="51"/>
  <c r="BA152" i="51"/>
  <c r="BA151" i="51"/>
  <c r="BA150" i="51"/>
  <c r="BA149" i="51"/>
  <c r="BA148" i="51"/>
  <c r="BA147" i="51"/>
  <c r="BA146" i="51"/>
  <c r="BA145" i="51"/>
  <c r="BA144" i="51"/>
  <c r="BA143" i="51"/>
  <c r="BA142" i="51"/>
  <c r="BA141" i="51"/>
  <c r="BA140" i="51"/>
  <c r="BA139" i="51"/>
  <c r="BA138" i="51"/>
  <c r="BA137" i="51"/>
  <c r="BA136" i="51"/>
  <c r="BA135" i="51"/>
  <c r="BA134" i="51"/>
  <c r="BA133" i="51"/>
  <c r="BA132" i="51"/>
  <c r="BA131" i="51"/>
  <c r="BA130" i="51"/>
  <c r="BA129" i="51"/>
  <c r="BA128" i="51"/>
  <c r="BA127" i="51"/>
  <c r="BA126" i="51"/>
  <c r="BA125" i="51"/>
  <c r="BA124" i="51"/>
  <c r="BA123" i="51"/>
  <c r="BA122" i="51"/>
  <c r="BA121" i="51"/>
  <c r="BA120" i="51"/>
  <c r="BA119" i="51"/>
  <c r="BA118" i="51"/>
  <c r="BA117" i="51"/>
  <c r="BA116" i="51"/>
  <c r="BA115" i="51"/>
  <c r="BA114" i="51"/>
  <c r="BA113" i="51"/>
  <c r="BA112" i="51"/>
  <c r="BA111" i="51"/>
  <c r="BA110" i="51"/>
  <c r="BA109" i="51"/>
  <c r="BA108" i="51"/>
  <c r="BA107" i="51"/>
  <c r="BA106" i="51"/>
  <c r="BA105" i="51"/>
  <c r="BA104" i="51"/>
  <c r="BA103" i="51"/>
  <c r="BA102" i="51"/>
  <c r="BA101" i="51"/>
  <c r="BA100" i="51"/>
  <c r="BA99" i="51"/>
  <c r="BA98" i="51"/>
  <c r="BA97" i="51"/>
  <c r="BA96" i="51"/>
  <c r="BA95" i="51"/>
  <c r="BA94" i="51"/>
  <c r="BA93" i="51"/>
  <c r="BA92" i="51"/>
  <c r="BA91" i="51"/>
  <c r="BA90" i="51"/>
  <c r="BA89" i="51"/>
  <c r="BA88" i="51"/>
  <c r="BA87" i="51"/>
  <c r="BA86" i="51"/>
  <c r="BA85" i="51"/>
  <c r="BA84" i="51"/>
  <c r="BA83" i="51"/>
  <c r="BA82" i="51"/>
  <c r="BA81" i="51"/>
  <c r="BA80" i="51"/>
  <c r="BA79" i="51"/>
  <c r="BA78" i="51"/>
  <c r="BA77" i="51"/>
  <c r="BA76" i="51"/>
  <c r="BA75" i="51"/>
  <c r="BA74" i="51"/>
  <c r="BA73" i="51"/>
  <c r="BA72" i="51"/>
  <c r="BA71" i="51"/>
  <c r="BA70" i="51"/>
  <c r="BA69" i="51"/>
  <c r="BA68" i="51"/>
  <c r="BA67" i="51"/>
  <c r="BA66" i="51"/>
  <c r="BA65" i="51"/>
  <c r="BA64" i="51"/>
  <c r="BA63" i="51"/>
  <c r="BA62" i="51"/>
  <c r="BA61" i="51"/>
  <c r="BA60" i="51"/>
  <c r="BA59" i="51"/>
  <c r="BA58" i="51"/>
  <c r="BA57" i="51"/>
  <c r="BA56" i="51"/>
  <c r="BA55" i="51"/>
  <c r="BA54" i="51"/>
  <c r="BA53" i="51"/>
  <c r="BA52" i="51"/>
  <c r="BA51" i="51"/>
  <c r="BA50" i="51"/>
  <c r="BA49" i="51"/>
  <c r="BA48" i="51"/>
  <c r="BA47" i="51"/>
  <c r="BA46" i="51"/>
  <c r="BA45" i="51"/>
  <c r="BA44" i="51"/>
  <c r="BA43" i="51"/>
  <c r="BA42" i="51"/>
  <c r="BA41" i="51"/>
  <c r="BA40" i="51"/>
  <c r="BA39" i="51"/>
  <c r="BA38" i="51"/>
  <c r="BA37" i="51"/>
  <c r="BA36" i="51"/>
  <c r="BA35" i="51"/>
  <c r="BA34" i="51"/>
  <c r="BA33" i="51"/>
  <c r="BA32" i="51"/>
  <c r="BA31" i="51"/>
  <c r="BA30" i="51"/>
  <c r="BA29" i="51"/>
  <c r="BA28" i="51"/>
  <c r="BA27" i="51"/>
  <c r="BA26" i="51"/>
  <c r="BA25" i="51"/>
  <c r="BA24" i="51"/>
  <c r="BA23" i="51"/>
  <c r="BA22" i="51"/>
  <c r="BA21" i="51"/>
  <c r="BA20" i="51"/>
  <c r="BA19" i="51"/>
  <c r="BA18" i="51"/>
  <c r="BA17" i="51"/>
  <c r="BA16" i="51"/>
  <c r="BA15" i="51"/>
  <c r="BA14" i="51"/>
  <c r="BA13" i="51"/>
  <c r="BA12" i="51"/>
  <c r="BA11" i="51"/>
  <c r="BA10" i="51"/>
  <c r="AR170" i="51"/>
  <c r="AR169" i="51"/>
  <c r="AR168" i="51"/>
  <c r="AR167" i="51"/>
  <c r="AR166" i="51"/>
  <c r="AR165" i="51"/>
  <c r="AR164" i="51"/>
  <c r="AR163" i="51"/>
  <c r="AR162" i="51"/>
  <c r="AR161" i="51"/>
  <c r="AR160" i="51"/>
  <c r="AR159" i="51"/>
  <c r="AR158" i="51"/>
  <c r="AR157" i="51"/>
  <c r="AR156" i="51"/>
  <c r="AR155" i="51"/>
  <c r="AR154" i="51"/>
  <c r="AR153" i="51"/>
  <c r="AR152" i="51"/>
  <c r="AR151" i="51"/>
  <c r="AR150" i="51"/>
  <c r="AR149" i="51"/>
  <c r="AR148" i="51"/>
  <c r="AR147" i="51"/>
  <c r="AR146" i="51"/>
  <c r="AR145" i="51"/>
  <c r="AR144" i="51"/>
  <c r="AR143" i="51"/>
  <c r="AR142" i="51"/>
  <c r="AR141" i="51"/>
  <c r="AR140" i="51"/>
  <c r="AR139" i="51"/>
  <c r="AR138" i="51"/>
  <c r="AR137" i="51"/>
  <c r="AR136" i="51"/>
  <c r="AR135" i="51"/>
  <c r="AR134" i="51"/>
  <c r="AR133" i="51"/>
  <c r="AR132" i="51"/>
  <c r="AR131" i="51"/>
  <c r="AR130" i="51"/>
  <c r="AR129" i="51"/>
  <c r="AR128" i="51"/>
  <c r="AR127" i="51"/>
  <c r="AR126" i="51"/>
  <c r="AR125" i="51"/>
  <c r="AR124" i="51"/>
  <c r="AR123" i="51"/>
  <c r="AR122" i="51"/>
  <c r="AR121" i="51"/>
  <c r="AR120" i="51"/>
  <c r="AR119" i="51"/>
  <c r="AR118" i="51"/>
  <c r="AR117" i="51"/>
  <c r="AR116" i="51"/>
  <c r="AR115" i="51"/>
  <c r="AR114" i="51"/>
  <c r="AR113" i="51"/>
  <c r="AR112" i="51"/>
  <c r="AR111" i="51"/>
  <c r="AR110" i="51"/>
  <c r="AR109" i="51"/>
  <c r="AR108" i="51"/>
  <c r="AR107" i="51"/>
  <c r="AR106" i="51"/>
  <c r="AR105" i="51"/>
  <c r="AR104" i="51"/>
  <c r="AR103" i="51"/>
  <c r="AR102" i="51"/>
  <c r="AR101" i="51"/>
  <c r="AR100" i="51"/>
  <c r="AR99" i="51"/>
  <c r="AR98" i="51"/>
  <c r="AR97" i="51"/>
  <c r="AR96" i="51"/>
  <c r="AR95" i="51"/>
  <c r="AR94" i="51"/>
  <c r="AR93" i="51"/>
  <c r="AR92" i="51"/>
  <c r="AR91" i="51"/>
  <c r="AR90" i="51"/>
  <c r="AR89" i="51"/>
  <c r="AR88" i="51"/>
  <c r="AR87" i="51"/>
  <c r="AR86" i="51"/>
  <c r="AR85" i="51"/>
  <c r="AR84" i="51"/>
  <c r="AR83" i="51"/>
  <c r="AR82" i="51"/>
  <c r="AR81" i="51"/>
  <c r="AR80" i="51"/>
  <c r="AR79" i="51"/>
  <c r="AR78" i="51"/>
  <c r="AR77" i="51"/>
  <c r="AR76" i="51"/>
  <c r="AR75" i="51"/>
  <c r="AR74" i="51"/>
  <c r="AR73" i="51"/>
  <c r="AR72" i="51"/>
  <c r="AR71" i="51"/>
  <c r="AR70" i="51"/>
  <c r="AR69" i="51"/>
  <c r="AR68" i="51"/>
  <c r="AR67" i="51"/>
  <c r="AR66" i="51"/>
  <c r="AR65" i="51"/>
  <c r="AR64" i="51"/>
  <c r="AR63" i="51"/>
  <c r="AR62" i="51"/>
  <c r="AR61" i="51"/>
  <c r="AR60" i="51"/>
  <c r="AR59" i="51"/>
  <c r="AR58" i="51"/>
  <c r="AR57" i="51"/>
  <c r="AR56" i="51"/>
  <c r="AR55" i="51"/>
  <c r="AR54" i="51"/>
  <c r="AR53" i="51"/>
  <c r="AR52" i="51"/>
  <c r="AR51" i="51"/>
  <c r="AR50" i="51"/>
  <c r="AR49" i="51"/>
  <c r="AR48" i="51"/>
  <c r="AR47" i="51"/>
  <c r="AR46" i="51"/>
  <c r="AR45" i="51"/>
  <c r="AR44" i="51"/>
  <c r="AR43" i="51"/>
  <c r="AR42" i="51"/>
  <c r="AR41" i="51"/>
  <c r="AR40" i="51"/>
  <c r="AR39" i="51"/>
  <c r="AR38" i="51"/>
  <c r="AR37" i="51"/>
  <c r="AR36" i="51"/>
  <c r="AR35" i="51"/>
  <c r="AR34" i="51"/>
  <c r="AR33" i="51"/>
  <c r="AR32" i="51"/>
  <c r="AR31" i="51"/>
  <c r="AR30" i="51"/>
  <c r="AR29" i="51"/>
  <c r="AR28" i="51"/>
  <c r="AR27" i="51"/>
  <c r="AR26" i="51"/>
  <c r="AR25" i="51"/>
  <c r="AR24" i="51"/>
  <c r="AR23" i="51"/>
  <c r="AR22" i="51"/>
  <c r="AR21" i="51"/>
  <c r="AR20" i="51"/>
  <c r="AR19" i="51"/>
  <c r="AR18" i="51"/>
  <c r="AR17" i="51"/>
  <c r="AR16" i="51"/>
  <c r="AR15" i="51"/>
  <c r="AR14" i="51"/>
  <c r="AR13" i="51"/>
  <c r="AR12" i="51"/>
  <c r="AR11" i="51"/>
  <c r="AR10" i="51"/>
  <c r="AI17" i="51"/>
  <c r="AI171" i="51"/>
  <c r="AI170" i="51"/>
  <c r="AI169" i="51"/>
  <c r="AI168" i="51"/>
  <c r="AI167" i="51"/>
  <c r="AI166" i="51"/>
  <c r="AI165" i="51"/>
  <c r="AI164" i="51"/>
  <c r="AI163" i="51"/>
  <c r="AI162" i="51"/>
  <c r="AI161" i="51"/>
  <c r="AI160" i="51"/>
  <c r="AI159" i="51"/>
  <c r="AI158" i="51"/>
  <c r="AI157" i="51"/>
  <c r="AI156" i="51"/>
  <c r="AI155" i="51"/>
  <c r="AI154" i="51"/>
  <c r="AI153" i="51"/>
  <c r="AI152" i="51"/>
  <c r="AI151" i="51"/>
  <c r="AI150" i="51"/>
  <c r="AI149" i="51"/>
  <c r="AI148" i="51"/>
  <c r="AI147" i="51"/>
  <c r="AI146" i="51"/>
  <c r="AI145" i="51"/>
  <c r="AI144" i="51"/>
  <c r="AI143" i="51"/>
  <c r="AI142" i="51"/>
  <c r="AI141" i="51"/>
  <c r="AI140" i="51"/>
  <c r="AI139" i="51"/>
  <c r="AI138" i="51"/>
  <c r="AI137" i="51"/>
  <c r="AI136" i="51"/>
  <c r="AI135" i="51"/>
  <c r="AI134" i="51"/>
  <c r="AI133" i="51"/>
  <c r="AI132" i="51"/>
  <c r="AI131" i="51"/>
  <c r="AI130" i="51"/>
  <c r="AI129" i="51"/>
  <c r="AI128" i="51"/>
  <c r="AI127" i="51"/>
  <c r="AI126" i="51"/>
  <c r="AI125" i="51"/>
  <c r="AI124" i="51"/>
  <c r="AI123" i="51"/>
  <c r="AI122" i="51"/>
  <c r="AI121" i="51"/>
  <c r="AI120" i="51"/>
  <c r="AI119" i="51"/>
  <c r="AI118" i="51"/>
  <c r="AI117" i="51"/>
  <c r="AI116" i="51"/>
  <c r="AI115" i="51"/>
  <c r="AI114" i="51"/>
  <c r="AI113" i="51"/>
  <c r="AI112" i="51"/>
  <c r="AI111" i="51"/>
  <c r="AI110" i="51"/>
  <c r="AI109" i="51"/>
  <c r="AI108" i="51"/>
  <c r="AI107" i="51"/>
  <c r="AI106" i="51"/>
  <c r="AI105" i="51"/>
  <c r="AI104" i="51"/>
  <c r="AI103" i="51"/>
  <c r="AI102" i="51"/>
  <c r="AI101" i="51"/>
  <c r="AI100" i="51"/>
  <c r="AI99" i="51"/>
  <c r="AI98" i="51"/>
  <c r="AI97" i="51"/>
  <c r="AI96" i="51"/>
  <c r="AI95" i="51"/>
  <c r="AI94" i="51"/>
  <c r="AI93" i="51"/>
  <c r="AI92" i="51"/>
  <c r="AI91" i="51"/>
  <c r="AI90" i="51"/>
  <c r="AI89" i="51"/>
  <c r="AI88" i="51"/>
  <c r="AI87" i="51"/>
  <c r="AI86" i="51"/>
  <c r="AI85" i="51"/>
  <c r="AI84" i="51"/>
  <c r="AI83" i="51"/>
  <c r="AI82" i="51"/>
  <c r="AI81" i="51"/>
  <c r="AI80" i="51"/>
  <c r="AI79" i="51"/>
  <c r="AI78" i="51"/>
  <c r="AI77" i="51"/>
  <c r="AI76" i="51"/>
  <c r="AI75" i="51"/>
  <c r="AI74" i="51"/>
  <c r="AI73" i="51"/>
  <c r="AI72" i="51"/>
  <c r="AI71" i="51"/>
  <c r="AI70" i="51"/>
  <c r="AI69" i="51"/>
  <c r="AI68" i="51"/>
  <c r="AI67" i="51"/>
  <c r="AI66" i="51"/>
  <c r="AI65" i="51"/>
  <c r="AI64" i="51"/>
  <c r="AI63" i="51"/>
  <c r="AI62" i="51"/>
  <c r="AI61" i="51"/>
  <c r="AI60" i="51"/>
  <c r="AI59" i="51"/>
  <c r="AI58" i="51"/>
  <c r="AI57" i="51"/>
  <c r="AI56" i="51"/>
  <c r="AI55" i="51"/>
  <c r="AI54" i="51"/>
  <c r="AI53" i="51"/>
  <c r="AI52" i="51"/>
  <c r="AI51" i="51"/>
  <c r="AI50" i="51"/>
  <c r="AI49" i="51"/>
  <c r="AI48" i="51"/>
  <c r="AI47" i="51"/>
  <c r="AI46" i="51"/>
  <c r="AI45" i="51"/>
  <c r="AI44" i="51"/>
  <c r="AI43" i="51"/>
  <c r="AI42" i="51"/>
  <c r="AI41" i="51"/>
  <c r="AI40" i="51"/>
  <c r="AI39" i="51"/>
  <c r="AI38" i="51"/>
  <c r="AI37" i="51"/>
  <c r="AI36" i="51"/>
  <c r="AI35" i="51"/>
  <c r="AI34" i="51"/>
  <c r="AI33" i="51"/>
  <c r="AI32" i="51"/>
  <c r="AI31" i="51"/>
  <c r="AI30" i="51"/>
  <c r="AI29" i="51"/>
  <c r="AI28" i="51"/>
  <c r="AI27" i="51"/>
  <c r="AI26" i="51"/>
  <c r="AI25" i="51"/>
  <c r="AI24" i="51"/>
  <c r="AI23" i="51"/>
  <c r="AI22" i="51"/>
  <c r="AI21" i="51"/>
  <c r="AI20" i="51"/>
  <c r="AI19" i="51"/>
  <c r="AI18" i="51"/>
  <c r="AI16" i="51"/>
  <c r="AI15" i="51"/>
  <c r="AI14" i="51"/>
  <c r="AI13" i="51"/>
  <c r="AI12" i="51"/>
  <c r="AI11" i="51"/>
  <c r="AI10" i="51"/>
  <c r="Z10" i="51"/>
  <c r="Z171" i="51"/>
  <c r="Z170" i="51"/>
  <c r="Z169" i="51"/>
  <c r="Z168" i="51"/>
  <c r="Z167" i="51"/>
  <c r="Z166" i="51"/>
  <c r="Z165" i="51"/>
  <c r="Z164" i="51"/>
  <c r="Z163" i="51"/>
  <c r="Z162" i="51"/>
  <c r="Z161" i="51"/>
  <c r="Z160" i="51"/>
  <c r="Z159" i="51"/>
  <c r="Z158" i="51"/>
  <c r="Z157" i="51"/>
  <c r="Z156" i="51"/>
  <c r="Z155" i="51"/>
  <c r="Z154" i="51"/>
  <c r="Z153" i="51"/>
  <c r="Z152" i="51"/>
  <c r="Z151" i="51"/>
  <c r="Z150" i="51"/>
  <c r="Z149" i="51"/>
  <c r="Z148" i="51"/>
  <c r="Z147" i="51"/>
  <c r="Z146" i="51"/>
  <c r="Z145" i="51"/>
  <c r="Z144" i="51"/>
  <c r="Z143" i="51"/>
  <c r="Z142" i="51"/>
  <c r="Z141" i="51"/>
  <c r="Z140" i="51"/>
  <c r="Z139" i="51"/>
  <c r="Z138" i="51"/>
  <c r="Z137" i="51"/>
  <c r="Z136" i="51"/>
  <c r="Z135" i="51"/>
  <c r="Z134" i="51"/>
  <c r="Z133" i="51"/>
  <c r="Z132" i="51"/>
  <c r="Z131" i="51"/>
  <c r="Z130" i="51"/>
  <c r="Z129" i="51"/>
  <c r="Z128" i="51"/>
  <c r="Z127" i="51"/>
  <c r="Z126" i="51"/>
  <c r="Z125" i="51"/>
  <c r="Z124" i="51"/>
  <c r="Z123" i="51"/>
  <c r="Z122" i="51"/>
  <c r="Z121" i="51"/>
  <c r="Z120" i="51"/>
  <c r="Z119" i="51"/>
  <c r="Z118" i="51"/>
  <c r="Z117" i="51"/>
  <c r="Z116" i="51"/>
  <c r="Z115" i="51"/>
  <c r="Z114" i="51"/>
  <c r="Z113" i="51"/>
  <c r="Z112" i="51"/>
  <c r="Z111" i="51"/>
  <c r="Z110" i="51"/>
  <c r="Z109" i="51"/>
  <c r="Z108" i="51"/>
  <c r="Z107" i="51"/>
  <c r="Z106" i="51"/>
  <c r="Z105" i="51"/>
  <c r="Z104" i="51"/>
  <c r="Z103" i="51"/>
  <c r="Z102" i="51"/>
  <c r="Z101" i="51"/>
  <c r="Z100" i="51"/>
  <c r="Z99" i="51"/>
  <c r="Z98" i="51"/>
  <c r="Z97" i="51"/>
  <c r="Z96" i="51"/>
  <c r="Z95" i="51"/>
  <c r="Z94" i="51"/>
  <c r="Z93" i="51"/>
  <c r="Z92" i="51"/>
  <c r="Z91" i="51"/>
  <c r="Z90" i="51"/>
  <c r="Z89" i="51"/>
  <c r="Z88" i="51"/>
  <c r="Z87" i="51"/>
  <c r="Z86" i="51"/>
  <c r="Z85" i="51"/>
  <c r="Z84" i="51"/>
  <c r="Z83" i="51"/>
  <c r="Z82" i="51"/>
  <c r="Z81" i="51"/>
  <c r="Z80" i="51"/>
  <c r="Z79" i="51"/>
  <c r="Z78" i="51"/>
  <c r="Z77" i="51"/>
  <c r="Z76" i="51"/>
  <c r="Z75" i="51"/>
  <c r="Z74" i="51"/>
  <c r="Z73" i="51"/>
  <c r="Z72" i="51"/>
  <c r="Z71" i="51"/>
  <c r="Z70" i="51"/>
  <c r="Z69" i="51"/>
  <c r="Z68" i="51"/>
  <c r="Z67" i="51"/>
  <c r="Z66" i="51"/>
  <c r="Z65" i="51"/>
  <c r="Z64" i="51"/>
  <c r="Z63" i="51"/>
  <c r="Z62" i="51"/>
  <c r="Z61" i="51"/>
  <c r="Z60" i="51"/>
  <c r="Z59" i="51"/>
  <c r="Z58" i="51"/>
  <c r="Z57" i="51"/>
  <c r="Z56" i="51"/>
  <c r="Z55" i="51"/>
  <c r="Z54" i="51"/>
  <c r="Z53" i="51"/>
  <c r="Z52" i="51"/>
  <c r="Z51" i="51"/>
  <c r="Z50" i="51"/>
  <c r="Z49" i="51"/>
  <c r="Z48" i="51"/>
  <c r="Z47" i="51"/>
  <c r="Z46" i="51"/>
  <c r="Z45" i="51"/>
  <c r="Z44" i="51"/>
  <c r="Z43" i="51"/>
  <c r="Z42" i="51"/>
  <c r="Z41" i="51"/>
  <c r="Z40" i="51"/>
  <c r="Z39" i="51"/>
  <c r="Z38" i="51"/>
  <c r="Z37" i="51"/>
  <c r="Z36" i="51"/>
  <c r="Z35" i="51"/>
  <c r="Z34" i="51"/>
  <c r="Z33" i="51"/>
  <c r="Z32" i="51"/>
  <c r="Z31" i="51"/>
  <c r="Z30" i="51"/>
  <c r="Z29" i="51"/>
  <c r="Z28" i="51"/>
  <c r="Z27" i="51"/>
  <c r="Z26" i="51"/>
  <c r="Z25" i="51"/>
  <c r="Z24" i="51"/>
  <c r="Z23" i="51"/>
  <c r="Z22" i="51"/>
  <c r="Z21" i="51"/>
  <c r="Z20" i="51"/>
  <c r="Z19" i="51"/>
  <c r="Z18" i="51"/>
  <c r="Z17" i="51"/>
  <c r="Z16" i="51"/>
  <c r="Z15" i="51"/>
  <c r="Z14" i="51"/>
  <c r="Z13" i="51"/>
  <c r="Z12" i="51"/>
  <c r="Z11" i="51"/>
  <c r="Q11" i="51"/>
  <c r="Q12" i="51"/>
  <c r="Q13" i="51"/>
  <c r="Q14" i="51"/>
  <c r="Q15" i="51"/>
  <c r="Q16" i="51"/>
  <c r="Q17" i="51"/>
  <c r="Q18" i="51"/>
  <c r="Q19" i="51"/>
  <c r="Q20" i="51"/>
  <c r="Q21" i="51"/>
  <c r="Q22" i="51"/>
  <c r="Q23" i="51"/>
  <c r="Q24" i="51"/>
  <c r="Q25" i="51"/>
  <c r="Q26" i="51"/>
  <c r="Q27" i="51"/>
  <c r="Q28" i="51"/>
  <c r="Q29" i="51"/>
  <c r="Q30" i="51"/>
  <c r="Q31" i="51"/>
  <c r="Q32" i="51"/>
  <c r="Q33" i="51"/>
  <c r="Q34" i="51"/>
  <c r="Q35" i="51"/>
  <c r="Q36" i="51"/>
  <c r="Q37" i="51"/>
  <c r="Q38" i="51"/>
  <c r="Q39" i="51"/>
  <c r="Q40" i="51"/>
  <c r="Q41" i="51"/>
  <c r="Q42" i="51"/>
  <c r="Q43" i="51"/>
  <c r="Q44" i="51"/>
  <c r="Q45" i="51"/>
  <c r="Q46" i="51"/>
  <c r="Q47" i="51"/>
  <c r="Q48" i="51"/>
  <c r="Q49" i="51"/>
  <c r="Q50" i="51"/>
  <c r="Q51" i="51"/>
  <c r="Q52" i="51"/>
  <c r="Q53" i="51"/>
  <c r="Q54" i="51"/>
  <c r="Q55" i="51"/>
  <c r="Q56" i="51"/>
  <c r="Q57" i="51"/>
  <c r="Q58" i="51"/>
  <c r="Q59" i="51"/>
  <c r="Q60" i="51"/>
  <c r="Q61" i="51"/>
  <c r="Q62" i="51"/>
  <c r="Q63" i="51"/>
  <c r="Q64" i="51"/>
  <c r="Q65" i="51"/>
  <c r="Q66" i="51"/>
  <c r="Q67" i="51"/>
  <c r="Q68" i="51"/>
  <c r="Q69" i="51"/>
  <c r="Q70" i="51"/>
  <c r="Q71" i="51"/>
  <c r="Q72" i="51"/>
  <c r="Q73" i="51"/>
  <c r="Q74" i="51"/>
  <c r="Q75" i="51"/>
  <c r="Q76" i="51"/>
  <c r="Q77" i="51"/>
  <c r="Q78" i="51"/>
  <c r="Q79" i="51"/>
  <c r="Q80" i="51"/>
  <c r="Q81" i="51"/>
  <c r="Q82" i="51"/>
  <c r="Q83" i="51"/>
  <c r="Q84" i="51"/>
  <c r="Q85" i="51"/>
  <c r="Q86" i="51"/>
  <c r="Q87" i="51"/>
  <c r="Q88" i="51"/>
  <c r="Q89" i="51"/>
  <c r="Q90" i="51"/>
  <c r="Q91" i="51"/>
  <c r="Q92" i="51"/>
  <c r="Q93" i="51"/>
  <c r="Q94" i="51"/>
  <c r="Q95" i="51"/>
  <c r="Q96" i="51"/>
  <c r="Q97" i="51"/>
  <c r="Q98" i="51"/>
  <c r="Q99" i="51"/>
  <c r="Q100" i="51"/>
  <c r="Q101" i="51"/>
  <c r="Q102" i="51"/>
  <c r="Q103" i="51"/>
  <c r="Q104" i="51"/>
  <c r="Q105" i="51"/>
  <c r="Q106" i="51"/>
  <c r="Q107" i="51"/>
  <c r="Q108" i="51"/>
  <c r="Q109" i="51"/>
  <c r="Q110" i="51"/>
  <c r="Q111" i="51"/>
  <c r="Q112" i="51"/>
  <c r="Q113" i="51"/>
  <c r="Q114" i="51"/>
  <c r="Q115" i="51"/>
  <c r="Q116" i="51"/>
  <c r="Q117" i="51"/>
  <c r="Q118" i="51"/>
  <c r="Q119" i="51"/>
  <c r="Q120" i="51"/>
  <c r="Q121" i="51"/>
  <c r="Q122" i="51"/>
  <c r="Q123" i="51"/>
  <c r="Q124" i="51"/>
  <c r="Q125" i="51"/>
  <c r="Q126" i="51"/>
  <c r="Q127" i="51"/>
  <c r="Q128" i="51"/>
  <c r="Q129" i="51"/>
  <c r="Q130" i="51"/>
  <c r="Q131" i="51"/>
  <c r="Q132" i="51"/>
  <c r="Q133" i="51"/>
  <c r="Q134" i="51"/>
  <c r="Q135" i="51"/>
  <c r="Q136" i="51"/>
  <c r="Q137" i="51"/>
  <c r="Q138" i="51"/>
  <c r="Q139" i="51"/>
  <c r="Q140" i="51"/>
  <c r="Q141" i="51"/>
  <c r="Q142" i="51"/>
  <c r="Q143" i="51"/>
  <c r="Q144" i="51"/>
  <c r="Q145" i="51"/>
  <c r="Q146" i="51"/>
  <c r="Q147" i="51"/>
  <c r="Q148" i="51"/>
  <c r="Q149" i="51"/>
  <c r="Q150" i="51"/>
  <c r="Q151" i="51"/>
  <c r="Q152" i="51"/>
  <c r="Q153" i="51"/>
  <c r="Q154" i="51"/>
  <c r="Q155" i="51"/>
  <c r="Q156" i="51"/>
  <c r="Q157" i="51"/>
  <c r="Q158" i="51"/>
  <c r="Q159" i="51"/>
  <c r="Q160" i="51"/>
  <c r="Q161" i="51"/>
  <c r="Q162" i="51"/>
  <c r="Q163" i="51"/>
  <c r="Q164" i="51"/>
  <c r="Q165" i="51"/>
  <c r="Q166" i="51"/>
  <c r="Q167" i="51"/>
  <c r="Q168" i="51"/>
  <c r="Q169" i="51"/>
  <c r="Q170" i="51"/>
  <c r="Q171" i="51"/>
  <c r="Q10" i="51"/>
  <c r="D193" i="51"/>
  <c r="D192" i="51"/>
  <c r="D191" i="51"/>
  <c r="D190" i="51"/>
  <c r="D189" i="51"/>
  <c r="D188" i="51"/>
  <c r="D187" i="51"/>
  <c r="D186" i="51"/>
  <c r="D185" i="51"/>
  <c r="D184" i="51"/>
  <c r="D183" i="51"/>
  <c r="D182" i="51"/>
  <c r="DO176" i="51"/>
  <c r="DF176" i="51"/>
  <c r="CW176" i="51"/>
  <c r="CN176" i="51"/>
  <c r="CE176" i="51"/>
  <c r="BV176" i="51"/>
  <c r="BM176" i="51"/>
  <c r="BD176" i="51"/>
  <c r="AU176" i="51"/>
  <c r="AL176" i="51"/>
  <c r="AC176" i="51"/>
  <c r="T176" i="51"/>
  <c r="K176" i="51"/>
  <c r="DT171" i="51"/>
  <c r="DK171" i="51"/>
  <c r="DB171" i="51"/>
  <c r="CS171" i="51"/>
  <c r="CJ171" i="51"/>
  <c r="CA171" i="51"/>
  <c r="BI171" i="51"/>
  <c r="AZ171" i="51"/>
  <c r="AQ171" i="51"/>
  <c r="AH171" i="51"/>
  <c r="H171" i="51"/>
  <c r="DT170" i="51"/>
  <c r="DK170" i="51"/>
  <c r="DB170" i="51"/>
  <c r="CS170" i="51"/>
  <c r="CJ170" i="51"/>
  <c r="CA170" i="51"/>
  <c r="BI170" i="51"/>
  <c r="AZ170" i="51"/>
  <c r="AQ170" i="51"/>
  <c r="AH170" i="51"/>
  <c r="P170" i="51"/>
  <c r="H170" i="51"/>
  <c r="DT169" i="51"/>
  <c r="DK169" i="51"/>
  <c r="DB169" i="51"/>
  <c r="CS169" i="51"/>
  <c r="CJ169" i="51"/>
  <c r="CA169" i="51"/>
  <c r="BI169" i="51"/>
  <c r="AZ169" i="51"/>
  <c r="AQ169" i="51"/>
  <c r="AH169" i="51"/>
  <c r="P169" i="51"/>
  <c r="H169" i="51"/>
  <c r="DT168" i="51"/>
  <c r="DK168" i="51"/>
  <c r="DB168" i="51"/>
  <c r="CS168" i="51"/>
  <c r="CJ168" i="51"/>
  <c r="CA168" i="51"/>
  <c r="BI168" i="51"/>
  <c r="AZ168" i="51"/>
  <c r="AQ168" i="51"/>
  <c r="AH168" i="51"/>
  <c r="P168" i="51"/>
  <c r="H168" i="51"/>
  <c r="DT167" i="51"/>
  <c r="DK167" i="51"/>
  <c r="DB167" i="51"/>
  <c r="CS167" i="51"/>
  <c r="CJ167" i="51"/>
  <c r="CA167" i="51"/>
  <c r="BI167" i="51"/>
  <c r="AZ167" i="51"/>
  <c r="AQ167" i="51"/>
  <c r="AH167" i="51"/>
  <c r="P167" i="51"/>
  <c r="H167" i="51"/>
  <c r="DT166" i="51"/>
  <c r="DK166" i="51"/>
  <c r="DB166" i="51"/>
  <c r="CS166" i="51"/>
  <c r="CJ166" i="51"/>
  <c r="CA166" i="51"/>
  <c r="BI166" i="51"/>
  <c r="AZ166" i="51"/>
  <c r="AQ166" i="51"/>
  <c r="AH166" i="51"/>
  <c r="P166" i="51"/>
  <c r="H166" i="51"/>
  <c r="DT165" i="51"/>
  <c r="DK165" i="51"/>
  <c r="DB165" i="51"/>
  <c r="CS165" i="51"/>
  <c r="CJ165" i="51"/>
  <c r="CA165" i="51"/>
  <c r="BI165" i="51"/>
  <c r="AZ165" i="51"/>
  <c r="AQ165" i="51"/>
  <c r="AH165" i="51"/>
  <c r="P165" i="51"/>
  <c r="H165" i="51"/>
  <c r="DT164" i="51"/>
  <c r="DK164" i="51"/>
  <c r="DB164" i="51"/>
  <c r="CS164" i="51"/>
  <c r="CJ164" i="51"/>
  <c r="CA164" i="51"/>
  <c r="BI164" i="51"/>
  <c r="AZ164" i="51"/>
  <c r="AQ164" i="51"/>
  <c r="AH164" i="51"/>
  <c r="P164" i="51"/>
  <c r="H164" i="51"/>
  <c r="DT163" i="51"/>
  <c r="DK163" i="51"/>
  <c r="DB163" i="51"/>
  <c r="CS163" i="51"/>
  <c r="CJ163" i="51"/>
  <c r="CA163" i="51"/>
  <c r="BI163" i="51"/>
  <c r="AZ163" i="51"/>
  <c r="AQ163" i="51"/>
  <c r="AH163" i="51"/>
  <c r="P163" i="51"/>
  <c r="H163" i="51"/>
  <c r="DT162" i="51"/>
  <c r="DK162" i="51"/>
  <c r="DB162" i="51"/>
  <c r="CS162" i="51"/>
  <c r="CJ162" i="51"/>
  <c r="CA162" i="51"/>
  <c r="BI162" i="51"/>
  <c r="AZ162" i="51"/>
  <c r="AQ162" i="51"/>
  <c r="AH162" i="51"/>
  <c r="P162" i="51"/>
  <c r="H162" i="51"/>
  <c r="DT161" i="51"/>
  <c r="DK161" i="51"/>
  <c r="DB161" i="51"/>
  <c r="CS161" i="51"/>
  <c r="CJ161" i="51"/>
  <c r="CA161" i="51"/>
  <c r="BI161" i="51"/>
  <c r="AZ161" i="51"/>
  <c r="AQ161" i="51"/>
  <c r="AH161" i="51"/>
  <c r="P161" i="51"/>
  <c r="H161" i="51"/>
  <c r="DT160" i="51"/>
  <c r="DK160" i="51"/>
  <c r="DB160" i="51"/>
  <c r="CS160" i="51"/>
  <c r="CJ160" i="51"/>
  <c r="CA160" i="51"/>
  <c r="BI160" i="51"/>
  <c r="AZ160" i="51"/>
  <c r="AQ160" i="51"/>
  <c r="AH160" i="51"/>
  <c r="P160" i="51"/>
  <c r="H160" i="51"/>
  <c r="DT159" i="51"/>
  <c r="DK159" i="51"/>
  <c r="DB159" i="51"/>
  <c r="CS159" i="51"/>
  <c r="CJ159" i="51"/>
  <c r="CA159" i="51"/>
  <c r="BI159" i="51"/>
  <c r="AZ159" i="51"/>
  <c r="AQ159" i="51"/>
  <c r="AH159" i="51"/>
  <c r="P159" i="51"/>
  <c r="H159" i="51"/>
  <c r="DT158" i="51"/>
  <c r="DK158" i="51"/>
  <c r="DB158" i="51"/>
  <c r="CS158" i="51"/>
  <c r="CJ158" i="51"/>
  <c r="CA158" i="51"/>
  <c r="BI158" i="51"/>
  <c r="AZ158" i="51"/>
  <c r="AQ158" i="51"/>
  <c r="AH158" i="51"/>
  <c r="P158" i="51"/>
  <c r="H158" i="51"/>
  <c r="DT157" i="51"/>
  <c r="DK157" i="51"/>
  <c r="DB157" i="51"/>
  <c r="CS157" i="51"/>
  <c r="CJ157" i="51"/>
  <c r="CA157" i="51"/>
  <c r="BI157" i="51"/>
  <c r="AZ157" i="51"/>
  <c r="AQ157" i="51"/>
  <c r="AH157" i="51"/>
  <c r="P157" i="51"/>
  <c r="H157" i="51"/>
  <c r="DT156" i="51"/>
  <c r="DK156" i="51"/>
  <c r="DB156" i="51"/>
  <c r="CS156" i="51"/>
  <c r="CJ156" i="51"/>
  <c r="CA156" i="51"/>
  <c r="BI156" i="51"/>
  <c r="AZ156" i="51"/>
  <c r="AQ156" i="51"/>
  <c r="AH156" i="51"/>
  <c r="P156" i="51"/>
  <c r="H156" i="51"/>
  <c r="DT155" i="51"/>
  <c r="DK155" i="51"/>
  <c r="DB155" i="51"/>
  <c r="CS155" i="51"/>
  <c r="CJ155" i="51"/>
  <c r="CA155" i="51"/>
  <c r="BI155" i="51"/>
  <c r="AZ155" i="51"/>
  <c r="AQ155" i="51"/>
  <c r="AH155" i="51"/>
  <c r="P155" i="51"/>
  <c r="H155" i="51"/>
  <c r="DT154" i="51"/>
  <c r="DK154" i="51"/>
  <c r="DB154" i="51"/>
  <c r="CS154" i="51"/>
  <c r="CJ154" i="51"/>
  <c r="CA154" i="51"/>
  <c r="BI154" i="51"/>
  <c r="AZ154" i="51"/>
  <c r="AQ154" i="51"/>
  <c r="AH154" i="51"/>
  <c r="P154" i="51"/>
  <c r="H154" i="51"/>
  <c r="DT153" i="51"/>
  <c r="DK153" i="51"/>
  <c r="DB153" i="51"/>
  <c r="CS153" i="51"/>
  <c r="CJ153" i="51"/>
  <c r="CA153" i="51"/>
  <c r="BI153" i="51"/>
  <c r="AZ153" i="51"/>
  <c r="AQ153" i="51"/>
  <c r="AH153" i="51"/>
  <c r="P153" i="51"/>
  <c r="H153" i="51"/>
  <c r="DT152" i="51"/>
  <c r="DK152" i="51"/>
  <c r="DB152" i="51"/>
  <c r="CS152" i="51"/>
  <c r="CJ152" i="51"/>
  <c r="CA152" i="51"/>
  <c r="BI152" i="51"/>
  <c r="AZ152" i="51"/>
  <c r="AQ152" i="51"/>
  <c r="AH152" i="51"/>
  <c r="P152" i="51"/>
  <c r="H152" i="51"/>
  <c r="DT151" i="51"/>
  <c r="DK151" i="51"/>
  <c r="DB151" i="51"/>
  <c r="CS151" i="51"/>
  <c r="CJ151" i="51"/>
  <c r="CA151" i="51"/>
  <c r="BI151" i="51"/>
  <c r="AZ151" i="51"/>
  <c r="AQ151" i="51"/>
  <c r="AH151" i="51"/>
  <c r="P151" i="51"/>
  <c r="H151" i="51"/>
  <c r="DT150" i="51"/>
  <c r="DK150" i="51"/>
  <c r="DB150" i="51"/>
  <c r="CS150" i="51"/>
  <c r="CJ150" i="51"/>
  <c r="CA150" i="51"/>
  <c r="BI150" i="51"/>
  <c r="AZ150" i="51"/>
  <c r="AQ150" i="51"/>
  <c r="AH150" i="51"/>
  <c r="P150" i="51"/>
  <c r="H150" i="51"/>
  <c r="DT149" i="51"/>
  <c r="DK149" i="51"/>
  <c r="DB149" i="51"/>
  <c r="CS149" i="51"/>
  <c r="CJ149" i="51"/>
  <c r="CA149" i="51"/>
  <c r="BI149" i="51"/>
  <c r="AZ149" i="51"/>
  <c r="AQ149" i="51"/>
  <c r="AH149" i="51"/>
  <c r="P149" i="51"/>
  <c r="H149" i="51"/>
  <c r="DT148" i="51"/>
  <c r="DK148" i="51"/>
  <c r="DB148" i="51"/>
  <c r="CS148" i="51"/>
  <c r="CJ148" i="51"/>
  <c r="CA148" i="51"/>
  <c r="BI148" i="51"/>
  <c r="AZ148" i="51"/>
  <c r="AQ148" i="51"/>
  <c r="AH148" i="51"/>
  <c r="P148" i="51"/>
  <c r="H148" i="51"/>
  <c r="DT147" i="51"/>
  <c r="DK147" i="51"/>
  <c r="DB147" i="51"/>
  <c r="CS147" i="51"/>
  <c r="CJ147" i="51"/>
  <c r="CA147" i="51"/>
  <c r="BI147" i="51"/>
  <c r="AZ147" i="51"/>
  <c r="AQ147" i="51"/>
  <c r="AH147" i="51"/>
  <c r="P147" i="51"/>
  <c r="H147" i="51"/>
  <c r="DT146" i="51"/>
  <c r="DK146" i="51"/>
  <c r="DB146" i="51"/>
  <c r="CS146" i="51"/>
  <c r="CJ146" i="51"/>
  <c r="CA146" i="51"/>
  <c r="BI146" i="51"/>
  <c r="AZ146" i="51"/>
  <c r="AQ146" i="51"/>
  <c r="AH146" i="51"/>
  <c r="P146" i="51"/>
  <c r="H146" i="51"/>
  <c r="DT145" i="51"/>
  <c r="DK145" i="51"/>
  <c r="DB145" i="51"/>
  <c r="CS145" i="51"/>
  <c r="CJ145" i="51"/>
  <c r="CA145" i="51"/>
  <c r="BI145" i="51"/>
  <c r="AZ145" i="51"/>
  <c r="AQ145" i="51"/>
  <c r="AH145" i="51"/>
  <c r="P145" i="51"/>
  <c r="H145" i="51"/>
  <c r="DT144" i="51"/>
  <c r="DK144" i="51"/>
  <c r="DB144" i="51"/>
  <c r="CS144" i="51"/>
  <c r="CJ144" i="51"/>
  <c r="CA144" i="51"/>
  <c r="BI144" i="51"/>
  <c r="AZ144" i="51"/>
  <c r="AQ144" i="51"/>
  <c r="AH144" i="51"/>
  <c r="P144" i="51"/>
  <c r="H144" i="51"/>
  <c r="DT143" i="51"/>
  <c r="DK143" i="51"/>
  <c r="DB143" i="51"/>
  <c r="CS143" i="51"/>
  <c r="CJ143" i="51"/>
  <c r="CA143" i="51"/>
  <c r="BI143" i="51"/>
  <c r="AZ143" i="51"/>
  <c r="AQ143" i="51"/>
  <c r="AH143" i="51"/>
  <c r="P143" i="51"/>
  <c r="H143" i="51"/>
  <c r="DT142" i="51"/>
  <c r="DK142" i="51"/>
  <c r="DB142" i="51"/>
  <c r="CS142" i="51"/>
  <c r="CJ142" i="51"/>
  <c r="CA142" i="51"/>
  <c r="BI142" i="51"/>
  <c r="AZ142" i="51"/>
  <c r="AQ142" i="51"/>
  <c r="AH142" i="51"/>
  <c r="P142" i="51"/>
  <c r="H142" i="51"/>
  <c r="DT141" i="51"/>
  <c r="DK141" i="51"/>
  <c r="DB141" i="51"/>
  <c r="CS141" i="51"/>
  <c r="CJ141" i="51"/>
  <c r="CA141" i="51"/>
  <c r="BI141" i="51"/>
  <c r="AZ141" i="51"/>
  <c r="AQ141" i="51"/>
  <c r="AH141" i="51"/>
  <c r="P141" i="51"/>
  <c r="H141" i="51"/>
  <c r="DT140" i="51"/>
  <c r="DK140" i="51"/>
  <c r="DB140" i="51"/>
  <c r="CS140" i="51"/>
  <c r="CJ140" i="51"/>
  <c r="CA140" i="51"/>
  <c r="BI140" i="51"/>
  <c r="AZ140" i="51"/>
  <c r="AQ140" i="51"/>
  <c r="AH140" i="51"/>
  <c r="P140" i="51"/>
  <c r="H140" i="51"/>
  <c r="DT139" i="51"/>
  <c r="DK139" i="51"/>
  <c r="DB139" i="51"/>
  <c r="CS139" i="51"/>
  <c r="CJ139" i="51"/>
  <c r="CA139" i="51"/>
  <c r="BI139" i="51"/>
  <c r="AZ139" i="51"/>
  <c r="AQ139" i="51"/>
  <c r="AH139" i="51"/>
  <c r="P139" i="51"/>
  <c r="H139" i="51"/>
  <c r="DT138" i="51"/>
  <c r="DK138" i="51"/>
  <c r="DB138" i="51"/>
  <c r="CS138" i="51"/>
  <c r="CJ138" i="51"/>
  <c r="CA138" i="51"/>
  <c r="BI138" i="51"/>
  <c r="AZ138" i="51"/>
  <c r="AQ138" i="51"/>
  <c r="AH138" i="51"/>
  <c r="P138" i="51"/>
  <c r="H138" i="51"/>
  <c r="DT137" i="51"/>
  <c r="DK137" i="51"/>
  <c r="DB137" i="51"/>
  <c r="CS137" i="51"/>
  <c r="CJ137" i="51"/>
  <c r="CA137" i="51"/>
  <c r="BI137" i="51"/>
  <c r="AZ137" i="51"/>
  <c r="AQ137" i="51"/>
  <c r="AH137" i="51"/>
  <c r="P137" i="51"/>
  <c r="H137" i="51"/>
  <c r="DT136" i="51"/>
  <c r="DK136" i="51"/>
  <c r="DB136" i="51"/>
  <c r="CS136" i="51"/>
  <c r="CJ136" i="51"/>
  <c r="CA136" i="51"/>
  <c r="BI136" i="51"/>
  <c r="AZ136" i="51"/>
  <c r="AQ136" i="51"/>
  <c r="AH136" i="51"/>
  <c r="P136" i="51"/>
  <c r="H136" i="51"/>
  <c r="DT135" i="51"/>
  <c r="DK135" i="51"/>
  <c r="DB135" i="51"/>
  <c r="CS135" i="51"/>
  <c r="CJ135" i="51"/>
  <c r="CA135" i="51"/>
  <c r="BI135" i="51"/>
  <c r="AZ135" i="51"/>
  <c r="AQ135" i="51"/>
  <c r="AH135" i="51"/>
  <c r="P135" i="51"/>
  <c r="H135" i="51"/>
  <c r="DT134" i="51"/>
  <c r="DK134" i="51"/>
  <c r="DB134" i="51"/>
  <c r="CS134" i="51"/>
  <c r="CJ134" i="51"/>
  <c r="CA134" i="51"/>
  <c r="BI134" i="51"/>
  <c r="AZ134" i="51"/>
  <c r="AQ134" i="51"/>
  <c r="AH134" i="51"/>
  <c r="P134" i="51"/>
  <c r="H134" i="51"/>
  <c r="DT133" i="51"/>
  <c r="DK133" i="51"/>
  <c r="DB133" i="51"/>
  <c r="CS133" i="51"/>
  <c r="CJ133" i="51"/>
  <c r="CA133" i="51"/>
  <c r="BI133" i="51"/>
  <c r="AZ133" i="51"/>
  <c r="AQ133" i="51"/>
  <c r="AH133" i="51"/>
  <c r="P133" i="51"/>
  <c r="H133" i="51"/>
  <c r="DT132" i="51"/>
  <c r="DK132" i="51"/>
  <c r="DB132" i="51"/>
  <c r="CS132" i="51"/>
  <c r="CJ132" i="51"/>
  <c r="CA132" i="51"/>
  <c r="BI132" i="51"/>
  <c r="AZ132" i="51"/>
  <c r="AQ132" i="51"/>
  <c r="AH132" i="51"/>
  <c r="P132" i="51"/>
  <c r="H132" i="51"/>
  <c r="DT131" i="51"/>
  <c r="DK131" i="51"/>
  <c r="DB131" i="51"/>
  <c r="CS131" i="51"/>
  <c r="CJ131" i="51"/>
  <c r="CA131" i="51"/>
  <c r="BI131" i="51"/>
  <c r="AZ131" i="51"/>
  <c r="AQ131" i="51"/>
  <c r="AH131" i="51"/>
  <c r="P131" i="51"/>
  <c r="H131" i="51"/>
  <c r="DT130" i="51"/>
  <c r="DK130" i="51"/>
  <c r="DB130" i="51"/>
  <c r="CS130" i="51"/>
  <c r="CJ130" i="51"/>
  <c r="CA130" i="51"/>
  <c r="BI130" i="51"/>
  <c r="AZ130" i="51"/>
  <c r="AQ130" i="51"/>
  <c r="AH130" i="51"/>
  <c r="P130" i="51"/>
  <c r="H130" i="51"/>
  <c r="DT129" i="51"/>
  <c r="DK129" i="51"/>
  <c r="DB129" i="51"/>
  <c r="CS129" i="51"/>
  <c r="CJ129" i="51"/>
  <c r="CA129" i="51"/>
  <c r="BI129" i="51"/>
  <c r="AZ129" i="51"/>
  <c r="AQ129" i="51"/>
  <c r="AH129" i="51"/>
  <c r="P129" i="51"/>
  <c r="H129" i="51"/>
  <c r="DT128" i="51"/>
  <c r="DK128" i="51"/>
  <c r="DB128" i="51"/>
  <c r="CS128" i="51"/>
  <c r="CJ128" i="51"/>
  <c r="CA128" i="51"/>
  <c r="BI128" i="51"/>
  <c r="AZ128" i="51"/>
  <c r="AQ128" i="51"/>
  <c r="AH128" i="51"/>
  <c r="P128" i="51"/>
  <c r="H128" i="51"/>
  <c r="DT127" i="51"/>
  <c r="DK127" i="51"/>
  <c r="DB127" i="51"/>
  <c r="CS127" i="51"/>
  <c r="CJ127" i="51"/>
  <c r="CA127" i="51"/>
  <c r="BI127" i="51"/>
  <c r="AZ127" i="51"/>
  <c r="AQ127" i="51"/>
  <c r="AH127" i="51"/>
  <c r="P127" i="51"/>
  <c r="H127" i="51"/>
  <c r="DT126" i="51"/>
  <c r="DK126" i="51"/>
  <c r="DB126" i="51"/>
  <c r="CS126" i="51"/>
  <c r="CJ126" i="51"/>
  <c r="CA126" i="51"/>
  <c r="BI126" i="51"/>
  <c r="AZ126" i="51"/>
  <c r="AQ126" i="51"/>
  <c r="AH126" i="51"/>
  <c r="P126" i="51"/>
  <c r="H126" i="51"/>
  <c r="DT125" i="51"/>
  <c r="DK125" i="51"/>
  <c r="DB125" i="51"/>
  <c r="CS125" i="51"/>
  <c r="CJ125" i="51"/>
  <c r="CA125" i="51"/>
  <c r="BI125" i="51"/>
  <c r="AZ125" i="51"/>
  <c r="AQ125" i="51"/>
  <c r="AH125" i="51"/>
  <c r="P125" i="51"/>
  <c r="H125" i="51"/>
  <c r="DT124" i="51"/>
  <c r="DK124" i="51"/>
  <c r="DB124" i="51"/>
  <c r="CS124" i="51"/>
  <c r="CJ124" i="51"/>
  <c r="CA124" i="51"/>
  <c r="BI124" i="51"/>
  <c r="AZ124" i="51"/>
  <c r="AQ124" i="51"/>
  <c r="AH124" i="51"/>
  <c r="P124" i="51"/>
  <c r="H124" i="51"/>
  <c r="DT123" i="51"/>
  <c r="DK123" i="51"/>
  <c r="DB123" i="51"/>
  <c r="CS123" i="51"/>
  <c r="CJ123" i="51"/>
  <c r="CA123" i="51"/>
  <c r="BI123" i="51"/>
  <c r="AZ123" i="51"/>
  <c r="AQ123" i="51"/>
  <c r="AH123" i="51"/>
  <c r="P123" i="51"/>
  <c r="H123" i="51"/>
  <c r="DT122" i="51"/>
  <c r="DK122" i="51"/>
  <c r="DB122" i="51"/>
  <c r="CS122" i="51"/>
  <c r="CJ122" i="51"/>
  <c r="CA122" i="51"/>
  <c r="BI122" i="51"/>
  <c r="AZ122" i="51"/>
  <c r="AQ122" i="51"/>
  <c r="AH122" i="51"/>
  <c r="P122" i="51"/>
  <c r="H122" i="51"/>
  <c r="DT121" i="51"/>
  <c r="DK121" i="51"/>
  <c r="DB121" i="51"/>
  <c r="CS121" i="51"/>
  <c r="CJ121" i="51"/>
  <c r="CA121" i="51"/>
  <c r="BI121" i="51"/>
  <c r="AZ121" i="51"/>
  <c r="AQ121" i="51"/>
  <c r="AH121" i="51"/>
  <c r="P121" i="51"/>
  <c r="H121" i="51"/>
  <c r="DT120" i="51"/>
  <c r="DK120" i="51"/>
  <c r="DB120" i="51"/>
  <c r="CS120" i="51"/>
  <c r="CJ120" i="51"/>
  <c r="CA120" i="51"/>
  <c r="BI120" i="51"/>
  <c r="AZ120" i="51"/>
  <c r="AQ120" i="51"/>
  <c r="AH120" i="51"/>
  <c r="P120" i="51"/>
  <c r="H120" i="51"/>
  <c r="DT119" i="51"/>
  <c r="DK119" i="51"/>
  <c r="DB119" i="51"/>
  <c r="CS119" i="51"/>
  <c r="CJ119" i="51"/>
  <c r="CA119" i="51"/>
  <c r="BI119" i="51"/>
  <c r="AZ119" i="51"/>
  <c r="AQ119" i="51"/>
  <c r="AH119" i="51"/>
  <c r="P119" i="51"/>
  <c r="H119" i="51"/>
  <c r="DT118" i="51"/>
  <c r="DK118" i="51"/>
  <c r="DB118" i="51"/>
  <c r="CS118" i="51"/>
  <c r="CJ118" i="51"/>
  <c r="CA118" i="51"/>
  <c r="BI118" i="51"/>
  <c r="AZ118" i="51"/>
  <c r="AQ118" i="51"/>
  <c r="AH118" i="51"/>
  <c r="P118" i="51"/>
  <c r="H118" i="51"/>
  <c r="DT117" i="51"/>
  <c r="DK117" i="51"/>
  <c r="DB117" i="51"/>
  <c r="CS117" i="51"/>
  <c r="CJ117" i="51"/>
  <c r="CA117" i="51"/>
  <c r="BI117" i="51"/>
  <c r="AZ117" i="51"/>
  <c r="AQ117" i="51"/>
  <c r="AH117" i="51"/>
  <c r="P117" i="51"/>
  <c r="H117" i="51"/>
  <c r="DT116" i="51"/>
  <c r="DK116" i="51"/>
  <c r="DB116" i="51"/>
  <c r="CS116" i="51"/>
  <c r="CJ116" i="51"/>
  <c r="CA116" i="51"/>
  <c r="BI116" i="51"/>
  <c r="AZ116" i="51"/>
  <c r="AQ116" i="51"/>
  <c r="AH116" i="51"/>
  <c r="P116" i="51"/>
  <c r="H116" i="51"/>
  <c r="DT115" i="51"/>
  <c r="DK115" i="51"/>
  <c r="DB115" i="51"/>
  <c r="CS115" i="51"/>
  <c r="CJ115" i="51"/>
  <c r="CA115" i="51"/>
  <c r="BI115" i="51"/>
  <c r="AZ115" i="51"/>
  <c r="AQ115" i="51"/>
  <c r="AH115" i="51"/>
  <c r="P115" i="51"/>
  <c r="H115" i="51"/>
  <c r="DT114" i="51"/>
  <c r="DK114" i="51"/>
  <c r="DB114" i="51"/>
  <c r="CS114" i="51"/>
  <c r="CJ114" i="51"/>
  <c r="CA114" i="51"/>
  <c r="BI114" i="51"/>
  <c r="AZ114" i="51"/>
  <c r="AQ114" i="51"/>
  <c r="AH114" i="51"/>
  <c r="P114" i="51"/>
  <c r="H114" i="51"/>
  <c r="DT113" i="51"/>
  <c r="DK113" i="51"/>
  <c r="DB113" i="51"/>
  <c r="CS113" i="51"/>
  <c r="CJ113" i="51"/>
  <c r="CA113" i="51"/>
  <c r="BI113" i="51"/>
  <c r="AZ113" i="51"/>
  <c r="AQ113" i="51"/>
  <c r="AH113" i="51"/>
  <c r="P113" i="51"/>
  <c r="H113" i="51"/>
  <c r="DT112" i="51"/>
  <c r="DK112" i="51"/>
  <c r="DB112" i="51"/>
  <c r="CS112" i="51"/>
  <c r="CJ112" i="51"/>
  <c r="CA112" i="51"/>
  <c r="BI112" i="51"/>
  <c r="AZ112" i="51"/>
  <c r="AQ112" i="51"/>
  <c r="AH112" i="51"/>
  <c r="P112" i="51"/>
  <c r="H112" i="51"/>
  <c r="DT111" i="51"/>
  <c r="DK111" i="51"/>
  <c r="DB111" i="51"/>
  <c r="CS111" i="51"/>
  <c r="CJ111" i="51"/>
  <c r="CA111" i="51"/>
  <c r="BI111" i="51"/>
  <c r="AZ111" i="51"/>
  <c r="AQ111" i="51"/>
  <c r="AH111" i="51"/>
  <c r="P111" i="51"/>
  <c r="H111" i="51"/>
  <c r="DT110" i="51"/>
  <c r="DK110" i="51"/>
  <c r="DB110" i="51"/>
  <c r="CS110" i="51"/>
  <c r="CJ110" i="51"/>
  <c r="CA110" i="51"/>
  <c r="BI110" i="51"/>
  <c r="AZ110" i="51"/>
  <c r="AQ110" i="51"/>
  <c r="AH110" i="51"/>
  <c r="P110" i="51"/>
  <c r="H110" i="51"/>
  <c r="DT109" i="51"/>
  <c r="DK109" i="51"/>
  <c r="DB109" i="51"/>
  <c r="CS109" i="51"/>
  <c r="CJ109" i="51"/>
  <c r="CA109" i="51"/>
  <c r="BI109" i="51"/>
  <c r="AZ109" i="51"/>
  <c r="AQ109" i="51"/>
  <c r="AH109" i="51"/>
  <c r="P109" i="51"/>
  <c r="H109" i="51"/>
  <c r="DT108" i="51"/>
  <c r="DK108" i="51"/>
  <c r="DB108" i="51"/>
  <c r="CS108" i="51"/>
  <c r="CJ108" i="51"/>
  <c r="CA108" i="51"/>
  <c r="BI108" i="51"/>
  <c r="AZ108" i="51"/>
  <c r="AQ108" i="51"/>
  <c r="AH108" i="51"/>
  <c r="P108" i="51"/>
  <c r="H108" i="51"/>
  <c r="DT107" i="51"/>
  <c r="DK107" i="51"/>
  <c r="DB107" i="51"/>
  <c r="CS107" i="51"/>
  <c r="CJ107" i="51"/>
  <c r="CA107" i="51"/>
  <c r="BI107" i="51"/>
  <c r="AZ107" i="51"/>
  <c r="AQ107" i="51"/>
  <c r="AH107" i="51"/>
  <c r="P107" i="51"/>
  <c r="H107" i="51"/>
  <c r="DT106" i="51"/>
  <c r="DK106" i="51"/>
  <c r="DB106" i="51"/>
  <c r="CS106" i="51"/>
  <c r="CJ106" i="51"/>
  <c r="CA106" i="51"/>
  <c r="BI106" i="51"/>
  <c r="AZ106" i="51"/>
  <c r="AQ106" i="51"/>
  <c r="AH106" i="51"/>
  <c r="P106" i="51"/>
  <c r="H106" i="51"/>
  <c r="DT105" i="51"/>
  <c r="DK105" i="51"/>
  <c r="DB105" i="51"/>
  <c r="CS105" i="51"/>
  <c r="CJ105" i="51"/>
  <c r="CA105" i="51"/>
  <c r="BI105" i="51"/>
  <c r="AZ105" i="51"/>
  <c r="AQ105" i="51"/>
  <c r="AH105" i="51"/>
  <c r="P105" i="51"/>
  <c r="H105" i="51"/>
  <c r="DT104" i="51"/>
  <c r="DK104" i="51"/>
  <c r="DB104" i="51"/>
  <c r="CS104" i="51"/>
  <c r="CJ104" i="51"/>
  <c r="CA104" i="51"/>
  <c r="BI104" i="51"/>
  <c r="AZ104" i="51"/>
  <c r="AQ104" i="51"/>
  <c r="AH104" i="51"/>
  <c r="P104" i="51"/>
  <c r="H104" i="51"/>
  <c r="DT103" i="51"/>
  <c r="DK103" i="51"/>
  <c r="DB103" i="51"/>
  <c r="CS103" i="51"/>
  <c r="CJ103" i="51"/>
  <c r="CA103" i="51"/>
  <c r="BI103" i="51"/>
  <c r="AZ103" i="51"/>
  <c r="AQ103" i="51"/>
  <c r="AH103" i="51"/>
  <c r="P103" i="51"/>
  <c r="H103" i="51"/>
  <c r="DT102" i="51"/>
  <c r="DK102" i="51"/>
  <c r="DB102" i="51"/>
  <c r="CS102" i="51"/>
  <c r="CJ102" i="51"/>
  <c r="CA102" i="51"/>
  <c r="BI102" i="51"/>
  <c r="AZ102" i="51"/>
  <c r="AQ102" i="51"/>
  <c r="AH102" i="51"/>
  <c r="P102" i="51"/>
  <c r="H102" i="51"/>
  <c r="DT101" i="51"/>
  <c r="DK101" i="51"/>
  <c r="DB101" i="51"/>
  <c r="CS101" i="51"/>
  <c r="CJ101" i="51"/>
  <c r="CA101" i="51"/>
  <c r="BI101" i="51"/>
  <c r="AZ101" i="51"/>
  <c r="AQ101" i="51"/>
  <c r="AH101" i="51"/>
  <c r="P101" i="51"/>
  <c r="H101" i="51"/>
  <c r="DT100" i="51"/>
  <c r="DK100" i="51"/>
  <c r="DB100" i="51"/>
  <c r="CS100" i="51"/>
  <c r="CJ100" i="51"/>
  <c r="CA100" i="51"/>
  <c r="BI100" i="51"/>
  <c r="AZ100" i="51"/>
  <c r="AQ100" i="51"/>
  <c r="AH100" i="51"/>
  <c r="P100" i="51"/>
  <c r="H100" i="51"/>
  <c r="DT99" i="51"/>
  <c r="DK99" i="51"/>
  <c r="DB99" i="51"/>
  <c r="CS99" i="51"/>
  <c r="CJ99" i="51"/>
  <c r="CA99" i="51"/>
  <c r="BI99" i="51"/>
  <c r="AZ99" i="51"/>
  <c r="AQ99" i="51"/>
  <c r="AH99" i="51"/>
  <c r="P99" i="51"/>
  <c r="H99" i="51"/>
  <c r="DT98" i="51"/>
  <c r="DK98" i="51"/>
  <c r="DB98" i="51"/>
  <c r="CS98" i="51"/>
  <c r="CJ98" i="51"/>
  <c r="CA98" i="51"/>
  <c r="BI98" i="51"/>
  <c r="AZ98" i="51"/>
  <c r="AQ98" i="51"/>
  <c r="AH98" i="51"/>
  <c r="P98" i="51"/>
  <c r="H98" i="51"/>
  <c r="DT97" i="51"/>
  <c r="DK97" i="51"/>
  <c r="DB97" i="51"/>
  <c r="CS97" i="51"/>
  <c r="CJ97" i="51"/>
  <c r="CA97" i="51"/>
  <c r="BI97" i="51"/>
  <c r="AZ97" i="51"/>
  <c r="AQ97" i="51"/>
  <c r="AH97" i="51"/>
  <c r="P97" i="51"/>
  <c r="H97" i="51"/>
  <c r="DT96" i="51"/>
  <c r="DK96" i="51"/>
  <c r="DB96" i="51"/>
  <c r="CS96" i="51"/>
  <c r="CJ96" i="51"/>
  <c r="CA96" i="51"/>
  <c r="BI96" i="51"/>
  <c r="AZ96" i="51"/>
  <c r="AQ96" i="51"/>
  <c r="AH96" i="51"/>
  <c r="P96" i="51"/>
  <c r="H96" i="51"/>
  <c r="DT95" i="51"/>
  <c r="DK95" i="51"/>
  <c r="DB95" i="51"/>
  <c r="CS95" i="51"/>
  <c r="CJ95" i="51"/>
  <c r="CA95" i="51"/>
  <c r="BI95" i="51"/>
  <c r="AZ95" i="51"/>
  <c r="AQ95" i="51"/>
  <c r="AH95" i="51"/>
  <c r="P95" i="51"/>
  <c r="H95" i="51"/>
  <c r="DT94" i="51"/>
  <c r="DK94" i="51"/>
  <c r="DB94" i="51"/>
  <c r="CS94" i="51"/>
  <c r="CJ94" i="51"/>
  <c r="CA94" i="51"/>
  <c r="BI94" i="51"/>
  <c r="AZ94" i="51"/>
  <c r="AQ94" i="51"/>
  <c r="AH94" i="51"/>
  <c r="P94" i="51"/>
  <c r="H94" i="51"/>
  <c r="DT93" i="51"/>
  <c r="DK93" i="51"/>
  <c r="DB93" i="51"/>
  <c r="CS93" i="51"/>
  <c r="CJ93" i="51"/>
  <c r="CA93" i="51"/>
  <c r="BI93" i="51"/>
  <c r="AZ93" i="51"/>
  <c r="AQ93" i="51"/>
  <c r="AH93" i="51"/>
  <c r="P93" i="51"/>
  <c r="H93" i="51"/>
  <c r="DT92" i="51"/>
  <c r="DK92" i="51"/>
  <c r="DB92" i="51"/>
  <c r="CS92" i="51"/>
  <c r="CJ92" i="51"/>
  <c r="CA92" i="51"/>
  <c r="BI92" i="51"/>
  <c r="AZ92" i="51"/>
  <c r="AQ92" i="51"/>
  <c r="AH92" i="51"/>
  <c r="P92" i="51"/>
  <c r="H92" i="51"/>
  <c r="DT91" i="51"/>
  <c r="DK91" i="51"/>
  <c r="DB91" i="51"/>
  <c r="CS91" i="51"/>
  <c r="CJ91" i="51"/>
  <c r="CA91" i="51"/>
  <c r="BI91" i="51"/>
  <c r="AZ91" i="51"/>
  <c r="AQ91" i="51"/>
  <c r="AH91" i="51"/>
  <c r="P91" i="51"/>
  <c r="H91" i="51"/>
  <c r="DT90" i="51"/>
  <c r="DK90" i="51"/>
  <c r="DB90" i="51"/>
  <c r="CS90" i="51"/>
  <c r="CJ90" i="51"/>
  <c r="CA90" i="51"/>
  <c r="BI90" i="51"/>
  <c r="AZ90" i="51"/>
  <c r="AQ90" i="51"/>
  <c r="AH90" i="51"/>
  <c r="P90" i="51"/>
  <c r="H90" i="51"/>
  <c r="DT89" i="51"/>
  <c r="DK89" i="51"/>
  <c r="DB89" i="51"/>
  <c r="CS89" i="51"/>
  <c r="CJ89" i="51"/>
  <c r="CA89" i="51"/>
  <c r="BI89" i="51"/>
  <c r="AZ89" i="51"/>
  <c r="AQ89" i="51"/>
  <c r="AH89" i="51"/>
  <c r="P89" i="51"/>
  <c r="H89" i="51"/>
  <c r="DT88" i="51"/>
  <c r="DK88" i="51"/>
  <c r="DB88" i="51"/>
  <c r="CS88" i="51"/>
  <c r="CJ88" i="51"/>
  <c r="CA88" i="51"/>
  <c r="BI88" i="51"/>
  <c r="AZ88" i="51"/>
  <c r="AQ88" i="51"/>
  <c r="AH88" i="51"/>
  <c r="P88" i="51"/>
  <c r="H88" i="51"/>
  <c r="DT87" i="51"/>
  <c r="DK87" i="51"/>
  <c r="DB87" i="51"/>
  <c r="CS87" i="51"/>
  <c r="CJ87" i="51"/>
  <c r="CA87" i="51"/>
  <c r="BI87" i="51"/>
  <c r="AZ87" i="51"/>
  <c r="AQ87" i="51"/>
  <c r="AH87" i="51"/>
  <c r="P87" i="51"/>
  <c r="H87" i="51"/>
  <c r="DT86" i="51"/>
  <c r="DK86" i="51"/>
  <c r="DB86" i="51"/>
  <c r="CS86" i="51"/>
  <c r="CJ86" i="51"/>
  <c r="CA86" i="51"/>
  <c r="BI86" i="51"/>
  <c r="AZ86" i="51"/>
  <c r="AQ86" i="51"/>
  <c r="AH86" i="51"/>
  <c r="P86" i="51"/>
  <c r="H86" i="51"/>
  <c r="DT85" i="51"/>
  <c r="DK85" i="51"/>
  <c r="DB85" i="51"/>
  <c r="CS85" i="51"/>
  <c r="CJ85" i="51"/>
  <c r="CA85" i="51"/>
  <c r="BI85" i="51"/>
  <c r="AZ85" i="51"/>
  <c r="AQ85" i="51"/>
  <c r="AH85" i="51"/>
  <c r="P85" i="51"/>
  <c r="H85" i="51"/>
  <c r="DT84" i="51"/>
  <c r="DK84" i="51"/>
  <c r="DB84" i="51"/>
  <c r="CS84" i="51"/>
  <c r="CJ84" i="51"/>
  <c r="CA84" i="51"/>
  <c r="BI84" i="51"/>
  <c r="AZ84" i="51"/>
  <c r="AQ84" i="51"/>
  <c r="AH84" i="51"/>
  <c r="P84" i="51"/>
  <c r="H84" i="51"/>
  <c r="DT83" i="51"/>
  <c r="DK83" i="51"/>
  <c r="DB83" i="51"/>
  <c r="CS83" i="51"/>
  <c r="CJ83" i="51"/>
  <c r="CA83" i="51"/>
  <c r="BI83" i="51"/>
  <c r="AZ83" i="51"/>
  <c r="AQ83" i="51"/>
  <c r="AH83" i="51"/>
  <c r="P83" i="51"/>
  <c r="H83" i="51"/>
  <c r="DT82" i="51"/>
  <c r="DK82" i="51"/>
  <c r="DB82" i="51"/>
  <c r="CS82" i="51"/>
  <c r="CJ82" i="51"/>
  <c r="CA82" i="51"/>
  <c r="BI82" i="51"/>
  <c r="AZ82" i="51"/>
  <c r="AQ82" i="51"/>
  <c r="AH82" i="51"/>
  <c r="P82" i="51"/>
  <c r="H82" i="51"/>
  <c r="DT81" i="51"/>
  <c r="DK81" i="51"/>
  <c r="DB81" i="51"/>
  <c r="CS81" i="51"/>
  <c r="CJ81" i="51"/>
  <c r="CA81" i="51"/>
  <c r="BI81" i="51"/>
  <c r="AZ81" i="51"/>
  <c r="AQ81" i="51"/>
  <c r="AH81" i="51"/>
  <c r="P81" i="51"/>
  <c r="H81" i="51"/>
  <c r="DT80" i="51"/>
  <c r="DK80" i="51"/>
  <c r="DB80" i="51"/>
  <c r="CS80" i="51"/>
  <c r="CJ80" i="51"/>
  <c r="CA80" i="51"/>
  <c r="BI80" i="51"/>
  <c r="AZ80" i="51"/>
  <c r="AQ80" i="51"/>
  <c r="AH80" i="51"/>
  <c r="P80" i="51"/>
  <c r="H80" i="51"/>
  <c r="DT79" i="51"/>
  <c r="DK79" i="51"/>
  <c r="DB79" i="51"/>
  <c r="CS79" i="51"/>
  <c r="CJ79" i="51"/>
  <c r="CA79" i="51"/>
  <c r="BI79" i="51"/>
  <c r="AZ79" i="51"/>
  <c r="AQ79" i="51"/>
  <c r="AH79" i="51"/>
  <c r="P79" i="51"/>
  <c r="H79" i="51"/>
  <c r="DT78" i="51"/>
  <c r="DK78" i="51"/>
  <c r="DB78" i="51"/>
  <c r="CS78" i="51"/>
  <c r="CJ78" i="51"/>
  <c r="CA78" i="51"/>
  <c r="BI78" i="51"/>
  <c r="AZ78" i="51"/>
  <c r="AQ78" i="51"/>
  <c r="AH78" i="51"/>
  <c r="P78" i="51"/>
  <c r="H78" i="51"/>
  <c r="DT77" i="51"/>
  <c r="DK77" i="51"/>
  <c r="DB77" i="51"/>
  <c r="CS77" i="51"/>
  <c r="CJ77" i="51"/>
  <c r="CA77" i="51"/>
  <c r="BI77" i="51"/>
  <c r="AZ77" i="51"/>
  <c r="AQ77" i="51"/>
  <c r="AH77" i="51"/>
  <c r="P77" i="51"/>
  <c r="H77" i="51"/>
  <c r="DT76" i="51"/>
  <c r="DK76" i="51"/>
  <c r="DB76" i="51"/>
  <c r="CS76" i="51"/>
  <c r="CJ76" i="51"/>
  <c r="CA76" i="51"/>
  <c r="BI76" i="51"/>
  <c r="AZ76" i="51"/>
  <c r="AQ76" i="51"/>
  <c r="AH76" i="51"/>
  <c r="P76" i="51"/>
  <c r="H76" i="51"/>
  <c r="DT75" i="51"/>
  <c r="DK75" i="51"/>
  <c r="DB75" i="51"/>
  <c r="CS75" i="51"/>
  <c r="CJ75" i="51"/>
  <c r="CA75" i="51"/>
  <c r="BI75" i="51"/>
  <c r="AZ75" i="51"/>
  <c r="AQ75" i="51"/>
  <c r="AH75" i="51"/>
  <c r="P75" i="51"/>
  <c r="H75" i="51"/>
  <c r="DT74" i="51"/>
  <c r="DK74" i="51"/>
  <c r="DB74" i="51"/>
  <c r="CS74" i="51"/>
  <c r="CJ74" i="51"/>
  <c r="CA74" i="51"/>
  <c r="BI74" i="51"/>
  <c r="AZ74" i="51"/>
  <c r="AQ74" i="51"/>
  <c r="AH74" i="51"/>
  <c r="P74" i="51"/>
  <c r="H74" i="51"/>
  <c r="DT73" i="51"/>
  <c r="DK73" i="51"/>
  <c r="DB73" i="51"/>
  <c r="CS73" i="51"/>
  <c r="CJ73" i="51"/>
  <c r="CA73" i="51"/>
  <c r="BI73" i="51"/>
  <c r="AZ73" i="51"/>
  <c r="AQ73" i="51"/>
  <c r="AH73" i="51"/>
  <c r="P73" i="51"/>
  <c r="H73" i="51"/>
  <c r="DT72" i="51"/>
  <c r="DK72" i="51"/>
  <c r="DB72" i="51"/>
  <c r="CS72" i="51"/>
  <c r="CJ72" i="51"/>
  <c r="CA72" i="51"/>
  <c r="BI72" i="51"/>
  <c r="AZ72" i="51"/>
  <c r="AQ72" i="51"/>
  <c r="AH72" i="51"/>
  <c r="P72" i="51"/>
  <c r="H72" i="51"/>
  <c r="DT71" i="51"/>
  <c r="DK71" i="51"/>
  <c r="DB71" i="51"/>
  <c r="CS71" i="51"/>
  <c r="CJ71" i="51"/>
  <c r="CA71" i="51"/>
  <c r="BI71" i="51"/>
  <c r="AZ71" i="51"/>
  <c r="AQ71" i="51"/>
  <c r="AH71" i="51"/>
  <c r="P71" i="51"/>
  <c r="H71" i="51"/>
  <c r="DT70" i="51"/>
  <c r="DK70" i="51"/>
  <c r="DB70" i="51"/>
  <c r="CS70" i="51"/>
  <c r="CJ70" i="51"/>
  <c r="CA70" i="51"/>
  <c r="BI70" i="51"/>
  <c r="AZ70" i="51"/>
  <c r="AQ70" i="51"/>
  <c r="AH70" i="51"/>
  <c r="P70" i="51"/>
  <c r="H70" i="51"/>
  <c r="DT69" i="51"/>
  <c r="DK69" i="51"/>
  <c r="DB69" i="51"/>
  <c r="CS69" i="51"/>
  <c r="CJ69" i="51"/>
  <c r="CA69" i="51"/>
  <c r="BI69" i="51"/>
  <c r="AZ69" i="51"/>
  <c r="AQ69" i="51"/>
  <c r="AH69" i="51"/>
  <c r="P69" i="51"/>
  <c r="H69" i="51"/>
  <c r="DT68" i="51"/>
  <c r="DK68" i="51"/>
  <c r="DB68" i="51"/>
  <c r="CS68" i="51"/>
  <c r="CJ68" i="51"/>
  <c r="CA68" i="51"/>
  <c r="BI68" i="51"/>
  <c r="AZ68" i="51"/>
  <c r="AQ68" i="51"/>
  <c r="AH68" i="51"/>
  <c r="P68" i="51"/>
  <c r="H68" i="51"/>
  <c r="DT67" i="51"/>
  <c r="DK67" i="51"/>
  <c r="DB67" i="51"/>
  <c r="CS67" i="51"/>
  <c r="CJ67" i="51"/>
  <c r="CA67" i="51"/>
  <c r="BI67" i="51"/>
  <c r="AZ67" i="51"/>
  <c r="AQ67" i="51"/>
  <c r="AH67" i="51"/>
  <c r="P67" i="51"/>
  <c r="H67" i="51"/>
  <c r="DT66" i="51"/>
  <c r="DK66" i="51"/>
  <c r="DB66" i="51"/>
  <c r="CS66" i="51"/>
  <c r="CJ66" i="51"/>
  <c r="CA66" i="51"/>
  <c r="BI66" i="51"/>
  <c r="AZ66" i="51"/>
  <c r="AQ66" i="51"/>
  <c r="AH66" i="51"/>
  <c r="P66" i="51"/>
  <c r="H66" i="51"/>
  <c r="DT65" i="51"/>
  <c r="DK65" i="51"/>
  <c r="DB65" i="51"/>
  <c r="CS65" i="51"/>
  <c r="CJ65" i="51"/>
  <c r="CA65" i="51"/>
  <c r="BI65" i="51"/>
  <c r="AZ65" i="51"/>
  <c r="AQ65" i="51"/>
  <c r="AH65" i="51"/>
  <c r="P65" i="51"/>
  <c r="H65" i="51"/>
  <c r="DT64" i="51"/>
  <c r="DK64" i="51"/>
  <c r="DB64" i="51"/>
  <c r="CS64" i="51"/>
  <c r="CJ64" i="51"/>
  <c r="CA64" i="51"/>
  <c r="BI64" i="51"/>
  <c r="AZ64" i="51"/>
  <c r="AQ64" i="51"/>
  <c r="AH64" i="51"/>
  <c r="P64" i="51"/>
  <c r="H64" i="51"/>
  <c r="DT63" i="51"/>
  <c r="DK63" i="51"/>
  <c r="DB63" i="51"/>
  <c r="CS63" i="51"/>
  <c r="CJ63" i="51"/>
  <c r="CA63" i="51"/>
  <c r="BI63" i="51"/>
  <c r="AZ63" i="51"/>
  <c r="AQ63" i="51"/>
  <c r="AH63" i="51"/>
  <c r="P63" i="51"/>
  <c r="H63" i="51"/>
  <c r="DT62" i="51"/>
  <c r="DK62" i="51"/>
  <c r="DB62" i="51"/>
  <c r="CS62" i="51"/>
  <c r="CJ62" i="51"/>
  <c r="CA62" i="51"/>
  <c r="BI62" i="51"/>
  <c r="AZ62" i="51"/>
  <c r="AQ62" i="51"/>
  <c r="AH62" i="51"/>
  <c r="P62" i="51"/>
  <c r="H62" i="51"/>
  <c r="DT61" i="51"/>
  <c r="DK61" i="51"/>
  <c r="DB61" i="51"/>
  <c r="CS61" i="51"/>
  <c r="CJ61" i="51"/>
  <c r="CA61" i="51"/>
  <c r="BI61" i="51"/>
  <c r="AZ61" i="51"/>
  <c r="AQ61" i="51"/>
  <c r="AH61" i="51"/>
  <c r="P61" i="51"/>
  <c r="H61" i="51"/>
  <c r="DT60" i="51"/>
  <c r="DK60" i="51"/>
  <c r="DB60" i="51"/>
  <c r="CS60" i="51"/>
  <c r="CJ60" i="51"/>
  <c r="CA60" i="51"/>
  <c r="BI60" i="51"/>
  <c r="AZ60" i="51"/>
  <c r="AQ60" i="51"/>
  <c r="AH60" i="51"/>
  <c r="P60" i="51"/>
  <c r="H60" i="51"/>
  <c r="DT59" i="51"/>
  <c r="DK59" i="51"/>
  <c r="DB59" i="51"/>
  <c r="CS59" i="51"/>
  <c r="CJ59" i="51"/>
  <c r="CA59" i="51"/>
  <c r="BI59" i="51"/>
  <c r="AZ59" i="51"/>
  <c r="AQ59" i="51"/>
  <c r="AH59" i="51"/>
  <c r="P59" i="51"/>
  <c r="H59" i="51"/>
  <c r="DT58" i="51"/>
  <c r="DK58" i="51"/>
  <c r="DB58" i="51"/>
  <c r="CS58" i="51"/>
  <c r="CJ58" i="51"/>
  <c r="CA58" i="51"/>
  <c r="BI58" i="51"/>
  <c r="AZ58" i="51"/>
  <c r="AQ58" i="51"/>
  <c r="AH58" i="51"/>
  <c r="P58" i="51"/>
  <c r="H58" i="51"/>
  <c r="DT57" i="51"/>
  <c r="DK57" i="51"/>
  <c r="DB57" i="51"/>
  <c r="CS57" i="51"/>
  <c r="CJ57" i="51"/>
  <c r="CA57" i="51"/>
  <c r="BI57" i="51"/>
  <c r="AZ57" i="51"/>
  <c r="AQ57" i="51"/>
  <c r="AH57" i="51"/>
  <c r="P57" i="51"/>
  <c r="H57" i="51"/>
  <c r="DT56" i="51"/>
  <c r="DK56" i="51"/>
  <c r="DB56" i="51"/>
  <c r="CS56" i="51"/>
  <c r="CJ56" i="51"/>
  <c r="CA56" i="51"/>
  <c r="BI56" i="51"/>
  <c r="AZ56" i="51"/>
  <c r="AQ56" i="51"/>
  <c r="AH56" i="51"/>
  <c r="P56" i="51"/>
  <c r="H56" i="51"/>
  <c r="DT55" i="51"/>
  <c r="DK55" i="51"/>
  <c r="DB55" i="51"/>
  <c r="CS55" i="51"/>
  <c r="CJ55" i="51"/>
  <c r="CA55" i="51"/>
  <c r="BI55" i="51"/>
  <c r="AZ55" i="51"/>
  <c r="AQ55" i="51"/>
  <c r="AH55" i="51"/>
  <c r="P55" i="51"/>
  <c r="H55" i="51"/>
  <c r="DT54" i="51"/>
  <c r="DK54" i="51"/>
  <c r="DB54" i="51"/>
  <c r="CS54" i="51"/>
  <c r="CJ54" i="51"/>
  <c r="CA54" i="51"/>
  <c r="BI54" i="51"/>
  <c r="AZ54" i="51"/>
  <c r="AQ54" i="51"/>
  <c r="AH54" i="51"/>
  <c r="P54" i="51"/>
  <c r="H54" i="51"/>
  <c r="DT53" i="51"/>
  <c r="DK53" i="51"/>
  <c r="DB53" i="51"/>
  <c r="CS53" i="51"/>
  <c r="CJ53" i="51"/>
  <c r="CA53" i="51"/>
  <c r="BI53" i="51"/>
  <c r="AZ53" i="51"/>
  <c r="AQ53" i="51"/>
  <c r="AH53" i="51"/>
  <c r="P53" i="51"/>
  <c r="H53" i="51"/>
  <c r="DT52" i="51"/>
  <c r="DK52" i="51"/>
  <c r="DB52" i="51"/>
  <c r="CS52" i="51"/>
  <c r="CJ52" i="51"/>
  <c r="CA52" i="51"/>
  <c r="BI52" i="51"/>
  <c r="AZ52" i="51"/>
  <c r="AQ52" i="51"/>
  <c r="AH52" i="51"/>
  <c r="P52" i="51"/>
  <c r="H52" i="51"/>
  <c r="DT51" i="51"/>
  <c r="DK51" i="51"/>
  <c r="DB51" i="51"/>
  <c r="CS51" i="51"/>
  <c r="CJ51" i="51"/>
  <c r="CA51" i="51"/>
  <c r="BI51" i="51"/>
  <c r="AZ51" i="51"/>
  <c r="AQ51" i="51"/>
  <c r="AH51" i="51"/>
  <c r="P51" i="51"/>
  <c r="H51" i="51"/>
  <c r="DT50" i="51"/>
  <c r="DK50" i="51"/>
  <c r="DB50" i="51"/>
  <c r="CS50" i="51"/>
  <c r="CJ50" i="51"/>
  <c r="CA50" i="51"/>
  <c r="BI50" i="51"/>
  <c r="AZ50" i="51"/>
  <c r="AQ50" i="51"/>
  <c r="AH50" i="51"/>
  <c r="P50" i="51"/>
  <c r="H50" i="51"/>
  <c r="DT49" i="51"/>
  <c r="DK49" i="51"/>
  <c r="DB49" i="51"/>
  <c r="CS49" i="51"/>
  <c r="CJ49" i="51"/>
  <c r="CA49" i="51"/>
  <c r="BI49" i="51"/>
  <c r="AZ49" i="51"/>
  <c r="AQ49" i="51"/>
  <c r="AH49" i="51"/>
  <c r="P49" i="51"/>
  <c r="H49" i="51"/>
  <c r="DT48" i="51"/>
  <c r="DK48" i="51"/>
  <c r="DB48" i="51"/>
  <c r="CS48" i="51"/>
  <c r="CJ48" i="51"/>
  <c r="CA48" i="51"/>
  <c r="BI48" i="51"/>
  <c r="AZ48" i="51"/>
  <c r="AQ48" i="51"/>
  <c r="AH48" i="51"/>
  <c r="P48" i="51"/>
  <c r="H48" i="51"/>
  <c r="DT47" i="51"/>
  <c r="DK47" i="51"/>
  <c r="DB47" i="51"/>
  <c r="CS47" i="51"/>
  <c r="CJ47" i="51"/>
  <c r="CA47" i="51"/>
  <c r="BI47" i="51"/>
  <c r="AZ47" i="51"/>
  <c r="AQ47" i="51"/>
  <c r="AH47" i="51"/>
  <c r="P47" i="51"/>
  <c r="H47" i="51"/>
  <c r="DT46" i="51"/>
  <c r="DK46" i="51"/>
  <c r="DB46" i="51"/>
  <c r="CS46" i="51"/>
  <c r="CJ46" i="51"/>
  <c r="CA46" i="51"/>
  <c r="BI46" i="51"/>
  <c r="AZ46" i="51"/>
  <c r="AQ46" i="51"/>
  <c r="AH46" i="51"/>
  <c r="P46" i="51"/>
  <c r="H46" i="51"/>
  <c r="DT45" i="51"/>
  <c r="DK45" i="51"/>
  <c r="DB45" i="51"/>
  <c r="CS45" i="51"/>
  <c r="CJ45" i="51"/>
  <c r="CA45" i="51"/>
  <c r="BI45" i="51"/>
  <c r="AZ45" i="51"/>
  <c r="AQ45" i="51"/>
  <c r="AH45" i="51"/>
  <c r="P45" i="51"/>
  <c r="H45" i="51"/>
  <c r="DT44" i="51"/>
  <c r="DK44" i="51"/>
  <c r="DB44" i="51"/>
  <c r="CS44" i="51"/>
  <c r="CJ44" i="51"/>
  <c r="CA44" i="51"/>
  <c r="BI44" i="51"/>
  <c r="AZ44" i="51"/>
  <c r="AQ44" i="51"/>
  <c r="AH44" i="51"/>
  <c r="P44" i="51"/>
  <c r="H44" i="51"/>
  <c r="DT43" i="51"/>
  <c r="DK43" i="51"/>
  <c r="DB43" i="51"/>
  <c r="CS43" i="51"/>
  <c r="CJ43" i="51"/>
  <c r="CA43" i="51"/>
  <c r="BI43" i="51"/>
  <c r="AZ43" i="51"/>
  <c r="AQ43" i="51"/>
  <c r="AH43" i="51"/>
  <c r="P43" i="51"/>
  <c r="H43" i="51"/>
  <c r="DT42" i="51"/>
  <c r="DK42" i="51"/>
  <c r="DB42" i="51"/>
  <c r="CS42" i="51"/>
  <c r="CJ42" i="51"/>
  <c r="CA42" i="51"/>
  <c r="BI42" i="51"/>
  <c r="AZ42" i="51"/>
  <c r="AQ42" i="51"/>
  <c r="AH42" i="51"/>
  <c r="P42" i="51"/>
  <c r="H42" i="51"/>
  <c r="DT41" i="51"/>
  <c r="DK41" i="51"/>
  <c r="DB41" i="51"/>
  <c r="CS41" i="51"/>
  <c r="CJ41" i="51"/>
  <c r="CA41" i="51"/>
  <c r="BI41" i="51"/>
  <c r="AZ41" i="51"/>
  <c r="AQ41" i="51"/>
  <c r="AH41" i="51"/>
  <c r="P41" i="51"/>
  <c r="H41" i="51"/>
  <c r="DT40" i="51"/>
  <c r="DK40" i="51"/>
  <c r="DB40" i="51"/>
  <c r="CS40" i="51"/>
  <c r="CJ40" i="51"/>
  <c r="CA40" i="51"/>
  <c r="BI40" i="51"/>
  <c r="AZ40" i="51"/>
  <c r="AQ40" i="51"/>
  <c r="AH40" i="51"/>
  <c r="P40" i="51"/>
  <c r="H40" i="51"/>
  <c r="DT39" i="51"/>
  <c r="DK39" i="51"/>
  <c r="DB39" i="51"/>
  <c r="CS39" i="51"/>
  <c r="CJ39" i="51"/>
  <c r="CA39" i="51"/>
  <c r="BI39" i="51"/>
  <c r="AZ39" i="51"/>
  <c r="AQ39" i="51"/>
  <c r="AH39" i="51"/>
  <c r="P39" i="51"/>
  <c r="H39" i="51"/>
  <c r="DT38" i="51"/>
  <c r="DK38" i="51"/>
  <c r="DB38" i="51"/>
  <c r="CS38" i="51"/>
  <c r="CJ38" i="51"/>
  <c r="CA38" i="51"/>
  <c r="BI38" i="51"/>
  <c r="AZ38" i="51"/>
  <c r="AQ38" i="51"/>
  <c r="AH38" i="51"/>
  <c r="P38" i="51"/>
  <c r="H38" i="51"/>
  <c r="DT37" i="51"/>
  <c r="DK37" i="51"/>
  <c r="DB37" i="51"/>
  <c r="CS37" i="51"/>
  <c r="CJ37" i="51"/>
  <c r="CA37" i="51"/>
  <c r="BI37" i="51"/>
  <c r="AZ37" i="51"/>
  <c r="AQ37" i="51"/>
  <c r="AH37" i="51"/>
  <c r="P37" i="51"/>
  <c r="H37" i="51"/>
  <c r="DT36" i="51"/>
  <c r="DK36" i="51"/>
  <c r="DB36" i="51"/>
  <c r="CS36" i="51"/>
  <c r="CJ36" i="51"/>
  <c r="CA36" i="51"/>
  <c r="BI36" i="51"/>
  <c r="AZ36" i="51"/>
  <c r="AQ36" i="51"/>
  <c r="AH36" i="51"/>
  <c r="P36" i="51"/>
  <c r="H36" i="51"/>
  <c r="DT35" i="51"/>
  <c r="DK35" i="51"/>
  <c r="DB35" i="51"/>
  <c r="CS35" i="51"/>
  <c r="CJ35" i="51"/>
  <c r="CA35" i="51"/>
  <c r="BI35" i="51"/>
  <c r="AZ35" i="51"/>
  <c r="AQ35" i="51"/>
  <c r="AH35" i="51"/>
  <c r="P35" i="51"/>
  <c r="H35" i="51"/>
  <c r="DT34" i="51"/>
  <c r="DK34" i="51"/>
  <c r="DB34" i="51"/>
  <c r="CS34" i="51"/>
  <c r="CJ34" i="51"/>
  <c r="CA34" i="51"/>
  <c r="BI34" i="51"/>
  <c r="AZ34" i="51"/>
  <c r="AQ34" i="51"/>
  <c r="AH34" i="51"/>
  <c r="P34" i="51"/>
  <c r="H34" i="51"/>
  <c r="DT33" i="51"/>
  <c r="DK33" i="51"/>
  <c r="DB33" i="51"/>
  <c r="CS33" i="51"/>
  <c r="CJ33" i="51"/>
  <c r="CA33" i="51"/>
  <c r="BI33" i="51"/>
  <c r="AZ33" i="51"/>
  <c r="AQ33" i="51"/>
  <c r="AH33" i="51"/>
  <c r="P33" i="51"/>
  <c r="H33" i="51"/>
  <c r="DT32" i="51"/>
  <c r="DK32" i="51"/>
  <c r="DB32" i="51"/>
  <c r="CS32" i="51"/>
  <c r="CJ32" i="51"/>
  <c r="CA32" i="51"/>
  <c r="BI32" i="51"/>
  <c r="AZ32" i="51"/>
  <c r="AQ32" i="51"/>
  <c r="AH32" i="51"/>
  <c r="P32" i="51"/>
  <c r="H32" i="51"/>
  <c r="DT31" i="51"/>
  <c r="DK31" i="51"/>
  <c r="DB31" i="51"/>
  <c r="CS31" i="51"/>
  <c r="CJ31" i="51"/>
  <c r="CA31" i="51"/>
  <c r="BI31" i="51"/>
  <c r="AZ31" i="51"/>
  <c r="AQ31" i="51"/>
  <c r="AH31" i="51"/>
  <c r="P31" i="51"/>
  <c r="H31" i="51"/>
  <c r="DT30" i="51"/>
  <c r="DK30" i="51"/>
  <c r="DB30" i="51"/>
  <c r="CS30" i="51"/>
  <c r="CJ30" i="51"/>
  <c r="CA30" i="51"/>
  <c r="BI30" i="51"/>
  <c r="AZ30" i="51"/>
  <c r="AQ30" i="51"/>
  <c r="AH30" i="51"/>
  <c r="P30" i="51"/>
  <c r="H30" i="51"/>
  <c r="DT29" i="51"/>
  <c r="DK29" i="51"/>
  <c r="DB29" i="51"/>
  <c r="CS29" i="51"/>
  <c r="CJ29" i="51"/>
  <c r="CA29" i="51"/>
  <c r="BI29" i="51"/>
  <c r="AZ29" i="51"/>
  <c r="AQ29" i="51"/>
  <c r="AH29" i="51"/>
  <c r="P29" i="51"/>
  <c r="H29" i="51"/>
  <c r="DT28" i="51"/>
  <c r="DK28" i="51"/>
  <c r="DB28" i="51"/>
  <c r="CS28" i="51"/>
  <c r="CJ28" i="51"/>
  <c r="CA28" i="51"/>
  <c r="BI28" i="51"/>
  <c r="AZ28" i="51"/>
  <c r="AQ28" i="51"/>
  <c r="AH28" i="51"/>
  <c r="P28" i="51"/>
  <c r="H28" i="51"/>
  <c r="DT27" i="51"/>
  <c r="DK27" i="51"/>
  <c r="DB27" i="51"/>
  <c r="CS27" i="51"/>
  <c r="CJ27" i="51"/>
  <c r="CA27" i="51"/>
  <c r="BI27" i="51"/>
  <c r="AZ27" i="51"/>
  <c r="AQ27" i="51"/>
  <c r="AH27" i="51"/>
  <c r="P27" i="51"/>
  <c r="H27" i="51"/>
  <c r="DT26" i="51"/>
  <c r="DK26" i="51"/>
  <c r="DB26" i="51"/>
  <c r="CS26" i="51"/>
  <c r="CJ26" i="51"/>
  <c r="CA26" i="51"/>
  <c r="BI26" i="51"/>
  <c r="AZ26" i="51"/>
  <c r="AQ26" i="51"/>
  <c r="AH26" i="51"/>
  <c r="P26" i="51"/>
  <c r="H26" i="51"/>
  <c r="DT25" i="51"/>
  <c r="DK25" i="51"/>
  <c r="DB25" i="51"/>
  <c r="CS25" i="51"/>
  <c r="CJ25" i="51"/>
  <c r="CA25" i="51"/>
  <c r="BI25" i="51"/>
  <c r="AZ25" i="51"/>
  <c r="AQ25" i="51"/>
  <c r="AH25" i="51"/>
  <c r="P25" i="51"/>
  <c r="H25" i="51"/>
  <c r="DT24" i="51"/>
  <c r="DK24" i="51"/>
  <c r="DB24" i="51"/>
  <c r="CS24" i="51"/>
  <c r="CJ24" i="51"/>
  <c r="CA24" i="51"/>
  <c r="BI24" i="51"/>
  <c r="AZ24" i="51"/>
  <c r="AQ24" i="51"/>
  <c r="AH24" i="51"/>
  <c r="P24" i="51"/>
  <c r="H24" i="51"/>
  <c r="DT23" i="51"/>
  <c r="DK23" i="51"/>
  <c r="DB23" i="51"/>
  <c r="CS23" i="51"/>
  <c r="CJ23" i="51"/>
  <c r="CA23" i="51"/>
  <c r="BI23" i="51"/>
  <c r="AZ23" i="51"/>
  <c r="AQ23" i="51"/>
  <c r="AH23" i="51"/>
  <c r="P23" i="51"/>
  <c r="H23" i="51"/>
  <c r="DT22" i="51"/>
  <c r="DK22" i="51"/>
  <c r="DB22" i="51"/>
  <c r="CS22" i="51"/>
  <c r="CJ22" i="51"/>
  <c r="CA22" i="51"/>
  <c r="BI22" i="51"/>
  <c r="AZ22" i="51"/>
  <c r="AQ22" i="51"/>
  <c r="AH22" i="51"/>
  <c r="P22" i="51"/>
  <c r="H22" i="51"/>
  <c r="DT21" i="51"/>
  <c r="DK21" i="51"/>
  <c r="DB21" i="51"/>
  <c r="CS21" i="51"/>
  <c r="CJ21" i="51"/>
  <c r="CA21" i="51"/>
  <c r="BI21" i="51"/>
  <c r="AZ21" i="51"/>
  <c r="AQ21" i="51"/>
  <c r="AH21" i="51"/>
  <c r="P21" i="51"/>
  <c r="H21" i="51"/>
  <c r="DT20" i="51"/>
  <c r="DK20" i="51"/>
  <c r="DB20" i="51"/>
  <c r="CS20" i="51"/>
  <c r="CJ20" i="51"/>
  <c r="CA20" i="51"/>
  <c r="BI20" i="51"/>
  <c r="AZ20" i="51"/>
  <c r="AQ20" i="51"/>
  <c r="AH20" i="51"/>
  <c r="P20" i="51"/>
  <c r="H20" i="51"/>
  <c r="DT19" i="51"/>
  <c r="DK19" i="51"/>
  <c r="DB19" i="51"/>
  <c r="CS19" i="51"/>
  <c r="CJ19" i="51"/>
  <c r="CA19" i="51"/>
  <c r="BI19" i="51"/>
  <c r="AZ19" i="51"/>
  <c r="AQ19" i="51"/>
  <c r="AH19" i="51"/>
  <c r="P19" i="51"/>
  <c r="H19" i="51"/>
  <c r="DT18" i="51"/>
  <c r="DK18" i="51"/>
  <c r="DB18" i="51"/>
  <c r="CS18" i="51"/>
  <c r="CJ18" i="51"/>
  <c r="CA18" i="51"/>
  <c r="BI18" i="51"/>
  <c r="AZ18" i="51"/>
  <c r="AQ18" i="51"/>
  <c r="AH18" i="51"/>
  <c r="P18" i="51"/>
  <c r="H18" i="51"/>
  <c r="DT17" i="51"/>
  <c r="DK17" i="51"/>
  <c r="DB17" i="51"/>
  <c r="CS17" i="51"/>
  <c r="CJ17" i="51"/>
  <c r="CA17" i="51"/>
  <c r="BI17" i="51"/>
  <c r="AZ17" i="51"/>
  <c r="AQ17" i="51"/>
  <c r="AH17" i="51"/>
  <c r="P17" i="51"/>
  <c r="H17" i="51"/>
  <c r="DT16" i="51"/>
  <c r="DK16" i="51"/>
  <c r="DB16" i="51"/>
  <c r="CS16" i="51"/>
  <c r="CJ16" i="51"/>
  <c r="CA16" i="51"/>
  <c r="BI16" i="51"/>
  <c r="AZ16" i="51"/>
  <c r="AQ16" i="51"/>
  <c r="AH16" i="51"/>
  <c r="P16" i="51"/>
  <c r="H16" i="51"/>
  <c r="DT15" i="51"/>
  <c r="DK15" i="51"/>
  <c r="DB15" i="51"/>
  <c r="CS15" i="51"/>
  <c r="CJ15" i="51"/>
  <c r="CA15" i="51"/>
  <c r="BI15" i="51"/>
  <c r="AZ15" i="51"/>
  <c r="AQ15" i="51"/>
  <c r="AH15" i="51"/>
  <c r="P15" i="51"/>
  <c r="H15" i="51"/>
  <c r="DT14" i="51"/>
  <c r="DK14" i="51"/>
  <c r="DB14" i="51"/>
  <c r="CS14" i="51"/>
  <c r="CJ14" i="51"/>
  <c r="CA14" i="51"/>
  <c r="BI14" i="51"/>
  <c r="AZ14" i="51"/>
  <c r="AQ14" i="51"/>
  <c r="AH14" i="51"/>
  <c r="P14" i="51"/>
  <c r="H14" i="51"/>
  <c r="DT13" i="51"/>
  <c r="DK13" i="51"/>
  <c r="DB13" i="51"/>
  <c r="CS13" i="51"/>
  <c r="CJ13" i="51"/>
  <c r="CA13" i="51"/>
  <c r="BI13" i="51"/>
  <c r="AZ13" i="51"/>
  <c r="AQ13" i="51"/>
  <c r="AH13" i="51"/>
  <c r="P13" i="51"/>
  <c r="H13" i="51"/>
  <c r="DT12" i="51"/>
  <c r="DK12" i="51"/>
  <c r="DB12" i="51"/>
  <c r="CS12" i="51"/>
  <c r="CJ12" i="51"/>
  <c r="CA12" i="51"/>
  <c r="BI12" i="51"/>
  <c r="AZ12" i="51"/>
  <c r="AQ12" i="51"/>
  <c r="AH12" i="51"/>
  <c r="P12" i="51"/>
  <c r="H12" i="51"/>
  <c r="DT11" i="51"/>
  <c r="DK11" i="51"/>
  <c r="DB11" i="51"/>
  <c r="CS11" i="51"/>
  <c r="CJ11" i="51"/>
  <c r="CA11" i="51"/>
  <c r="BI11" i="51"/>
  <c r="AZ11" i="51"/>
  <c r="AQ11" i="51"/>
  <c r="AH11" i="51"/>
  <c r="P11" i="51"/>
  <c r="H11" i="51"/>
  <c r="DT10" i="51"/>
  <c r="DK10" i="51"/>
  <c r="DB10" i="51"/>
  <c r="CS10" i="51"/>
  <c r="CJ10" i="51"/>
  <c r="CA10" i="51"/>
  <c r="BI10" i="51"/>
  <c r="AZ10" i="51"/>
  <c r="AQ10" i="51"/>
  <c r="AH10" i="51"/>
  <c r="P10" i="51"/>
  <c r="H10" i="51"/>
  <c r="DO5" i="51"/>
  <c r="DP176" i="51" s="1"/>
  <c r="DF5" i="51"/>
  <c r="DG176" i="51" s="1"/>
  <c r="CW5" i="51"/>
  <c r="CX176" i="51" s="1"/>
  <c r="CN5" i="51"/>
  <c r="CO176" i="51" s="1"/>
  <c r="CE5" i="51"/>
  <c r="CF176" i="51" s="1"/>
  <c r="BV5" i="51"/>
  <c r="BW176" i="51" s="1"/>
  <c r="BM5" i="51"/>
  <c r="BN176" i="51" s="1"/>
  <c r="BD5" i="51"/>
  <c r="BE176" i="51" s="1"/>
  <c r="AU5" i="51"/>
  <c r="AV176" i="51" s="1"/>
  <c r="AL5" i="51"/>
  <c r="AM176" i="51" s="1"/>
  <c r="AC5" i="51"/>
  <c r="AD176" i="51" s="1"/>
  <c r="T5" i="51"/>
  <c r="U176" i="51" s="1"/>
  <c r="K5" i="51"/>
  <c r="L176" i="51" s="1"/>
  <c r="HK216" i="46"/>
  <c r="HQ216" i="46" s="1"/>
  <c r="HM215" i="46"/>
  <c r="HM216" i="46"/>
  <c r="HM217" i="46"/>
  <c r="HM218" i="46"/>
  <c r="HM214" i="46"/>
  <c r="HM13" i="46"/>
  <c r="HN13" i="46"/>
  <c r="HO13" i="46"/>
  <c r="HP13" i="46"/>
  <c r="HS13" i="46" s="1"/>
  <c r="HM14" i="46"/>
  <c r="HN14" i="46"/>
  <c r="HO14" i="46"/>
  <c r="HP14" i="46"/>
  <c r="HS14" i="46" s="1"/>
  <c r="HM15" i="46"/>
  <c r="HN15" i="46"/>
  <c r="HO15" i="46"/>
  <c r="HP15" i="46"/>
  <c r="HM16" i="46"/>
  <c r="HN16" i="46"/>
  <c r="HO16" i="46"/>
  <c r="HP16" i="46"/>
  <c r="HS16" i="46" s="1"/>
  <c r="HM17" i="46"/>
  <c r="HN17" i="46"/>
  <c r="HO17" i="46"/>
  <c r="HP17" i="46"/>
  <c r="HS17" i="46" s="1"/>
  <c r="HM18" i="46"/>
  <c r="HN18" i="46"/>
  <c r="HO18" i="46"/>
  <c r="HP18" i="46"/>
  <c r="HS18" i="46" s="1"/>
  <c r="HM19" i="46"/>
  <c r="HN19" i="46"/>
  <c r="HO19" i="46"/>
  <c r="HP19" i="46"/>
  <c r="HS19" i="46" s="1"/>
  <c r="HM20" i="46"/>
  <c r="HN20" i="46"/>
  <c r="HO20" i="46"/>
  <c r="HP20" i="46"/>
  <c r="HS20" i="46" s="1"/>
  <c r="HM21" i="46"/>
  <c r="HN21" i="46"/>
  <c r="HO21" i="46"/>
  <c r="HP21" i="46"/>
  <c r="HM22" i="46"/>
  <c r="HN22" i="46"/>
  <c r="HO22" i="46"/>
  <c r="HP22" i="46"/>
  <c r="HM23" i="46"/>
  <c r="HN23" i="46"/>
  <c r="HO23" i="46"/>
  <c r="HP23" i="46"/>
  <c r="HS23" i="46" s="1"/>
  <c r="HM24" i="46"/>
  <c r="HN24" i="46"/>
  <c r="HO24" i="46"/>
  <c r="HP24" i="46"/>
  <c r="HS24" i="46" s="1"/>
  <c r="HM25" i="46"/>
  <c r="HN25" i="46"/>
  <c r="HO25" i="46"/>
  <c r="HP25" i="46"/>
  <c r="HS25" i="46" s="1"/>
  <c r="HM26" i="46"/>
  <c r="HN26" i="46"/>
  <c r="HO26" i="46"/>
  <c r="HP26" i="46"/>
  <c r="HS26" i="46" s="1"/>
  <c r="HM27" i="46"/>
  <c r="HN27" i="46"/>
  <c r="HO27" i="46"/>
  <c r="HP27" i="46"/>
  <c r="HM28" i="46"/>
  <c r="HN28" i="46"/>
  <c r="HO28" i="46"/>
  <c r="HP28" i="46"/>
  <c r="HS28" i="46" s="1"/>
  <c r="HM29" i="46"/>
  <c r="HN29" i="46"/>
  <c r="HO29" i="46"/>
  <c r="HP29" i="46"/>
  <c r="HS29" i="46" s="1"/>
  <c r="HM30" i="46"/>
  <c r="HN30" i="46"/>
  <c r="HO30" i="46"/>
  <c r="HP30" i="46"/>
  <c r="HS30" i="46" s="1"/>
  <c r="HM31" i="46"/>
  <c r="HN31" i="46"/>
  <c r="HO31" i="46"/>
  <c r="HP31" i="46"/>
  <c r="HS31" i="46" s="1"/>
  <c r="HM32" i="46"/>
  <c r="HN32" i="46"/>
  <c r="HO32" i="46"/>
  <c r="HP32" i="46"/>
  <c r="HM33" i="46"/>
  <c r="HN33" i="46"/>
  <c r="HO33" i="46"/>
  <c r="HP33" i="46"/>
  <c r="HS33" i="46" s="1"/>
  <c r="HM34" i="46"/>
  <c r="HN34" i="46"/>
  <c r="HO34" i="46"/>
  <c r="HP34" i="46"/>
  <c r="HS34" i="46" s="1"/>
  <c r="HM35" i="46"/>
  <c r="HN35" i="46"/>
  <c r="HO35" i="46"/>
  <c r="HP35" i="46"/>
  <c r="HS35" i="46" s="1"/>
  <c r="HM36" i="46"/>
  <c r="HN36" i="46"/>
  <c r="HO36" i="46"/>
  <c r="HP36" i="46"/>
  <c r="HS36" i="46" s="1"/>
  <c r="HM37" i="46"/>
  <c r="HN37" i="46"/>
  <c r="HO37" i="46"/>
  <c r="HP37" i="46"/>
  <c r="HM38" i="46"/>
  <c r="HN38" i="46"/>
  <c r="HO38" i="46"/>
  <c r="HP38" i="46"/>
  <c r="HM39" i="46"/>
  <c r="HN39" i="46"/>
  <c r="HO39" i="46"/>
  <c r="HP39" i="46"/>
  <c r="HM40" i="46"/>
  <c r="HN40" i="46"/>
  <c r="HO40" i="46"/>
  <c r="HP40" i="46"/>
  <c r="HS40" i="46" s="1"/>
  <c r="HM41" i="46"/>
  <c r="HN41" i="46"/>
  <c r="HO41" i="46"/>
  <c r="HP41" i="46"/>
  <c r="HS41" i="46" s="1"/>
  <c r="HM42" i="46"/>
  <c r="HN42" i="46"/>
  <c r="HO42" i="46"/>
  <c r="HP42" i="46"/>
  <c r="HS42" i="46" s="1"/>
  <c r="HM43" i="46"/>
  <c r="HN43" i="46"/>
  <c r="HO43" i="46"/>
  <c r="HP43" i="46"/>
  <c r="HS43" i="46" s="1"/>
  <c r="HM44" i="46"/>
  <c r="HN44" i="46"/>
  <c r="HO44" i="46"/>
  <c r="HP44" i="46"/>
  <c r="HS44" i="46" s="1"/>
  <c r="HM45" i="46"/>
  <c r="HN45" i="46"/>
  <c r="HO45" i="46"/>
  <c r="HP45" i="46"/>
  <c r="HM46" i="46"/>
  <c r="HN46" i="46"/>
  <c r="HO46" i="46"/>
  <c r="HP46" i="46"/>
  <c r="HM47" i="46"/>
  <c r="HN47" i="46"/>
  <c r="HO47" i="46"/>
  <c r="HP47" i="46"/>
  <c r="HS47" i="46" s="1"/>
  <c r="HM48" i="46"/>
  <c r="HN48" i="46"/>
  <c r="HO48" i="46"/>
  <c r="HP48" i="46"/>
  <c r="HS48" i="46" s="1"/>
  <c r="HM49" i="46"/>
  <c r="HN49" i="46"/>
  <c r="HO49" i="46"/>
  <c r="HP49" i="46"/>
  <c r="HS49" i="46" s="1"/>
  <c r="HM50" i="46"/>
  <c r="HN50" i="46"/>
  <c r="HO50" i="46"/>
  <c r="HP50" i="46"/>
  <c r="HS50" i="46" s="1"/>
  <c r="HM51" i="46"/>
  <c r="HN51" i="46"/>
  <c r="HO51" i="46"/>
  <c r="HP51" i="46"/>
  <c r="HS51" i="46" s="1"/>
  <c r="HM52" i="46"/>
  <c r="HN52" i="46"/>
  <c r="HO52" i="46"/>
  <c r="HP52" i="46"/>
  <c r="HM53" i="46"/>
  <c r="HN53" i="46"/>
  <c r="HO53" i="46"/>
  <c r="HP53" i="46"/>
  <c r="HS53" i="46" s="1"/>
  <c r="HM54" i="46"/>
  <c r="HN54" i="46"/>
  <c r="HO54" i="46"/>
  <c r="HP54" i="46"/>
  <c r="HS54" i="46" s="1"/>
  <c r="HM55" i="46"/>
  <c r="HN55" i="46"/>
  <c r="HO55" i="46"/>
  <c r="HP55" i="46"/>
  <c r="HM56" i="46"/>
  <c r="HN56" i="46"/>
  <c r="HO56" i="46"/>
  <c r="HP56" i="46"/>
  <c r="HS56" i="46" s="1"/>
  <c r="HM57" i="46"/>
  <c r="HN57" i="46"/>
  <c r="HO57" i="46"/>
  <c r="HP57" i="46"/>
  <c r="HM58" i="46"/>
  <c r="HN58" i="46"/>
  <c r="HO58" i="46"/>
  <c r="HP58" i="46"/>
  <c r="HS58" i="46" s="1"/>
  <c r="HM59" i="46"/>
  <c r="HN59" i="46"/>
  <c r="HO59" i="46"/>
  <c r="HP59" i="46"/>
  <c r="HS59" i="46" s="1"/>
  <c r="HM60" i="46"/>
  <c r="HN60" i="46"/>
  <c r="HO60" i="46"/>
  <c r="HP60" i="46"/>
  <c r="HS60" i="46" s="1"/>
  <c r="HM61" i="46"/>
  <c r="HN61" i="46"/>
  <c r="HO61" i="46"/>
  <c r="HP61" i="46"/>
  <c r="HM62" i="46"/>
  <c r="HN62" i="46"/>
  <c r="HO62" i="46"/>
  <c r="HP62" i="46"/>
  <c r="HS62" i="46" s="1"/>
  <c r="HM63" i="46"/>
  <c r="HN63" i="46"/>
  <c r="HO63" i="46"/>
  <c r="HP63" i="46"/>
  <c r="HS63" i="46" s="1"/>
  <c r="HM64" i="46"/>
  <c r="HN64" i="46"/>
  <c r="HO64" i="46"/>
  <c r="HP64" i="46"/>
  <c r="HS64" i="46" s="1"/>
  <c r="HM65" i="46"/>
  <c r="HN65" i="46"/>
  <c r="HO65" i="46"/>
  <c r="HP65" i="46"/>
  <c r="HM66" i="46"/>
  <c r="HN66" i="46"/>
  <c r="HO66" i="46"/>
  <c r="HP66" i="46"/>
  <c r="HS66" i="46" s="1"/>
  <c r="HM67" i="46"/>
  <c r="HN67" i="46"/>
  <c r="HO67" i="46"/>
  <c r="HP67" i="46"/>
  <c r="HS67" i="46" s="1"/>
  <c r="HM68" i="46"/>
  <c r="HN68" i="46"/>
  <c r="HO68" i="46"/>
  <c r="HP68" i="46"/>
  <c r="HS68" i="46" s="1"/>
  <c r="HM69" i="46"/>
  <c r="HN69" i="46"/>
  <c r="HO69" i="46"/>
  <c r="HP69" i="46"/>
  <c r="HM70" i="46"/>
  <c r="HN70" i="46"/>
  <c r="HO70" i="46"/>
  <c r="HP70" i="46"/>
  <c r="HS70" i="46" s="1"/>
  <c r="HM71" i="46"/>
  <c r="HN71" i="46"/>
  <c r="HO71" i="46"/>
  <c r="HP71" i="46"/>
  <c r="HS71" i="46" s="1"/>
  <c r="HM72" i="46"/>
  <c r="HN72" i="46"/>
  <c r="HO72" i="46"/>
  <c r="HP72" i="46"/>
  <c r="HS72" i="46" s="1"/>
  <c r="HM73" i="46"/>
  <c r="HN73" i="46"/>
  <c r="HO73" i="46"/>
  <c r="HP73" i="46"/>
  <c r="HM74" i="46"/>
  <c r="HN74" i="46"/>
  <c r="HO74" i="46"/>
  <c r="HP74" i="46"/>
  <c r="HS74" i="46" s="1"/>
  <c r="HM75" i="46"/>
  <c r="HN75" i="46"/>
  <c r="HO75" i="46"/>
  <c r="HP75" i="46"/>
  <c r="HM76" i="46"/>
  <c r="HN76" i="46"/>
  <c r="HO76" i="46"/>
  <c r="HP76" i="46"/>
  <c r="HS76" i="46" s="1"/>
  <c r="HM77" i="46"/>
  <c r="HN77" i="46"/>
  <c r="HO77" i="46"/>
  <c r="HP77" i="46"/>
  <c r="HM78" i="46"/>
  <c r="HN78" i="46"/>
  <c r="HO78" i="46"/>
  <c r="HP78" i="46"/>
  <c r="HM79" i="46"/>
  <c r="HN79" i="46"/>
  <c r="HO79" i="46"/>
  <c r="HP79" i="46"/>
  <c r="HS79" i="46" s="1"/>
  <c r="HM80" i="46"/>
  <c r="HN80" i="46"/>
  <c r="HO80" i="46"/>
  <c r="HP80" i="46"/>
  <c r="HS80" i="46" s="1"/>
  <c r="HM81" i="46"/>
  <c r="HN81" i="46"/>
  <c r="HO81" i="46"/>
  <c r="HP81" i="46"/>
  <c r="HM82" i="46"/>
  <c r="HN82" i="46"/>
  <c r="HO82" i="46"/>
  <c r="HP82" i="46"/>
  <c r="HM83" i="46"/>
  <c r="HN83" i="46"/>
  <c r="HO83" i="46"/>
  <c r="HP83" i="46"/>
  <c r="HM84" i="46"/>
  <c r="HN84" i="46"/>
  <c r="HO84" i="46"/>
  <c r="HP84" i="46"/>
  <c r="HM85" i="46"/>
  <c r="HN85" i="46"/>
  <c r="HO85" i="46"/>
  <c r="HP85" i="46"/>
  <c r="HM86" i="46"/>
  <c r="HN86" i="46"/>
  <c r="HO86" i="46"/>
  <c r="HP86" i="46"/>
  <c r="HM87" i="46"/>
  <c r="HN87" i="46"/>
  <c r="HO87" i="46"/>
  <c r="HP87" i="46"/>
  <c r="HS87" i="46" s="1"/>
  <c r="HM88" i="46"/>
  <c r="HN88" i="46"/>
  <c r="HO88" i="46"/>
  <c r="HP88" i="46"/>
  <c r="HS88" i="46" s="1"/>
  <c r="HM89" i="46"/>
  <c r="HN89" i="46"/>
  <c r="HO89" i="46"/>
  <c r="HP89" i="46"/>
  <c r="HM90" i="46"/>
  <c r="HN90" i="46"/>
  <c r="HO90" i="46"/>
  <c r="HP90" i="46"/>
  <c r="HM91" i="46"/>
  <c r="HN91" i="46"/>
  <c r="HO91" i="46"/>
  <c r="HP91" i="46"/>
  <c r="HM92" i="46"/>
  <c r="HN92" i="46"/>
  <c r="HO92" i="46"/>
  <c r="HP92" i="46"/>
  <c r="HM93" i="46"/>
  <c r="HN93" i="46"/>
  <c r="HO93" i="46"/>
  <c r="HP93" i="46"/>
  <c r="HM94" i="46"/>
  <c r="HN94" i="46"/>
  <c r="HO94" i="46"/>
  <c r="HP94" i="46"/>
  <c r="HM95" i="46"/>
  <c r="HN95" i="46"/>
  <c r="HO95" i="46"/>
  <c r="HP95" i="46"/>
  <c r="HS95" i="46" s="1"/>
  <c r="HM96" i="46"/>
  <c r="HN96" i="46"/>
  <c r="HO96" i="46"/>
  <c r="HP96" i="46"/>
  <c r="HS96" i="46" s="1"/>
  <c r="HM97" i="46"/>
  <c r="HN97" i="46"/>
  <c r="HO97" i="46"/>
  <c r="HP97" i="46"/>
  <c r="HM98" i="46"/>
  <c r="HN98" i="46"/>
  <c r="HO98" i="46"/>
  <c r="HP98" i="46"/>
  <c r="HM99" i="46"/>
  <c r="HN99" i="46"/>
  <c r="HO99" i="46"/>
  <c r="HP99" i="46"/>
  <c r="HM100" i="46"/>
  <c r="HN100" i="46"/>
  <c r="HO100" i="46"/>
  <c r="HP100" i="46"/>
  <c r="HM101" i="46"/>
  <c r="HN101" i="46"/>
  <c r="HO101" i="46"/>
  <c r="HP101" i="46"/>
  <c r="HM102" i="46"/>
  <c r="HN102" i="46"/>
  <c r="HO102" i="46"/>
  <c r="HP102" i="46"/>
  <c r="HS102" i="46" s="1"/>
  <c r="HM103" i="46"/>
  <c r="HN103" i="46"/>
  <c r="HO103" i="46"/>
  <c r="HP103" i="46"/>
  <c r="HM104" i="46"/>
  <c r="HN104" i="46"/>
  <c r="HO104" i="46"/>
  <c r="HP104" i="46"/>
  <c r="HS104" i="46" s="1"/>
  <c r="HM105" i="46"/>
  <c r="HN105" i="46"/>
  <c r="HO105" i="46"/>
  <c r="HP105" i="46"/>
  <c r="HS105" i="46" s="1"/>
  <c r="HM106" i="46"/>
  <c r="HN106" i="46"/>
  <c r="HO106" i="46"/>
  <c r="HP106" i="46"/>
  <c r="HS106" i="46" s="1"/>
  <c r="HM107" i="46"/>
  <c r="HN107" i="46"/>
  <c r="HO107" i="46"/>
  <c r="HP107" i="46"/>
  <c r="HM108" i="46"/>
  <c r="HN108" i="46"/>
  <c r="HO108" i="46"/>
  <c r="HP108" i="46"/>
  <c r="HS108" i="46" s="1"/>
  <c r="HM109" i="46"/>
  <c r="HN109" i="46"/>
  <c r="HO109" i="46"/>
  <c r="HP109" i="46"/>
  <c r="HS109" i="46" s="1"/>
  <c r="HM110" i="46"/>
  <c r="HN110" i="46"/>
  <c r="HO110" i="46"/>
  <c r="HP110" i="46"/>
  <c r="HM111" i="46"/>
  <c r="HN111" i="46"/>
  <c r="HO111" i="46"/>
  <c r="HP111" i="46"/>
  <c r="HS111" i="46" s="1"/>
  <c r="HM112" i="46"/>
  <c r="HN112" i="46"/>
  <c r="HO112" i="46"/>
  <c r="HP112" i="46"/>
  <c r="HS112" i="46" s="1"/>
  <c r="HM113" i="46"/>
  <c r="HN113" i="46"/>
  <c r="HO113" i="46"/>
  <c r="HP113" i="46"/>
  <c r="HM114" i="46"/>
  <c r="HN114" i="46"/>
  <c r="HO114" i="46"/>
  <c r="HP114" i="46"/>
  <c r="HM115" i="46"/>
  <c r="HN115" i="46"/>
  <c r="HO115" i="46"/>
  <c r="HP115" i="46"/>
  <c r="HM116" i="46"/>
  <c r="HN116" i="46"/>
  <c r="HO116" i="46"/>
  <c r="HP116" i="46"/>
  <c r="HM117" i="46"/>
  <c r="HN117" i="46"/>
  <c r="HO117" i="46"/>
  <c r="HP117" i="46"/>
  <c r="HM118" i="46"/>
  <c r="HN118" i="46"/>
  <c r="HO118" i="46"/>
  <c r="HP118" i="46"/>
  <c r="HM119" i="46"/>
  <c r="HN119" i="46"/>
  <c r="HO119" i="46"/>
  <c r="HP119" i="46"/>
  <c r="HS119" i="46" s="1"/>
  <c r="HM120" i="46"/>
  <c r="HN120" i="46"/>
  <c r="HO120" i="46"/>
  <c r="HP120" i="46"/>
  <c r="HS120" i="46" s="1"/>
  <c r="HM121" i="46"/>
  <c r="HN121" i="46"/>
  <c r="HO121" i="46"/>
  <c r="HP121" i="46"/>
  <c r="HM122" i="46"/>
  <c r="HN122" i="46"/>
  <c r="HO122" i="46"/>
  <c r="HP122" i="46"/>
  <c r="HM123" i="46"/>
  <c r="HN123" i="46"/>
  <c r="HO123" i="46"/>
  <c r="HP123" i="46"/>
  <c r="HM124" i="46"/>
  <c r="HN124" i="46"/>
  <c r="HO124" i="46"/>
  <c r="HP124" i="46"/>
  <c r="HM125" i="46"/>
  <c r="HN125" i="46"/>
  <c r="HO125" i="46"/>
  <c r="HP125" i="46"/>
  <c r="HM126" i="46"/>
  <c r="HN126" i="46"/>
  <c r="HO126" i="46"/>
  <c r="HP126" i="46"/>
  <c r="HM127" i="46"/>
  <c r="HN127" i="46"/>
  <c r="HO127" i="46"/>
  <c r="HP127" i="46"/>
  <c r="HS127" i="46" s="1"/>
  <c r="HM128" i="46"/>
  <c r="HN128" i="46"/>
  <c r="HO128" i="46"/>
  <c r="HP128" i="46"/>
  <c r="HS128" i="46" s="1"/>
  <c r="HM129" i="46"/>
  <c r="HN129" i="46"/>
  <c r="HO129" i="46"/>
  <c r="HP129" i="46"/>
  <c r="HM130" i="46"/>
  <c r="HN130" i="46"/>
  <c r="HO130" i="46"/>
  <c r="HP130" i="46"/>
  <c r="HM131" i="46"/>
  <c r="HN131" i="46"/>
  <c r="HO131" i="46"/>
  <c r="HP131" i="46"/>
  <c r="HM132" i="46"/>
  <c r="HN132" i="46"/>
  <c r="HO132" i="46"/>
  <c r="HP132" i="46"/>
  <c r="HM133" i="46"/>
  <c r="HN133" i="46"/>
  <c r="HO133" i="46"/>
  <c r="HP133" i="46"/>
  <c r="HM134" i="46"/>
  <c r="HN134" i="46"/>
  <c r="HO134" i="46"/>
  <c r="HP134" i="46"/>
  <c r="HM135" i="46"/>
  <c r="HN135" i="46"/>
  <c r="HO135" i="46"/>
  <c r="HP135" i="46"/>
  <c r="HS135" i="46" s="1"/>
  <c r="HM136" i="46"/>
  <c r="HN136" i="46"/>
  <c r="HO136" i="46"/>
  <c r="HP136" i="46"/>
  <c r="HS136" i="46" s="1"/>
  <c r="HM137" i="46"/>
  <c r="HN137" i="46"/>
  <c r="HO137" i="46"/>
  <c r="HP137" i="46"/>
  <c r="HS137" i="46" s="1"/>
  <c r="HM138" i="46"/>
  <c r="HN138" i="46"/>
  <c r="HO138" i="46"/>
  <c r="HP138" i="46"/>
  <c r="HS138" i="46" s="1"/>
  <c r="HM139" i="46"/>
  <c r="HN139" i="46"/>
  <c r="HO139" i="46"/>
  <c r="HP139" i="46"/>
  <c r="HS139" i="46" s="1"/>
  <c r="HM140" i="46"/>
  <c r="HN140" i="46"/>
  <c r="HO140" i="46"/>
  <c r="HP140" i="46"/>
  <c r="HS140" i="46" s="1"/>
  <c r="HM141" i="46"/>
  <c r="HN141" i="46"/>
  <c r="HO141" i="46"/>
  <c r="HP141" i="46"/>
  <c r="HM142" i="46"/>
  <c r="HN142" i="46"/>
  <c r="HO142" i="46"/>
  <c r="HP142" i="46"/>
  <c r="HS142" i="46" s="1"/>
  <c r="HM143" i="46"/>
  <c r="HN143" i="46"/>
  <c r="HO143" i="46"/>
  <c r="HP143" i="46"/>
  <c r="HM144" i="46"/>
  <c r="HN144" i="46"/>
  <c r="HO144" i="46"/>
  <c r="HP144" i="46"/>
  <c r="HS144" i="46" s="1"/>
  <c r="HM145" i="46"/>
  <c r="HN145" i="46"/>
  <c r="HO145" i="46"/>
  <c r="HP145" i="46"/>
  <c r="HS145" i="46" s="1"/>
  <c r="HM146" i="46"/>
  <c r="HN146" i="46"/>
  <c r="HO146" i="46"/>
  <c r="HP146" i="46"/>
  <c r="HM147" i="46"/>
  <c r="HN147" i="46"/>
  <c r="HO147" i="46"/>
  <c r="HP147" i="46"/>
  <c r="HS147" i="46" s="1"/>
  <c r="HM148" i="46"/>
  <c r="HN148" i="46"/>
  <c r="HO148" i="46"/>
  <c r="HP148" i="46"/>
  <c r="HS148" i="46" s="1"/>
  <c r="HM149" i="46"/>
  <c r="HN149" i="46"/>
  <c r="HO149" i="46"/>
  <c r="HP149" i="46"/>
  <c r="HM150" i="46"/>
  <c r="HN150" i="46"/>
  <c r="HO150" i="46"/>
  <c r="HP150" i="46"/>
  <c r="HS150" i="46" s="1"/>
  <c r="HM151" i="46"/>
  <c r="HN151" i="46"/>
  <c r="HO151" i="46"/>
  <c r="HP151" i="46"/>
  <c r="HM152" i="46"/>
  <c r="HN152" i="46"/>
  <c r="HO152" i="46"/>
  <c r="HP152" i="46"/>
  <c r="HS152" i="46" s="1"/>
  <c r="HM153" i="46"/>
  <c r="HN153" i="46"/>
  <c r="HO153" i="46"/>
  <c r="HP153" i="46"/>
  <c r="HS153" i="46" s="1"/>
  <c r="HM154" i="46"/>
  <c r="HN154" i="46"/>
  <c r="HO154" i="46"/>
  <c r="HP154" i="46"/>
  <c r="HS154" i="46" s="1"/>
  <c r="HM155" i="46"/>
  <c r="HN155" i="46"/>
  <c r="HO155" i="46"/>
  <c r="HP155" i="46"/>
  <c r="HS155" i="46" s="1"/>
  <c r="HM156" i="46"/>
  <c r="HN156" i="46"/>
  <c r="HO156" i="46"/>
  <c r="HP156" i="46"/>
  <c r="HS156" i="46" s="1"/>
  <c r="HM157" i="46"/>
  <c r="HN157" i="46"/>
  <c r="HO157" i="46"/>
  <c r="HP157" i="46"/>
  <c r="HM158" i="46"/>
  <c r="HN158" i="46"/>
  <c r="HO158" i="46"/>
  <c r="HP158" i="46"/>
  <c r="HS158" i="46" s="1"/>
  <c r="HM159" i="46"/>
  <c r="HN159" i="46"/>
  <c r="HO159" i="46"/>
  <c r="HP159" i="46"/>
  <c r="HM160" i="46"/>
  <c r="HN160" i="46"/>
  <c r="HO160" i="46"/>
  <c r="HP160" i="46"/>
  <c r="HS160" i="46" s="1"/>
  <c r="HM161" i="46"/>
  <c r="HN161" i="46"/>
  <c r="HO161" i="46"/>
  <c r="HP161" i="46"/>
  <c r="HS161" i="46" s="1"/>
  <c r="HM162" i="46"/>
  <c r="HN162" i="46"/>
  <c r="HO162" i="46"/>
  <c r="HP162" i="46"/>
  <c r="HS162" i="46" s="1"/>
  <c r="HM163" i="46"/>
  <c r="HN163" i="46"/>
  <c r="HO163" i="46"/>
  <c r="HP163" i="46"/>
  <c r="HS163" i="46" s="1"/>
  <c r="HM164" i="46"/>
  <c r="HN164" i="46"/>
  <c r="HO164" i="46"/>
  <c r="HP164" i="46"/>
  <c r="HS164" i="46" s="1"/>
  <c r="HM165" i="46"/>
  <c r="HN165" i="46"/>
  <c r="HO165" i="46"/>
  <c r="HP165" i="46"/>
  <c r="HM166" i="46"/>
  <c r="HN166" i="46"/>
  <c r="HO166" i="46"/>
  <c r="HP166" i="46"/>
  <c r="HS166" i="46" s="1"/>
  <c r="HM167" i="46"/>
  <c r="HN167" i="46"/>
  <c r="HO167" i="46"/>
  <c r="HP167" i="46"/>
  <c r="HM168" i="46"/>
  <c r="HN168" i="46"/>
  <c r="HO168" i="46"/>
  <c r="HP168" i="46"/>
  <c r="HS168" i="46" s="1"/>
  <c r="HM169" i="46"/>
  <c r="HN169" i="46"/>
  <c r="HO169" i="46"/>
  <c r="HP169" i="46"/>
  <c r="HM170" i="46"/>
  <c r="HN170" i="46"/>
  <c r="HO170" i="46"/>
  <c r="HP170" i="46"/>
  <c r="HS170" i="46" s="1"/>
  <c r="HM171" i="46"/>
  <c r="HN171" i="46"/>
  <c r="HO171" i="46"/>
  <c r="HP171" i="46"/>
  <c r="HM172" i="46"/>
  <c r="HN172" i="46"/>
  <c r="HO172" i="46"/>
  <c r="HP172" i="46"/>
  <c r="HS172" i="46" s="1"/>
  <c r="HM173" i="46"/>
  <c r="HN173" i="46"/>
  <c r="HS173" i="46" s="1"/>
  <c r="HO173" i="46"/>
  <c r="HP173" i="46"/>
  <c r="HM174" i="46"/>
  <c r="HN174" i="46"/>
  <c r="HS174" i="46" s="1"/>
  <c r="HO174" i="46"/>
  <c r="HP174" i="46"/>
  <c r="HM175" i="46"/>
  <c r="HN175" i="46"/>
  <c r="HO175" i="46"/>
  <c r="HP175" i="46"/>
  <c r="HM176" i="46"/>
  <c r="HN176" i="46"/>
  <c r="HO176" i="46"/>
  <c r="HP176" i="46"/>
  <c r="HM177" i="46"/>
  <c r="HN177" i="46"/>
  <c r="HS177" i="46" s="1"/>
  <c r="HO177" i="46"/>
  <c r="HP177" i="46"/>
  <c r="HM178" i="46"/>
  <c r="HN178" i="46"/>
  <c r="HS178" i="46" s="1"/>
  <c r="HO178" i="46"/>
  <c r="HP178" i="46"/>
  <c r="HM179" i="46"/>
  <c r="HN179" i="46"/>
  <c r="HO179" i="46"/>
  <c r="HP179" i="46"/>
  <c r="HS179" i="46" s="1"/>
  <c r="HM180" i="46"/>
  <c r="HN180" i="46"/>
  <c r="HO180" i="46"/>
  <c r="HP180" i="46"/>
  <c r="HS180" i="46" s="1"/>
  <c r="HM181" i="46"/>
  <c r="HN181" i="46"/>
  <c r="HO181" i="46"/>
  <c r="HP181" i="46"/>
  <c r="HM182" i="46"/>
  <c r="HN182" i="46"/>
  <c r="HO182" i="46"/>
  <c r="HP182" i="46"/>
  <c r="HS182" i="46" s="1"/>
  <c r="HM183" i="46"/>
  <c r="HN183" i="46"/>
  <c r="HS183" i="46" s="1"/>
  <c r="HO183" i="46"/>
  <c r="HP183" i="46"/>
  <c r="HM184" i="46"/>
  <c r="HN184" i="46"/>
  <c r="HS184" i="46" s="1"/>
  <c r="HO184" i="46"/>
  <c r="HP184" i="46"/>
  <c r="HM185" i="46"/>
  <c r="HN185" i="46"/>
  <c r="HO185" i="46"/>
  <c r="HP185" i="46"/>
  <c r="HM186" i="46"/>
  <c r="HN186" i="46"/>
  <c r="HS186" i="46" s="1"/>
  <c r="HO186" i="46"/>
  <c r="HP186" i="46"/>
  <c r="HM187" i="46"/>
  <c r="HN187" i="46"/>
  <c r="HO187" i="46"/>
  <c r="HP187" i="46"/>
  <c r="HM188" i="46"/>
  <c r="HN188" i="46"/>
  <c r="HS188" i="46" s="1"/>
  <c r="HO188" i="46"/>
  <c r="HP188" i="46"/>
  <c r="HM189" i="46"/>
  <c r="HN189" i="46"/>
  <c r="HO189" i="46"/>
  <c r="HP189" i="46"/>
  <c r="HM190" i="46"/>
  <c r="HN190" i="46"/>
  <c r="HS190" i="46" s="1"/>
  <c r="HO190" i="46"/>
  <c r="HP190" i="46"/>
  <c r="HM191" i="46"/>
  <c r="HN191" i="46"/>
  <c r="HO191" i="46"/>
  <c r="HP191" i="46"/>
  <c r="HM192" i="46"/>
  <c r="HN192" i="46"/>
  <c r="HO192" i="46"/>
  <c r="HP192" i="46"/>
  <c r="HM193" i="46"/>
  <c r="HN193" i="46"/>
  <c r="HS193" i="46" s="1"/>
  <c r="HO193" i="46"/>
  <c r="HP193" i="46"/>
  <c r="HM194" i="46"/>
  <c r="HN194" i="46"/>
  <c r="HS194" i="46" s="1"/>
  <c r="HO194" i="46"/>
  <c r="HP194" i="46"/>
  <c r="HM195" i="46"/>
  <c r="HN195" i="46"/>
  <c r="HO195" i="46"/>
  <c r="HP195" i="46"/>
  <c r="HS195" i="46" s="1"/>
  <c r="HM196" i="46"/>
  <c r="HN196" i="46"/>
  <c r="HO196" i="46"/>
  <c r="HP196" i="46"/>
  <c r="HS196" i="46" s="1"/>
  <c r="HM197" i="46"/>
  <c r="HN197" i="46"/>
  <c r="HO197" i="46"/>
  <c r="HP197" i="46"/>
  <c r="HM198" i="46"/>
  <c r="HN198" i="46"/>
  <c r="HO198" i="46"/>
  <c r="HP198" i="46"/>
  <c r="HS198" i="46" s="1"/>
  <c r="HM199" i="46"/>
  <c r="HN199" i="46"/>
  <c r="HO199" i="46"/>
  <c r="HP199" i="46"/>
  <c r="HM200" i="46"/>
  <c r="HN200" i="46"/>
  <c r="HO200" i="46"/>
  <c r="HP200" i="46"/>
  <c r="HS200" i="46" s="1"/>
  <c r="HM201" i="46"/>
  <c r="HN201" i="46"/>
  <c r="HO201" i="46"/>
  <c r="HP201" i="46"/>
  <c r="HM202" i="46"/>
  <c r="HN202" i="46"/>
  <c r="HO202" i="46"/>
  <c r="HP202" i="46"/>
  <c r="HS202" i="46" s="1"/>
  <c r="HM203" i="46"/>
  <c r="HN203" i="46"/>
  <c r="HO203" i="46"/>
  <c r="HP203" i="46"/>
  <c r="HM204" i="46"/>
  <c r="HN204" i="46"/>
  <c r="HO204" i="46"/>
  <c r="HP204" i="46"/>
  <c r="HS204" i="46" s="1"/>
  <c r="HM205" i="46"/>
  <c r="HN205" i="46"/>
  <c r="HS205" i="46" s="1"/>
  <c r="HO205" i="46"/>
  <c r="HP205" i="46"/>
  <c r="HM206" i="46"/>
  <c r="HN206" i="46"/>
  <c r="HS206" i="46" s="1"/>
  <c r="HO206" i="46"/>
  <c r="HP206" i="46"/>
  <c r="HM207" i="46"/>
  <c r="HN207" i="46"/>
  <c r="HO207" i="46"/>
  <c r="HP207" i="46"/>
  <c r="HM208" i="46"/>
  <c r="HN208" i="46"/>
  <c r="HO208" i="46"/>
  <c r="HP208" i="46"/>
  <c r="HM209" i="46"/>
  <c r="HN209" i="46"/>
  <c r="HS209" i="46" s="1"/>
  <c r="HO209" i="46"/>
  <c r="HP209" i="46"/>
  <c r="HM210" i="46"/>
  <c r="HN210" i="46"/>
  <c r="HS210" i="46" s="1"/>
  <c r="HO210" i="46"/>
  <c r="HP210" i="46"/>
  <c r="HM211" i="46"/>
  <c r="HN211" i="46"/>
  <c r="HO211" i="46"/>
  <c r="HP211" i="46"/>
  <c r="HS211" i="46" s="1"/>
  <c r="HM212" i="46"/>
  <c r="HN212" i="46"/>
  <c r="HO212" i="46"/>
  <c r="HP212" i="46"/>
  <c r="HS212" i="46" s="1"/>
  <c r="HM213" i="46"/>
  <c r="HN213" i="46"/>
  <c r="HO213" i="46"/>
  <c r="HP213" i="46"/>
  <c r="HN12" i="46"/>
  <c r="HO12" i="46"/>
  <c r="HP12" i="46"/>
  <c r="HM12" i="46"/>
  <c r="HQ224" i="46"/>
  <c r="HQ218" i="46"/>
  <c r="HQ217" i="46"/>
  <c r="HT214" i="46"/>
  <c r="HU214" i="46" s="1"/>
  <c r="HR214" i="46"/>
  <c r="HQ214" i="46"/>
  <c r="HS214" i="46"/>
  <c r="HT213" i="46"/>
  <c r="HU213" i="46" s="1"/>
  <c r="HR213" i="46"/>
  <c r="HQ213" i="46"/>
  <c r="HU212" i="46"/>
  <c r="HT212" i="46"/>
  <c r="HR212" i="46"/>
  <c r="HQ212" i="46"/>
  <c r="HT211" i="46"/>
  <c r="HU211" i="46" s="1"/>
  <c r="HR211" i="46"/>
  <c r="HQ211" i="46"/>
  <c r="HU210" i="46"/>
  <c r="HT210" i="46"/>
  <c r="HR210" i="46"/>
  <c r="HQ210" i="46"/>
  <c r="HT209" i="46"/>
  <c r="HU209" i="46" s="1"/>
  <c r="HR209" i="46"/>
  <c r="HQ209" i="46"/>
  <c r="HU208" i="46"/>
  <c r="HT208" i="46"/>
  <c r="HR208" i="46"/>
  <c r="HQ208" i="46"/>
  <c r="HS208" i="46"/>
  <c r="HT207" i="46"/>
  <c r="HU207" i="46" s="1"/>
  <c r="HR207" i="46"/>
  <c r="HQ207" i="46"/>
  <c r="HS207" i="46"/>
  <c r="HU206" i="46"/>
  <c r="HT206" i="46"/>
  <c r="HR206" i="46"/>
  <c r="HQ206" i="46"/>
  <c r="HT205" i="46"/>
  <c r="HU205" i="46" s="1"/>
  <c r="HR205" i="46"/>
  <c r="HQ205" i="46"/>
  <c r="HU204" i="46"/>
  <c r="HT204" i="46"/>
  <c r="HR204" i="46"/>
  <c r="HQ204" i="46"/>
  <c r="HT203" i="46"/>
  <c r="HU203" i="46" s="1"/>
  <c r="HR203" i="46"/>
  <c r="HQ203" i="46"/>
  <c r="HU202" i="46"/>
  <c r="HT202" i="46"/>
  <c r="HR202" i="46"/>
  <c r="HQ202" i="46"/>
  <c r="HT201" i="46"/>
  <c r="HU201" i="46" s="1"/>
  <c r="HR201" i="46"/>
  <c r="HQ201" i="46"/>
  <c r="HU200" i="46"/>
  <c r="HT200" i="46"/>
  <c r="HR200" i="46"/>
  <c r="HQ200" i="46"/>
  <c r="HT199" i="46"/>
  <c r="HU199" i="46" s="1"/>
  <c r="HR199" i="46"/>
  <c r="HQ199" i="46"/>
  <c r="HU198" i="46"/>
  <c r="HT198" i="46"/>
  <c r="HR198" i="46"/>
  <c r="HQ198" i="46"/>
  <c r="HT197" i="46"/>
  <c r="HU197" i="46" s="1"/>
  <c r="HR197" i="46"/>
  <c r="HQ197" i="46"/>
  <c r="HU196" i="46"/>
  <c r="HT196" i="46"/>
  <c r="HR196" i="46"/>
  <c r="HQ196" i="46"/>
  <c r="HT195" i="46"/>
  <c r="HU195" i="46" s="1"/>
  <c r="HR195" i="46"/>
  <c r="HQ195" i="46"/>
  <c r="HU194" i="46"/>
  <c r="HT194" i="46"/>
  <c r="HR194" i="46"/>
  <c r="HQ194" i="46"/>
  <c r="HT193" i="46"/>
  <c r="HU193" i="46" s="1"/>
  <c r="HR193" i="46"/>
  <c r="HQ193" i="46"/>
  <c r="HU192" i="46"/>
  <c r="HT192" i="46"/>
  <c r="HR192" i="46"/>
  <c r="HQ192" i="46"/>
  <c r="HS192" i="46"/>
  <c r="HT191" i="46"/>
  <c r="HU191" i="46" s="1"/>
  <c r="HR191" i="46"/>
  <c r="HQ191" i="46"/>
  <c r="HS191" i="46"/>
  <c r="HU190" i="46"/>
  <c r="HT190" i="46"/>
  <c r="HR190" i="46"/>
  <c r="HQ190" i="46"/>
  <c r="HT189" i="46"/>
  <c r="HU189" i="46" s="1"/>
  <c r="HR189" i="46"/>
  <c r="HQ189" i="46"/>
  <c r="HU188" i="46"/>
  <c r="HT188" i="46"/>
  <c r="HR188" i="46"/>
  <c r="HQ188" i="46"/>
  <c r="HT187" i="46"/>
  <c r="HU187" i="46" s="1"/>
  <c r="HR187" i="46"/>
  <c r="HQ187" i="46"/>
  <c r="HU186" i="46"/>
  <c r="HT186" i="46"/>
  <c r="HR186" i="46"/>
  <c r="HQ186" i="46"/>
  <c r="HT185" i="46"/>
  <c r="HU185" i="46" s="1"/>
  <c r="HR185" i="46"/>
  <c r="HQ185" i="46"/>
  <c r="HU184" i="46"/>
  <c r="HT184" i="46"/>
  <c r="HR184" i="46"/>
  <c r="HQ184" i="46"/>
  <c r="HT183" i="46"/>
  <c r="HU183" i="46" s="1"/>
  <c r="HR183" i="46"/>
  <c r="HQ183" i="46"/>
  <c r="HU182" i="46"/>
  <c r="HT182" i="46"/>
  <c r="HR182" i="46"/>
  <c r="HQ182" i="46"/>
  <c r="HT181" i="46"/>
  <c r="HU181" i="46" s="1"/>
  <c r="HR181" i="46"/>
  <c r="HQ181" i="46"/>
  <c r="HU180" i="46"/>
  <c r="HT180" i="46"/>
  <c r="HR180" i="46"/>
  <c r="HQ180" i="46"/>
  <c r="HT179" i="46"/>
  <c r="HU179" i="46" s="1"/>
  <c r="HR179" i="46"/>
  <c r="HQ179" i="46"/>
  <c r="HU178" i="46"/>
  <c r="HT178" i="46"/>
  <c r="HR178" i="46"/>
  <c r="HQ178" i="46"/>
  <c r="HT177" i="46"/>
  <c r="HU177" i="46" s="1"/>
  <c r="HR177" i="46"/>
  <c r="HQ177" i="46"/>
  <c r="HU176" i="46"/>
  <c r="HT176" i="46"/>
  <c r="HR176" i="46"/>
  <c r="HQ176" i="46"/>
  <c r="HS176" i="46"/>
  <c r="HT175" i="46"/>
  <c r="HU175" i="46" s="1"/>
  <c r="HR175" i="46"/>
  <c r="HQ175" i="46"/>
  <c r="HS175" i="46"/>
  <c r="HU174" i="46"/>
  <c r="HT174" i="46"/>
  <c r="HR174" i="46"/>
  <c r="HQ174" i="46"/>
  <c r="HT173" i="46"/>
  <c r="HU173" i="46" s="1"/>
  <c r="HR173" i="46"/>
  <c r="HQ173" i="46"/>
  <c r="HU172" i="46"/>
  <c r="HT172" i="46"/>
  <c r="HR172" i="46"/>
  <c r="HQ172" i="46"/>
  <c r="HT171" i="46"/>
  <c r="HU171" i="46" s="1"/>
  <c r="HR171" i="46"/>
  <c r="HQ171" i="46"/>
  <c r="HU170" i="46"/>
  <c r="HT170" i="46"/>
  <c r="HR170" i="46"/>
  <c r="HQ170" i="46"/>
  <c r="HT169" i="46"/>
  <c r="HU169" i="46" s="1"/>
  <c r="HR169" i="46"/>
  <c r="HQ169" i="46"/>
  <c r="HU168" i="46"/>
  <c r="HT168" i="46"/>
  <c r="HR168" i="46"/>
  <c r="HQ168" i="46"/>
  <c r="HT167" i="46"/>
  <c r="HU167" i="46" s="1"/>
  <c r="HR167" i="46"/>
  <c r="HQ167" i="46"/>
  <c r="HU166" i="46"/>
  <c r="HT166" i="46"/>
  <c r="HR166" i="46"/>
  <c r="HQ166" i="46"/>
  <c r="HT165" i="46"/>
  <c r="HU165" i="46" s="1"/>
  <c r="HR165" i="46"/>
  <c r="HS165" i="46" s="1"/>
  <c r="HQ165" i="46"/>
  <c r="HU164" i="46"/>
  <c r="HT164" i="46"/>
  <c r="HR164" i="46"/>
  <c r="HQ164" i="46"/>
  <c r="HT163" i="46"/>
  <c r="HU163" i="46" s="1"/>
  <c r="HR163" i="46"/>
  <c r="HQ163" i="46"/>
  <c r="HU162" i="46"/>
  <c r="HT162" i="46"/>
  <c r="HR162" i="46"/>
  <c r="HQ162" i="46"/>
  <c r="HT161" i="46"/>
  <c r="HU161" i="46" s="1"/>
  <c r="HR161" i="46"/>
  <c r="HQ161" i="46"/>
  <c r="HT160" i="46"/>
  <c r="HU160" i="46" s="1"/>
  <c r="HR160" i="46"/>
  <c r="HQ160" i="46"/>
  <c r="HT159" i="46"/>
  <c r="HU159" i="46" s="1"/>
  <c r="HR159" i="46"/>
  <c r="HQ159" i="46"/>
  <c r="HU158" i="46"/>
  <c r="HT158" i="46"/>
  <c r="HR158" i="46"/>
  <c r="HQ158" i="46"/>
  <c r="HT157" i="46"/>
  <c r="HU157" i="46" s="1"/>
  <c r="HR157" i="46"/>
  <c r="HQ157" i="46"/>
  <c r="HT156" i="46"/>
  <c r="HU156" i="46" s="1"/>
  <c r="HR156" i="46"/>
  <c r="HQ156" i="46"/>
  <c r="HT155" i="46"/>
  <c r="HU155" i="46" s="1"/>
  <c r="HR155" i="46"/>
  <c r="HQ155" i="46"/>
  <c r="HU154" i="46"/>
  <c r="HT154" i="46"/>
  <c r="HR154" i="46"/>
  <c r="HQ154" i="46"/>
  <c r="HT153" i="46"/>
  <c r="HU153" i="46" s="1"/>
  <c r="HR153" i="46"/>
  <c r="HQ153" i="46"/>
  <c r="HT152" i="46"/>
  <c r="HU152" i="46" s="1"/>
  <c r="HR152" i="46"/>
  <c r="HQ152" i="46"/>
  <c r="HT151" i="46"/>
  <c r="HU151" i="46" s="1"/>
  <c r="HR151" i="46"/>
  <c r="HQ151" i="46"/>
  <c r="HU150" i="46"/>
  <c r="HT150" i="46"/>
  <c r="HR150" i="46"/>
  <c r="HQ150" i="46"/>
  <c r="HT149" i="46"/>
  <c r="HU149" i="46" s="1"/>
  <c r="HR149" i="46"/>
  <c r="HQ149" i="46"/>
  <c r="HT148" i="46"/>
  <c r="HU148" i="46" s="1"/>
  <c r="HR148" i="46"/>
  <c r="HQ148" i="46"/>
  <c r="HT147" i="46"/>
  <c r="HU147" i="46" s="1"/>
  <c r="HR147" i="46"/>
  <c r="HQ147" i="46"/>
  <c r="HU146" i="46"/>
  <c r="HT146" i="46"/>
  <c r="HR146" i="46"/>
  <c r="HQ146" i="46"/>
  <c r="HT145" i="46"/>
  <c r="HU145" i="46" s="1"/>
  <c r="HR145" i="46"/>
  <c r="HQ145" i="46"/>
  <c r="HT144" i="46"/>
  <c r="HU144" i="46" s="1"/>
  <c r="HR144" i="46"/>
  <c r="HQ144" i="46"/>
  <c r="HT143" i="46"/>
  <c r="HU143" i="46" s="1"/>
  <c r="HR143" i="46"/>
  <c r="HQ143" i="46"/>
  <c r="HU142" i="46"/>
  <c r="HT142" i="46"/>
  <c r="HR142" i="46"/>
  <c r="HQ142" i="46"/>
  <c r="HT141" i="46"/>
  <c r="HU141" i="46" s="1"/>
  <c r="HR141" i="46"/>
  <c r="HQ141" i="46"/>
  <c r="HT140" i="46"/>
  <c r="HU140" i="46" s="1"/>
  <c r="HR140" i="46"/>
  <c r="HQ140" i="46"/>
  <c r="HT139" i="46"/>
  <c r="HU139" i="46" s="1"/>
  <c r="HR139" i="46"/>
  <c r="HQ139" i="46"/>
  <c r="HU138" i="46"/>
  <c r="HT138" i="46"/>
  <c r="HR138" i="46"/>
  <c r="HQ138" i="46"/>
  <c r="HT137" i="46"/>
  <c r="HU137" i="46" s="1"/>
  <c r="HR137" i="46"/>
  <c r="HQ137" i="46"/>
  <c r="HU136" i="46"/>
  <c r="HT136" i="46"/>
  <c r="HR136" i="46"/>
  <c r="HQ136" i="46"/>
  <c r="HT135" i="46"/>
  <c r="HU135" i="46" s="1"/>
  <c r="HR135" i="46"/>
  <c r="HQ135" i="46"/>
  <c r="HU134" i="46"/>
  <c r="HT134" i="46"/>
  <c r="HR134" i="46"/>
  <c r="HQ134" i="46"/>
  <c r="HS134" i="46"/>
  <c r="HT133" i="46"/>
  <c r="HU133" i="46" s="1"/>
  <c r="HR133" i="46"/>
  <c r="HQ133" i="46"/>
  <c r="HS133" i="46"/>
  <c r="HT132" i="46"/>
  <c r="HU132" i="46" s="1"/>
  <c r="HR132" i="46"/>
  <c r="HQ132" i="46"/>
  <c r="HS132" i="46"/>
  <c r="HT131" i="46"/>
  <c r="HU131" i="46" s="1"/>
  <c r="HR131" i="46"/>
  <c r="HQ131" i="46"/>
  <c r="HU130" i="46"/>
  <c r="HT130" i="46"/>
  <c r="HR130" i="46"/>
  <c r="HQ130" i="46"/>
  <c r="HS130" i="46"/>
  <c r="HT129" i="46"/>
  <c r="HU129" i="46" s="1"/>
  <c r="HR129" i="46"/>
  <c r="HQ129" i="46"/>
  <c r="HT128" i="46"/>
  <c r="HU128" i="46" s="1"/>
  <c r="HR128" i="46"/>
  <c r="HQ128" i="46"/>
  <c r="HT127" i="46"/>
  <c r="HU127" i="46" s="1"/>
  <c r="HR127" i="46"/>
  <c r="HQ127" i="46"/>
  <c r="HU126" i="46"/>
  <c r="HT126" i="46"/>
  <c r="HR126" i="46"/>
  <c r="HQ126" i="46"/>
  <c r="HS126" i="46"/>
  <c r="HT125" i="46"/>
  <c r="HU125" i="46" s="1"/>
  <c r="HR125" i="46"/>
  <c r="HQ125" i="46"/>
  <c r="HS125" i="46"/>
  <c r="HT124" i="46"/>
  <c r="HU124" i="46" s="1"/>
  <c r="HR124" i="46"/>
  <c r="HQ124" i="46"/>
  <c r="HS124" i="46"/>
  <c r="HT123" i="46"/>
  <c r="HU123" i="46" s="1"/>
  <c r="HR123" i="46"/>
  <c r="HQ123" i="46"/>
  <c r="HU122" i="46"/>
  <c r="HT122" i="46"/>
  <c r="HR122" i="46"/>
  <c r="HQ122" i="46"/>
  <c r="HS122" i="46"/>
  <c r="HT121" i="46"/>
  <c r="HU121" i="46" s="1"/>
  <c r="HR121" i="46"/>
  <c r="HQ121" i="46"/>
  <c r="HT120" i="46"/>
  <c r="HU120" i="46" s="1"/>
  <c r="HR120" i="46"/>
  <c r="HQ120" i="46"/>
  <c r="HT119" i="46"/>
  <c r="HU119" i="46" s="1"/>
  <c r="HR119" i="46"/>
  <c r="HQ119" i="46"/>
  <c r="HU118" i="46"/>
  <c r="HT118" i="46"/>
  <c r="HR118" i="46"/>
  <c r="HQ118" i="46"/>
  <c r="HS118" i="46"/>
  <c r="HT117" i="46"/>
  <c r="HU117" i="46" s="1"/>
  <c r="HR117" i="46"/>
  <c r="HQ117" i="46"/>
  <c r="HS117" i="46"/>
  <c r="HT116" i="46"/>
  <c r="HU116" i="46" s="1"/>
  <c r="HR116" i="46"/>
  <c r="HQ116" i="46"/>
  <c r="HS116" i="46"/>
  <c r="HT115" i="46"/>
  <c r="HU115" i="46" s="1"/>
  <c r="HR115" i="46"/>
  <c r="HQ115" i="46"/>
  <c r="HU114" i="46"/>
  <c r="HT114" i="46"/>
  <c r="HR114" i="46"/>
  <c r="HQ114" i="46"/>
  <c r="HS114" i="46"/>
  <c r="HT113" i="46"/>
  <c r="HU113" i="46" s="1"/>
  <c r="HR113" i="46"/>
  <c r="HQ113" i="46"/>
  <c r="HT112" i="46"/>
  <c r="HU112" i="46" s="1"/>
  <c r="HR112" i="46"/>
  <c r="HQ112" i="46"/>
  <c r="HT111" i="46"/>
  <c r="HU111" i="46" s="1"/>
  <c r="HR111" i="46"/>
  <c r="HQ111" i="46"/>
  <c r="HU110" i="46"/>
  <c r="HT110" i="46"/>
  <c r="HR110" i="46"/>
  <c r="HQ110" i="46"/>
  <c r="HS110" i="46"/>
  <c r="HU109" i="46"/>
  <c r="HT109" i="46"/>
  <c r="HR109" i="46"/>
  <c r="HQ109" i="46"/>
  <c r="HT108" i="46"/>
  <c r="HU108" i="46" s="1"/>
  <c r="HR108" i="46"/>
  <c r="HQ108" i="46"/>
  <c r="HT107" i="46"/>
  <c r="HU107" i="46" s="1"/>
  <c r="HR107" i="46"/>
  <c r="HQ107" i="46"/>
  <c r="HU106" i="46"/>
  <c r="HT106" i="46"/>
  <c r="HR106" i="46"/>
  <c r="HQ106" i="46"/>
  <c r="HU105" i="46"/>
  <c r="HT105" i="46"/>
  <c r="HR105" i="46"/>
  <c r="HQ105" i="46"/>
  <c r="HU104" i="46"/>
  <c r="HT104" i="46"/>
  <c r="HR104" i="46"/>
  <c r="HQ104" i="46"/>
  <c r="HT103" i="46"/>
  <c r="HU103" i="46" s="1"/>
  <c r="HR103" i="46"/>
  <c r="HQ103" i="46"/>
  <c r="HU102" i="46"/>
  <c r="HT102" i="46"/>
  <c r="HR102" i="46"/>
  <c r="HQ102" i="46"/>
  <c r="HU101" i="46"/>
  <c r="HT101" i="46"/>
  <c r="HR101" i="46"/>
  <c r="HQ101" i="46"/>
  <c r="HS101" i="46"/>
  <c r="HT100" i="46"/>
  <c r="HU100" i="46" s="1"/>
  <c r="HR100" i="46"/>
  <c r="HQ100" i="46"/>
  <c r="HS100" i="46"/>
  <c r="HT99" i="46"/>
  <c r="HU99" i="46" s="1"/>
  <c r="HR99" i="46"/>
  <c r="HQ99" i="46"/>
  <c r="HU98" i="46"/>
  <c r="HT98" i="46"/>
  <c r="HR98" i="46"/>
  <c r="HQ98" i="46"/>
  <c r="HS98" i="46"/>
  <c r="HT97" i="46"/>
  <c r="HU97" i="46" s="1"/>
  <c r="HR97" i="46"/>
  <c r="HQ97" i="46"/>
  <c r="HT96" i="46"/>
  <c r="HU96" i="46" s="1"/>
  <c r="HR96" i="46"/>
  <c r="HQ96" i="46"/>
  <c r="HT95" i="46"/>
  <c r="HU95" i="46" s="1"/>
  <c r="HR95" i="46"/>
  <c r="HQ95" i="46"/>
  <c r="HU94" i="46"/>
  <c r="HT94" i="46"/>
  <c r="HR94" i="46"/>
  <c r="HQ94" i="46"/>
  <c r="HS94" i="46"/>
  <c r="HT93" i="46"/>
  <c r="HU93" i="46" s="1"/>
  <c r="HR93" i="46"/>
  <c r="HQ93" i="46"/>
  <c r="HS93" i="46"/>
  <c r="HT92" i="46"/>
  <c r="HU92" i="46" s="1"/>
  <c r="HR92" i="46"/>
  <c r="HQ92" i="46"/>
  <c r="HS92" i="46"/>
  <c r="HT91" i="46"/>
  <c r="HU91" i="46" s="1"/>
  <c r="HR91" i="46"/>
  <c r="HQ91" i="46"/>
  <c r="HU90" i="46"/>
  <c r="HT90" i="46"/>
  <c r="HR90" i="46"/>
  <c r="HQ90" i="46"/>
  <c r="HS90" i="46"/>
  <c r="HT89" i="46"/>
  <c r="HU89" i="46" s="1"/>
  <c r="HR89" i="46"/>
  <c r="HQ89" i="46"/>
  <c r="HT88" i="46"/>
  <c r="HU88" i="46" s="1"/>
  <c r="HR88" i="46"/>
  <c r="HQ88" i="46"/>
  <c r="HT87" i="46"/>
  <c r="HU87" i="46" s="1"/>
  <c r="HR87" i="46"/>
  <c r="HQ87" i="46"/>
  <c r="HU86" i="46"/>
  <c r="HT86" i="46"/>
  <c r="HR86" i="46"/>
  <c r="HQ86" i="46"/>
  <c r="HS86" i="46"/>
  <c r="HT85" i="46"/>
  <c r="HU85" i="46" s="1"/>
  <c r="HR85" i="46"/>
  <c r="HQ85" i="46"/>
  <c r="HS85" i="46"/>
  <c r="HT84" i="46"/>
  <c r="HU84" i="46" s="1"/>
  <c r="HR84" i="46"/>
  <c r="HQ84" i="46"/>
  <c r="HS84" i="46"/>
  <c r="HT83" i="46"/>
  <c r="HU83" i="46" s="1"/>
  <c r="HR83" i="46"/>
  <c r="HQ83" i="46"/>
  <c r="HU82" i="46"/>
  <c r="HT82" i="46"/>
  <c r="HR82" i="46"/>
  <c r="HQ82" i="46"/>
  <c r="HS82" i="46"/>
  <c r="HT81" i="46"/>
  <c r="HU81" i="46" s="1"/>
  <c r="HR81" i="46"/>
  <c r="HQ81" i="46"/>
  <c r="HT80" i="46"/>
  <c r="HU80" i="46" s="1"/>
  <c r="HR80" i="46"/>
  <c r="HQ80" i="46"/>
  <c r="HT79" i="46"/>
  <c r="HU79" i="46" s="1"/>
  <c r="HR79" i="46"/>
  <c r="HQ79" i="46"/>
  <c r="HU78" i="46"/>
  <c r="HT78" i="46"/>
  <c r="HR78" i="46"/>
  <c r="HQ78" i="46"/>
  <c r="HS78" i="46"/>
  <c r="HT77" i="46"/>
  <c r="HU77" i="46" s="1"/>
  <c r="HR77" i="46"/>
  <c r="HQ77" i="46"/>
  <c r="HT76" i="46"/>
  <c r="HU76" i="46" s="1"/>
  <c r="HR76" i="46"/>
  <c r="HQ76" i="46"/>
  <c r="HT75" i="46"/>
  <c r="HU75" i="46" s="1"/>
  <c r="HR75" i="46"/>
  <c r="HQ75" i="46"/>
  <c r="HU74" i="46"/>
  <c r="HT74" i="46"/>
  <c r="HR74" i="46"/>
  <c r="HQ74" i="46"/>
  <c r="HT73" i="46"/>
  <c r="HU73" i="46" s="1"/>
  <c r="HR73" i="46"/>
  <c r="HQ73" i="46"/>
  <c r="HT72" i="46"/>
  <c r="HU72" i="46" s="1"/>
  <c r="HR72" i="46"/>
  <c r="HQ72" i="46"/>
  <c r="HT71" i="46"/>
  <c r="HU71" i="46" s="1"/>
  <c r="HR71" i="46"/>
  <c r="HQ71" i="46"/>
  <c r="HU70" i="46"/>
  <c r="HT70" i="46"/>
  <c r="HR70" i="46"/>
  <c r="HQ70" i="46"/>
  <c r="HT69" i="46"/>
  <c r="HU69" i="46" s="1"/>
  <c r="HR69" i="46"/>
  <c r="HQ69" i="46"/>
  <c r="HT68" i="46"/>
  <c r="HU68" i="46" s="1"/>
  <c r="HR68" i="46"/>
  <c r="HQ68" i="46"/>
  <c r="HT67" i="46"/>
  <c r="HU67" i="46" s="1"/>
  <c r="HR67" i="46"/>
  <c r="HQ67" i="46"/>
  <c r="HU66" i="46"/>
  <c r="HT66" i="46"/>
  <c r="HR66" i="46"/>
  <c r="HQ66" i="46"/>
  <c r="HT65" i="46"/>
  <c r="HU65" i="46" s="1"/>
  <c r="HR65" i="46"/>
  <c r="HQ65" i="46"/>
  <c r="HT64" i="46"/>
  <c r="HU64" i="46" s="1"/>
  <c r="HR64" i="46"/>
  <c r="HQ64" i="46"/>
  <c r="HT63" i="46"/>
  <c r="HU63" i="46" s="1"/>
  <c r="HR63" i="46"/>
  <c r="HQ63" i="46"/>
  <c r="HU62" i="46"/>
  <c r="HT62" i="46"/>
  <c r="HR62" i="46"/>
  <c r="HQ62" i="46"/>
  <c r="HT61" i="46"/>
  <c r="HU61" i="46" s="1"/>
  <c r="HR61" i="46"/>
  <c r="HQ61" i="46"/>
  <c r="HT60" i="46"/>
  <c r="HU60" i="46" s="1"/>
  <c r="HR60" i="46"/>
  <c r="HQ60" i="46"/>
  <c r="HT59" i="46"/>
  <c r="HU59" i="46" s="1"/>
  <c r="HR59" i="46"/>
  <c r="HQ59" i="46"/>
  <c r="HU58" i="46"/>
  <c r="HT58" i="46"/>
  <c r="HR58" i="46"/>
  <c r="HQ58" i="46"/>
  <c r="HT57" i="46"/>
  <c r="HU57" i="46" s="1"/>
  <c r="HR57" i="46"/>
  <c r="HQ57" i="46"/>
  <c r="HU56" i="46"/>
  <c r="HT56" i="46"/>
  <c r="HR56" i="46"/>
  <c r="HQ56" i="46"/>
  <c r="HT55" i="46"/>
  <c r="HU55" i="46" s="1"/>
  <c r="HR55" i="46"/>
  <c r="HQ55" i="46"/>
  <c r="HU54" i="46"/>
  <c r="HT54" i="46"/>
  <c r="HR54" i="46"/>
  <c r="HQ54" i="46"/>
  <c r="HT53" i="46"/>
  <c r="HU53" i="46" s="1"/>
  <c r="HR53" i="46"/>
  <c r="HQ53" i="46"/>
  <c r="HU52" i="46"/>
  <c r="HT52" i="46"/>
  <c r="HR52" i="46"/>
  <c r="HQ52" i="46"/>
  <c r="HS52" i="46"/>
  <c r="HU51" i="46"/>
  <c r="HT51" i="46"/>
  <c r="HR51" i="46"/>
  <c r="HQ51" i="46"/>
  <c r="HT50" i="46"/>
  <c r="HU50" i="46" s="1"/>
  <c r="HR50" i="46"/>
  <c r="HQ50" i="46"/>
  <c r="HT49" i="46"/>
  <c r="HU49" i="46" s="1"/>
  <c r="HR49" i="46"/>
  <c r="HQ49" i="46"/>
  <c r="HU48" i="46"/>
  <c r="HT48" i="46"/>
  <c r="HR48" i="46"/>
  <c r="HQ48" i="46"/>
  <c r="HU47" i="46"/>
  <c r="HT47" i="46"/>
  <c r="HR47" i="46"/>
  <c r="HQ47" i="46"/>
  <c r="HU46" i="46"/>
  <c r="HT46" i="46"/>
  <c r="HR46" i="46"/>
  <c r="HQ46" i="46"/>
  <c r="HS46" i="46"/>
  <c r="HT45" i="46"/>
  <c r="HU45" i="46" s="1"/>
  <c r="HR45" i="46"/>
  <c r="HQ45" i="46"/>
  <c r="HS45" i="46"/>
  <c r="HU44" i="46"/>
  <c r="HT44" i="46"/>
  <c r="HR44" i="46"/>
  <c r="HQ44" i="46"/>
  <c r="HU43" i="46"/>
  <c r="HT43" i="46"/>
  <c r="HR43" i="46"/>
  <c r="HQ43" i="46"/>
  <c r="HT42" i="46"/>
  <c r="HU42" i="46" s="1"/>
  <c r="HR42" i="46"/>
  <c r="HQ42" i="46"/>
  <c r="HT41" i="46"/>
  <c r="HU41" i="46" s="1"/>
  <c r="HR41" i="46"/>
  <c r="HQ41" i="46"/>
  <c r="HU40" i="46"/>
  <c r="HT40" i="46"/>
  <c r="HR40" i="46"/>
  <c r="HQ40" i="46"/>
  <c r="HU39" i="46"/>
  <c r="HT39" i="46"/>
  <c r="HR39" i="46"/>
  <c r="HQ39" i="46"/>
  <c r="HS39" i="46"/>
  <c r="HT38" i="46"/>
  <c r="HU38" i="46" s="1"/>
  <c r="HR38" i="46"/>
  <c r="HQ38" i="46"/>
  <c r="HS38" i="46"/>
  <c r="HT37" i="46"/>
  <c r="HU37" i="46" s="1"/>
  <c r="HR37" i="46"/>
  <c r="HQ37" i="46"/>
  <c r="HS37" i="46"/>
  <c r="HU36" i="46"/>
  <c r="HT36" i="46"/>
  <c r="HR36" i="46"/>
  <c r="HQ36" i="46"/>
  <c r="HU35" i="46"/>
  <c r="HT35" i="46"/>
  <c r="HR35" i="46"/>
  <c r="HQ35" i="46"/>
  <c r="HU34" i="46"/>
  <c r="HT34" i="46"/>
  <c r="HR34" i="46"/>
  <c r="HQ34" i="46"/>
  <c r="HT33" i="46"/>
  <c r="HU33" i="46" s="1"/>
  <c r="HR33" i="46"/>
  <c r="HQ33" i="46"/>
  <c r="HU32" i="46"/>
  <c r="HT32" i="46"/>
  <c r="HR32" i="46"/>
  <c r="HQ32" i="46"/>
  <c r="HS32" i="46"/>
  <c r="HU31" i="46"/>
  <c r="HT31" i="46"/>
  <c r="HR31" i="46"/>
  <c r="HQ31" i="46"/>
  <c r="HU30" i="46"/>
  <c r="HT30" i="46"/>
  <c r="HR30" i="46"/>
  <c r="HQ30" i="46"/>
  <c r="HT29" i="46"/>
  <c r="HU29" i="46" s="1"/>
  <c r="HR29" i="46"/>
  <c r="HQ29" i="46"/>
  <c r="HU28" i="46"/>
  <c r="HT28" i="46"/>
  <c r="HR28" i="46"/>
  <c r="HQ28" i="46"/>
  <c r="HU27" i="46"/>
  <c r="HT27" i="46"/>
  <c r="HR27" i="46"/>
  <c r="HQ27" i="46"/>
  <c r="HS27" i="46"/>
  <c r="HU26" i="46"/>
  <c r="HT26" i="46"/>
  <c r="HR26" i="46"/>
  <c r="HQ26" i="46"/>
  <c r="HT25" i="46"/>
  <c r="HU25" i="46" s="1"/>
  <c r="HR25" i="46"/>
  <c r="HQ25" i="46"/>
  <c r="HU24" i="46"/>
  <c r="HT24" i="46"/>
  <c r="HR24" i="46"/>
  <c r="HQ24" i="46"/>
  <c r="HU23" i="46"/>
  <c r="HT23" i="46"/>
  <c r="HR23" i="46"/>
  <c r="HQ23" i="46"/>
  <c r="HU22" i="46"/>
  <c r="HT22" i="46"/>
  <c r="HR22" i="46"/>
  <c r="HQ22" i="46"/>
  <c r="HS22" i="46"/>
  <c r="HT21" i="46"/>
  <c r="HU21" i="46" s="1"/>
  <c r="HR21" i="46"/>
  <c r="HQ21" i="46"/>
  <c r="HS21" i="46"/>
  <c r="HU20" i="46"/>
  <c r="HT20" i="46"/>
  <c r="HR20" i="46"/>
  <c r="HQ20" i="46"/>
  <c r="HU19" i="46"/>
  <c r="HT19" i="46"/>
  <c r="HR19" i="46"/>
  <c r="HQ19" i="46"/>
  <c r="HT18" i="46"/>
  <c r="HU18" i="46" s="1"/>
  <c r="HR18" i="46"/>
  <c r="HQ18" i="46"/>
  <c r="HT17" i="46"/>
  <c r="HU17" i="46" s="1"/>
  <c r="HR17" i="46"/>
  <c r="HQ17" i="46"/>
  <c r="HU16" i="46"/>
  <c r="HT16" i="46"/>
  <c r="HR16" i="46"/>
  <c r="HQ16" i="46"/>
  <c r="HU15" i="46"/>
  <c r="HT15" i="46"/>
  <c r="HR15" i="46"/>
  <c r="HQ15" i="46"/>
  <c r="HS15" i="46"/>
  <c r="HU14" i="46"/>
  <c r="HT14" i="46"/>
  <c r="HR14" i="46"/>
  <c r="HQ14" i="46"/>
  <c r="HT13" i="46"/>
  <c r="HU13" i="46" s="1"/>
  <c r="HR13" i="46"/>
  <c r="HQ13" i="46"/>
  <c r="HU12" i="46"/>
  <c r="HT12" i="46"/>
  <c r="HR12" i="46"/>
  <c r="HQ12" i="46"/>
  <c r="HS12" i="46"/>
  <c r="GT216" i="46"/>
  <c r="GV215" i="46"/>
  <c r="GV216" i="46"/>
  <c r="GV217" i="46"/>
  <c r="GV218" i="46"/>
  <c r="GV214" i="46"/>
  <c r="GV13" i="46"/>
  <c r="GW13" i="46"/>
  <c r="GX13" i="46"/>
  <c r="GY13" i="46"/>
  <c r="HB13" i="46" s="1"/>
  <c r="GV14" i="46"/>
  <c r="GW14" i="46"/>
  <c r="GX14" i="46"/>
  <c r="GY14" i="46"/>
  <c r="HB14" i="46" s="1"/>
  <c r="GV15" i="46"/>
  <c r="GW15" i="46"/>
  <c r="GX15" i="46"/>
  <c r="GY15" i="46"/>
  <c r="GV16" i="46"/>
  <c r="GW16" i="46"/>
  <c r="GX16" i="46"/>
  <c r="GY16" i="46"/>
  <c r="HB16" i="46" s="1"/>
  <c r="GV17" i="46"/>
  <c r="GW17" i="46"/>
  <c r="GX17" i="46"/>
  <c r="GY17" i="46"/>
  <c r="HB17" i="46" s="1"/>
  <c r="GV18" i="46"/>
  <c r="GW18" i="46"/>
  <c r="GX18" i="46"/>
  <c r="GY18" i="46"/>
  <c r="HB18" i="46" s="1"/>
  <c r="GV19" i="46"/>
  <c r="GW19" i="46"/>
  <c r="GX19" i="46"/>
  <c r="GY19" i="46"/>
  <c r="HB19" i="46" s="1"/>
  <c r="GV20" i="46"/>
  <c r="GW20" i="46"/>
  <c r="GX20" i="46"/>
  <c r="GY20" i="46"/>
  <c r="GV21" i="46"/>
  <c r="GW21" i="46"/>
  <c r="GX21" i="46"/>
  <c r="GY21" i="46"/>
  <c r="GV22" i="46"/>
  <c r="GW22" i="46"/>
  <c r="GX22" i="46"/>
  <c r="GY22" i="46"/>
  <c r="HB22" i="46" s="1"/>
  <c r="GV23" i="46"/>
  <c r="GW23" i="46"/>
  <c r="GX23" i="46"/>
  <c r="GY23" i="46"/>
  <c r="HB23" i="46" s="1"/>
  <c r="GV24" i="46"/>
  <c r="GW24" i="46"/>
  <c r="GX24" i="46"/>
  <c r="GY24" i="46"/>
  <c r="HB24" i="46" s="1"/>
  <c r="GV25" i="46"/>
  <c r="GW25" i="46"/>
  <c r="GX25" i="46"/>
  <c r="GY25" i="46"/>
  <c r="HB25" i="46" s="1"/>
  <c r="GV26" i="46"/>
  <c r="GW26" i="46"/>
  <c r="GX26" i="46"/>
  <c r="GY26" i="46"/>
  <c r="GV27" i="46"/>
  <c r="GW27" i="46"/>
  <c r="GX27" i="46"/>
  <c r="GY27" i="46"/>
  <c r="HB27" i="46" s="1"/>
  <c r="GV28" i="46"/>
  <c r="GW28" i="46"/>
  <c r="GX28" i="46"/>
  <c r="GY28" i="46"/>
  <c r="HB28" i="46" s="1"/>
  <c r="GV29" i="46"/>
  <c r="GW29" i="46"/>
  <c r="GX29" i="46"/>
  <c r="GY29" i="46"/>
  <c r="HB29" i="46" s="1"/>
  <c r="GV30" i="46"/>
  <c r="GW30" i="46"/>
  <c r="GX30" i="46"/>
  <c r="GY30" i="46"/>
  <c r="HB30" i="46" s="1"/>
  <c r="GV31" i="46"/>
  <c r="GW31" i="46"/>
  <c r="GX31" i="46"/>
  <c r="GY31" i="46"/>
  <c r="GV32" i="46"/>
  <c r="GW32" i="46"/>
  <c r="GX32" i="46"/>
  <c r="GY32" i="46"/>
  <c r="HB32" i="46" s="1"/>
  <c r="GV33" i="46"/>
  <c r="GW33" i="46"/>
  <c r="GX33" i="46"/>
  <c r="GY33" i="46"/>
  <c r="HB33" i="46" s="1"/>
  <c r="GV34" i="46"/>
  <c r="GW34" i="46"/>
  <c r="GX34" i="46"/>
  <c r="GY34" i="46"/>
  <c r="HB34" i="46" s="1"/>
  <c r="GV35" i="46"/>
  <c r="GW35" i="46"/>
  <c r="GX35" i="46"/>
  <c r="GY35" i="46"/>
  <c r="HB35" i="46" s="1"/>
  <c r="GV36" i="46"/>
  <c r="GW36" i="46"/>
  <c r="GX36" i="46"/>
  <c r="GY36" i="46"/>
  <c r="GV37" i="46"/>
  <c r="GW37" i="46"/>
  <c r="GX37" i="46"/>
  <c r="GY37" i="46"/>
  <c r="GV38" i="46"/>
  <c r="GW38" i="46"/>
  <c r="GX38" i="46"/>
  <c r="GY38" i="46"/>
  <c r="HB38" i="46" s="1"/>
  <c r="GV39" i="46"/>
  <c r="GW39" i="46"/>
  <c r="GX39" i="46"/>
  <c r="GY39" i="46"/>
  <c r="HB39" i="46" s="1"/>
  <c r="GV40" i="46"/>
  <c r="GW40" i="46"/>
  <c r="GX40" i="46"/>
  <c r="GY40" i="46"/>
  <c r="HB40" i="46" s="1"/>
  <c r="GV41" i="46"/>
  <c r="GW41" i="46"/>
  <c r="GX41" i="46"/>
  <c r="GY41" i="46"/>
  <c r="HB41" i="46" s="1"/>
  <c r="GV42" i="46"/>
  <c r="GW42" i="46"/>
  <c r="GX42" i="46"/>
  <c r="GY42" i="46"/>
  <c r="GV43" i="46"/>
  <c r="GW43" i="46"/>
  <c r="GX43" i="46"/>
  <c r="GY43" i="46"/>
  <c r="HB43" i="46" s="1"/>
  <c r="GV44" i="46"/>
  <c r="GW44" i="46"/>
  <c r="GX44" i="46"/>
  <c r="GY44" i="46"/>
  <c r="HB44" i="46" s="1"/>
  <c r="GV45" i="46"/>
  <c r="GW45" i="46"/>
  <c r="GX45" i="46"/>
  <c r="GY45" i="46"/>
  <c r="HB45" i="46" s="1"/>
  <c r="GV46" i="46"/>
  <c r="GW46" i="46"/>
  <c r="GX46" i="46"/>
  <c r="GY46" i="46"/>
  <c r="HB46" i="46" s="1"/>
  <c r="GV47" i="46"/>
  <c r="GW47" i="46"/>
  <c r="GX47" i="46"/>
  <c r="GY47" i="46"/>
  <c r="GV48" i="46"/>
  <c r="GW48" i="46"/>
  <c r="GX48" i="46"/>
  <c r="GY48" i="46"/>
  <c r="HB48" i="46" s="1"/>
  <c r="GV49" i="46"/>
  <c r="GW49" i="46"/>
  <c r="GX49" i="46"/>
  <c r="GY49" i="46"/>
  <c r="HB49" i="46" s="1"/>
  <c r="GV50" i="46"/>
  <c r="GW50" i="46"/>
  <c r="GX50" i="46"/>
  <c r="GY50" i="46"/>
  <c r="HB50" i="46" s="1"/>
  <c r="GV51" i="46"/>
  <c r="GW51" i="46"/>
  <c r="GX51" i="46"/>
  <c r="GY51" i="46"/>
  <c r="HB51" i="46" s="1"/>
  <c r="GV52" i="46"/>
  <c r="GW52" i="46"/>
  <c r="GX52" i="46"/>
  <c r="GY52" i="46"/>
  <c r="GV53" i="46"/>
  <c r="GW53" i="46"/>
  <c r="GX53" i="46"/>
  <c r="GY53" i="46"/>
  <c r="GV54" i="46"/>
  <c r="GW54" i="46"/>
  <c r="GX54" i="46"/>
  <c r="GY54" i="46"/>
  <c r="HB54" i="46" s="1"/>
  <c r="GV55" i="46"/>
  <c r="GW55" i="46"/>
  <c r="GX55" i="46"/>
  <c r="GY55" i="46"/>
  <c r="HB55" i="46" s="1"/>
  <c r="GV56" i="46"/>
  <c r="GW56" i="46"/>
  <c r="GX56" i="46"/>
  <c r="GY56" i="46"/>
  <c r="HB56" i="46" s="1"/>
  <c r="GV57" i="46"/>
  <c r="GW57" i="46"/>
  <c r="GX57" i="46"/>
  <c r="GY57" i="46"/>
  <c r="GV58" i="46"/>
  <c r="GW58" i="46"/>
  <c r="GX58" i="46"/>
  <c r="GY58" i="46"/>
  <c r="HB58" i="46" s="1"/>
  <c r="GV59" i="46"/>
  <c r="GW59" i="46"/>
  <c r="GX59" i="46"/>
  <c r="GY59" i="46"/>
  <c r="HB59" i="46" s="1"/>
  <c r="GV60" i="46"/>
  <c r="GW60" i="46"/>
  <c r="GX60" i="46"/>
  <c r="GY60" i="46"/>
  <c r="HB60" i="46" s="1"/>
  <c r="GV61" i="46"/>
  <c r="GW61" i="46"/>
  <c r="GX61" i="46"/>
  <c r="GY61" i="46"/>
  <c r="GV62" i="46"/>
  <c r="GW62" i="46"/>
  <c r="GX62" i="46"/>
  <c r="GY62" i="46"/>
  <c r="GV63" i="46"/>
  <c r="GW63" i="46"/>
  <c r="GX63" i="46"/>
  <c r="GY63" i="46"/>
  <c r="GV64" i="46"/>
  <c r="GW64" i="46"/>
  <c r="GX64" i="46"/>
  <c r="GY64" i="46"/>
  <c r="GV65" i="46"/>
  <c r="GW65" i="46"/>
  <c r="GX65" i="46"/>
  <c r="GY65" i="46"/>
  <c r="GV66" i="46"/>
  <c r="GW66" i="46"/>
  <c r="GX66" i="46"/>
  <c r="GY66" i="46"/>
  <c r="GV67" i="46"/>
  <c r="GW67" i="46"/>
  <c r="GX67" i="46"/>
  <c r="GY67" i="46"/>
  <c r="HB67" i="46" s="1"/>
  <c r="GV68" i="46"/>
  <c r="GW68" i="46"/>
  <c r="GX68" i="46"/>
  <c r="GY68" i="46"/>
  <c r="HB68" i="46" s="1"/>
  <c r="GV69" i="46"/>
  <c r="GW69" i="46"/>
  <c r="GX69" i="46"/>
  <c r="GY69" i="46"/>
  <c r="HB69" i="46" s="1"/>
  <c r="GV70" i="46"/>
  <c r="GW70" i="46"/>
  <c r="GX70" i="46"/>
  <c r="GY70" i="46"/>
  <c r="HB70" i="46" s="1"/>
  <c r="GV71" i="46"/>
  <c r="GW71" i="46"/>
  <c r="GX71" i="46"/>
  <c r="GY71" i="46"/>
  <c r="HB71" i="46" s="1"/>
  <c r="GV72" i="46"/>
  <c r="GW72" i="46"/>
  <c r="GX72" i="46"/>
  <c r="GY72" i="46"/>
  <c r="HB72" i="46" s="1"/>
  <c r="GV73" i="46"/>
  <c r="GW73" i="46"/>
  <c r="GX73" i="46"/>
  <c r="GY73" i="46"/>
  <c r="GV74" i="46"/>
  <c r="GW74" i="46"/>
  <c r="GX74" i="46"/>
  <c r="GY74" i="46"/>
  <c r="GV75" i="46"/>
  <c r="GW75" i="46"/>
  <c r="GX75" i="46"/>
  <c r="GY75" i="46"/>
  <c r="GV76" i="46"/>
  <c r="GW76" i="46"/>
  <c r="GX76" i="46"/>
  <c r="GY76" i="46"/>
  <c r="GV77" i="46"/>
  <c r="GW77" i="46"/>
  <c r="GX77" i="46"/>
  <c r="GY77" i="46"/>
  <c r="GV78" i="46"/>
  <c r="GW78" i="46"/>
  <c r="GX78" i="46"/>
  <c r="GY78" i="46"/>
  <c r="HB78" i="46" s="1"/>
  <c r="GV79" i="46"/>
  <c r="GW79" i="46"/>
  <c r="GX79" i="46"/>
  <c r="GY79" i="46"/>
  <c r="HB79" i="46" s="1"/>
  <c r="GV80" i="46"/>
  <c r="GW80" i="46"/>
  <c r="GX80" i="46"/>
  <c r="GY80" i="46"/>
  <c r="HB80" i="46" s="1"/>
  <c r="GV81" i="46"/>
  <c r="GW81" i="46"/>
  <c r="GX81" i="46"/>
  <c r="GY81" i="46"/>
  <c r="HB81" i="46" s="1"/>
  <c r="GV82" i="46"/>
  <c r="GW82" i="46"/>
  <c r="GX82" i="46"/>
  <c r="GY82" i="46"/>
  <c r="HB82" i="46" s="1"/>
  <c r="GV83" i="46"/>
  <c r="GW83" i="46"/>
  <c r="GX83" i="46"/>
  <c r="GY83" i="46"/>
  <c r="HB83" i="46" s="1"/>
  <c r="GV84" i="46"/>
  <c r="GW84" i="46"/>
  <c r="GX84" i="46"/>
  <c r="GY84" i="46"/>
  <c r="HB84" i="46" s="1"/>
  <c r="GV85" i="46"/>
  <c r="GW85" i="46"/>
  <c r="GX85" i="46"/>
  <c r="GY85" i="46"/>
  <c r="HB85" i="46" s="1"/>
  <c r="GV86" i="46"/>
  <c r="GW86" i="46"/>
  <c r="GX86" i="46"/>
  <c r="GY86" i="46"/>
  <c r="HB86" i="46" s="1"/>
  <c r="GV87" i="46"/>
  <c r="GW87" i="46"/>
  <c r="GX87" i="46"/>
  <c r="GY87" i="46"/>
  <c r="HB87" i="46" s="1"/>
  <c r="GV88" i="46"/>
  <c r="GW88" i="46"/>
  <c r="GX88" i="46"/>
  <c r="GY88" i="46"/>
  <c r="HB88" i="46" s="1"/>
  <c r="GV89" i="46"/>
  <c r="GW89" i="46"/>
  <c r="GX89" i="46"/>
  <c r="GY89" i="46"/>
  <c r="HB89" i="46" s="1"/>
  <c r="GV90" i="46"/>
  <c r="GW90" i="46"/>
  <c r="GX90" i="46"/>
  <c r="GY90" i="46"/>
  <c r="GV91" i="46"/>
  <c r="GW91" i="46"/>
  <c r="GX91" i="46"/>
  <c r="GY91" i="46"/>
  <c r="GV92" i="46"/>
  <c r="GW92" i="46"/>
  <c r="GX92" i="46"/>
  <c r="GY92" i="46"/>
  <c r="GV93" i="46"/>
  <c r="GW93" i="46"/>
  <c r="GX93" i="46"/>
  <c r="GY93" i="46"/>
  <c r="GV94" i="46"/>
  <c r="GW94" i="46"/>
  <c r="GX94" i="46"/>
  <c r="GY94" i="46"/>
  <c r="GV95" i="46"/>
  <c r="GW95" i="46"/>
  <c r="GX95" i="46"/>
  <c r="GY95" i="46"/>
  <c r="HB95" i="46" s="1"/>
  <c r="GV96" i="46"/>
  <c r="GW96" i="46"/>
  <c r="GX96" i="46"/>
  <c r="GY96" i="46"/>
  <c r="HB96" i="46" s="1"/>
  <c r="GV97" i="46"/>
  <c r="GW97" i="46"/>
  <c r="GX97" i="46"/>
  <c r="GY97" i="46"/>
  <c r="HB97" i="46" s="1"/>
  <c r="GV98" i="46"/>
  <c r="GW98" i="46"/>
  <c r="GX98" i="46"/>
  <c r="GY98" i="46"/>
  <c r="HB98" i="46" s="1"/>
  <c r="GV99" i="46"/>
  <c r="GW99" i="46"/>
  <c r="GX99" i="46"/>
  <c r="GY99" i="46"/>
  <c r="HB99" i="46" s="1"/>
  <c r="GV100" i="46"/>
  <c r="GW100" i="46"/>
  <c r="GX100" i="46"/>
  <c r="GY100" i="46"/>
  <c r="HB100" i="46" s="1"/>
  <c r="GV101" i="46"/>
  <c r="GW101" i="46"/>
  <c r="GX101" i="46"/>
  <c r="GY101" i="46"/>
  <c r="GV102" i="46"/>
  <c r="GW102" i="46"/>
  <c r="GX102" i="46"/>
  <c r="GY102" i="46"/>
  <c r="GV103" i="46"/>
  <c r="GW103" i="46"/>
  <c r="GX103" i="46"/>
  <c r="GY103" i="46"/>
  <c r="GV104" i="46"/>
  <c r="GW104" i="46"/>
  <c r="GX104" i="46"/>
  <c r="GY104" i="46"/>
  <c r="GV105" i="46"/>
  <c r="GW105" i="46"/>
  <c r="GX105" i="46"/>
  <c r="GY105" i="46"/>
  <c r="HB105" i="46" s="1"/>
  <c r="GV106" i="46"/>
  <c r="GW106" i="46"/>
  <c r="GX106" i="46"/>
  <c r="GY106" i="46"/>
  <c r="HB106" i="46" s="1"/>
  <c r="GV107" i="46"/>
  <c r="GW107" i="46"/>
  <c r="GX107" i="46"/>
  <c r="GY107" i="46"/>
  <c r="HB107" i="46" s="1"/>
  <c r="GV108" i="46"/>
  <c r="GW108" i="46"/>
  <c r="GX108" i="46"/>
  <c r="GY108" i="46"/>
  <c r="HB108" i="46" s="1"/>
  <c r="GV109" i="46"/>
  <c r="GW109" i="46"/>
  <c r="GX109" i="46"/>
  <c r="GY109" i="46"/>
  <c r="GV110" i="46"/>
  <c r="GW110" i="46"/>
  <c r="GX110" i="46"/>
  <c r="GY110" i="46"/>
  <c r="GV111" i="46"/>
  <c r="GW111" i="46"/>
  <c r="GX111" i="46"/>
  <c r="GY111" i="46"/>
  <c r="HB111" i="46" s="1"/>
  <c r="GV112" i="46"/>
  <c r="GW112" i="46"/>
  <c r="GX112" i="46"/>
  <c r="GY112" i="46"/>
  <c r="HB112" i="46" s="1"/>
  <c r="GV113" i="46"/>
  <c r="GW113" i="46"/>
  <c r="GX113" i="46"/>
  <c r="GY113" i="46"/>
  <c r="GV114" i="46"/>
  <c r="GW114" i="46"/>
  <c r="GX114" i="46"/>
  <c r="GY114" i="46"/>
  <c r="HB114" i="46" s="1"/>
  <c r="GV115" i="46"/>
  <c r="GW115" i="46"/>
  <c r="GX115" i="46"/>
  <c r="GY115" i="46"/>
  <c r="HB115" i="46" s="1"/>
  <c r="GV116" i="46"/>
  <c r="GW116" i="46"/>
  <c r="GX116" i="46"/>
  <c r="GY116" i="46"/>
  <c r="HB116" i="46" s="1"/>
  <c r="GV117" i="46"/>
  <c r="GW117" i="46"/>
  <c r="GX117" i="46"/>
  <c r="GY117" i="46"/>
  <c r="GV118" i="46"/>
  <c r="GW118" i="46"/>
  <c r="GX118" i="46"/>
  <c r="GY118" i="46"/>
  <c r="GV119" i="46"/>
  <c r="GW119" i="46"/>
  <c r="GX119" i="46"/>
  <c r="GY119" i="46"/>
  <c r="HB119" i="46" s="1"/>
  <c r="GV120" i="46"/>
  <c r="GW120" i="46"/>
  <c r="GX120" i="46"/>
  <c r="GY120" i="46"/>
  <c r="HB120" i="46" s="1"/>
  <c r="GV121" i="46"/>
  <c r="GW121" i="46"/>
  <c r="GX121" i="46"/>
  <c r="GY121" i="46"/>
  <c r="HB121" i="46" s="1"/>
  <c r="GV122" i="46"/>
  <c r="GW122" i="46"/>
  <c r="GX122" i="46"/>
  <c r="GY122" i="46"/>
  <c r="GV123" i="46"/>
  <c r="GW123" i="46"/>
  <c r="GX123" i="46"/>
  <c r="GY123" i="46"/>
  <c r="GV124" i="46"/>
  <c r="GW124" i="46"/>
  <c r="GX124" i="46"/>
  <c r="GY124" i="46"/>
  <c r="GV125" i="46"/>
  <c r="GW125" i="46"/>
  <c r="GX125" i="46"/>
  <c r="GY125" i="46"/>
  <c r="GV126" i="46"/>
  <c r="GW126" i="46"/>
  <c r="GX126" i="46"/>
  <c r="GY126" i="46"/>
  <c r="GV127" i="46"/>
  <c r="GW127" i="46"/>
  <c r="GX127" i="46"/>
  <c r="GY127" i="46"/>
  <c r="HB127" i="46" s="1"/>
  <c r="GV128" i="46"/>
  <c r="GW128" i="46"/>
  <c r="GX128" i="46"/>
  <c r="GY128" i="46"/>
  <c r="HB128" i="46" s="1"/>
  <c r="GV129" i="46"/>
  <c r="GW129" i="46"/>
  <c r="GX129" i="46"/>
  <c r="GY129" i="46"/>
  <c r="HB129" i="46" s="1"/>
  <c r="GV130" i="46"/>
  <c r="GW130" i="46"/>
  <c r="GX130" i="46"/>
  <c r="GY130" i="46"/>
  <c r="HB130" i="46" s="1"/>
  <c r="GV131" i="46"/>
  <c r="GW131" i="46"/>
  <c r="GX131" i="46"/>
  <c r="GY131" i="46"/>
  <c r="HB131" i="46" s="1"/>
  <c r="GV132" i="46"/>
  <c r="GW132" i="46"/>
  <c r="GX132" i="46"/>
  <c r="GY132" i="46"/>
  <c r="HB132" i="46" s="1"/>
  <c r="GV133" i="46"/>
  <c r="GW133" i="46"/>
  <c r="GX133" i="46"/>
  <c r="GY133" i="46"/>
  <c r="GV134" i="46"/>
  <c r="GW134" i="46"/>
  <c r="GX134" i="46"/>
  <c r="GY134" i="46"/>
  <c r="GV135" i="46"/>
  <c r="GW135" i="46"/>
  <c r="GX135" i="46"/>
  <c r="GY135" i="46"/>
  <c r="GV136" i="46"/>
  <c r="GW136" i="46"/>
  <c r="GX136" i="46"/>
  <c r="GY136" i="46"/>
  <c r="GV137" i="46"/>
  <c r="GW137" i="46"/>
  <c r="GX137" i="46"/>
  <c r="GY137" i="46"/>
  <c r="HB137" i="46" s="1"/>
  <c r="GV138" i="46"/>
  <c r="GW138" i="46"/>
  <c r="GX138" i="46"/>
  <c r="GY138" i="46"/>
  <c r="GV139" i="46"/>
  <c r="GW139" i="46"/>
  <c r="GX139" i="46"/>
  <c r="GY139" i="46"/>
  <c r="HB139" i="46" s="1"/>
  <c r="GV140" i="46"/>
  <c r="GW140" i="46"/>
  <c r="GX140" i="46"/>
  <c r="GY140" i="46"/>
  <c r="HB140" i="46" s="1"/>
  <c r="GV141" i="46"/>
  <c r="GW141" i="46"/>
  <c r="GX141" i="46"/>
  <c r="GY141" i="46"/>
  <c r="GV142" i="46"/>
  <c r="GW142" i="46"/>
  <c r="GX142" i="46"/>
  <c r="GY142" i="46"/>
  <c r="GV143" i="46"/>
  <c r="GW143" i="46"/>
  <c r="GX143" i="46"/>
  <c r="GY143" i="46"/>
  <c r="HB143" i="46" s="1"/>
  <c r="GV144" i="46"/>
  <c r="GW144" i="46"/>
  <c r="GX144" i="46"/>
  <c r="GY144" i="46"/>
  <c r="HB144" i="46" s="1"/>
  <c r="GV145" i="46"/>
  <c r="GW145" i="46"/>
  <c r="HB145" i="46" s="1"/>
  <c r="GX145" i="46"/>
  <c r="GY145" i="46"/>
  <c r="GV146" i="46"/>
  <c r="GW146" i="46"/>
  <c r="GX146" i="46"/>
  <c r="GY146" i="46"/>
  <c r="GV147" i="46"/>
  <c r="GW147" i="46"/>
  <c r="GX147" i="46"/>
  <c r="GY147" i="46"/>
  <c r="GV148" i="46"/>
  <c r="GW148" i="46"/>
  <c r="GX148" i="46"/>
  <c r="GY148" i="46"/>
  <c r="GV149" i="46"/>
  <c r="GW149" i="46"/>
  <c r="GX149" i="46"/>
  <c r="GY149" i="46"/>
  <c r="GV150" i="46"/>
  <c r="GW150" i="46"/>
  <c r="GX150" i="46"/>
  <c r="GY150" i="46"/>
  <c r="GV151" i="46"/>
  <c r="GW151" i="46"/>
  <c r="HB151" i="46" s="1"/>
  <c r="GX151" i="46"/>
  <c r="GY151" i="46"/>
  <c r="GV152" i="46"/>
  <c r="GW152" i="46"/>
  <c r="HB152" i="46" s="1"/>
  <c r="GX152" i="46"/>
  <c r="GY152" i="46"/>
  <c r="GV153" i="46"/>
  <c r="GW153" i="46"/>
  <c r="GX153" i="46"/>
  <c r="GY153" i="46"/>
  <c r="HB153" i="46" s="1"/>
  <c r="GV154" i="46"/>
  <c r="GW154" i="46"/>
  <c r="HB154" i="46" s="1"/>
  <c r="GX154" i="46"/>
  <c r="GY154" i="46"/>
  <c r="GV155" i="46"/>
  <c r="GW155" i="46"/>
  <c r="HB155" i="46" s="1"/>
  <c r="GX155" i="46"/>
  <c r="GY155" i="46"/>
  <c r="GV156" i="46"/>
  <c r="GW156" i="46"/>
  <c r="HB156" i="46" s="1"/>
  <c r="GX156" i="46"/>
  <c r="GY156" i="46"/>
  <c r="GV157" i="46"/>
  <c r="GW157" i="46"/>
  <c r="GX157" i="46"/>
  <c r="GY157" i="46"/>
  <c r="GV158" i="46"/>
  <c r="GW158" i="46"/>
  <c r="GX158" i="46"/>
  <c r="GY158" i="46"/>
  <c r="GV159" i="46"/>
  <c r="GW159" i="46"/>
  <c r="GX159" i="46"/>
  <c r="GY159" i="46"/>
  <c r="GV160" i="46"/>
  <c r="GW160" i="46"/>
  <c r="GX160" i="46"/>
  <c r="GY160" i="46"/>
  <c r="GV161" i="46"/>
  <c r="GW161" i="46"/>
  <c r="HB161" i="46" s="1"/>
  <c r="GX161" i="46"/>
  <c r="GY161" i="46"/>
  <c r="GV162" i="46"/>
  <c r="GW162" i="46"/>
  <c r="GX162" i="46"/>
  <c r="GY162" i="46"/>
  <c r="HB162" i="46" s="1"/>
  <c r="GV163" i="46"/>
  <c r="GW163" i="46"/>
  <c r="GX163" i="46"/>
  <c r="GY163" i="46"/>
  <c r="HB163" i="46" s="1"/>
  <c r="GV164" i="46"/>
  <c r="GW164" i="46"/>
  <c r="GX164" i="46"/>
  <c r="GY164" i="46"/>
  <c r="HB164" i="46" s="1"/>
  <c r="GV165" i="46"/>
  <c r="GW165" i="46"/>
  <c r="GX165" i="46"/>
  <c r="GY165" i="46"/>
  <c r="GV166" i="46"/>
  <c r="GW166" i="46"/>
  <c r="GX166" i="46"/>
  <c r="GY166" i="46"/>
  <c r="GV167" i="46"/>
  <c r="GW167" i="46"/>
  <c r="HB167" i="46" s="1"/>
  <c r="GX167" i="46"/>
  <c r="GY167" i="46"/>
  <c r="GV168" i="46"/>
  <c r="GW168" i="46"/>
  <c r="HB168" i="46" s="1"/>
  <c r="GX168" i="46"/>
  <c r="GY168" i="46"/>
  <c r="GV169" i="46"/>
  <c r="GW169" i="46"/>
  <c r="GX169" i="46"/>
  <c r="GY169" i="46"/>
  <c r="GV170" i="46"/>
  <c r="GW170" i="46"/>
  <c r="HB170" i="46" s="1"/>
  <c r="GX170" i="46"/>
  <c r="GY170" i="46"/>
  <c r="GV171" i="46"/>
  <c r="GW171" i="46"/>
  <c r="HB171" i="46" s="1"/>
  <c r="GX171" i="46"/>
  <c r="GY171" i="46"/>
  <c r="GV172" i="46"/>
  <c r="GW172" i="46"/>
  <c r="HB172" i="46" s="1"/>
  <c r="GX172" i="46"/>
  <c r="GY172" i="46"/>
  <c r="GV173" i="46"/>
  <c r="GW173" i="46"/>
  <c r="GX173" i="46"/>
  <c r="GY173" i="46"/>
  <c r="GV174" i="46"/>
  <c r="GW174" i="46"/>
  <c r="GX174" i="46"/>
  <c r="GY174" i="46"/>
  <c r="GV175" i="46"/>
  <c r="GW175" i="46"/>
  <c r="GX175" i="46"/>
  <c r="GY175" i="46"/>
  <c r="HB175" i="46" s="1"/>
  <c r="GV176" i="46"/>
  <c r="GW176" i="46"/>
  <c r="GX176" i="46"/>
  <c r="GY176" i="46"/>
  <c r="HB176" i="46" s="1"/>
  <c r="GV177" i="46"/>
  <c r="GW177" i="46"/>
  <c r="HB177" i="46" s="1"/>
  <c r="GX177" i="46"/>
  <c r="GY177" i="46"/>
  <c r="GV178" i="46"/>
  <c r="GW178" i="46"/>
  <c r="GX178" i="46"/>
  <c r="GY178" i="46"/>
  <c r="GV179" i="46"/>
  <c r="GW179" i="46"/>
  <c r="GX179" i="46"/>
  <c r="GY179" i="46"/>
  <c r="GV180" i="46"/>
  <c r="GW180" i="46"/>
  <c r="GX180" i="46"/>
  <c r="GY180" i="46"/>
  <c r="GV181" i="46"/>
  <c r="GW181" i="46"/>
  <c r="GX181" i="46"/>
  <c r="GY181" i="46"/>
  <c r="GV182" i="46"/>
  <c r="GW182" i="46"/>
  <c r="GX182" i="46"/>
  <c r="GY182" i="46"/>
  <c r="GV183" i="46"/>
  <c r="GW183" i="46"/>
  <c r="HB183" i="46" s="1"/>
  <c r="GX183" i="46"/>
  <c r="GY183" i="46"/>
  <c r="GV184" i="46"/>
  <c r="GW184" i="46"/>
  <c r="HB184" i="46" s="1"/>
  <c r="GX184" i="46"/>
  <c r="GY184" i="46"/>
  <c r="GV185" i="46"/>
  <c r="GW185" i="46"/>
  <c r="GX185" i="46"/>
  <c r="GY185" i="46"/>
  <c r="HB185" i="46" s="1"/>
  <c r="GV186" i="46"/>
  <c r="GW186" i="46"/>
  <c r="HB186" i="46" s="1"/>
  <c r="GX186" i="46"/>
  <c r="GY186" i="46"/>
  <c r="GV187" i="46"/>
  <c r="GW187" i="46"/>
  <c r="HB187" i="46" s="1"/>
  <c r="GX187" i="46"/>
  <c r="GY187" i="46"/>
  <c r="GV188" i="46"/>
  <c r="GW188" i="46"/>
  <c r="HB188" i="46" s="1"/>
  <c r="GX188" i="46"/>
  <c r="GY188" i="46"/>
  <c r="GV189" i="46"/>
  <c r="GW189" i="46"/>
  <c r="GX189" i="46"/>
  <c r="GY189" i="46"/>
  <c r="GV190" i="46"/>
  <c r="GW190" i="46"/>
  <c r="GX190" i="46"/>
  <c r="GY190" i="46"/>
  <c r="GV191" i="46"/>
  <c r="GW191" i="46"/>
  <c r="GX191" i="46"/>
  <c r="GY191" i="46"/>
  <c r="GV192" i="46"/>
  <c r="GW192" i="46"/>
  <c r="GX192" i="46"/>
  <c r="GY192" i="46"/>
  <c r="GV193" i="46"/>
  <c r="GW193" i="46"/>
  <c r="HB193" i="46" s="1"/>
  <c r="GX193" i="46"/>
  <c r="GY193" i="46"/>
  <c r="GV194" i="46"/>
  <c r="GW194" i="46"/>
  <c r="GX194" i="46"/>
  <c r="GY194" i="46"/>
  <c r="HB194" i="46" s="1"/>
  <c r="GV195" i="46"/>
  <c r="GW195" i="46"/>
  <c r="GX195" i="46"/>
  <c r="GY195" i="46"/>
  <c r="HB195" i="46" s="1"/>
  <c r="GV196" i="46"/>
  <c r="GW196" i="46"/>
  <c r="GX196" i="46"/>
  <c r="GY196" i="46"/>
  <c r="HB196" i="46" s="1"/>
  <c r="GV197" i="46"/>
  <c r="GW197" i="46"/>
  <c r="GX197" i="46"/>
  <c r="GY197" i="46"/>
  <c r="GV198" i="46"/>
  <c r="GW198" i="46"/>
  <c r="GX198" i="46"/>
  <c r="GY198" i="46"/>
  <c r="GV199" i="46"/>
  <c r="GW199" i="46"/>
  <c r="HB199" i="46" s="1"/>
  <c r="GX199" i="46"/>
  <c r="GY199" i="46"/>
  <c r="GV200" i="46"/>
  <c r="GW200" i="46"/>
  <c r="HB200" i="46" s="1"/>
  <c r="GX200" i="46"/>
  <c r="GY200" i="46"/>
  <c r="GV201" i="46"/>
  <c r="GW201" i="46"/>
  <c r="GX201" i="46"/>
  <c r="GY201" i="46"/>
  <c r="GV202" i="46"/>
  <c r="GW202" i="46"/>
  <c r="HB202" i="46" s="1"/>
  <c r="GX202" i="46"/>
  <c r="GY202" i="46"/>
  <c r="GV203" i="46"/>
  <c r="GW203" i="46"/>
  <c r="HB203" i="46" s="1"/>
  <c r="GX203" i="46"/>
  <c r="GY203" i="46"/>
  <c r="GV204" i="46"/>
  <c r="GW204" i="46"/>
  <c r="HB204" i="46" s="1"/>
  <c r="GX204" i="46"/>
  <c r="GY204" i="46"/>
  <c r="GV205" i="46"/>
  <c r="GW205" i="46"/>
  <c r="GX205" i="46"/>
  <c r="GY205" i="46"/>
  <c r="GV206" i="46"/>
  <c r="GW206" i="46"/>
  <c r="GX206" i="46"/>
  <c r="GY206" i="46"/>
  <c r="GV207" i="46"/>
  <c r="GW207" i="46"/>
  <c r="GX207" i="46"/>
  <c r="GY207" i="46"/>
  <c r="HB207" i="46" s="1"/>
  <c r="GV208" i="46"/>
  <c r="GW208" i="46"/>
  <c r="GX208" i="46"/>
  <c r="GY208" i="46"/>
  <c r="HB208" i="46" s="1"/>
  <c r="GV209" i="46"/>
  <c r="GW209" i="46"/>
  <c r="HB209" i="46" s="1"/>
  <c r="GX209" i="46"/>
  <c r="GY209" i="46"/>
  <c r="GV210" i="46"/>
  <c r="GW210" i="46"/>
  <c r="GX210" i="46"/>
  <c r="GY210" i="46"/>
  <c r="GV211" i="46"/>
  <c r="GW211" i="46"/>
  <c r="GX211" i="46"/>
  <c r="GY211" i="46"/>
  <c r="GV212" i="46"/>
  <c r="GW212" i="46"/>
  <c r="GX212" i="46"/>
  <c r="GY212" i="46"/>
  <c r="GV213" i="46"/>
  <c r="GW213" i="46"/>
  <c r="GX213" i="46"/>
  <c r="GY213" i="46"/>
  <c r="GW12" i="46"/>
  <c r="GX12" i="46"/>
  <c r="GY12" i="46"/>
  <c r="GV12" i="46"/>
  <c r="GZ224" i="46"/>
  <c r="GZ218" i="46"/>
  <c r="GZ217" i="46"/>
  <c r="GZ216" i="46"/>
  <c r="HC214" i="46"/>
  <c r="HD214" i="46" s="1"/>
  <c r="HB214" i="46"/>
  <c r="HA214" i="46"/>
  <c r="GZ214" i="46"/>
  <c r="HD213" i="46"/>
  <c r="HC213" i="46"/>
  <c r="HA213" i="46"/>
  <c r="GZ213" i="46"/>
  <c r="HD212" i="46"/>
  <c r="HC212" i="46"/>
  <c r="HA212" i="46"/>
  <c r="GZ212" i="46"/>
  <c r="HB212" i="46"/>
  <c r="HC211" i="46"/>
  <c r="HD211" i="46" s="1"/>
  <c r="HA211" i="46"/>
  <c r="GZ211" i="46"/>
  <c r="HB211" i="46"/>
  <c r="HC210" i="46"/>
  <c r="HD210" i="46" s="1"/>
  <c r="HA210" i="46"/>
  <c r="GZ210" i="46"/>
  <c r="HB210" i="46"/>
  <c r="HD209" i="46"/>
  <c r="HC209" i="46"/>
  <c r="HA209" i="46"/>
  <c r="GZ209" i="46"/>
  <c r="HD208" i="46"/>
  <c r="HC208" i="46"/>
  <c r="HA208" i="46"/>
  <c r="GZ208" i="46"/>
  <c r="HC207" i="46"/>
  <c r="HD207" i="46" s="1"/>
  <c r="HA207" i="46"/>
  <c r="GZ207" i="46"/>
  <c r="HD206" i="46"/>
  <c r="HC206" i="46"/>
  <c r="HA206" i="46"/>
  <c r="GZ206" i="46"/>
  <c r="HD205" i="46"/>
  <c r="HC205" i="46"/>
  <c r="HA205" i="46"/>
  <c r="GZ205" i="46"/>
  <c r="HD204" i="46"/>
  <c r="HC204" i="46"/>
  <c r="HA204" i="46"/>
  <c r="GZ204" i="46"/>
  <c r="HC203" i="46"/>
  <c r="HD203" i="46" s="1"/>
  <c r="HA203" i="46"/>
  <c r="GZ203" i="46"/>
  <c r="HC202" i="46"/>
  <c r="HD202" i="46" s="1"/>
  <c r="HA202" i="46"/>
  <c r="GZ202" i="46"/>
  <c r="HD201" i="46"/>
  <c r="HC201" i="46"/>
  <c r="HA201" i="46"/>
  <c r="GZ201" i="46"/>
  <c r="HB201" i="46"/>
  <c r="HD200" i="46"/>
  <c r="HC200" i="46"/>
  <c r="HA200" i="46"/>
  <c r="GZ200" i="46"/>
  <c r="HC199" i="46"/>
  <c r="HD199" i="46" s="1"/>
  <c r="HA199" i="46"/>
  <c r="GZ199" i="46"/>
  <c r="HD198" i="46"/>
  <c r="HC198" i="46"/>
  <c r="HA198" i="46"/>
  <c r="GZ198" i="46"/>
  <c r="HD197" i="46"/>
  <c r="HC197" i="46"/>
  <c r="HA197" i="46"/>
  <c r="GZ197" i="46"/>
  <c r="HD196" i="46"/>
  <c r="HC196" i="46"/>
  <c r="HA196" i="46"/>
  <c r="GZ196" i="46"/>
  <c r="HC195" i="46"/>
  <c r="HD195" i="46" s="1"/>
  <c r="HA195" i="46"/>
  <c r="GZ195" i="46"/>
  <c r="HC194" i="46"/>
  <c r="HD194" i="46" s="1"/>
  <c r="HA194" i="46"/>
  <c r="GZ194" i="46"/>
  <c r="HD193" i="46"/>
  <c r="HC193" i="46"/>
  <c r="HA193" i="46"/>
  <c r="GZ193" i="46"/>
  <c r="HD192" i="46"/>
  <c r="HC192" i="46"/>
  <c r="HA192" i="46"/>
  <c r="GZ192" i="46"/>
  <c r="HB192" i="46"/>
  <c r="HC191" i="46"/>
  <c r="HD191" i="46" s="1"/>
  <c r="HA191" i="46"/>
  <c r="GZ191" i="46"/>
  <c r="HB191" i="46"/>
  <c r="HD190" i="46"/>
  <c r="HC190" i="46"/>
  <c r="HA190" i="46"/>
  <c r="GZ190" i="46"/>
  <c r="HD189" i="46"/>
  <c r="HC189" i="46"/>
  <c r="HA189" i="46"/>
  <c r="GZ189" i="46"/>
  <c r="HD188" i="46"/>
  <c r="HC188" i="46"/>
  <c r="HA188" i="46"/>
  <c r="GZ188" i="46"/>
  <c r="HC187" i="46"/>
  <c r="HD187" i="46" s="1"/>
  <c r="HA187" i="46"/>
  <c r="GZ187" i="46"/>
  <c r="HC186" i="46"/>
  <c r="HD186" i="46" s="1"/>
  <c r="HA186" i="46"/>
  <c r="GZ186" i="46"/>
  <c r="HD185" i="46"/>
  <c r="HC185" i="46"/>
  <c r="HA185" i="46"/>
  <c r="GZ185" i="46"/>
  <c r="HD184" i="46"/>
  <c r="HC184" i="46"/>
  <c r="HA184" i="46"/>
  <c r="GZ184" i="46"/>
  <c r="HC183" i="46"/>
  <c r="HD183" i="46" s="1"/>
  <c r="HA183" i="46"/>
  <c r="GZ183" i="46"/>
  <c r="HD182" i="46"/>
  <c r="HC182" i="46"/>
  <c r="HA182" i="46"/>
  <c r="GZ182" i="46"/>
  <c r="HD181" i="46"/>
  <c r="HC181" i="46"/>
  <c r="HA181" i="46"/>
  <c r="GZ181" i="46"/>
  <c r="HD180" i="46"/>
  <c r="HC180" i="46"/>
  <c r="HA180" i="46"/>
  <c r="GZ180" i="46"/>
  <c r="HB180" i="46"/>
  <c r="HC179" i="46"/>
  <c r="HD179" i="46" s="1"/>
  <c r="HA179" i="46"/>
  <c r="GZ179" i="46"/>
  <c r="HB179" i="46"/>
  <c r="HC178" i="46"/>
  <c r="HD178" i="46" s="1"/>
  <c r="HA178" i="46"/>
  <c r="GZ178" i="46"/>
  <c r="HB178" i="46"/>
  <c r="HD177" i="46"/>
  <c r="HC177" i="46"/>
  <c r="HA177" i="46"/>
  <c r="GZ177" i="46"/>
  <c r="HD176" i="46"/>
  <c r="HC176" i="46"/>
  <c r="HA176" i="46"/>
  <c r="GZ176" i="46"/>
  <c r="HC175" i="46"/>
  <c r="HD175" i="46" s="1"/>
  <c r="HA175" i="46"/>
  <c r="GZ175" i="46"/>
  <c r="HD174" i="46"/>
  <c r="HC174" i="46"/>
  <c r="HA174" i="46"/>
  <c r="GZ174" i="46"/>
  <c r="HD173" i="46"/>
  <c r="HC173" i="46"/>
  <c r="HA173" i="46"/>
  <c r="GZ173" i="46"/>
  <c r="HD172" i="46"/>
  <c r="HC172" i="46"/>
  <c r="HA172" i="46"/>
  <c r="GZ172" i="46"/>
  <c r="HC171" i="46"/>
  <c r="HD171" i="46" s="1"/>
  <c r="HA171" i="46"/>
  <c r="GZ171" i="46"/>
  <c r="HC170" i="46"/>
  <c r="HD170" i="46" s="1"/>
  <c r="HA170" i="46"/>
  <c r="GZ170" i="46"/>
  <c r="HD169" i="46"/>
  <c r="HC169" i="46"/>
  <c r="HA169" i="46"/>
  <c r="GZ169" i="46"/>
  <c r="HB169" i="46"/>
  <c r="HD168" i="46"/>
  <c r="HC168" i="46"/>
  <c r="HA168" i="46"/>
  <c r="GZ168" i="46"/>
  <c r="HC167" i="46"/>
  <c r="HD167" i="46" s="1"/>
  <c r="HA167" i="46"/>
  <c r="GZ167" i="46"/>
  <c r="HD166" i="46"/>
  <c r="HC166" i="46"/>
  <c r="HA166" i="46"/>
  <c r="GZ166" i="46"/>
  <c r="HD165" i="46"/>
  <c r="HC165" i="46"/>
  <c r="HA165" i="46"/>
  <c r="GZ165" i="46"/>
  <c r="HD164" i="46"/>
  <c r="HC164" i="46"/>
  <c r="HA164" i="46"/>
  <c r="GZ164" i="46"/>
  <c r="HC163" i="46"/>
  <c r="HD163" i="46" s="1"/>
  <c r="HA163" i="46"/>
  <c r="GZ163" i="46"/>
  <c r="HC162" i="46"/>
  <c r="HD162" i="46" s="1"/>
  <c r="HA162" i="46"/>
  <c r="GZ162" i="46"/>
  <c r="HD161" i="46"/>
  <c r="HC161" i="46"/>
  <c r="HA161" i="46"/>
  <c r="GZ161" i="46"/>
  <c r="HD160" i="46"/>
  <c r="HC160" i="46"/>
  <c r="HA160" i="46"/>
  <c r="GZ160" i="46"/>
  <c r="HB160" i="46"/>
  <c r="HC159" i="46"/>
  <c r="HD159" i="46" s="1"/>
  <c r="HA159" i="46"/>
  <c r="GZ159" i="46"/>
  <c r="HB159" i="46"/>
  <c r="HD158" i="46"/>
  <c r="HC158" i="46"/>
  <c r="HA158" i="46"/>
  <c r="GZ158" i="46"/>
  <c r="HD157" i="46"/>
  <c r="HC157" i="46"/>
  <c r="HA157" i="46"/>
  <c r="GZ157" i="46"/>
  <c r="HD156" i="46"/>
  <c r="HC156" i="46"/>
  <c r="HA156" i="46"/>
  <c r="GZ156" i="46"/>
  <c r="HC155" i="46"/>
  <c r="HD155" i="46" s="1"/>
  <c r="HA155" i="46"/>
  <c r="GZ155" i="46"/>
  <c r="HC154" i="46"/>
  <c r="HD154" i="46" s="1"/>
  <c r="HA154" i="46"/>
  <c r="GZ154" i="46"/>
  <c r="HD153" i="46"/>
  <c r="HC153" i="46"/>
  <c r="HA153" i="46"/>
  <c r="GZ153" i="46"/>
  <c r="HD152" i="46"/>
  <c r="HC152" i="46"/>
  <c r="HA152" i="46"/>
  <c r="GZ152" i="46"/>
  <c r="HC151" i="46"/>
  <c r="HD151" i="46" s="1"/>
  <c r="HA151" i="46"/>
  <c r="GZ151" i="46"/>
  <c r="HD150" i="46"/>
  <c r="HC150" i="46"/>
  <c r="HA150" i="46"/>
  <c r="GZ150" i="46"/>
  <c r="HD149" i="46"/>
  <c r="HC149" i="46"/>
  <c r="HA149" i="46"/>
  <c r="GZ149" i="46"/>
  <c r="HD148" i="46"/>
  <c r="HC148" i="46"/>
  <c r="HA148" i="46"/>
  <c r="GZ148" i="46"/>
  <c r="HB148" i="46"/>
  <c r="HC147" i="46"/>
  <c r="HD147" i="46" s="1"/>
  <c r="HA147" i="46"/>
  <c r="GZ147" i="46"/>
  <c r="HB147" i="46"/>
  <c r="HC146" i="46"/>
  <c r="HD146" i="46" s="1"/>
  <c r="HA146" i="46"/>
  <c r="GZ146" i="46"/>
  <c r="HB146" i="46"/>
  <c r="HD145" i="46"/>
  <c r="HC145" i="46"/>
  <c r="HA145" i="46"/>
  <c r="GZ145" i="46"/>
  <c r="HD144" i="46"/>
  <c r="HC144" i="46"/>
  <c r="HA144" i="46"/>
  <c r="GZ144" i="46"/>
  <c r="HC143" i="46"/>
  <c r="HD143" i="46" s="1"/>
  <c r="HA143" i="46"/>
  <c r="GZ143" i="46"/>
  <c r="HD142" i="46"/>
  <c r="HC142" i="46"/>
  <c r="HA142" i="46"/>
  <c r="GZ142" i="46"/>
  <c r="HD141" i="46"/>
  <c r="HC141" i="46"/>
  <c r="HA141" i="46"/>
  <c r="GZ141" i="46"/>
  <c r="HD140" i="46"/>
  <c r="HC140" i="46"/>
  <c r="HA140" i="46"/>
  <c r="GZ140" i="46"/>
  <c r="HC139" i="46"/>
  <c r="HD139" i="46" s="1"/>
  <c r="HA139" i="46"/>
  <c r="GZ139" i="46"/>
  <c r="HC138" i="46"/>
  <c r="HD138" i="46" s="1"/>
  <c r="HA138" i="46"/>
  <c r="GZ138" i="46"/>
  <c r="HD137" i="46"/>
  <c r="HC137" i="46"/>
  <c r="HA137" i="46"/>
  <c r="GZ137" i="46"/>
  <c r="HD136" i="46"/>
  <c r="HC136" i="46"/>
  <c r="HA136" i="46"/>
  <c r="GZ136" i="46"/>
  <c r="HB136" i="46"/>
  <c r="HC135" i="46"/>
  <c r="HD135" i="46" s="1"/>
  <c r="HA135" i="46"/>
  <c r="GZ135" i="46"/>
  <c r="HB135" i="46"/>
  <c r="HD134" i="46"/>
  <c r="HC134" i="46"/>
  <c r="HA134" i="46"/>
  <c r="GZ134" i="46"/>
  <c r="HD133" i="46"/>
  <c r="HC133" i="46"/>
  <c r="HA133" i="46"/>
  <c r="GZ133" i="46"/>
  <c r="HD132" i="46"/>
  <c r="HC132" i="46"/>
  <c r="HA132" i="46"/>
  <c r="GZ132" i="46"/>
  <c r="HC131" i="46"/>
  <c r="HD131" i="46" s="1"/>
  <c r="HA131" i="46"/>
  <c r="GZ131" i="46"/>
  <c r="HC130" i="46"/>
  <c r="HD130" i="46" s="1"/>
  <c r="HA130" i="46"/>
  <c r="GZ130" i="46"/>
  <c r="HD129" i="46"/>
  <c r="HC129" i="46"/>
  <c r="HA129" i="46"/>
  <c r="GZ129" i="46"/>
  <c r="HD128" i="46"/>
  <c r="HC128" i="46"/>
  <c r="HA128" i="46"/>
  <c r="GZ128" i="46"/>
  <c r="HC127" i="46"/>
  <c r="HD127" i="46" s="1"/>
  <c r="HA127" i="46"/>
  <c r="GZ127" i="46"/>
  <c r="HD126" i="46"/>
  <c r="HC126" i="46"/>
  <c r="HA126" i="46"/>
  <c r="GZ126" i="46"/>
  <c r="HD125" i="46"/>
  <c r="HC125" i="46"/>
  <c r="HA125" i="46"/>
  <c r="GZ125" i="46"/>
  <c r="HD124" i="46"/>
  <c r="HC124" i="46"/>
  <c r="HA124" i="46"/>
  <c r="GZ124" i="46"/>
  <c r="HB124" i="46"/>
  <c r="HC123" i="46"/>
  <c r="HD123" i="46" s="1"/>
  <c r="HA123" i="46"/>
  <c r="GZ123" i="46"/>
  <c r="HB123" i="46"/>
  <c r="HC122" i="46"/>
  <c r="HD122" i="46" s="1"/>
  <c r="HA122" i="46"/>
  <c r="GZ122" i="46"/>
  <c r="HB122" i="46"/>
  <c r="HD121" i="46"/>
  <c r="HC121" i="46"/>
  <c r="HA121" i="46"/>
  <c r="GZ121" i="46"/>
  <c r="HD120" i="46"/>
  <c r="HC120" i="46"/>
  <c r="HA120" i="46"/>
  <c r="GZ120" i="46"/>
  <c r="HC119" i="46"/>
  <c r="HD119" i="46" s="1"/>
  <c r="HA119" i="46"/>
  <c r="GZ119" i="46"/>
  <c r="HD118" i="46"/>
  <c r="HC118" i="46"/>
  <c r="HA118" i="46"/>
  <c r="GZ118" i="46"/>
  <c r="HD117" i="46"/>
  <c r="HC117" i="46"/>
  <c r="HA117" i="46"/>
  <c r="GZ117" i="46"/>
  <c r="HD116" i="46"/>
  <c r="HC116" i="46"/>
  <c r="HA116" i="46"/>
  <c r="GZ116" i="46"/>
  <c r="HC115" i="46"/>
  <c r="HD115" i="46" s="1"/>
  <c r="HA115" i="46"/>
  <c r="GZ115" i="46"/>
  <c r="HC114" i="46"/>
  <c r="HD114" i="46" s="1"/>
  <c r="HA114" i="46"/>
  <c r="GZ114" i="46"/>
  <c r="HD113" i="46"/>
  <c r="HC113" i="46"/>
  <c r="HA113" i="46"/>
  <c r="GZ113" i="46"/>
  <c r="HB113" i="46"/>
  <c r="HD112" i="46"/>
  <c r="HC112" i="46"/>
  <c r="HA112" i="46"/>
  <c r="GZ112" i="46"/>
  <c r="HC111" i="46"/>
  <c r="HD111" i="46" s="1"/>
  <c r="HA111" i="46"/>
  <c r="GZ111" i="46"/>
  <c r="HD110" i="46"/>
  <c r="HC110" i="46"/>
  <c r="HA110" i="46"/>
  <c r="GZ110" i="46"/>
  <c r="HD109" i="46"/>
  <c r="HC109" i="46"/>
  <c r="HA109" i="46"/>
  <c r="GZ109" i="46"/>
  <c r="HD108" i="46"/>
  <c r="HC108" i="46"/>
  <c r="HA108" i="46"/>
  <c r="GZ108" i="46"/>
  <c r="HC107" i="46"/>
  <c r="HD107" i="46" s="1"/>
  <c r="HA107" i="46"/>
  <c r="GZ107" i="46"/>
  <c r="HC106" i="46"/>
  <c r="HD106" i="46" s="1"/>
  <c r="HA106" i="46"/>
  <c r="GZ106" i="46"/>
  <c r="HD105" i="46"/>
  <c r="HC105" i="46"/>
  <c r="HA105" i="46"/>
  <c r="GZ105" i="46"/>
  <c r="HD104" i="46"/>
  <c r="HC104" i="46"/>
  <c r="HA104" i="46"/>
  <c r="GZ104" i="46"/>
  <c r="HB104" i="46"/>
  <c r="HC103" i="46"/>
  <c r="HD103" i="46" s="1"/>
  <c r="HA103" i="46"/>
  <c r="GZ103" i="46"/>
  <c r="HB103" i="46"/>
  <c r="HD102" i="46"/>
  <c r="HC102" i="46"/>
  <c r="HA102" i="46"/>
  <c r="GZ102" i="46"/>
  <c r="HD101" i="46"/>
  <c r="HC101" i="46"/>
  <c r="HA101" i="46"/>
  <c r="GZ101" i="46"/>
  <c r="HD100" i="46"/>
  <c r="HC100" i="46"/>
  <c r="HA100" i="46"/>
  <c r="GZ100" i="46"/>
  <c r="HC99" i="46"/>
  <c r="HD99" i="46" s="1"/>
  <c r="HA99" i="46"/>
  <c r="GZ99" i="46"/>
  <c r="HC98" i="46"/>
  <c r="HD98" i="46" s="1"/>
  <c r="HA98" i="46"/>
  <c r="GZ98" i="46"/>
  <c r="HD97" i="46"/>
  <c r="HC97" i="46"/>
  <c r="HA97" i="46"/>
  <c r="GZ97" i="46"/>
  <c r="HD96" i="46"/>
  <c r="HC96" i="46"/>
  <c r="HA96" i="46"/>
  <c r="GZ96" i="46"/>
  <c r="HC95" i="46"/>
  <c r="HD95" i="46" s="1"/>
  <c r="HA95" i="46"/>
  <c r="GZ95" i="46"/>
  <c r="HD94" i="46"/>
  <c r="HC94" i="46"/>
  <c r="HA94" i="46"/>
  <c r="GZ94" i="46"/>
  <c r="HD93" i="46"/>
  <c r="HC93" i="46"/>
  <c r="HA93" i="46"/>
  <c r="GZ93" i="46"/>
  <c r="HD92" i="46"/>
  <c r="HC92" i="46"/>
  <c r="HA92" i="46"/>
  <c r="GZ92" i="46"/>
  <c r="HB92" i="46"/>
  <c r="HC91" i="46"/>
  <c r="HD91" i="46" s="1"/>
  <c r="HA91" i="46"/>
  <c r="GZ91" i="46"/>
  <c r="HB91" i="46"/>
  <c r="HC90" i="46"/>
  <c r="HD90" i="46" s="1"/>
  <c r="HA90" i="46"/>
  <c r="GZ90" i="46"/>
  <c r="HB90" i="46"/>
  <c r="HD89" i="46"/>
  <c r="HC89" i="46"/>
  <c r="HA89" i="46"/>
  <c r="GZ89" i="46"/>
  <c r="HC88" i="46"/>
  <c r="HD88" i="46" s="1"/>
  <c r="HA88" i="46"/>
  <c r="GZ88" i="46"/>
  <c r="HC87" i="46"/>
  <c r="HD87" i="46" s="1"/>
  <c r="HA87" i="46"/>
  <c r="GZ87" i="46"/>
  <c r="HC86" i="46"/>
  <c r="HD86" i="46" s="1"/>
  <c r="HA86" i="46"/>
  <c r="GZ86" i="46"/>
  <c r="HD85" i="46"/>
  <c r="HC85" i="46"/>
  <c r="HA85" i="46"/>
  <c r="GZ85" i="46"/>
  <c r="HC84" i="46"/>
  <c r="HD84" i="46" s="1"/>
  <c r="HA84" i="46"/>
  <c r="GZ84" i="46"/>
  <c r="HC83" i="46"/>
  <c r="HD83" i="46" s="1"/>
  <c r="HA83" i="46"/>
  <c r="GZ83" i="46"/>
  <c r="HC82" i="46"/>
  <c r="HD82" i="46" s="1"/>
  <c r="HA82" i="46"/>
  <c r="GZ82" i="46"/>
  <c r="HD81" i="46"/>
  <c r="HC81" i="46"/>
  <c r="HA81" i="46"/>
  <c r="GZ81" i="46"/>
  <c r="HC80" i="46"/>
  <c r="HD80" i="46" s="1"/>
  <c r="HA80" i="46"/>
  <c r="GZ80" i="46"/>
  <c r="HC79" i="46"/>
  <c r="HD79" i="46" s="1"/>
  <c r="HA79" i="46"/>
  <c r="GZ79" i="46"/>
  <c r="HC78" i="46"/>
  <c r="HD78" i="46" s="1"/>
  <c r="HA78" i="46"/>
  <c r="GZ78" i="46"/>
  <c r="HD77" i="46"/>
  <c r="HC77" i="46"/>
  <c r="HA77" i="46"/>
  <c r="GZ77" i="46"/>
  <c r="HD76" i="46"/>
  <c r="HC76" i="46"/>
  <c r="HA76" i="46"/>
  <c r="GZ76" i="46"/>
  <c r="HB76" i="46"/>
  <c r="HC75" i="46"/>
  <c r="HD75" i="46" s="1"/>
  <c r="HA75" i="46"/>
  <c r="GZ75" i="46"/>
  <c r="HB75" i="46"/>
  <c r="HD74" i="46"/>
  <c r="HC74" i="46"/>
  <c r="HA74" i="46"/>
  <c r="GZ74" i="46"/>
  <c r="HD73" i="46"/>
  <c r="HC73" i="46"/>
  <c r="HA73" i="46"/>
  <c r="GZ73" i="46"/>
  <c r="HD72" i="46"/>
  <c r="HC72" i="46"/>
  <c r="HA72" i="46"/>
  <c r="GZ72" i="46"/>
  <c r="HC71" i="46"/>
  <c r="HD71" i="46" s="1"/>
  <c r="HA71" i="46"/>
  <c r="GZ71" i="46"/>
  <c r="HC70" i="46"/>
  <c r="HD70" i="46" s="1"/>
  <c r="HA70" i="46"/>
  <c r="GZ70" i="46"/>
  <c r="HD69" i="46"/>
  <c r="HC69" i="46"/>
  <c r="HA69" i="46"/>
  <c r="GZ69" i="46"/>
  <c r="HD68" i="46"/>
  <c r="HC68" i="46"/>
  <c r="HA68" i="46"/>
  <c r="GZ68" i="46"/>
  <c r="HC67" i="46"/>
  <c r="HD67" i="46" s="1"/>
  <c r="HA67" i="46"/>
  <c r="GZ67" i="46"/>
  <c r="HD66" i="46"/>
  <c r="HC66" i="46"/>
  <c r="HA66" i="46"/>
  <c r="GZ66" i="46"/>
  <c r="HD65" i="46"/>
  <c r="HC65" i="46"/>
  <c r="HA65" i="46"/>
  <c r="GZ65" i="46"/>
  <c r="HD64" i="46"/>
  <c r="HC64" i="46"/>
  <c r="HA64" i="46"/>
  <c r="GZ64" i="46"/>
  <c r="HB64" i="46"/>
  <c r="HC63" i="46"/>
  <c r="HD63" i="46" s="1"/>
  <c r="HA63" i="46"/>
  <c r="GZ63" i="46"/>
  <c r="HB63" i="46"/>
  <c r="HC62" i="46"/>
  <c r="HD62" i="46" s="1"/>
  <c r="HA62" i="46"/>
  <c r="GZ62" i="46"/>
  <c r="HB62" i="46"/>
  <c r="HD61" i="46"/>
  <c r="HC61" i="46"/>
  <c r="HA61" i="46"/>
  <c r="GZ61" i="46"/>
  <c r="HD60" i="46"/>
  <c r="HC60" i="46"/>
  <c r="HA60" i="46"/>
  <c r="GZ60" i="46"/>
  <c r="HC59" i="46"/>
  <c r="HD59" i="46" s="1"/>
  <c r="HA59" i="46"/>
  <c r="GZ59" i="46"/>
  <c r="HC58" i="46"/>
  <c r="HD58" i="46" s="1"/>
  <c r="HA58" i="46"/>
  <c r="GZ58" i="46"/>
  <c r="HD57" i="46"/>
  <c r="HC57" i="46"/>
  <c r="HA57" i="46"/>
  <c r="GZ57" i="46"/>
  <c r="HD56" i="46"/>
  <c r="HC56" i="46"/>
  <c r="HA56" i="46"/>
  <c r="GZ56" i="46"/>
  <c r="HC55" i="46"/>
  <c r="HD55" i="46" s="1"/>
  <c r="HA55" i="46"/>
  <c r="GZ55" i="46"/>
  <c r="HD54" i="46"/>
  <c r="HC54" i="46"/>
  <c r="HA54" i="46"/>
  <c r="GZ54" i="46"/>
  <c r="HD53" i="46"/>
  <c r="HC53" i="46"/>
  <c r="HA53" i="46"/>
  <c r="GZ53" i="46"/>
  <c r="HB53" i="46"/>
  <c r="HC52" i="46"/>
  <c r="HD52" i="46" s="1"/>
  <c r="HA52" i="46"/>
  <c r="GZ52" i="46"/>
  <c r="HB52" i="46"/>
  <c r="HD51" i="46"/>
  <c r="HC51" i="46"/>
  <c r="HA51" i="46"/>
  <c r="GZ51" i="46"/>
  <c r="HD50" i="46"/>
  <c r="HC50" i="46"/>
  <c r="HA50" i="46"/>
  <c r="GZ50" i="46"/>
  <c r="HD49" i="46"/>
  <c r="HC49" i="46"/>
  <c r="HA49" i="46"/>
  <c r="GZ49" i="46"/>
  <c r="HC48" i="46"/>
  <c r="HD48" i="46" s="1"/>
  <c r="HA48" i="46"/>
  <c r="GZ48" i="46"/>
  <c r="HD47" i="46"/>
  <c r="HC47" i="46"/>
  <c r="HA47" i="46"/>
  <c r="GZ47" i="46"/>
  <c r="HB47" i="46"/>
  <c r="HD46" i="46"/>
  <c r="HC46" i="46"/>
  <c r="HA46" i="46"/>
  <c r="GZ46" i="46"/>
  <c r="HD45" i="46"/>
  <c r="HC45" i="46"/>
  <c r="HA45" i="46"/>
  <c r="GZ45" i="46"/>
  <c r="HC44" i="46"/>
  <c r="HD44" i="46" s="1"/>
  <c r="HA44" i="46"/>
  <c r="GZ44" i="46"/>
  <c r="HD43" i="46"/>
  <c r="HC43" i="46"/>
  <c r="HA43" i="46"/>
  <c r="GZ43" i="46"/>
  <c r="HD42" i="46"/>
  <c r="HC42" i="46"/>
  <c r="HA42" i="46"/>
  <c r="GZ42" i="46"/>
  <c r="HB42" i="46"/>
  <c r="HD41" i="46"/>
  <c r="HC41" i="46"/>
  <c r="HA41" i="46"/>
  <c r="GZ41" i="46"/>
  <c r="HC40" i="46"/>
  <c r="HD40" i="46" s="1"/>
  <c r="HA40" i="46"/>
  <c r="GZ40" i="46"/>
  <c r="HD39" i="46"/>
  <c r="HC39" i="46"/>
  <c r="HA39" i="46"/>
  <c r="GZ39" i="46"/>
  <c r="HD38" i="46"/>
  <c r="HC38" i="46"/>
  <c r="HA38" i="46"/>
  <c r="GZ38" i="46"/>
  <c r="HD37" i="46"/>
  <c r="HC37" i="46"/>
  <c r="HA37" i="46"/>
  <c r="GZ37" i="46"/>
  <c r="HB37" i="46"/>
  <c r="HC36" i="46"/>
  <c r="HD36" i="46" s="1"/>
  <c r="HA36" i="46"/>
  <c r="GZ36" i="46"/>
  <c r="HB36" i="46"/>
  <c r="HD35" i="46"/>
  <c r="HC35" i="46"/>
  <c r="HA35" i="46"/>
  <c r="GZ35" i="46"/>
  <c r="HD34" i="46"/>
  <c r="HC34" i="46"/>
  <c r="HA34" i="46"/>
  <c r="GZ34" i="46"/>
  <c r="HD33" i="46"/>
  <c r="HC33" i="46"/>
  <c r="HA33" i="46"/>
  <c r="GZ33" i="46"/>
  <c r="HC32" i="46"/>
  <c r="HD32" i="46" s="1"/>
  <c r="HA32" i="46"/>
  <c r="GZ32" i="46"/>
  <c r="HD31" i="46"/>
  <c r="HC31" i="46"/>
  <c r="HA31" i="46"/>
  <c r="GZ31" i="46"/>
  <c r="HB31" i="46"/>
  <c r="HD30" i="46"/>
  <c r="HC30" i="46"/>
  <c r="HA30" i="46"/>
  <c r="GZ30" i="46"/>
  <c r="HD29" i="46"/>
  <c r="HC29" i="46"/>
  <c r="HA29" i="46"/>
  <c r="GZ29" i="46"/>
  <c r="HC28" i="46"/>
  <c r="HD28" i="46" s="1"/>
  <c r="HA28" i="46"/>
  <c r="GZ28" i="46"/>
  <c r="HD27" i="46"/>
  <c r="HC27" i="46"/>
  <c r="HA27" i="46"/>
  <c r="GZ27" i="46"/>
  <c r="HD26" i="46"/>
  <c r="HC26" i="46"/>
  <c r="HA26" i="46"/>
  <c r="GZ26" i="46"/>
  <c r="HB26" i="46"/>
  <c r="HD25" i="46"/>
  <c r="HC25" i="46"/>
  <c r="HA25" i="46"/>
  <c r="GZ25" i="46"/>
  <c r="HC24" i="46"/>
  <c r="HD24" i="46" s="1"/>
  <c r="HA24" i="46"/>
  <c r="GZ24" i="46"/>
  <c r="HD23" i="46"/>
  <c r="HC23" i="46"/>
  <c r="HA23" i="46"/>
  <c r="GZ23" i="46"/>
  <c r="HD22" i="46"/>
  <c r="HC22" i="46"/>
  <c r="HA22" i="46"/>
  <c r="GZ22" i="46"/>
  <c r="HD21" i="46"/>
  <c r="HC21" i="46"/>
  <c r="HA21" i="46"/>
  <c r="GZ21" i="46"/>
  <c r="HB21" i="46"/>
  <c r="HC20" i="46"/>
  <c r="HD20" i="46" s="1"/>
  <c r="HA20" i="46"/>
  <c r="GZ20" i="46"/>
  <c r="HB20" i="46"/>
  <c r="HD19" i="46"/>
  <c r="HC19" i="46"/>
  <c r="HA19" i="46"/>
  <c r="GZ19" i="46"/>
  <c r="HD18" i="46"/>
  <c r="HC18" i="46"/>
  <c r="HA18" i="46"/>
  <c r="GZ18" i="46"/>
  <c r="HD17" i="46"/>
  <c r="HC17" i="46"/>
  <c r="HA17" i="46"/>
  <c r="GZ17" i="46"/>
  <c r="HC16" i="46"/>
  <c r="HD16" i="46" s="1"/>
  <c r="HA16" i="46"/>
  <c r="GZ16" i="46"/>
  <c r="HD15" i="46"/>
  <c r="HC15" i="46"/>
  <c r="HA15" i="46"/>
  <c r="GZ15" i="46"/>
  <c r="HB15" i="46"/>
  <c r="HD14" i="46"/>
  <c r="HC14" i="46"/>
  <c r="HA14" i="46"/>
  <c r="GZ14" i="46"/>
  <c r="HD13" i="46"/>
  <c r="HC13" i="46"/>
  <c r="HA13" i="46"/>
  <c r="GZ13" i="46"/>
  <c r="HC12" i="46"/>
  <c r="HD12" i="46" s="1"/>
  <c r="HA12" i="46"/>
  <c r="GZ12" i="46"/>
  <c r="HB12" i="46"/>
  <c r="GI224" i="46"/>
  <c r="GC216" i="46"/>
  <c r="GE215" i="46"/>
  <c r="GE216" i="46"/>
  <c r="GE217" i="46"/>
  <c r="GE218" i="46"/>
  <c r="GE214" i="46"/>
  <c r="GK214" i="46" s="1"/>
  <c r="GE13" i="46"/>
  <c r="GF13" i="46"/>
  <c r="GG13" i="46"/>
  <c r="GH13" i="46"/>
  <c r="GE14" i="46"/>
  <c r="GF14" i="46"/>
  <c r="GG14" i="46"/>
  <c r="GH14" i="46"/>
  <c r="GE15" i="46"/>
  <c r="GF15" i="46"/>
  <c r="GG15" i="46"/>
  <c r="GH15" i="46"/>
  <c r="GE16" i="46"/>
  <c r="GF16" i="46"/>
  <c r="GG16" i="46"/>
  <c r="GH16" i="46"/>
  <c r="GK16" i="46" s="1"/>
  <c r="GE17" i="46"/>
  <c r="GF17" i="46"/>
  <c r="GG17" i="46"/>
  <c r="GK17" i="46" s="1"/>
  <c r="GH17" i="46"/>
  <c r="GE18" i="46"/>
  <c r="GF18" i="46"/>
  <c r="GG18" i="46"/>
  <c r="GK18" i="46" s="1"/>
  <c r="GH18" i="46"/>
  <c r="GE19" i="46"/>
  <c r="GF19" i="46"/>
  <c r="GG19" i="46"/>
  <c r="GK19" i="46" s="1"/>
  <c r="GH19" i="46"/>
  <c r="GE20" i="46"/>
  <c r="GF20" i="46"/>
  <c r="GG20" i="46"/>
  <c r="GK20" i="46" s="1"/>
  <c r="GH20" i="46"/>
  <c r="GE21" i="46"/>
  <c r="GF21" i="46"/>
  <c r="GG21" i="46"/>
  <c r="GH21" i="46"/>
  <c r="GE22" i="46"/>
  <c r="GF22" i="46"/>
  <c r="GG22" i="46"/>
  <c r="GH22" i="46"/>
  <c r="GE23" i="46"/>
  <c r="GF23" i="46"/>
  <c r="GG23" i="46"/>
  <c r="GH23" i="46"/>
  <c r="GE24" i="46"/>
  <c r="GF24" i="46"/>
  <c r="GG24" i="46"/>
  <c r="GH24" i="46"/>
  <c r="GK24" i="46" s="1"/>
  <c r="GE25" i="46"/>
  <c r="GF25" i="46"/>
  <c r="GG25" i="46"/>
  <c r="GK25" i="46" s="1"/>
  <c r="GH25" i="46"/>
  <c r="GE26" i="46"/>
  <c r="GF26" i="46"/>
  <c r="GG26" i="46"/>
  <c r="GK26" i="46" s="1"/>
  <c r="GH26" i="46"/>
  <c r="GE27" i="46"/>
  <c r="GF27" i="46"/>
  <c r="GG27" i="46"/>
  <c r="GK27" i="46" s="1"/>
  <c r="GH27" i="46"/>
  <c r="GE28" i="46"/>
  <c r="GF28" i="46"/>
  <c r="GG28" i="46"/>
  <c r="GK28" i="46" s="1"/>
  <c r="GH28" i="46"/>
  <c r="GE29" i="46"/>
  <c r="GF29" i="46"/>
  <c r="GG29" i="46"/>
  <c r="GH29" i="46"/>
  <c r="GE30" i="46"/>
  <c r="GF30" i="46"/>
  <c r="GG30" i="46"/>
  <c r="GH30" i="46"/>
  <c r="GE31" i="46"/>
  <c r="GF31" i="46"/>
  <c r="GG31" i="46"/>
  <c r="GH31" i="46"/>
  <c r="GK31" i="46" s="1"/>
  <c r="GE32" i="46"/>
  <c r="GF32" i="46"/>
  <c r="GG32" i="46"/>
  <c r="GK32" i="46" s="1"/>
  <c r="GH32" i="46"/>
  <c r="GE33" i="46"/>
  <c r="GF33" i="46"/>
  <c r="GG33" i="46"/>
  <c r="GK33" i="46" s="1"/>
  <c r="GH33" i="46"/>
  <c r="GE34" i="46"/>
  <c r="GF34" i="46"/>
  <c r="GG34" i="46"/>
  <c r="GK34" i="46" s="1"/>
  <c r="GH34" i="46"/>
  <c r="GE35" i="46"/>
  <c r="GF35" i="46"/>
  <c r="GG35" i="46"/>
  <c r="GH35" i="46"/>
  <c r="GE36" i="46"/>
  <c r="GF36" i="46"/>
  <c r="GG36" i="46"/>
  <c r="GH36" i="46"/>
  <c r="GK36" i="46" s="1"/>
  <c r="GE37" i="46"/>
  <c r="GF37" i="46"/>
  <c r="GG37" i="46"/>
  <c r="GK37" i="46" s="1"/>
  <c r="GH37" i="46"/>
  <c r="GE38" i="46"/>
  <c r="GF38" i="46"/>
  <c r="GG38" i="46"/>
  <c r="GK38" i="46" s="1"/>
  <c r="GH38" i="46"/>
  <c r="GE39" i="46"/>
  <c r="GF39" i="46"/>
  <c r="GG39" i="46"/>
  <c r="GK39" i="46" s="1"/>
  <c r="GH39" i="46"/>
  <c r="GE40" i="46"/>
  <c r="GF40" i="46"/>
  <c r="GG40" i="46"/>
  <c r="GK40" i="46" s="1"/>
  <c r="GH40" i="46"/>
  <c r="GE41" i="46"/>
  <c r="GF41" i="46"/>
  <c r="GG41" i="46"/>
  <c r="GH41" i="46"/>
  <c r="GE42" i="46"/>
  <c r="GF42" i="46"/>
  <c r="GG42" i="46"/>
  <c r="GH42" i="46"/>
  <c r="GE43" i="46"/>
  <c r="GF43" i="46"/>
  <c r="GG43" i="46"/>
  <c r="GH43" i="46"/>
  <c r="GE44" i="46"/>
  <c r="GF44" i="46"/>
  <c r="GG44" i="46"/>
  <c r="GH44" i="46"/>
  <c r="GK44" i="46" s="1"/>
  <c r="GE45" i="46"/>
  <c r="GF45" i="46"/>
  <c r="GG45" i="46"/>
  <c r="GK45" i="46" s="1"/>
  <c r="GH45" i="46"/>
  <c r="GE46" i="46"/>
  <c r="GF46" i="46"/>
  <c r="GG46" i="46"/>
  <c r="GK46" i="46" s="1"/>
  <c r="GH46" i="46"/>
  <c r="GE47" i="46"/>
  <c r="GF47" i="46"/>
  <c r="GG47" i="46"/>
  <c r="GK47" i="46" s="1"/>
  <c r="GH47" i="46"/>
  <c r="GE48" i="46"/>
  <c r="GF48" i="46"/>
  <c r="GG48" i="46"/>
  <c r="GH48" i="46"/>
  <c r="GE49" i="46"/>
  <c r="GF49" i="46"/>
  <c r="GG49" i="46"/>
  <c r="GH49" i="46"/>
  <c r="GK49" i="46" s="1"/>
  <c r="GE50" i="46"/>
  <c r="GF50" i="46"/>
  <c r="GG50" i="46"/>
  <c r="GH50" i="46"/>
  <c r="GK50" i="46" s="1"/>
  <c r="GE51" i="46"/>
  <c r="GF51" i="46"/>
  <c r="GG51" i="46"/>
  <c r="GH51" i="46"/>
  <c r="GK51" i="46" s="1"/>
  <c r="GE52" i="46"/>
  <c r="GF52" i="46"/>
  <c r="GG52" i="46"/>
  <c r="GK52" i="46" s="1"/>
  <c r="GH52" i="46"/>
  <c r="GE53" i="46"/>
  <c r="GF53" i="46"/>
  <c r="GG53" i="46"/>
  <c r="GK53" i="46" s="1"/>
  <c r="GH53" i="46"/>
  <c r="GE54" i="46"/>
  <c r="GF54" i="46"/>
  <c r="GG54" i="46"/>
  <c r="GK54" i="46" s="1"/>
  <c r="GH54" i="46"/>
  <c r="GE55" i="46"/>
  <c r="GF55" i="46"/>
  <c r="GG55" i="46"/>
  <c r="GK55" i="46" s="1"/>
  <c r="GH55" i="46"/>
  <c r="GE56" i="46"/>
  <c r="GF56" i="46"/>
  <c r="GG56" i="46"/>
  <c r="GK56" i="46" s="1"/>
  <c r="GH56" i="46"/>
  <c r="GE57" i="46"/>
  <c r="GF57" i="46"/>
  <c r="GG57" i="46"/>
  <c r="GH57" i="46"/>
  <c r="GE58" i="46"/>
  <c r="GF58" i="46"/>
  <c r="GG58" i="46"/>
  <c r="GH58" i="46"/>
  <c r="GE59" i="46"/>
  <c r="GF59" i="46"/>
  <c r="GG59" i="46"/>
  <c r="GH59" i="46"/>
  <c r="GK59" i="46" s="1"/>
  <c r="GE60" i="46"/>
  <c r="GF60" i="46"/>
  <c r="GG60" i="46"/>
  <c r="GH60" i="46"/>
  <c r="GK60" i="46" s="1"/>
  <c r="GE61" i="46"/>
  <c r="GF61" i="46"/>
  <c r="GG61" i="46"/>
  <c r="GK61" i="46" s="1"/>
  <c r="GH61" i="46"/>
  <c r="GE62" i="46"/>
  <c r="GF62" i="46"/>
  <c r="GG62" i="46"/>
  <c r="GK62" i="46" s="1"/>
  <c r="GH62" i="46"/>
  <c r="GE63" i="46"/>
  <c r="GF63" i="46"/>
  <c r="GG63" i="46"/>
  <c r="GK63" i="46" s="1"/>
  <c r="GH63" i="46"/>
  <c r="GE64" i="46"/>
  <c r="GF64" i="46"/>
  <c r="GG64" i="46"/>
  <c r="GK64" i="46" s="1"/>
  <c r="GH64" i="46"/>
  <c r="GE65" i="46"/>
  <c r="GF65" i="46"/>
  <c r="GG65" i="46"/>
  <c r="GH65" i="46"/>
  <c r="GE66" i="46"/>
  <c r="GF66" i="46"/>
  <c r="GG66" i="46"/>
  <c r="GH66" i="46"/>
  <c r="GE67" i="46"/>
  <c r="GF67" i="46"/>
  <c r="GG67" i="46"/>
  <c r="GH67" i="46"/>
  <c r="GK67" i="46" s="1"/>
  <c r="GE68" i="46"/>
  <c r="GF68" i="46"/>
  <c r="GG68" i="46"/>
  <c r="GH68" i="46"/>
  <c r="GK68" i="46" s="1"/>
  <c r="GE69" i="46"/>
  <c r="GF69" i="46"/>
  <c r="GG69" i="46"/>
  <c r="GK69" i="46" s="1"/>
  <c r="GH69" i="46"/>
  <c r="GE70" i="46"/>
  <c r="GF70" i="46"/>
  <c r="GG70" i="46"/>
  <c r="GK70" i="46" s="1"/>
  <c r="GH70" i="46"/>
  <c r="GE71" i="46"/>
  <c r="GF71" i="46"/>
  <c r="GG71" i="46"/>
  <c r="GK71" i="46" s="1"/>
  <c r="GH71" i="46"/>
  <c r="GE72" i="46"/>
  <c r="GF72" i="46"/>
  <c r="GG72" i="46"/>
  <c r="GK72" i="46" s="1"/>
  <c r="GH72" i="46"/>
  <c r="GE73" i="46"/>
  <c r="GF73" i="46"/>
  <c r="GG73" i="46"/>
  <c r="GH73" i="46"/>
  <c r="GE74" i="46"/>
  <c r="GF74" i="46"/>
  <c r="GG74" i="46"/>
  <c r="GH74" i="46"/>
  <c r="GE75" i="46"/>
  <c r="GF75" i="46"/>
  <c r="GG75" i="46"/>
  <c r="GH75" i="46"/>
  <c r="GK75" i="46" s="1"/>
  <c r="GE76" i="46"/>
  <c r="GF76" i="46"/>
  <c r="GG76" i="46"/>
  <c r="GH76" i="46"/>
  <c r="GK76" i="46" s="1"/>
  <c r="GE77" i="46"/>
  <c r="GF77" i="46"/>
  <c r="GG77" i="46"/>
  <c r="GH77" i="46"/>
  <c r="GE78" i="46"/>
  <c r="GF78" i="46"/>
  <c r="GG78" i="46"/>
  <c r="GH78" i="46"/>
  <c r="GK78" i="46" s="1"/>
  <c r="GE79" i="46"/>
  <c r="GF79" i="46"/>
  <c r="GG79" i="46"/>
  <c r="GK79" i="46" s="1"/>
  <c r="GH79" i="46"/>
  <c r="GE80" i="46"/>
  <c r="GF80" i="46"/>
  <c r="GG80" i="46"/>
  <c r="GK80" i="46" s="1"/>
  <c r="GH80" i="46"/>
  <c r="GE81" i="46"/>
  <c r="GF81" i="46"/>
  <c r="GG81" i="46"/>
  <c r="GK81" i="46" s="1"/>
  <c r="GH81" i="46"/>
  <c r="GE82" i="46"/>
  <c r="GF82" i="46"/>
  <c r="GG82" i="46"/>
  <c r="GK82" i="46" s="1"/>
  <c r="GH82" i="46"/>
  <c r="GE83" i="46"/>
  <c r="GF83" i="46"/>
  <c r="GG83" i="46"/>
  <c r="GH83" i="46"/>
  <c r="GE84" i="46"/>
  <c r="GF84" i="46"/>
  <c r="GG84" i="46"/>
  <c r="GH84" i="46"/>
  <c r="GE85" i="46"/>
  <c r="GF85" i="46"/>
  <c r="GG85" i="46"/>
  <c r="GH85" i="46"/>
  <c r="GK85" i="46" s="1"/>
  <c r="GE86" i="46"/>
  <c r="GF86" i="46"/>
  <c r="GG86" i="46"/>
  <c r="GH86" i="46"/>
  <c r="GK86" i="46" s="1"/>
  <c r="GE87" i="46"/>
  <c r="GF87" i="46"/>
  <c r="GG87" i="46"/>
  <c r="GK87" i="46" s="1"/>
  <c r="GH87" i="46"/>
  <c r="GE88" i="46"/>
  <c r="GF88" i="46"/>
  <c r="GG88" i="46"/>
  <c r="GK88" i="46" s="1"/>
  <c r="GH88" i="46"/>
  <c r="GE89" i="46"/>
  <c r="GF89" i="46"/>
  <c r="GG89" i="46"/>
  <c r="GK89" i="46" s="1"/>
  <c r="GH89" i="46"/>
  <c r="GE90" i="46"/>
  <c r="GF90" i="46"/>
  <c r="GG90" i="46"/>
  <c r="GK90" i="46" s="1"/>
  <c r="GH90" i="46"/>
  <c r="GE91" i="46"/>
  <c r="GF91" i="46"/>
  <c r="GG91" i="46"/>
  <c r="GH91" i="46"/>
  <c r="GE92" i="46"/>
  <c r="GF92" i="46"/>
  <c r="GG92" i="46"/>
  <c r="GH92" i="46"/>
  <c r="GE93" i="46"/>
  <c r="GF93" i="46"/>
  <c r="GG93" i="46"/>
  <c r="GH93" i="46"/>
  <c r="GK93" i="46" s="1"/>
  <c r="GE94" i="46"/>
  <c r="GF94" i="46"/>
  <c r="GG94" i="46"/>
  <c r="GH94" i="46"/>
  <c r="GK94" i="46" s="1"/>
  <c r="GE95" i="46"/>
  <c r="GF95" i="46"/>
  <c r="GG95" i="46"/>
  <c r="GK95" i="46" s="1"/>
  <c r="GH95" i="46"/>
  <c r="GE96" i="46"/>
  <c r="GF96" i="46"/>
  <c r="GG96" i="46"/>
  <c r="GK96" i="46" s="1"/>
  <c r="GH96" i="46"/>
  <c r="GE97" i="46"/>
  <c r="GF97" i="46"/>
  <c r="GG97" i="46"/>
  <c r="GK97" i="46" s="1"/>
  <c r="GH97" i="46"/>
  <c r="GE98" i="46"/>
  <c r="GF98" i="46"/>
  <c r="GG98" i="46"/>
  <c r="GK98" i="46" s="1"/>
  <c r="GH98" i="46"/>
  <c r="GE99" i="46"/>
  <c r="GF99" i="46"/>
  <c r="GG99" i="46"/>
  <c r="GH99" i="46"/>
  <c r="GE100" i="46"/>
  <c r="GF100" i="46"/>
  <c r="GG100" i="46"/>
  <c r="GH100" i="46"/>
  <c r="GE101" i="46"/>
  <c r="GF101" i="46"/>
  <c r="GG101" i="46"/>
  <c r="GH101" i="46"/>
  <c r="GK101" i="46" s="1"/>
  <c r="GE102" i="46"/>
  <c r="GF102" i="46"/>
  <c r="GG102" i="46"/>
  <c r="GH102" i="46"/>
  <c r="GK102" i="46" s="1"/>
  <c r="GE103" i="46"/>
  <c r="GF103" i="46"/>
  <c r="GG103" i="46"/>
  <c r="GH103" i="46"/>
  <c r="GE104" i="46"/>
  <c r="GF104" i="46"/>
  <c r="GG104" i="46"/>
  <c r="GH104" i="46"/>
  <c r="GK104" i="46" s="1"/>
  <c r="GE105" i="46"/>
  <c r="GF105" i="46"/>
  <c r="GG105" i="46"/>
  <c r="GK105" i="46" s="1"/>
  <c r="GH105" i="46"/>
  <c r="GE106" i="46"/>
  <c r="GF106" i="46"/>
  <c r="GG106" i="46"/>
  <c r="GK106" i="46" s="1"/>
  <c r="GH106" i="46"/>
  <c r="GE107" i="46"/>
  <c r="GF107" i="46"/>
  <c r="GG107" i="46"/>
  <c r="GH107" i="46"/>
  <c r="GE108" i="46"/>
  <c r="GF108" i="46"/>
  <c r="GG108" i="46"/>
  <c r="GK108" i="46" s="1"/>
  <c r="GH108" i="46"/>
  <c r="GE109" i="46"/>
  <c r="GF109" i="46"/>
  <c r="GG109" i="46"/>
  <c r="GK109" i="46" s="1"/>
  <c r="GH109" i="46"/>
  <c r="GE110" i="46"/>
  <c r="GF110" i="46"/>
  <c r="GG110" i="46"/>
  <c r="GK110" i="46" s="1"/>
  <c r="GH110" i="46"/>
  <c r="GE111" i="46"/>
  <c r="GF111" i="46"/>
  <c r="GG111" i="46"/>
  <c r="GH111" i="46"/>
  <c r="GE112" i="46"/>
  <c r="GF112" i="46"/>
  <c r="GG112" i="46"/>
  <c r="GH112" i="46"/>
  <c r="GE113" i="46"/>
  <c r="GF113" i="46"/>
  <c r="GG113" i="46"/>
  <c r="GH113" i="46"/>
  <c r="GK113" i="46" s="1"/>
  <c r="GE114" i="46"/>
  <c r="GF114" i="46"/>
  <c r="GG114" i="46"/>
  <c r="GH114" i="46"/>
  <c r="GK114" i="46" s="1"/>
  <c r="GE115" i="46"/>
  <c r="GF115" i="46"/>
  <c r="GG115" i="46"/>
  <c r="GK115" i="46" s="1"/>
  <c r="GH115" i="46"/>
  <c r="GE116" i="46"/>
  <c r="GF116" i="46"/>
  <c r="GG116" i="46"/>
  <c r="GK116" i="46" s="1"/>
  <c r="GH116" i="46"/>
  <c r="GE117" i="46"/>
  <c r="GF117" i="46"/>
  <c r="GG117" i="46"/>
  <c r="GK117" i="46" s="1"/>
  <c r="GH117" i="46"/>
  <c r="GE118" i="46"/>
  <c r="GF118" i="46"/>
  <c r="GG118" i="46"/>
  <c r="GK118" i="46" s="1"/>
  <c r="GH118" i="46"/>
  <c r="GE119" i="46"/>
  <c r="GF119" i="46"/>
  <c r="GG119" i="46"/>
  <c r="GH119" i="46"/>
  <c r="GE120" i="46"/>
  <c r="GF120" i="46"/>
  <c r="GG120" i="46"/>
  <c r="GH120" i="46"/>
  <c r="GE121" i="46"/>
  <c r="GF121" i="46"/>
  <c r="GG121" i="46"/>
  <c r="GH121" i="46"/>
  <c r="GK121" i="46" s="1"/>
  <c r="GE122" i="46"/>
  <c r="GF122" i="46"/>
  <c r="GG122" i="46"/>
  <c r="GH122" i="46"/>
  <c r="GK122" i="46" s="1"/>
  <c r="GE123" i="46"/>
  <c r="GF123" i="46"/>
  <c r="GG123" i="46"/>
  <c r="GK123" i="46" s="1"/>
  <c r="GH123" i="46"/>
  <c r="GE124" i="46"/>
  <c r="GF124" i="46"/>
  <c r="GG124" i="46"/>
  <c r="GK124" i="46" s="1"/>
  <c r="GH124" i="46"/>
  <c r="GE125" i="46"/>
  <c r="GF125" i="46"/>
  <c r="GG125" i="46"/>
  <c r="GK125" i="46" s="1"/>
  <c r="GH125" i="46"/>
  <c r="GE126" i="46"/>
  <c r="GF126" i="46"/>
  <c r="GG126" i="46"/>
  <c r="GK126" i="46" s="1"/>
  <c r="GH126" i="46"/>
  <c r="GE127" i="46"/>
  <c r="GF127" i="46"/>
  <c r="GG127" i="46"/>
  <c r="GH127" i="46"/>
  <c r="GE128" i="46"/>
  <c r="GF128" i="46"/>
  <c r="GG128" i="46"/>
  <c r="GH128" i="46"/>
  <c r="GE129" i="46"/>
  <c r="GF129" i="46"/>
  <c r="GG129" i="46"/>
  <c r="GH129" i="46"/>
  <c r="GK129" i="46" s="1"/>
  <c r="GE130" i="46"/>
  <c r="GF130" i="46"/>
  <c r="GG130" i="46"/>
  <c r="GH130" i="46"/>
  <c r="GK130" i="46" s="1"/>
  <c r="GE131" i="46"/>
  <c r="GF131" i="46"/>
  <c r="GG131" i="46"/>
  <c r="GK131" i="46" s="1"/>
  <c r="GH131" i="46"/>
  <c r="GE132" i="46"/>
  <c r="GF132" i="46"/>
  <c r="GG132" i="46"/>
  <c r="GK132" i="46" s="1"/>
  <c r="GH132" i="46"/>
  <c r="GE133" i="46"/>
  <c r="GF133" i="46"/>
  <c r="GG133" i="46"/>
  <c r="GK133" i="46" s="1"/>
  <c r="GH133" i="46"/>
  <c r="GE134" i="46"/>
  <c r="GF134" i="46"/>
  <c r="GG134" i="46"/>
  <c r="GK134" i="46" s="1"/>
  <c r="GH134" i="46"/>
  <c r="GE135" i="46"/>
  <c r="GF135" i="46"/>
  <c r="GG135" i="46"/>
  <c r="GH135" i="46"/>
  <c r="GE136" i="46"/>
  <c r="GF136" i="46"/>
  <c r="GG136" i="46"/>
  <c r="GH136" i="46"/>
  <c r="GE137" i="46"/>
  <c r="GF137" i="46"/>
  <c r="GG137" i="46"/>
  <c r="GH137" i="46"/>
  <c r="GK137" i="46" s="1"/>
  <c r="GE138" i="46"/>
  <c r="GF138" i="46"/>
  <c r="GG138" i="46"/>
  <c r="GH138" i="46"/>
  <c r="GK138" i="46" s="1"/>
  <c r="GE139" i="46"/>
  <c r="GF139" i="46"/>
  <c r="GG139" i="46"/>
  <c r="GK139" i="46" s="1"/>
  <c r="GH139" i="46"/>
  <c r="GE140" i="46"/>
  <c r="GF140" i="46"/>
  <c r="GG140" i="46"/>
  <c r="GK140" i="46" s="1"/>
  <c r="GH140" i="46"/>
  <c r="GE141" i="46"/>
  <c r="GF141" i="46"/>
  <c r="GG141" i="46"/>
  <c r="GK141" i="46" s="1"/>
  <c r="GH141" i="46"/>
  <c r="GE142" i="46"/>
  <c r="GF142" i="46"/>
  <c r="GG142" i="46"/>
  <c r="GK142" i="46" s="1"/>
  <c r="GH142" i="46"/>
  <c r="GE143" i="46"/>
  <c r="GF143" i="46"/>
  <c r="GG143" i="46"/>
  <c r="GH143" i="46"/>
  <c r="GE144" i="46"/>
  <c r="GF144" i="46"/>
  <c r="GG144" i="46"/>
  <c r="GH144" i="46"/>
  <c r="GE145" i="46"/>
  <c r="GF145" i="46"/>
  <c r="GG145" i="46"/>
  <c r="GH145" i="46"/>
  <c r="GK145" i="46" s="1"/>
  <c r="GE146" i="46"/>
  <c r="GF146" i="46"/>
  <c r="GG146" i="46"/>
  <c r="GH146" i="46"/>
  <c r="GK146" i="46" s="1"/>
  <c r="GE147" i="46"/>
  <c r="GF147" i="46"/>
  <c r="GG147" i="46"/>
  <c r="GK147" i="46" s="1"/>
  <c r="GH147" i="46"/>
  <c r="GE148" i="46"/>
  <c r="GF148" i="46"/>
  <c r="GG148" i="46"/>
  <c r="GK148" i="46" s="1"/>
  <c r="GH148" i="46"/>
  <c r="GE149" i="46"/>
  <c r="GF149" i="46"/>
  <c r="GG149" i="46"/>
  <c r="GK149" i="46" s="1"/>
  <c r="GH149" i="46"/>
  <c r="GE150" i="46"/>
  <c r="GF150" i="46"/>
  <c r="GG150" i="46"/>
  <c r="GK150" i="46" s="1"/>
  <c r="GH150" i="46"/>
  <c r="GE151" i="46"/>
  <c r="GF151" i="46"/>
  <c r="GG151" i="46"/>
  <c r="GH151" i="46"/>
  <c r="GE152" i="46"/>
  <c r="GF152" i="46"/>
  <c r="GG152" i="46"/>
  <c r="GH152" i="46"/>
  <c r="GE153" i="46"/>
  <c r="GF153" i="46"/>
  <c r="GG153" i="46"/>
  <c r="GH153" i="46"/>
  <c r="GE154" i="46"/>
  <c r="GF154" i="46"/>
  <c r="GG154" i="46"/>
  <c r="GH154" i="46"/>
  <c r="GE155" i="46"/>
  <c r="GF155" i="46"/>
  <c r="GG155" i="46"/>
  <c r="GH155" i="46"/>
  <c r="GK155" i="46" s="1"/>
  <c r="GE156" i="46"/>
  <c r="GF156" i="46"/>
  <c r="GG156" i="46"/>
  <c r="GH156" i="46"/>
  <c r="GK156" i="46" s="1"/>
  <c r="GE157" i="46"/>
  <c r="GF157" i="46"/>
  <c r="GG157" i="46"/>
  <c r="GH157" i="46"/>
  <c r="GE158" i="46"/>
  <c r="GF158" i="46"/>
  <c r="GG158" i="46"/>
  <c r="GH158" i="46"/>
  <c r="GK158" i="46" s="1"/>
  <c r="GE159" i="46"/>
  <c r="GF159" i="46"/>
  <c r="GG159" i="46"/>
  <c r="GK159" i="46" s="1"/>
  <c r="GH159" i="46"/>
  <c r="GE160" i="46"/>
  <c r="GF160" i="46"/>
  <c r="GG160" i="46"/>
  <c r="GK160" i="46" s="1"/>
  <c r="GH160" i="46"/>
  <c r="GE161" i="46"/>
  <c r="GF161" i="46"/>
  <c r="GG161" i="46"/>
  <c r="GK161" i="46" s="1"/>
  <c r="GH161" i="46"/>
  <c r="GE162" i="46"/>
  <c r="GF162" i="46"/>
  <c r="GG162" i="46"/>
  <c r="GK162" i="46" s="1"/>
  <c r="GH162" i="46"/>
  <c r="GE163" i="46"/>
  <c r="GF163" i="46"/>
  <c r="GG163" i="46"/>
  <c r="GH163" i="46"/>
  <c r="GE164" i="46"/>
  <c r="GF164" i="46"/>
  <c r="GG164" i="46"/>
  <c r="GH164" i="46"/>
  <c r="GE165" i="46"/>
  <c r="GF165" i="46"/>
  <c r="GG165" i="46"/>
  <c r="GH165" i="46"/>
  <c r="GE166" i="46"/>
  <c r="GF166" i="46"/>
  <c r="GG166" i="46"/>
  <c r="GH166" i="46"/>
  <c r="GE167" i="46"/>
  <c r="GF167" i="46"/>
  <c r="GG167" i="46"/>
  <c r="GH167" i="46"/>
  <c r="GE168" i="46"/>
  <c r="GF168" i="46"/>
  <c r="GG168" i="46"/>
  <c r="GH168" i="46"/>
  <c r="GE169" i="46"/>
  <c r="GF169" i="46"/>
  <c r="GG169" i="46"/>
  <c r="GH169" i="46"/>
  <c r="GE170" i="46"/>
  <c r="GF170" i="46"/>
  <c r="GG170" i="46"/>
  <c r="GH170" i="46"/>
  <c r="GE171" i="46"/>
  <c r="GF171" i="46"/>
  <c r="GG171" i="46"/>
  <c r="GH171" i="46"/>
  <c r="GE172" i="46"/>
  <c r="GF172" i="46"/>
  <c r="GG172" i="46"/>
  <c r="GH172" i="46"/>
  <c r="GE173" i="46"/>
  <c r="GF173" i="46"/>
  <c r="GG173" i="46"/>
  <c r="GH173" i="46"/>
  <c r="GE174" i="46"/>
  <c r="GF174" i="46"/>
  <c r="GG174" i="46"/>
  <c r="GH174" i="46"/>
  <c r="GK174" i="46" s="1"/>
  <c r="GE175" i="46"/>
  <c r="GF175" i="46"/>
  <c r="GG175" i="46"/>
  <c r="GH175" i="46"/>
  <c r="GE176" i="46"/>
  <c r="GF176" i="46"/>
  <c r="GG176" i="46"/>
  <c r="GH176" i="46"/>
  <c r="GK176" i="46" s="1"/>
  <c r="GE177" i="46"/>
  <c r="GF177" i="46"/>
  <c r="GG177" i="46"/>
  <c r="GH177" i="46"/>
  <c r="GE178" i="46"/>
  <c r="GF178" i="46"/>
  <c r="GG178" i="46"/>
  <c r="GK178" i="46" s="1"/>
  <c r="GH178" i="46"/>
  <c r="GE179" i="46"/>
  <c r="GF179" i="46"/>
  <c r="GG179" i="46"/>
  <c r="GH179" i="46"/>
  <c r="GE180" i="46"/>
  <c r="GF180" i="46"/>
  <c r="GG180" i="46"/>
  <c r="GK180" i="46" s="1"/>
  <c r="GH180" i="46"/>
  <c r="GE181" i="46"/>
  <c r="GF181" i="46"/>
  <c r="GG181" i="46"/>
  <c r="GK181" i="46" s="1"/>
  <c r="GH181" i="46"/>
  <c r="GE182" i="46"/>
  <c r="GF182" i="46"/>
  <c r="GG182" i="46"/>
  <c r="GK182" i="46" s="1"/>
  <c r="GH182" i="46"/>
  <c r="GE183" i="46"/>
  <c r="GF183" i="46"/>
  <c r="GG183" i="46"/>
  <c r="GH183" i="46"/>
  <c r="GE184" i="46"/>
  <c r="GF184" i="46"/>
  <c r="GG184" i="46"/>
  <c r="GH184" i="46"/>
  <c r="GE185" i="46"/>
  <c r="GF185" i="46"/>
  <c r="GG185" i="46"/>
  <c r="GH185" i="46"/>
  <c r="GK185" i="46" s="1"/>
  <c r="GE186" i="46"/>
  <c r="GF186" i="46"/>
  <c r="GG186" i="46"/>
  <c r="GK186" i="46" s="1"/>
  <c r="GH186" i="46"/>
  <c r="GE187" i="46"/>
  <c r="GF187" i="46"/>
  <c r="GG187" i="46"/>
  <c r="GK187" i="46" s="1"/>
  <c r="GH187" i="46"/>
  <c r="GE188" i="46"/>
  <c r="GF188" i="46"/>
  <c r="GG188" i="46"/>
  <c r="GK188" i="46" s="1"/>
  <c r="GH188" i="46"/>
  <c r="GE189" i="46"/>
  <c r="GF189" i="46"/>
  <c r="GG189" i="46"/>
  <c r="GH189" i="46"/>
  <c r="GE190" i="46"/>
  <c r="GF190" i="46"/>
  <c r="GG190" i="46"/>
  <c r="GK190" i="46" s="1"/>
  <c r="GH190" i="46"/>
  <c r="GE191" i="46"/>
  <c r="GF191" i="46"/>
  <c r="GG191" i="46"/>
  <c r="GH191" i="46"/>
  <c r="GE192" i="46"/>
  <c r="GF192" i="46"/>
  <c r="GG192" i="46"/>
  <c r="GH192" i="46"/>
  <c r="GE193" i="46"/>
  <c r="GF193" i="46"/>
  <c r="GG193" i="46"/>
  <c r="GH193" i="46"/>
  <c r="GE194" i="46"/>
  <c r="GF194" i="46"/>
  <c r="GG194" i="46"/>
  <c r="GH194" i="46"/>
  <c r="GK194" i="46" s="1"/>
  <c r="GE195" i="46"/>
  <c r="GF195" i="46"/>
  <c r="GG195" i="46"/>
  <c r="GK195" i="46" s="1"/>
  <c r="GH195" i="46"/>
  <c r="GE196" i="46"/>
  <c r="GF196" i="46"/>
  <c r="GG196" i="46"/>
  <c r="GK196" i="46" s="1"/>
  <c r="GH196" i="46"/>
  <c r="GE197" i="46"/>
  <c r="GF197" i="46"/>
  <c r="GG197" i="46"/>
  <c r="GH197" i="46"/>
  <c r="GE198" i="46"/>
  <c r="GF198" i="46"/>
  <c r="GG198" i="46"/>
  <c r="GK198" i="46" s="1"/>
  <c r="GH198" i="46"/>
  <c r="GE199" i="46"/>
  <c r="GF199" i="46"/>
  <c r="GG199" i="46"/>
  <c r="GK199" i="46" s="1"/>
  <c r="GH199" i="46"/>
  <c r="GE200" i="46"/>
  <c r="GF200" i="46"/>
  <c r="GK200" i="46" s="1"/>
  <c r="GG200" i="46"/>
  <c r="GH200" i="46"/>
  <c r="GE201" i="46"/>
  <c r="GF201" i="46"/>
  <c r="GG201" i="46"/>
  <c r="GH201" i="46"/>
  <c r="GE202" i="46"/>
  <c r="GF202" i="46"/>
  <c r="GG202" i="46"/>
  <c r="GH202" i="46"/>
  <c r="GE203" i="46"/>
  <c r="GF203" i="46"/>
  <c r="GG203" i="46"/>
  <c r="GH203" i="46"/>
  <c r="GE204" i="46"/>
  <c r="GF204" i="46"/>
  <c r="GG204" i="46"/>
  <c r="GH204" i="46"/>
  <c r="GE205" i="46"/>
  <c r="GF205" i="46"/>
  <c r="GG205" i="46"/>
  <c r="GH205" i="46"/>
  <c r="GE206" i="46"/>
  <c r="GF206" i="46"/>
  <c r="GG206" i="46"/>
  <c r="GH206" i="46"/>
  <c r="GE207" i="46"/>
  <c r="GF207" i="46"/>
  <c r="GG207" i="46"/>
  <c r="GH207" i="46"/>
  <c r="GE208" i="46"/>
  <c r="GF208" i="46"/>
  <c r="GG208" i="46"/>
  <c r="GH208" i="46"/>
  <c r="GE209" i="46"/>
  <c r="GF209" i="46"/>
  <c r="GG209" i="46"/>
  <c r="GH209" i="46"/>
  <c r="GK209" i="46" s="1"/>
  <c r="GE210" i="46"/>
  <c r="GF210" i="46"/>
  <c r="GG210" i="46"/>
  <c r="GH210" i="46"/>
  <c r="GK210" i="46" s="1"/>
  <c r="GE211" i="46"/>
  <c r="GF211" i="46"/>
  <c r="GG211" i="46"/>
  <c r="GK211" i="46" s="1"/>
  <c r="GH211" i="46"/>
  <c r="GE212" i="46"/>
  <c r="GF212" i="46"/>
  <c r="GG212" i="46"/>
  <c r="GK212" i="46" s="1"/>
  <c r="GH212" i="46"/>
  <c r="GE213" i="46"/>
  <c r="GF213" i="46"/>
  <c r="GG213" i="46"/>
  <c r="GH213" i="46"/>
  <c r="GF12" i="46"/>
  <c r="GG12" i="46"/>
  <c r="GH12" i="46"/>
  <c r="GE12" i="46"/>
  <c r="GK12" i="46" s="1"/>
  <c r="GI218" i="46"/>
  <c r="GI217" i="46"/>
  <c r="GI216" i="46"/>
  <c r="GL214" i="46"/>
  <c r="GM214" i="46" s="1"/>
  <c r="GJ214" i="46"/>
  <c r="GI214" i="46"/>
  <c r="GL213" i="46"/>
  <c r="GM213" i="46" s="1"/>
  <c r="GJ213" i="46"/>
  <c r="GI213" i="46"/>
  <c r="GM212" i="46"/>
  <c r="GL212" i="46"/>
  <c r="GJ212" i="46"/>
  <c r="GI212" i="46"/>
  <c r="GL211" i="46"/>
  <c r="GM211" i="46" s="1"/>
  <c r="GJ211" i="46"/>
  <c r="GI211" i="46"/>
  <c r="GM210" i="46"/>
  <c r="GL210" i="46"/>
  <c r="GJ210" i="46"/>
  <c r="GI210" i="46"/>
  <c r="GL209" i="46"/>
  <c r="GM209" i="46" s="1"/>
  <c r="GJ209" i="46"/>
  <c r="GI209" i="46"/>
  <c r="GM208" i="46"/>
  <c r="GL208" i="46"/>
  <c r="GJ208" i="46"/>
  <c r="GI208" i="46"/>
  <c r="GK208" i="46"/>
  <c r="GL207" i="46"/>
  <c r="GM207" i="46" s="1"/>
  <c r="GJ207" i="46"/>
  <c r="GI207" i="46"/>
  <c r="GM206" i="46"/>
  <c r="GL206" i="46"/>
  <c r="GJ206" i="46"/>
  <c r="GI206" i="46"/>
  <c r="GK206" i="46"/>
  <c r="GL205" i="46"/>
  <c r="GM205" i="46" s="1"/>
  <c r="GJ205" i="46"/>
  <c r="GI205" i="46"/>
  <c r="GM204" i="46"/>
  <c r="GL204" i="46"/>
  <c r="GJ204" i="46"/>
  <c r="GI204" i="46"/>
  <c r="GK204" i="46"/>
  <c r="GL203" i="46"/>
  <c r="GM203" i="46" s="1"/>
  <c r="GJ203" i="46"/>
  <c r="GI203" i="46"/>
  <c r="GM202" i="46"/>
  <c r="GL202" i="46"/>
  <c r="GJ202" i="46"/>
  <c r="GI202" i="46"/>
  <c r="GK202" i="46"/>
  <c r="GL201" i="46"/>
  <c r="GM201" i="46" s="1"/>
  <c r="GJ201" i="46"/>
  <c r="GI201" i="46"/>
  <c r="GK201" i="46"/>
  <c r="GM200" i="46"/>
  <c r="GL200" i="46"/>
  <c r="GJ200" i="46"/>
  <c r="GI200" i="46"/>
  <c r="GL199" i="46"/>
  <c r="GM199" i="46" s="1"/>
  <c r="GJ199" i="46"/>
  <c r="GI199" i="46"/>
  <c r="GM198" i="46"/>
  <c r="GL198" i="46"/>
  <c r="GJ198" i="46"/>
  <c r="GI198" i="46"/>
  <c r="GL197" i="46"/>
  <c r="GM197" i="46" s="1"/>
  <c r="GJ197" i="46"/>
  <c r="GI197" i="46"/>
  <c r="GM196" i="46"/>
  <c r="GL196" i="46"/>
  <c r="GJ196" i="46"/>
  <c r="GI196" i="46"/>
  <c r="GL195" i="46"/>
  <c r="GM195" i="46" s="1"/>
  <c r="GJ195" i="46"/>
  <c r="GI195" i="46"/>
  <c r="GM194" i="46"/>
  <c r="GL194" i="46"/>
  <c r="GJ194" i="46"/>
  <c r="GI194" i="46"/>
  <c r="GM193" i="46"/>
  <c r="GL193" i="46"/>
  <c r="GJ193" i="46"/>
  <c r="GI193" i="46"/>
  <c r="GM192" i="46"/>
  <c r="GL192" i="46"/>
  <c r="GJ192" i="46"/>
  <c r="GI192" i="46"/>
  <c r="GK192" i="46"/>
  <c r="GL191" i="46"/>
  <c r="GM191" i="46" s="1"/>
  <c r="GJ191" i="46"/>
  <c r="GI191" i="46"/>
  <c r="GK191" i="46"/>
  <c r="GM190" i="46"/>
  <c r="GL190" i="46"/>
  <c r="GJ190" i="46"/>
  <c r="GI190" i="46"/>
  <c r="GL189" i="46"/>
  <c r="GM189" i="46" s="1"/>
  <c r="GJ189" i="46"/>
  <c r="GI189" i="46"/>
  <c r="GM188" i="46"/>
  <c r="GL188" i="46"/>
  <c r="GJ188" i="46"/>
  <c r="GI188" i="46"/>
  <c r="GL187" i="46"/>
  <c r="GM187" i="46" s="1"/>
  <c r="GJ187" i="46"/>
  <c r="GI187" i="46"/>
  <c r="GM186" i="46"/>
  <c r="GL186" i="46"/>
  <c r="GJ186" i="46"/>
  <c r="GI186" i="46"/>
  <c r="GM185" i="46"/>
  <c r="GL185" i="46"/>
  <c r="GJ185" i="46"/>
  <c r="GI185" i="46"/>
  <c r="GM184" i="46"/>
  <c r="GL184" i="46"/>
  <c r="GJ184" i="46"/>
  <c r="GI184" i="46"/>
  <c r="GK184" i="46"/>
  <c r="GL183" i="46"/>
  <c r="GM183" i="46" s="1"/>
  <c r="GJ183" i="46"/>
  <c r="GI183" i="46"/>
  <c r="GK183" i="46"/>
  <c r="GM182" i="46"/>
  <c r="GL182" i="46"/>
  <c r="GJ182" i="46"/>
  <c r="GI182" i="46"/>
  <c r="GM181" i="46"/>
  <c r="GL181" i="46"/>
  <c r="GJ181" i="46"/>
  <c r="GI181" i="46"/>
  <c r="GL180" i="46"/>
  <c r="GM180" i="46" s="1"/>
  <c r="GJ180" i="46"/>
  <c r="GI180" i="46"/>
  <c r="GL179" i="46"/>
  <c r="GM179" i="46" s="1"/>
  <c r="GJ179" i="46"/>
  <c r="GI179" i="46"/>
  <c r="GM178" i="46"/>
  <c r="GL178" i="46"/>
  <c r="GJ178" i="46"/>
  <c r="GI178" i="46"/>
  <c r="GM177" i="46"/>
  <c r="GL177" i="46"/>
  <c r="GJ177" i="46"/>
  <c r="GI177" i="46"/>
  <c r="GM176" i="46"/>
  <c r="GL176" i="46"/>
  <c r="GJ176" i="46"/>
  <c r="GI176" i="46"/>
  <c r="GL175" i="46"/>
  <c r="GM175" i="46" s="1"/>
  <c r="GJ175" i="46"/>
  <c r="GI175" i="46"/>
  <c r="GM174" i="46"/>
  <c r="GL174" i="46"/>
  <c r="GJ174" i="46"/>
  <c r="GI174" i="46"/>
  <c r="GM173" i="46"/>
  <c r="GL173" i="46"/>
  <c r="GJ173" i="46"/>
  <c r="GI173" i="46"/>
  <c r="GM172" i="46"/>
  <c r="GL172" i="46"/>
  <c r="GJ172" i="46"/>
  <c r="GI172" i="46"/>
  <c r="GK172" i="46"/>
  <c r="GL171" i="46"/>
  <c r="GM171" i="46" s="1"/>
  <c r="GJ171" i="46"/>
  <c r="GI171" i="46"/>
  <c r="GM170" i="46"/>
  <c r="GL170" i="46"/>
  <c r="GJ170" i="46"/>
  <c r="GI170" i="46"/>
  <c r="GK170" i="46"/>
  <c r="GL169" i="46"/>
  <c r="GM169" i="46" s="1"/>
  <c r="GJ169" i="46"/>
  <c r="GI169" i="46"/>
  <c r="GK169" i="46"/>
  <c r="GL168" i="46"/>
  <c r="GM168" i="46" s="1"/>
  <c r="GJ168" i="46"/>
  <c r="GI168" i="46"/>
  <c r="GK168" i="46"/>
  <c r="GL167" i="46"/>
  <c r="GM167" i="46" s="1"/>
  <c r="GJ167" i="46"/>
  <c r="GI167" i="46"/>
  <c r="GM166" i="46"/>
  <c r="GL166" i="46"/>
  <c r="GJ166" i="46"/>
  <c r="GI166" i="46"/>
  <c r="GK166" i="46"/>
  <c r="GL165" i="46"/>
  <c r="GM165" i="46" s="1"/>
  <c r="GJ165" i="46"/>
  <c r="GI165" i="46"/>
  <c r="GM164" i="46"/>
  <c r="GL164" i="46"/>
  <c r="GJ164" i="46"/>
  <c r="GI164" i="46"/>
  <c r="GK164" i="46"/>
  <c r="GL163" i="46"/>
  <c r="GM163" i="46" s="1"/>
  <c r="GJ163" i="46"/>
  <c r="GI163" i="46"/>
  <c r="GK163" i="46"/>
  <c r="GM162" i="46"/>
  <c r="GL162" i="46"/>
  <c r="GJ162" i="46"/>
  <c r="GI162" i="46"/>
  <c r="GL161" i="46"/>
  <c r="GM161" i="46" s="1"/>
  <c r="GJ161" i="46"/>
  <c r="GI161" i="46"/>
  <c r="GM160" i="46"/>
  <c r="GL160" i="46"/>
  <c r="GJ160" i="46"/>
  <c r="GI160" i="46"/>
  <c r="GL159" i="46"/>
  <c r="GM159" i="46" s="1"/>
  <c r="GJ159" i="46"/>
  <c r="GI159" i="46"/>
  <c r="GM158" i="46"/>
  <c r="GL158" i="46"/>
  <c r="GJ158" i="46"/>
  <c r="GI158" i="46"/>
  <c r="GL157" i="46"/>
  <c r="GM157" i="46" s="1"/>
  <c r="GJ157" i="46"/>
  <c r="GI157" i="46"/>
  <c r="GM156" i="46"/>
  <c r="GL156" i="46"/>
  <c r="GJ156" i="46"/>
  <c r="GI156" i="46"/>
  <c r="GL155" i="46"/>
  <c r="GM155" i="46" s="1"/>
  <c r="GJ155" i="46"/>
  <c r="GI155" i="46"/>
  <c r="GM154" i="46"/>
  <c r="GL154" i="46"/>
  <c r="GJ154" i="46"/>
  <c r="GI154" i="46"/>
  <c r="GK154" i="46"/>
  <c r="GL153" i="46"/>
  <c r="GM153" i="46" s="1"/>
  <c r="GJ153" i="46"/>
  <c r="GI153" i="46"/>
  <c r="GM152" i="46"/>
  <c r="GL152" i="46"/>
  <c r="GJ152" i="46"/>
  <c r="GI152" i="46"/>
  <c r="GK152" i="46"/>
  <c r="GL151" i="46"/>
  <c r="GM151" i="46" s="1"/>
  <c r="GJ151" i="46"/>
  <c r="GI151" i="46"/>
  <c r="GK151" i="46"/>
  <c r="GM150" i="46"/>
  <c r="GL150" i="46"/>
  <c r="GJ150" i="46"/>
  <c r="GI150" i="46"/>
  <c r="GL149" i="46"/>
  <c r="GM149" i="46" s="1"/>
  <c r="GJ149" i="46"/>
  <c r="GI149" i="46"/>
  <c r="GM148" i="46"/>
  <c r="GL148" i="46"/>
  <c r="GJ148" i="46"/>
  <c r="GI148" i="46"/>
  <c r="GL147" i="46"/>
  <c r="GM147" i="46" s="1"/>
  <c r="GJ147" i="46"/>
  <c r="GI147" i="46"/>
  <c r="GM146" i="46"/>
  <c r="GL146" i="46"/>
  <c r="GJ146" i="46"/>
  <c r="GI146" i="46"/>
  <c r="GL145" i="46"/>
  <c r="GM145" i="46" s="1"/>
  <c r="GJ145" i="46"/>
  <c r="GI145" i="46"/>
  <c r="GM144" i="46"/>
  <c r="GL144" i="46"/>
  <c r="GJ144" i="46"/>
  <c r="GI144" i="46"/>
  <c r="GK144" i="46"/>
  <c r="GL143" i="46"/>
  <c r="GM143" i="46" s="1"/>
  <c r="GJ143" i="46"/>
  <c r="GI143" i="46"/>
  <c r="GK143" i="46"/>
  <c r="GM142" i="46"/>
  <c r="GL142" i="46"/>
  <c r="GJ142" i="46"/>
  <c r="GI142" i="46"/>
  <c r="GL141" i="46"/>
  <c r="GM141" i="46" s="1"/>
  <c r="GJ141" i="46"/>
  <c r="GI141" i="46"/>
  <c r="GM140" i="46"/>
  <c r="GL140" i="46"/>
  <c r="GJ140" i="46"/>
  <c r="GI140" i="46"/>
  <c r="GL139" i="46"/>
  <c r="GM139" i="46" s="1"/>
  <c r="GJ139" i="46"/>
  <c r="GI139" i="46"/>
  <c r="GM138" i="46"/>
  <c r="GL138" i="46"/>
  <c r="GJ138" i="46"/>
  <c r="GI138" i="46"/>
  <c r="GL137" i="46"/>
  <c r="GM137" i="46" s="1"/>
  <c r="GJ137" i="46"/>
  <c r="GI137" i="46"/>
  <c r="GM136" i="46"/>
  <c r="GL136" i="46"/>
  <c r="GJ136" i="46"/>
  <c r="GI136" i="46"/>
  <c r="GK136" i="46"/>
  <c r="GL135" i="46"/>
  <c r="GM135" i="46" s="1"/>
  <c r="GJ135" i="46"/>
  <c r="GI135" i="46"/>
  <c r="GK135" i="46"/>
  <c r="GM134" i="46"/>
  <c r="GL134" i="46"/>
  <c r="GJ134" i="46"/>
  <c r="GI134" i="46"/>
  <c r="GL133" i="46"/>
  <c r="GM133" i="46" s="1"/>
  <c r="GJ133" i="46"/>
  <c r="GI133" i="46"/>
  <c r="GM132" i="46"/>
  <c r="GL132" i="46"/>
  <c r="GJ132" i="46"/>
  <c r="GI132" i="46"/>
  <c r="GL131" i="46"/>
  <c r="GM131" i="46" s="1"/>
  <c r="GJ131" i="46"/>
  <c r="GI131" i="46"/>
  <c r="GM130" i="46"/>
  <c r="GL130" i="46"/>
  <c r="GJ130" i="46"/>
  <c r="GI130" i="46"/>
  <c r="GL129" i="46"/>
  <c r="GM129" i="46" s="1"/>
  <c r="GJ129" i="46"/>
  <c r="GI129" i="46"/>
  <c r="GM128" i="46"/>
  <c r="GL128" i="46"/>
  <c r="GJ128" i="46"/>
  <c r="GI128" i="46"/>
  <c r="GK128" i="46"/>
  <c r="GL127" i="46"/>
  <c r="GM127" i="46" s="1"/>
  <c r="GJ127" i="46"/>
  <c r="GI127" i="46"/>
  <c r="GK127" i="46"/>
  <c r="GM126" i="46"/>
  <c r="GL126" i="46"/>
  <c r="GJ126" i="46"/>
  <c r="GI126" i="46"/>
  <c r="GL125" i="46"/>
  <c r="GM125" i="46" s="1"/>
  <c r="GJ125" i="46"/>
  <c r="GI125" i="46"/>
  <c r="GM124" i="46"/>
  <c r="GL124" i="46"/>
  <c r="GJ124" i="46"/>
  <c r="GI124" i="46"/>
  <c r="GL123" i="46"/>
  <c r="GM123" i="46" s="1"/>
  <c r="GJ123" i="46"/>
  <c r="GI123" i="46"/>
  <c r="GM122" i="46"/>
  <c r="GL122" i="46"/>
  <c r="GJ122" i="46"/>
  <c r="GI122" i="46"/>
  <c r="GL121" i="46"/>
  <c r="GM121" i="46" s="1"/>
  <c r="GJ121" i="46"/>
  <c r="GI121" i="46"/>
  <c r="GM120" i="46"/>
  <c r="GL120" i="46"/>
  <c r="GJ120" i="46"/>
  <c r="GI120" i="46"/>
  <c r="GK120" i="46"/>
  <c r="GL119" i="46"/>
  <c r="GM119" i="46" s="1"/>
  <c r="GJ119" i="46"/>
  <c r="GI119" i="46"/>
  <c r="GK119" i="46"/>
  <c r="GM118" i="46"/>
  <c r="GL118" i="46"/>
  <c r="GJ118" i="46"/>
  <c r="GI118" i="46"/>
  <c r="GL117" i="46"/>
  <c r="GM117" i="46" s="1"/>
  <c r="GJ117" i="46"/>
  <c r="GI117" i="46"/>
  <c r="GM116" i="46"/>
  <c r="GL116" i="46"/>
  <c r="GJ116" i="46"/>
  <c r="GI116" i="46"/>
  <c r="GL115" i="46"/>
  <c r="GM115" i="46" s="1"/>
  <c r="GJ115" i="46"/>
  <c r="GI115" i="46"/>
  <c r="GM114" i="46"/>
  <c r="GL114" i="46"/>
  <c r="GJ114" i="46"/>
  <c r="GI114" i="46"/>
  <c r="GL113" i="46"/>
  <c r="GM113" i="46" s="1"/>
  <c r="GJ113" i="46"/>
  <c r="GI113" i="46"/>
  <c r="GM112" i="46"/>
  <c r="GL112" i="46"/>
  <c r="GJ112" i="46"/>
  <c r="GI112" i="46"/>
  <c r="GK112" i="46"/>
  <c r="GL111" i="46"/>
  <c r="GM111" i="46" s="1"/>
  <c r="GJ111" i="46"/>
  <c r="GI111" i="46"/>
  <c r="GK111" i="46"/>
  <c r="GM110" i="46"/>
  <c r="GL110" i="46"/>
  <c r="GJ110" i="46"/>
  <c r="GI110" i="46"/>
  <c r="GL109" i="46"/>
  <c r="GM109" i="46" s="1"/>
  <c r="GJ109" i="46"/>
  <c r="GI109" i="46"/>
  <c r="GM108" i="46"/>
  <c r="GL108" i="46"/>
  <c r="GJ108" i="46"/>
  <c r="GI108" i="46"/>
  <c r="GL107" i="46"/>
  <c r="GM107" i="46" s="1"/>
  <c r="GJ107" i="46"/>
  <c r="GI107" i="46"/>
  <c r="GM106" i="46"/>
  <c r="GL106" i="46"/>
  <c r="GJ106" i="46"/>
  <c r="GI106" i="46"/>
  <c r="GL105" i="46"/>
  <c r="GM105" i="46" s="1"/>
  <c r="GJ105" i="46"/>
  <c r="GI105" i="46"/>
  <c r="GM104" i="46"/>
  <c r="GL104" i="46"/>
  <c r="GJ104" i="46"/>
  <c r="GI104" i="46"/>
  <c r="GL103" i="46"/>
  <c r="GM103" i="46" s="1"/>
  <c r="GJ103" i="46"/>
  <c r="GI103" i="46"/>
  <c r="GM102" i="46"/>
  <c r="GL102" i="46"/>
  <c r="GJ102" i="46"/>
  <c r="GI102" i="46"/>
  <c r="GL101" i="46"/>
  <c r="GM101" i="46" s="1"/>
  <c r="GJ101" i="46"/>
  <c r="GI101" i="46"/>
  <c r="GM100" i="46"/>
  <c r="GL100" i="46"/>
  <c r="GJ100" i="46"/>
  <c r="GI100" i="46"/>
  <c r="GK100" i="46"/>
  <c r="GL99" i="46"/>
  <c r="GM99" i="46" s="1"/>
  <c r="GJ99" i="46"/>
  <c r="GI99" i="46"/>
  <c r="GK99" i="46"/>
  <c r="GM98" i="46"/>
  <c r="GL98" i="46"/>
  <c r="GJ98" i="46"/>
  <c r="GI98" i="46"/>
  <c r="GL97" i="46"/>
  <c r="GM97" i="46" s="1"/>
  <c r="GJ97" i="46"/>
  <c r="GI97" i="46"/>
  <c r="GM96" i="46"/>
  <c r="GL96" i="46"/>
  <c r="GJ96" i="46"/>
  <c r="GI96" i="46"/>
  <c r="GL95" i="46"/>
  <c r="GM95" i="46" s="1"/>
  <c r="GJ95" i="46"/>
  <c r="GI95" i="46"/>
  <c r="GM94" i="46"/>
  <c r="GL94" i="46"/>
  <c r="GJ94" i="46"/>
  <c r="GI94" i="46"/>
  <c r="GL93" i="46"/>
  <c r="GM93" i="46" s="1"/>
  <c r="GJ93" i="46"/>
  <c r="GI93" i="46"/>
  <c r="GM92" i="46"/>
  <c r="GL92" i="46"/>
  <c r="GJ92" i="46"/>
  <c r="GI92" i="46"/>
  <c r="GK92" i="46"/>
  <c r="GL91" i="46"/>
  <c r="GM91" i="46" s="1"/>
  <c r="GJ91" i="46"/>
  <c r="GI91" i="46"/>
  <c r="GK91" i="46"/>
  <c r="GM90" i="46"/>
  <c r="GL90" i="46"/>
  <c r="GJ90" i="46"/>
  <c r="GI90" i="46"/>
  <c r="GL89" i="46"/>
  <c r="GM89" i="46" s="1"/>
  <c r="GJ89" i="46"/>
  <c r="GI89" i="46"/>
  <c r="GM88" i="46"/>
  <c r="GL88" i="46"/>
  <c r="GJ88" i="46"/>
  <c r="GI88" i="46"/>
  <c r="GL87" i="46"/>
  <c r="GM87" i="46" s="1"/>
  <c r="GJ87" i="46"/>
  <c r="GI87" i="46"/>
  <c r="GM86" i="46"/>
  <c r="GL86" i="46"/>
  <c r="GJ86" i="46"/>
  <c r="GI86" i="46"/>
  <c r="GL85" i="46"/>
  <c r="GM85" i="46" s="1"/>
  <c r="GJ85" i="46"/>
  <c r="GI85" i="46"/>
  <c r="GM84" i="46"/>
  <c r="GL84" i="46"/>
  <c r="GJ84" i="46"/>
  <c r="GI84" i="46"/>
  <c r="GK84" i="46"/>
  <c r="GL83" i="46"/>
  <c r="GM83" i="46" s="1"/>
  <c r="GJ83" i="46"/>
  <c r="GI83" i="46"/>
  <c r="GK83" i="46"/>
  <c r="GM82" i="46"/>
  <c r="GL82" i="46"/>
  <c r="GJ82" i="46"/>
  <c r="GI82" i="46"/>
  <c r="GL81" i="46"/>
  <c r="GM81" i="46" s="1"/>
  <c r="GJ81" i="46"/>
  <c r="GI81" i="46"/>
  <c r="GM80" i="46"/>
  <c r="GL80" i="46"/>
  <c r="GJ80" i="46"/>
  <c r="GI80" i="46"/>
  <c r="GL79" i="46"/>
  <c r="GM79" i="46" s="1"/>
  <c r="GJ79" i="46"/>
  <c r="GI79" i="46"/>
  <c r="GM78" i="46"/>
  <c r="GL78" i="46"/>
  <c r="GJ78" i="46"/>
  <c r="GI78" i="46"/>
  <c r="GL77" i="46"/>
  <c r="GM77" i="46" s="1"/>
  <c r="GJ77" i="46"/>
  <c r="GI77" i="46"/>
  <c r="GM76" i="46"/>
  <c r="GL76" i="46"/>
  <c r="GJ76" i="46"/>
  <c r="GI76" i="46"/>
  <c r="GL75" i="46"/>
  <c r="GM75" i="46" s="1"/>
  <c r="GJ75" i="46"/>
  <c r="GI75" i="46"/>
  <c r="GM74" i="46"/>
  <c r="GL74" i="46"/>
  <c r="GJ74" i="46"/>
  <c r="GI74" i="46"/>
  <c r="GK74" i="46"/>
  <c r="GL73" i="46"/>
  <c r="GM73" i="46" s="1"/>
  <c r="GJ73" i="46"/>
  <c r="GI73" i="46"/>
  <c r="GK73" i="46"/>
  <c r="GM72" i="46"/>
  <c r="GL72" i="46"/>
  <c r="GJ72" i="46"/>
  <c r="GI72" i="46"/>
  <c r="GL71" i="46"/>
  <c r="GM71" i="46" s="1"/>
  <c r="GJ71" i="46"/>
  <c r="GI71" i="46"/>
  <c r="GM70" i="46"/>
  <c r="GL70" i="46"/>
  <c r="GJ70" i="46"/>
  <c r="GI70" i="46"/>
  <c r="GL69" i="46"/>
  <c r="GM69" i="46" s="1"/>
  <c r="GJ69" i="46"/>
  <c r="GI69" i="46"/>
  <c r="GM68" i="46"/>
  <c r="GL68" i="46"/>
  <c r="GJ68" i="46"/>
  <c r="GI68" i="46"/>
  <c r="GL67" i="46"/>
  <c r="GM67" i="46" s="1"/>
  <c r="GJ67" i="46"/>
  <c r="GI67" i="46"/>
  <c r="GM66" i="46"/>
  <c r="GL66" i="46"/>
  <c r="GJ66" i="46"/>
  <c r="GI66" i="46"/>
  <c r="GK66" i="46"/>
  <c r="GL65" i="46"/>
  <c r="GM65" i="46" s="1"/>
  <c r="GJ65" i="46"/>
  <c r="GI65" i="46"/>
  <c r="GK65" i="46"/>
  <c r="GM64" i="46"/>
  <c r="GL64" i="46"/>
  <c r="GJ64" i="46"/>
  <c r="GI64" i="46"/>
  <c r="GL63" i="46"/>
  <c r="GM63" i="46" s="1"/>
  <c r="GJ63" i="46"/>
  <c r="GI63" i="46"/>
  <c r="GM62" i="46"/>
  <c r="GL62" i="46"/>
  <c r="GJ62" i="46"/>
  <c r="GI62" i="46"/>
  <c r="GL61" i="46"/>
  <c r="GM61" i="46" s="1"/>
  <c r="GJ61" i="46"/>
  <c r="GI61" i="46"/>
  <c r="GM60" i="46"/>
  <c r="GL60" i="46"/>
  <c r="GJ60" i="46"/>
  <c r="GI60" i="46"/>
  <c r="GL59" i="46"/>
  <c r="GM59" i="46" s="1"/>
  <c r="GJ59" i="46"/>
  <c r="GI59" i="46"/>
  <c r="GM58" i="46"/>
  <c r="GL58" i="46"/>
  <c r="GJ58" i="46"/>
  <c r="GI58" i="46"/>
  <c r="GK58" i="46"/>
  <c r="GL57" i="46"/>
  <c r="GM57" i="46" s="1"/>
  <c r="GJ57" i="46"/>
  <c r="GI57" i="46"/>
  <c r="GK57" i="46"/>
  <c r="GM56" i="46"/>
  <c r="GL56" i="46"/>
  <c r="GJ56" i="46"/>
  <c r="GI56" i="46"/>
  <c r="GL55" i="46"/>
  <c r="GM55" i="46" s="1"/>
  <c r="GJ55" i="46"/>
  <c r="GI55" i="46"/>
  <c r="GL54" i="46"/>
  <c r="GM54" i="46" s="1"/>
  <c r="GJ54" i="46"/>
  <c r="GI54" i="46"/>
  <c r="GL53" i="46"/>
  <c r="GM53" i="46" s="1"/>
  <c r="GJ53" i="46"/>
  <c r="GI53" i="46"/>
  <c r="GM52" i="46"/>
  <c r="GL52" i="46"/>
  <c r="GJ52" i="46"/>
  <c r="GI52" i="46"/>
  <c r="GM51" i="46"/>
  <c r="GL51" i="46"/>
  <c r="GJ51" i="46"/>
  <c r="GI51" i="46"/>
  <c r="GL50" i="46"/>
  <c r="GM50" i="46" s="1"/>
  <c r="GJ50" i="46"/>
  <c r="GI50" i="46"/>
  <c r="GL49" i="46"/>
  <c r="GM49" i="46" s="1"/>
  <c r="GJ49" i="46"/>
  <c r="GI49" i="46"/>
  <c r="GM48" i="46"/>
  <c r="GL48" i="46"/>
  <c r="GJ48" i="46"/>
  <c r="GI48" i="46"/>
  <c r="GK48" i="46"/>
  <c r="GM47" i="46"/>
  <c r="GL47" i="46"/>
  <c r="GJ47" i="46"/>
  <c r="GI47" i="46"/>
  <c r="GM46" i="46"/>
  <c r="GL46" i="46"/>
  <c r="GJ46" i="46"/>
  <c r="GI46" i="46"/>
  <c r="GL45" i="46"/>
  <c r="GM45" i="46" s="1"/>
  <c r="GJ45" i="46"/>
  <c r="GI45" i="46"/>
  <c r="GM44" i="46"/>
  <c r="GL44" i="46"/>
  <c r="GJ44" i="46"/>
  <c r="GI44" i="46"/>
  <c r="GM43" i="46"/>
  <c r="GL43" i="46"/>
  <c r="GJ43" i="46"/>
  <c r="GI43" i="46"/>
  <c r="GK43" i="46"/>
  <c r="GL42" i="46"/>
  <c r="GM42" i="46" s="1"/>
  <c r="GJ42" i="46"/>
  <c r="GI42" i="46"/>
  <c r="GK42" i="46"/>
  <c r="GL41" i="46"/>
  <c r="GM41" i="46" s="1"/>
  <c r="GJ41" i="46"/>
  <c r="GI41" i="46"/>
  <c r="GK41" i="46"/>
  <c r="GM40" i="46"/>
  <c r="GL40" i="46"/>
  <c r="GJ40" i="46"/>
  <c r="GI40" i="46"/>
  <c r="GM39" i="46"/>
  <c r="GL39" i="46"/>
  <c r="GJ39" i="46"/>
  <c r="GI39" i="46"/>
  <c r="GL38" i="46"/>
  <c r="GM38" i="46" s="1"/>
  <c r="GJ38" i="46"/>
  <c r="GI38" i="46"/>
  <c r="GL37" i="46"/>
  <c r="GM37" i="46" s="1"/>
  <c r="GJ37" i="46"/>
  <c r="GI37" i="46"/>
  <c r="GM36" i="46"/>
  <c r="GL36" i="46"/>
  <c r="GJ36" i="46"/>
  <c r="GI36" i="46"/>
  <c r="GM35" i="46"/>
  <c r="GL35" i="46"/>
  <c r="GJ35" i="46"/>
  <c r="GI35" i="46"/>
  <c r="GK35" i="46"/>
  <c r="GM34" i="46"/>
  <c r="GL34" i="46"/>
  <c r="GJ34" i="46"/>
  <c r="GI34" i="46"/>
  <c r="GL33" i="46"/>
  <c r="GM33" i="46" s="1"/>
  <c r="GJ33" i="46"/>
  <c r="GI33" i="46"/>
  <c r="GM32" i="46"/>
  <c r="GL32" i="46"/>
  <c r="GJ32" i="46"/>
  <c r="GI32" i="46"/>
  <c r="GM31" i="46"/>
  <c r="GL31" i="46"/>
  <c r="GJ31" i="46"/>
  <c r="GI31" i="46"/>
  <c r="GM30" i="46"/>
  <c r="GL30" i="46"/>
  <c r="GJ30" i="46"/>
  <c r="GI30" i="46"/>
  <c r="GK30" i="46"/>
  <c r="GL29" i="46"/>
  <c r="GM29" i="46" s="1"/>
  <c r="GJ29" i="46"/>
  <c r="GI29" i="46"/>
  <c r="GK29" i="46"/>
  <c r="GM28" i="46"/>
  <c r="GL28" i="46"/>
  <c r="GJ28" i="46"/>
  <c r="GI28" i="46"/>
  <c r="GM27" i="46"/>
  <c r="GL27" i="46"/>
  <c r="GJ27" i="46"/>
  <c r="GI27" i="46"/>
  <c r="GL26" i="46"/>
  <c r="GM26" i="46" s="1"/>
  <c r="GJ26" i="46"/>
  <c r="GI26" i="46"/>
  <c r="GL25" i="46"/>
  <c r="GM25" i="46" s="1"/>
  <c r="GJ25" i="46"/>
  <c r="GI25" i="46"/>
  <c r="GM24" i="46"/>
  <c r="GL24" i="46"/>
  <c r="GJ24" i="46"/>
  <c r="GI24" i="46"/>
  <c r="GM23" i="46"/>
  <c r="GL23" i="46"/>
  <c r="GJ23" i="46"/>
  <c r="GI23" i="46"/>
  <c r="GK23" i="46"/>
  <c r="GL22" i="46"/>
  <c r="GM22" i="46" s="1"/>
  <c r="GJ22" i="46"/>
  <c r="GI22" i="46"/>
  <c r="GK22" i="46"/>
  <c r="GL21" i="46"/>
  <c r="GM21" i="46" s="1"/>
  <c r="GJ21" i="46"/>
  <c r="GI21" i="46"/>
  <c r="GK21" i="46"/>
  <c r="GM20" i="46"/>
  <c r="GL20" i="46"/>
  <c r="GJ20" i="46"/>
  <c r="GI20" i="46"/>
  <c r="GM19" i="46"/>
  <c r="GL19" i="46"/>
  <c r="GJ19" i="46"/>
  <c r="GI19" i="46"/>
  <c r="GL18" i="46"/>
  <c r="GM18" i="46" s="1"/>
  <c r="GJ18" i="46"/>
  <c r="GI18" i="46"/>
  <c r="GL17" i="46"/>
  <c r="GM17" i="46" s="1"/>
  <c r="GJ17" i="46"/>
  <c r="GI17" i="46"/>
  <c r="GM16" i="46"/>
  <c r="GL16" i="46"/>
  <c r="GJ16" i="46"/>
  <c r="GI16" i="46"/>
  <c r="GM15" i="46"/>
  <c r="GL15" i="46"/>
  <c r="GJ15" i="46"/>
  <c r="GI15" i="46"/>
  <c r="GK15" i="46"/>
  <c r="GL14" i="46"/>
  <c r="GM14" i="46" s="1"/>
  <c r="GJ14" i="46"/>
  <c r="GI14" i="46"/>
  <c r="GK14" i="46"/>
  <c r="GL13" i="46"/>
  <c r="GM13" i="46" s="1"/>
  <c r="GJ13" i="46"/>
  <c r="GI13" i="46"/>
  <c r="GK13" i="46"/>
  <c r="GM12" i="46"/>
  <c r="GL12" i="46"/>
  <c r="GJ12" i="46"/>
  <c r="GI12" i="46"/>
  <c r="FL216" i="46"/>
  <c r="FR216" i="46" s="1"/>
  <c r="FN215" i="46"/>
  <c r="FN216" i="46"/>
  <c r="FN217" i="46"/>
  <c r="FN218" i="46"/>
  <c r="FN214" i="46"/>
  <c r="FT214" i="46" s="1"/>
  <c r="FN13" i="46"/>
  <c r="FO13" i="46"/>
  <c r="FP13" i="46"/>
  <c r="FQ13" i="46"/>
  <c r="FN14" i="46"/>
  <c r="FO14" i="46"/>
  <c r="FP14" i="46"/>
  <c r="FQ14" i="46"/>
  <c r="FT14" i="46" s="1"/>
  <c r="FN15" i="46"/>
  <c r="FO15" i="46"/>
  <c r="FP15" i="46"/>
  <c r="FQ15" i="46"/>
  <c r="FT15" i="46" s="1"/>
  <c r="FN16" i="46"/>
  <c r="FO16" i="46"/>
  <c r="FP16" i="46"/>
  <c r="FQ16" i="46"/>
  <c r="FT16" i="46" s="1"/>
  <c r="FN17" i="46"/>
  <c r="FO17" i="46"/>
  <c r="FP17" i="46"/>
  <c r="FQ17" i="46"/>
  <c r="FT17" i="46" s="1"/>
  <c r="FN18" i="46"/>
  <c r="FO18" i="46"/>
  <c r="FP18" i="46"/>
  <c r="FQ18" i="46"/>
  <c r="FT18" i="46" s="1"/>
  <c r="FN19" i="46"/>
  <c r="FO19" i="46"/>
  <c r="FP19" i="46"/>
  <c r="FQ19" i="46"/>
  <c r="FT19" i="46" s="1"/>
  <c r="FN20" i="46"/>
  <c r="FO20" i="46"/>
  <c r="FP20" i="46"/>
  <c r="FQ20" i="46"/>
  <c r="FN21" i="46"/>
  <c r="FO21" i="46"/>
  <c r="FP21" i="46"/>
  <c r="FQ21" i="46"/>
  <c r="FN22" i="46"/>
  <c r="FO22" i="46"/>
  <c r="FP22" i="46"/>
  <c r="FQ22" i="46"/>
  <c r="FT22" i="46" s="1"/>
  <c r="FN23" i="46"/>
  <c r="FO23" i="46"/>
  <c r="FP23" i="46"/>
  <c r="FQ23" i="46"/>
  <c r="FT23" i="46" s="1"/>
  <c r="FN24" i="46"/>
  <c r="FO24" i="46"/>
  <c r="FP24" i="46"/>
  <c r="FQ24" i="46"/>
  <c r="FT24" i="46" s="1"/>
  <c r="FN25" i="46"/>
  <c r="FO25" i="46"/>
  <c r="FP25" i="46"/>
  <c r="FQ25" i="46"/>
  <c r="FT25" i="46" s="1"/>
  <c r="FN26" i="46"/>
  <c r="FO26" i="46"/>
  <c r="FP26" i="46"/>
  <c r="FQ26" i="46"/>
  <c r="FT26" i="46" s="1"/>
  <c r="FN27" i="46"/>
  <c r="FO27" i="46"/>
  <c r="FP27" i="46"/>
  <c r="FQ27" i="46"/>
  <c r="FT27" i="46" s="1"/>
  <c r="FN28" i="46"/>
  <c r="FO28" i="46"/>
  <c r="FP28" i="46"/>
  <c r="FQ28" i="46"/>
  <c r="FN29" i="46"/>
  <c r="FO29" i="46"/>
  <c r="FP29" i="46"/>
  <c r="FQ29" i="46"/>
  <c r="FN30" i="46"/>
  <c r="FO30" i="46"/>
  <c r="FP30" i="46"/>
  <c r="FQ30" i="46"/>
  <c r="FT30" i="46" s="1"/>
  <c r="FN31" i="46"/>
  <c r="FO31" i="46"/>
  <c r="FP31" i="46"/>
  <c r="FQ31" i="46"/>
  <c r="FT31" i="46" s="1"/>
  <c r="FN32" i="46"/>
  <c r="FO32" i="46"/>
  <c r="FP32" i="46"/>
  <c r="FQ32" i="46"/>
  <c r="FT32" i="46" s="1"/>
  <c r="FN33" i="46"/>
  <c r="FO33" i="46"/>
  <c r="FP33" i="46"/>
  <c r="FQ33" i="46"/>
  <c r="FT33" i="46" s="1"/>
  <c r="FN34" i="46"/>
  <c r="FO34" i="46"/>
  <c r="FP34" i="46"/>
  <c r="FQ34" i="46"/>
  <c r="FT34" i="46" s="1"/>
  <c r="FN35" i="46"/>
  <c r="FO35" i="46"/>
  <c r="FP35" i="46"/>
  <c r="FQ35" i="46"/>
  <c r="FT35" i="46" s="1"/>
  <c r="FN36" i="46"/>
  <c r="FO36" i="46"/>
  <c r="FP36" i="46"/>
  <c r="FQ36" i="46"/>
  <c r="FN37" i="46"/>
  <c r="FO37" i="46"/>
  <c r="FP37" i="46"/>
  <c r="FQ37" i="46"/>
  <c r="FN38" i="46"/>
  <c r="FO38" i="46"/>
  <c r="FP38" i="46"/>
  <c r="FQ38" i="46"/>
  <c r="FT38" i="46" s="1"/>
  <c r="FN39" i="46"/>
  <c r="FO39" i="46"/>
  <c r="FP39" i="46"/>
  <c r="FQ39" i="46"/>
  <c r="FT39" i="46" s="1"/>
  <c r="FN40" i="46"/>
  <c r="FO40" i="46"/>
  <c r="FP40" i="46"/>
  <c r="FQ40" i="46"/>
  <c r="FT40" i="46" s="1"/>
  <c r="FN41" i="46"/>
  <c r="FO41" i="46"/>
  <c r="FP41" i="46"/>
  <c r="FQ41" i="46"/>
  <c r="FT41" i="46" s="1"/>
  <c r="FN42" i="46"/>
  <c r="FO42" i="46"/>
  <c r="FP42" i="46"/>
  <c r="FQ42" i="46"/>
  <c r="FT42" i="46" s="1"/>
  <c r="FN43" i="46"/>
  <c r="FO43" i="46"/>
  <c r="FP43" i="46"/>
  <c r="FQ43" i="46"/>
  <c r="FT43" i="46" s="1"/>
  <c r="FN44" i="46"/>
  <c r="FO44" i="46"/>
  <c r="FP44" i="46"/>
  <c r="FQ44" i="46"/>
  <c r="FN45" i="46"/>
  <c r="FO45" i="46"/>
  <c r="FP45" i="46"/>
  <c r="FQ45" i="46"/>
  <c r="FN46" i="46"/>
  <c r="FO46" i="46"/>
  <c r="FP46" i="46"/>
  <c r="FQ46" i="46"/>
  <c r="FT46" i="46" s="1"/>
  <c r="FN47" i="46"/>
  <c r="FO47" i="46"/>
  <c r="FP47" i="46"/>
  <c r="FQ47" i="46"/>
  <c r="FT47" i="46" s="1"/>
  <c r="FN48" i="46"/>
  <c r="FO48" i="46"/>
  <c r="FP48" i="46"/>
  <c r="FQ48" i="46"/>
  <c r="FT48" i="46" s="1"/>
  <c r="FN49" i="46"/>
  <c r="FO49" i="46"/>
  <c r="FP49" i="46"/>
  <c r="FQ49" i="46"/>
  <c r="FT49" i="46" s="1"/>
  <c r="FN50" i="46"/>
  <c r="FO50" i="46"/>
  <c r="FP50" i="46"/>
  <c r="FQ50" i="46"/>
  <c r="FT50" i="46" s="1"/>
  <c r="FN51" i="46"/>
  <c r="FO51" i="46"/>
  <c r="FP51" i="46"/>
  <c r="FQ51" i="46"/>
  <c r="FT51" i="46" s="1"/>
  <c r="FN52" i="46"/>
  <c r="FO52" i="46"/>
  <c r="FP52" i="46"/>
  <c r="FQ52" i="46"/>
  <c r="FN53" i="46"/>
  <c r="FO53" i="46"/>
  <c r="FP53" i="46"/>
  <c r="FQ53" i="46"/>
  <c r="FN54" i="46"/>
  <c r="FO54" i="46"/>
  <c r="FP54" i="46"/>
  <c r="FQ54" i="46"/>
  <c r="FT54" i="46" s="1"/>
  <c r="FN55" i="46"/>
  <c r="FO55" i="46"/>
  <c r="FP55" i="46"/>
  <c r="FQ55" i="46"/>
  <c r="FT55" i="46" s="1"/>
  <c r="FN56" i="46"/>
  <c r="FO56" i="46"/>
  <c r="FP56" i="46"/>
  <c r="FQ56" i="46"/>
  <c r="FT56" i="46" s="1"/>
  <c r="FN57" i="46"/>
  <c r="FO57" i="46"/>
  <c r="FP57" i="46"/>
  <c r="FQ57" i="46"/>
  <c r="FT57" i="46" s="1"/>
  <c r="FN58" i="46"/>
  <c r="FO58" i="46"/>
  <c r="FP58" i="46"/>
  <c r="FQ58" i="46"/>
  <c r="FT58" i="46" s="1"/>
  <c r="FN59" i="46"/>
  <c r="FO59" i="46"/>
  <c r="FP59" i="46"/>
  <c r="FQ59" i="46"/>
  <c r="FT59" i="46" s="1"/>
  <c r="FN60" i="46"/>
  <c r="FO60" i="46"/>
  <c r="FP60" i="46"/>
  <c r="FQ60" i="46"/>
  <c r="FT60" i="46" s="1"/>
  <c r="FN61" i="46"/>
  <c r="FO61" i="46"/>
  <c r="FP61" i="46"/>
  <c r="FQ61" i="46"/>
  <c r="FN62" i="46"/>
  <c r="FO62" i="46"/>
  <c r="FP62" i="46"/>
  <c r="FQ62" i="46"/>
  <c r="FT62" i="46" s="1"/>
  <c r="FN63" i="46"/>
  <c r="FO63" i="46"/>
  <c r="FP63" i="46"/>
  <c r="FQ63" i="46"/>
  <c r="FT63" i="46" s="1"/>
  <c r="FN64" i="46"/>
  <c r="FO64" i="46"/>
  <c r="FP64" i="46"/>
  <c r="FQ64" i="46"/>
  <c r="FT64" i="46" s="1"/>
  <c r="FN65" i="46"/>
  <c r="FO65" i="46"/>
  <c r="FP65" i="46"/>
  <c r="FQ65" i="46"/>
  <c r="FN66" i="46"/>
  <c r="FO66" i="46"/>
  <c r="FP66" i="46"/>
  <c r="FQ66" i="46"/>
  <c r="FT66" i="46" s="1"/>
  <c r="FN67" i="46"/>
  <c r="FO67" i="46"/>
  <c r="FP67" i="46"/>
  <c r="FQ67" i="46"/>
  <c r="FT67" i="46" s="1"/>
  <c r="FN68" i="46"/>
  <c r="FO68" i="46"/>
  <c r="FP68" i="46"/>
  <c r="FQ68" i="46"/>
  <c r="FT68" i="46" s="1"/>
  <c r="FN69" i="46"/>
  <c r="FO69" i="46"/>
  <c r="FP69" i="46"/>
  <c r="FQ69" i="46"/>
  <c r="FN70" i="46"/>
  <c r="FO70" i="46"/>
  <c r="FP70" i="46"/>
  <c r="FQ70" i="46"/>
  <c r="FT70" i="46" s="1"/>
  <c r="FN71" i="46"/>
  <c r="FO71" i="46"/>
  <c r="FP71" i="46"/>
  <c r="FQ71" i="46"/>
  <c r="FT71" i="46" s="1"/>
  <c r="FN72" i="46"/>
  <c r="FO72" i="46"/>
  <c r="FP72" i="46"/>
  <c r="FQ72" i="46"/>
  <c r="FT72" i="46" s="1"/>
  <c r="FN73" i="46"/>
  <c r="FO73" i="46"/>
  <c r="FP73" i="46"/>
  <c r="FQ73" i="46"/>
  <c r="FN74" i="46"/>
  <c r="FO74" i="46"/>
  <c r="FP74" i="46"/>
  <c r="FQ74" i="46"/>
  <c r="FT74" i="46" s="1"/>
  <c r="FN75" i="46"/>
  <c r="FO75" i="46"/>
  <c r="FP75" i="46"/>
  <c r="FQ75" i="46"/>
  <c r="FT75" i="46" s="1"/>
  <c r="FN76" i="46"/>
  <c r="FO76" i="46"/>
  <c r="FP76" i="46"/>
  <c r="FQ76" i="46"/>
  <c r="FT76" i="46" s="1"/>
  <c r="FN77" i="46"/>
  <c r="FO77" i="46"/>
  <c r="FP77" i="46"/>
  <c r="FQ77" i="46"/>
  <c r="FN78" i="46"/>
  <c r="FO78" i="46"/>
  <c r="FP78" i="46"/>
  <c r="FQ78" i="46"/>
  <c r="FT78" i="46" s="1"/>
  <c r="FN79" i="46"/>
  <c r="FO79" i="46"/>
  <c r="FP79" i="46"/>
  <c r="FQ79" i="46"/>
  <c r="FT79" i="46" s="1"/>
  <c r="FN80" i="46"/>
  <c r="FO80" i="46"/>
  <c r="FP80" i="46"/>
  <c r="FQ80" i="46"/>
  <c r="FT80" i="46" s="1"/>
  <c r="FN81" i="46"/>
  <c r="FO81" i="46"/>
  <c r="FP81" i="46"/>
  <c r="FQ81" i="46"/>
  <c r="FN82" i="46"/>
  <c r="FO82" i="46"/>
  <c r="FP82" i="46"/>
  <c r="FQ82" i="46"/>
  <c r="FT82" i="46" s="1"/>
  <c r="FN83" i="46"/>
  <c r="FO83" i="46"/>
  <c r="FP83" i="46"/>
  <c r="FQ83" i="46"/>
  <c r="FT83" i="46" s="1"/>
  <c r="FN84" i="46"/>
  <c r="FO84" i="46"/>
  <c r="FP84" i="46"/>
  <c r="FQ84" i="46"/>
  <c r="FT84" i="46" s="1"/>
  <c r="FN85" i="46"/>
  <c r="FO85" i="46"/>
  <c r="FP85" i="46"/>
  <c r="FQ85" i="46"/>
  <c r="FN86" i="46"/>
  <c r="FO86" i="46"/>
  <c r="FP86" i="46"/>
  <c r="FQ86" i="46"/>
  <c r="FT86" i="46" s="1"/>
  <c r="FN87" i="46"/>
  <c r="FO87" i="46"/>
  <c r="FP87" i="46"/>
  <c r="FQ87" i="46"/>
  <c r="FT87" i="46" s="1"/>
  <c r="FN88" i="46"/>
  <c r="FO88" i="46"/>
  <c r="FP88" i="46"/>
  <c r="FQ88" i="46"/>
  <c r="FT88" i="46" s="1"/>
  <c r="FN89" i="46"/>
  <c r="FO89" i="46"/>
  <c r="FP89" i="46"/>
  <c r="FQ89" i="46"/>
  <c r="FN90" i="46"/>
  <c r="FO90" i="46"/>
  <c r="FP90" i="46"/>
  <c r="FQ90" i="46"/>
  <c r="FT90" i="46" s="1"/>
  <c r="FN91" i="46"/>
  <c r="FO91" i="46"/>
  <c r="FP91" i="46"/>
  <c r="FQ91" i="46"/>
  <c r="FT91" i="46" s="1"/>
  <c r="FN92" i="46"/>
  <c r="FO92" i="46"/>
  <c r="FP92" i="46"/>
  <c r="FQ92" i="46"/>
  <c r="FT92" i="46" s="1"/>
  <c r="FN93" i="46"/>
  <c r="FO93" i="46"/>
  <c r="FP93" i="46"/>
  <c r="FQ93" i="46"/>
  <c r="FN94" i="46"/>
  <c r="FO94" i="46"/>
  <c r="FP94" i="46"/>
  <c r="FQ94" i="46"/>
  <c r="FT94" i="46" s="1"/>
  <c r="FN95" i="46"/>
  <c r="FO95" i="46"/>
  <c r="FP95" i="46"/>
  <c r="FQ95" i="46"/>
  <c r="FT95" i="46" s="1"/>
  <c r="FN96" i="46"/>
  <c r="FO96" i="46"/>
  <c r="FP96" i="46"/>
  <c r="FQ96" i="46"/>
  <c r="FT96" i="46" s="1"/>
  <c r="FN97" i="46"/>
  <c r="FO97" i="46"/>
  <c r="FP97" i="46"/>
  <c r="FQ97" i="46"/>
  <c r="FN98" i="46"/>
  <c r="FO98" i="46"/>
  <c r="FP98" i="46"/>
  <c r="FQ98" i="46"/>
  <c r="FT98" i="46" s="1"/>
  <c r="FN99" i="46"/>
  <c r="FO99" i="46"/>
  <c r="FP99" i="46"/>
  <c r="FQ99" i="46"/>
  <c r="FT99" i="46" s="1"/>
  <c r="FN100" i="46"/>
  <c r="FO100" i="46"/>
  <c r="FP100" i="46"/>
  <c r="FQ100" i="46"/>
  <c r="FT100" i="46" s="1"/>
  <c r="FN101" i="46"/>
  <c r="FO101" i="46"/>
  <c r="FP101" i="46"/>
  <c r="FQ101" i="46"/>
  <c r="FN102" i="46"/>
  <c r="FO102" i="46"/>
  <c r="FP102" i="46"/>
  <c r="FQ102" i="46"/>
  <c r="FN103" i="46"/>
  <c r="FO103" i="46"/>
  <c r="FP103" i="46"/>
  <c r="FQ103" i="46"/>
  <c r="FN104" i="46"/>
  <c r="FO104" i="46"/>
  <c r="FP104" i="46"/>
  <c r="FQ104" i="46"/>
  <c r="FN105" i="46"/>
  <c r="FO105" i="46"/>
  <c r="FP105" i="46"/>
  <c r="FQ105" i="46"/>
  <c r="FN106" i="46"/>
  <c r="FO106" i="46"/>
  <c r="FP106" i="46"/>
  <c r="FQ106" i="46"/>
  <c r="FT106" i="46" s="1"/>
  <c r="FN107" i="46"/>
  <c r="FO107" i="46"/>
  <c r="FP107" i="46"/>
  <c r="FQ107" i="46"/>
  <c r="FN108" i="46"/>
  <c r="FO108" i="46"/>
  <c r="FP108" i="46"/>
  <c r="FQ108" i="46"/>
  <c r="FT108" i="46" s="1"/>
  <c r="FN109" i="46"/>
  <c r="FO109" i="46"/>
  <c r="FP109" i="46"/>
  <c r="FQ109" i="46"/>
  <c r="FN110" i="46"/>
  <c r="FO110" i="46"/>
  <c r="FP110" i="46"/>
  <c r="FQ110" i="46"/>
  <c r="FT110" i="46" s="1"/>
  <c r="FN111" i="46"/>
  <c r="FO111" i="46"/>
  <c r="FP111" i="46"/>
  <c r="FQ111" i="46"/>
  <c r="FN112" i="46"/>
  <c r="FO112" i="46"/>
  <c r="FP112" i="46"/>
  <c r="FQ112" i="46"/>
  <c r="FT112" i="46" s="1"/>
  <c r="FN113" i="46"/>
  <c r="FO113" i="46"/>
  <c r="FP113" i="46"/>
  <c r="FQ113" i="46"/>
  <c r="FT113" i="46" s="1"/>
  <c r="FN114" i="46"/>
  <c r="FO114" i="46"/>
  <c r="FP114" i="46"/>
  <c r="FQ114" i="46"/>
  <c r="FT114" i="46" s="1"/>
  <c r="FN115" i="46"/>
  <c r="FO115" i="46"/>
  <c r="FP115" i="46"/>
  <c r="FQ115" i="46"/>
  <c r="FN116" i="46"/>
  <c r="FO116" i="46"/>
  <c r="FP116" i="46"/>
  <c r="FQ116" i="46"/>
  <c r="FT116" i="46" s="1"/>
  <c r="FN117" i="46"/>
  <c r="FO117" i="46"/>
  <c r="FP117" i="46"/>
  <c r="FQ117" i="46"/>
  <c r="FT117" i="46" s="1"/>
  <c r="FN118" i="46"/>
  <c r="FO118" i="46"/>
  <c r="FP118" i="46"/>
  <c r="FQ118" i="46"/>
  <c r="FT118" i="46" s="1"/>
  <c r="FN119" i="46"/>
  <c r="FO119" i="46"/>
  <c r="FP119" i="46"/>
  <c r="FQ119" i="46"/>
  <c r="FN120" i="46"/>
  <c r="FO120" i="46"/>
  <c r="FP120" i="46"/>
  <c r="FQ120" i="46"/>
  <c r="FT120" i="46" s="1"/>
  <c r="FN121" i="46"/>
  <c r="FO121" i="46"/>
  <c r="FP121" i="46"/>
  <c r="FQ121" i="46"/>
  <c r="FT121" i="46" s="1"/>
  <c r="FN122" i="46"/>
  <c r="FO122" i="46"/>
  <c r="FP122" i="46"/>
  <c r="FQ122" i="46"/>
  <c r="FT122" i="46" s="1"/>
  <c r="FN123" i="46"/>
  <c r="FO123" i="46"/>
  <c r="FP123" i="46"/>
  <c r="FQ123" i="46"/>
  <c r="FN124" i="46"/>
  <c r="FO124" i="46"/>
  <c r="FP124" i="46"/>
  <c r="FQ124" i="46"/>
  <c r="FT124" i="46" s="1"/>
  <c r="FN125" i="46"/>
  <c r="FO125" i="46"/>
  <c r="FP125" i="46"/>
  <c r="FQ125" i="46"/>
  <c r="FT125" i="46" s="1"/>
  <c r="FN126" i="46"/>
  <c r="FO126" i="46"/>
  <c r="FP126" i="46"/>
  <c r="FQ126" i="46"/>
  <c r="FT126" i="46" s="1"/>
  <c r="FN127" i="46"/>
  <c r="FO127" i="46"/>
  <c r="FP127" i="46"/>
  <c r="FQ127" i="46"/>
  <c r="FN128" i="46"/>
  <c r="FO128" i="46"/>
  <c r="FP128" i="46"/>
  <c r="FQ128" i="46"/>
  <c r="FT128" i="46" s="1"/>
  <c r="FN129" i="46"/>
  <c r="FO129" i="46"/>
  <c r="FP129" i="46"/>
  <c r="FQ129" i="46"/>
  <c r="FT129" i="46" s="1"/>
  <c r="FN130" i="46"/>
  <c r="FO130" i="46"/>
  <c r="FP130" i="46"/>
  <c r="FQ130" i="46"/>
  <c r="FT130" i="46" s="1"/>
  <c r="FN131" i="46"/>
  <c r="FO131" i="46"/>
  <c r="FP131" i="46"/>
  <c r="FQ131" i="46"/>
  <c r="FN132" i="46"/>
  <c r="FO132" i="46"/>
  <c r="FP132" i="46"/>
  <c r="FQ132" i="46"/>
  <c r="FT132" i="46" s="1"/>
  <c r="FN133" i="46"/>
  <c r="FO133" i="46"/>
  <c r="FP133" i="46"/>
  <c r="FQ133" i="46"/>
  <c r="FT133" i="46" s="1"/>
  <c r="FN134" i="46"/>
  <c r="FO134" i="46"/>
  <c r="FP134" i="46"/>
  <c r="FQ134" i="46"/>
  <c r="FT134" i="46" s="1"/>
  <c r="FN135" i="46"/>
  <c r="FO135" i="46"/>
  <c r="FP135" i="46"/>
  <c r="FQ135" i="46"/>
  <c r="FN136" i="46"/>
  <c r="FO136" i="46"/>
  <c r="FP136" i="46"/>
  <c r="FQ136" i="46"/>
  <c r="FT136" i="46" s="1"/>
  <c r="FN137" i="46"/>
  <c r="FO137" i="46"/>
  <c r="FP137" i="46"/>
  <c r="FQ137" i="46"/>
  <c r="FN138" i="46"/>
  <c r="FO138" i="46"/>
  <c r="FP138" i="46"/>
  <c r="FQ138" i="46"/>
  <c r="FT138" i="46" s="1"/>
  <c r="FN139" i="46"/>
  <c r="FO139" i="46"/>
  <c r="FP139" i="46"/>
  <c r="FQ139" i="46"/>
  <c r="FT139" i="46" s="1"/>
  <c r="FN140" i="46"/>
  <c r="FO140" i="46"/>
  <c r="FP140" i="46"/>
  <c r="FQ140" i="46"/>
  <c r="FT140" i="46" s="1"/>
  <c r="FN141" i="46"/>
  <c r="FO141" i="46"/>
  <c r="FP141" i="46"/>
  <c r="FQ141" i="46"/>
  <c r="FN142" i="46"/>
  <c r="FO142" i="46"/>
  <c r="FP142" i="46"/>
  <c r="FQ142" i="46"/>
  <c r="FT142" i="46" s="1"/>
  <c r="FN143" i="46"/>
  <c r="FO143" i="46"/>
  <c r="FP143" i="46"/>
  <c r="FQ143" i="46"/>
  <c r="FT143" i="46" s="1"/>
  <c r="FN144" i="46"/>
  <c r="FO144" i="46"/>
  <c r="FP144" i="46"/>
  <c r="FQ144" i="46"/>
  <c r="FT144" i="46" s="1"/>
  <c r="FN145" i="46"/>
  <c r="FO145" i="46"/>
  <c r="FP145" i="46"/>
  <c r="FQ145" i="46"/>
  <c r="FN146" i="46"/>
  <c r="FO146" i="46"/>
  <c r="FP146" i="46"/>
  <c r="FQ146" i="46"/>
  <c r="FN147" i="46"/>
  <c r="FO147" i="46"/>
  <c r="FP147" i="46"/>
  <c r="FQ147" i="46"/>
  <c r="FT147" i="46" s="1"/>
  <c r="FN148" i="46"/>
  <c r="FO148" i="46"/>
  <c r="FP148" i="46"/>
  <c r="FQ148" i="46"/>
  <c r="FT148" i="46" s="1"/>
  <c r="FN149" i="46"/>
  <c r="FO149" i="46"/>
  <c r="FP149" i="46"/>
  <c r="FQ149" i="46"/>
  <c r="FN150" i="46"/>
  <c r="FO150" i="46"/>
  <c r="FP150" i="46"/>
  <c r="FQ150" i="46"/>
  <c r="FN151" i="46"/>
  <c r="FO151" i="46"/>
  <c r="FP151" i="46"/>
  <c r="FQ151" i="46"/>
  <c r="FT151" i="46" s="1"/>
  <c r="FN152" i="46"/>
  <c r="FO152" i="46"/>
  <c r="FP152" i="46"/>
  <c r="FQ152" i="46"/>
  <c r="FT152" i="46" s="1"/>
  <c r="FN153" i="46"/>
  <c r="FO153" i="46"/>
  <c r="FP153" i="46"/>
  <c r="FQ153" i="46"/>
  <c r="FN154" i="46"/>
  <c r="FO154" i="46"/>
  <c r="FP154" i="46"/>
  <c r="FQ154" i="46"/>
  <c r="FN155" i="46"/>
  <c r="FO155" i="46"/>
  <c r="FP155" i="46"/>
  <c r="FQ155" i="46"/>
  <c r="FT155" i="46" s="1"/>
  <c r="FN156" i="46"/>
  <c r="FO156" i="46"/>
  <c r="FP156" i="46"/>
  <c r="FQ156" i="46"/>
  <c r="FT156" i="46" s="1"/>
  <c r="FN157" i="46"/>
  <c r="FO157" i="46"/>
  <c r="FP157" i="46"/>
  <c r="FQ157" i="46"/>
  <c r="FT157" i="46" s="1"/>
  <c r="FN158" i="46"/>
  <c r="FO158" i="46"/>
  <c r="FP158" i="46"/>
  <c r="FQ158" i="46"/>
  <c r="FT158" i="46" s="1"/>
  <c r="FN159" i="46"/>
  <c r="FO159" i="46"/>
  <c r="FP159" i="46"/>
  <c r="FQ159" i="46"/>
  <c r="FT159" i="46" s="1"/>
  <c r="FN160" i="46"/>
  <c r="FO160" i="46"/>
  <c r="FP160" i="46"/>
  <c r="FQ160" i="46"/>
  <c r="FT160" i="46" s="1"/>
  <c r="FN161" i="46"/>
  <c r="FO161" i="46"/>
  <c r="FP161" i="46"/>
  <c r="FQ161" i="46"/>
  <c r="FT161" i="46" s="1"/>
  <c r="FN162" i="46"/>
  <c r="FO162" i="46"/>
  <c r="FP162" i="46"/>
  <c r="FQ162" i="46"/>
  <c r="FT162" i="46" s="1"/>
  <c r="FN163" i="46"/>
  <c r="FO163" i="46"/>
  <c r="FP163" i="46"/>
  <c r="FQ163" i="46"/>
  <c r="FN164" i="46"/>
  <c r="FO164" i="46"/>
  <c r="FP164" i="46"/>
  <c r="FQ164" i="46"/>
  <c r="FT164" i="46" s="1"/>
  <c r="FN165" i="46"/>
  <c r="FO165" i="46"/>
  <c r="FP165" i="46"/>
  <c r="FQ165" i="46"/>
  <c r="FN166" i="46"/>
  <c r="FO166" i="46"/>
  <c r="FP166" i="46"/>
  <c r="FQ166" i="46"/>
  <c r="FT166" i="46" s="1"/>
  <c r="FN167" i="46"/>
  <c r="FO167" i="46"/>
  <c r="FP167" i="46"/>
  <c r="FQ167" i="46"/>
  <c r="FN168" i="46"/>
  <c r="FO168" i="46"/>
  <c r="FP168" i="46"/>
  <c r="FQ168" i="46"/>
  <c r="FN169" i="46"/>
  <c r="FO169" i="46"/>
  <c r="FP169" i="46"/>
  <c r="FQ169" i="46"/>
  <c r="FT169" i="46" s="1"/>
  <c r="FN170" i="46"/>
  <c r="FO170" i="46"/>
  <c r="FP170" i="46"/>
  <c r="FQ170" i="46"/>
  <c r="FT170" i="46" s="1"/>
  <c r="FN171" i="46"/>
  <c r="FO171" i="46"/>
  <c r="FP171" i="46"/>
  <c r="FQ171" i="46"/>
  <c r="FN172" i="46"/>
  <c r="FO172" i="46"/>
  <c r="FP172" i="46"/>
  <c r="FQ172" i="46"/>
  <c r="FT172" i="46" s="1"/>
  <c r="FN173" i="46"/>
  <c r="FO173" i="46"/>
  <c r="FP173" i="46"/>
  <c r="FQ173" i="46"/>
  <c r="FN174" i="46"/>
  <c r="FO174" i="46"/>
  <c r="FP174" i="46"/>
  <c r="FQ174" i="46"/>
  <c r="FT174" i="46" s="1"/>
  <c r="FN175" i="46"/>
  <c r="FO175" i="46"/>
  <c r="FP175" i="46"/>
  <c r="FQ175" i="46"/>
  <c r="FT175" i="46" s="1"/>
  <c r="FN176" i="46"/>
  <c r="FO176" i="46"/>
  <c r="FP176" i="46"/>
  <c r="FQ176" i="46"/>
  <c r="FT176" i="46" s="1"/>
  <c r="FN177" i="46"/>
  <c r="FO177" i="46"/>
  <c r="FP177" i="46"/>
  <c r="FQ177" i="46"/>
  <c r="FT177" i="46" s="1"/>
  <c r="FN178" i="46"/>
  <c r="FO178" i="46"/>
  <c r="FP178" i="46"/>
  <c r="FQ178" i="46"/>
  <c r="FT178" i="46" s="1"/>
  <c r="FN179" i="46"/>
  <c r="FO179" i="46"/>
  <c r="FP179" i="46"/>
  <c r="FQ179" i="46"/>
  <c r="FN180" i="46"/>
  <c r="FO180" i="46"/>
  <c r="FP180" i="46"/>
  <c r="FQ180" i="46"/>
  <c r="FT180" i="46" s="1"/>
  <c r="FN181" i="46"/>
  <c r="FO181" i="46"/>
  <c r="FP181" i="46"/>
  <c r="FQ181" i="46"/>
  <c r="FN182" i="46"/>
  <c r="FO182" i="46"/>
  <c r="FP182" i="46"/>
  <c r="FQ182" i="46"/>
  <c r="FT182" i="46" s="1"/>
  <c r="FN183" i="46"/>
  <c r="FO183" i="46"/>
  <c r="FP183" i="46"/>
  <c r="FQ183" i="46"/>
  <c r="FN184" i="46"/>
  <c r="FO184" i="46"/>
  <c r="FP184" i="46"/>
  <c r="FQ184" i="46"/>
  <c r="FN185" i="46"/>
  <c r="FO185" i="46"/>
  <c r="FP185" i="46"/>
  <c r="FQ185" i="46"/>
  <c r="FT185" i="46" s="1"/>
  <c r="FN186" i="46"/>
  <c r="FO186" i="46"/>
  <c r="FT186" i="46" s="1"/>
  <c r="FP186" i="46"/>
  <c r="FQ186" i="46"/>
  <c r="FN187" i="46"/>
  <c r="FO187" i="46"/>
  <c r="FP187" i="46"/>
  <c r="FQ187" i="46"/>
  <c r="FN188" i="46"/>
  <c r="FO188" i="46"/>
  <c r="FT188" i="46" s="1"/>
  <c r="FP188" i="46"/>
  <c r="FQ188" i="46"/>
  <c r="FN189" i="46"/>
  <c r="FO189" i="46"/>
  <c r="FP189" i="46"/>
  <c r="FQ189" i="46"/>
  <c r="FN190" i="46"/>
  <c r="FO190" i="46"/>
  <c r="FT190" i="46" s="1"/>
  <c r="FP190" i="46"/>
  <c r="FQ190" i="46"/>
  <c r="FN191" i="46"/>
  <c r="FO191" i="46"/>
  <c r="FP191" i="46"/>
  <c r="FQ191" i="46"/>
  <c r="FT191" i="46" s="1"/>
  <c r="FN192" i="46"/>
  <c r="FO192" i="46"/>
  <c r="FP192" i="46"/>
  <c r="FQ192" i="46"/>
  <c r="FT192" i="46" s="1"/>
  <c r="FN193" i="46"/>
  <c r="FO193" i="46"/>
  <c r="FT193" i="46" s="1"/>
  <c r="FP193" i="46"/>
  <c r="FQ193" i="46"/>
  <c r="FN194" i="46"/>
  <c r="FO194" i="46"/>
  <c r="FT194" i="46" s="1"/>
  <c r="FP194" i="46"/>
  <c r="FQ194" i="46"/>
  <c r="FN195" i="46"/>
  <c r="FO195" i="46"/>
  <c r="FP195" i="46"/>
  <c r="FQ195" i="46"/>
  <c r="FN196" i="46"/>
  <c r="FO196" i="46"/>
  <c r="FT196" i="46" s="1"/>
  <c r="FP196" i="46"/>
  <c r="FQ196" i="46"/>
  <c r="FN197" i="46"/>
  <c r="FO197" i="46"/>
  <c r="FP197" i="46"/>
  <c r="FQ197" i="46"/>
  <c r="FN198" i="46"/>
  <c r="FO198" i="46"/>
  <c r="FP198" i="46"/>
  <c r="FQ198" i="46"/>
  <c r="FN199" i="46"/>
  <c r="FO199" i="46"/>
  <c r="FT199" i="46" s="1"/>
  <c r="FP199" i="46"/>
  <c r="FQ199" i="46"/>
  <c r="FN200" i="46"/>
  <c r="FO200" i="46"/>
  <c r="FT200" i="46" s="1"/>
  <c r="FP200" i="46"/>
  <c r="FQ200" i="46"/>
  <c r="FN201" i="46"/>
  <c r="FO201" i="46"/>
  <c r="FP201" i="46"/>
  <c r="FQ201" i="46"/>
  <c r="FT201" i="46" s="1"/>
  <c r="FN202" i="46"/>
  <c r="FO202" i="46"/>
  <c r="FP202" i="46"/>
  <c r="FQ202" i="46"/>
  <c r="FT202" i="46" s="1"/>
  <c r="FN203" i="46"/>
  <c r="FO203" i="46"/>
  <c r="FP203" i="46"/>
  <c r="FQ203" i="46"/>
  <c r="FN204" i="46"/>
  <c r="FO204" i="46"/>
  <c r="FP204" i="46"/>
  <c r="FQ204" i="46"/>
  <c r="FT204" i="46" s="1"/>
  <c r="FN205" i="46"/>
  <c r="FO205" i="46"/>
  <c r="FT205" i="46" s="1"/>
  <c r="FP205" i="46"/>
  <c r="FQ205" i="46"/>
  <c r="FN206" i="46"/>
  <c r="FO206" i="46"/>
  <c r="FT206" i="46" s="1"/>
  <c r="FP206" i="46"/>
  <c r="FQ206" i="46"/>
  <c r="FN207" i="46"/>
  <c r="FO207" i="46"/>
  <c r="FP207" i="46"/>
  <c r="FQ207" i="46"/>
  <c r="FN208" i="46"/>
  <c r="FO208" i="46"/>
  <c r="FP208" i="46"/>
  <c r="FQ208" i="46"/>
  <c r="FN209" i="46"/>
  <c r="FO209" i="46"/>
  <c r="FT209" i="46" s="1"/>
  <c r="FP209" i="46"/>
  <c r="FQ209" i="46"/>
  <c r="FN210" i="46"/>
  <c r="FO210" i="46"/>
  <c r="FT210" i="46" s="1"/>
  <c r="FP210" i="46"/>
  <c r="FQ210" i="46"/>
  <c r="FN211" i="46"/>
  <c r="FO211" i="46"/>
  <c r="FP211" i="46"/>
  <c r="FQ211" i="46"/>
  <c r="FN212" i="46"/>
  <c r="FO212" i="46"/>
  <c r="FT212" i="46" s="1"/>
  <c r="FP212" i="46"/>
  <c r="FQ212" i="46"/>
  <c r="FN213" i="46"/>
  <c r="FO213" i="46"/>
  <c r="FP213" i="46"/>
  <c r="FQ213" i="46"/>
  <c r="FT213" i="46" s="1"/>
  <c r="FO12" i="46"/>
  <c r="FP12" i="46"/>
  <c r="FQ12" i="46"/>
  <c r="FN12" i="46"/>
  <c r="FR224" i="46"/>
  <c r="FR218" i="46"/>
  <c r="FR217" i="46"/>
  <c r="FU214" i="46"/>
  <c r="FV214" i="46" s="1"/>
  <c r="FS214" i="46"/>
  <c r="FR214" i="46"/>
  <c r="FU213" i="46"/>
  <c r="FV213" i="46" s="1"/>
  <c r="FS213" i="46"/>
  <c r="FR213" i="46"/>
  <c r="FV212" i="46"/>
  <c r="FU212" i="46"/>
  <c r="FS212" i="46"/>
  <c r="FR212" i="46"/>
  <c r="FU211" i="46"/>
  <c r="FV211" i="46" s="1"/>
  <c r="FS211" i="46"/>
  <c r="FR211" i="46"/>
  <c r="FV210" i="46"/>
  <c r="FU210" i="46"/>
  <c r="FS210" i="46"/>
  <c r="FR210" i="46"/>
  <c r="FU209" i="46"/>
  <c r="FV209" i="46" s="1"/>
  <c r="FS209" i="46"/>
  <c r="FR209" i="46"/>
  <c r="FV208" i="46"/>
  <c r="FU208" i="46"/>
  <c r="FS208" i="46"/>
  <c r="FR208" i="46"/>
  <c r="FT208" i="46"/>
  <c r="FU207" i="46"/>
  <c r="FV207" i="46" s="1"/>
  <c r="FS207" i="46"/>
  <c r="FR207" i="46"/>
  <c r="FT207" i="46"/>
  <c r="FV206" i="46"/>
  <c r="FU206" i="46"/>
  <c r="FS206" i="46"/>
  <c r="FR206" i="46"/>
  <c r="FU205" i="46"/>
  <c r="FV205" i="46" s="1"/>
  <c r="FS205" i="46"/>
  <c r="FR205" i="46"/>
  <c r="FV204" i="46"/>
  <c r="FU204" i="46"/>
  <c r="FS204" i="46"/>
  <c r="FR204" i="46"/>
  <c r="FU203" i="46"/>
  <c r="FV203" i="46" s="1"/>
  <c r="FS203" i="46"/>
  <c r="FR203" i="46"/>
  <c r="FV202" i="46"/>
  <c r="FU202" i="46"/>
  <c r="FS202" i="46"/>
  <c r="FR202" i="46"/>
  <c r="FU201" i="46"/>
  <c r="FV201" i="46" s="1"/>
  <c r="FS201" i="46"/>
  <c r="FR201" i="46"/>
  <c r="FV200" i="46"/>
  <c r="FU200" i="46"/>
  <c r="FS200" i="46"/>
  <c r="FR200" i="46"/>
  <c r="FU199" i="46"/>
  <c r="FV199" i="46" s="1"/>
  <c r="FS199" i="46"/>
  <c r="FR199" i="46"/>
  <c r="FV198" i="46"/>
  <c r="FU198" i="46"/>
  <c r="FS198" i="46"/>
  <c r="FR198" i="46"/>
  <c r="FT198" i="46"/>
  <c r="FU197" i="46"/>
  <c r="FV197" i="46" s="1"/>
  <c r="FS197" i="46"/>
  <c r="FR197" i="46"/>
  <c r="FT197" i="46"/>
  <c r="FV196" i="46"/>
  <c r="FU196" i="46"/>
  <c r="FS196" i="46"/>
  <c r="FR196" i="46"/>
  <c r="FU195" i="46"/>
  <c r="FV195" i="46" s="1"/>
  <c r="FS195" i="46"/>
  <c r="FR195" i="46"/>
  <c r="FV194" i="46"/>
  <c r="FU194" i="46"/>
  <c r="FS194" i="46"/>
  <c r="FR194" i="46"/>
  <c r="FU193" i="46"/>
  <c r="FV193" i="46" s="1"/>
  <c r="FS193" i="46"/>
  <c r="FR193" i="46"/>
  <c r="FV192" i="46"/>
  <c r="FU192" i="46"/>
  <c r="FS192" i="46"/>
  <c r="FR192" i="46"/>
  <c r="FU191" i="46"/>
  <c r="FV191" i="46" s="1"/>
  <c r="FS191" i="46"/>
  <c r="FR191" i="46"/>
  <c r="FV190" i="46"/>
  <c r="FU190" i="46"/>
  <c r="FS190" i="46"/>
  <c r="FR190" i="46"/>
  <c r="FU189" i="46"/>
  <c r="FV189" i="46" s="1"/>
  <c r="FS189" i="46"/>
  <c r="FR189" i="46"/>
  <c r="FV188" i="46"/>
  <c r="FU188" i="46"/>
  <c r="FS188" i="46"/>
  <c r="FR188" i="46"/>
  <c r="FU187" i="46"/>
  <c r="FV187" i="46" s="1"/>
  <c r="FS187" i="46"/>
  <c r="FR187" i="46"/>
  <c r="FV186" i="46"/>
  <c r="FU186" i="46"/>
  <c r="FS186" i="46"/>
  <c r="FR186" i="46"/>
  <c r="FU185" i="46"/>
  <c r="FV185" i="46" s="1"/>
  <c r="FS185" i="46"/>
  <c r="FR185" i="46"/>
  <c r="FV184" i="46"/>
  <c r="FU184" i="46"/>
  <c r="FS184" i="46"/>
  <c r="FR184" i="46"/>
  <c r="FT184" i="46"/>
  <c r="FU183" i="46"/>
  <c r="FV183" i="46" s="1"/>
  <c r="FS183" i="46"/>
  <c r="FR183" i="46"/>
  <c r="FT183" i="46"/>
  <c r="FV182" i="46"/>
  <c r="FU182" i="46"/>
  <c r="FS182" i="46"/>
  <c r="FR182" i="46"/>
  <c r="FU181" i="46"/>
  <c r="FV181" i="46" s="1"/>
  <c r="FS181" i="46"/>
  <c r="FR181" i="46"/>
  <c r="FV180" i="46"/>
  <c r="FU180" i="46"/>
  <c r="FS180" i="46"/>
  <c r="FR180" i="46"/>
  <c r="FU179" i="46"/>
  <c r="FV179" i="46" s="1"/>
  <c r="FS179" i="46"/>
  <c r="FR179" i="46"/>
  <c r="FV178" i="46"/>
  <c r="FU178" i="46"/>
  <c r="FS178" i="46"/>
  <c r="FR178" i="46"/>
  <c r="FU177" i="46"/>
  <c r="FV177" i="46" s="1"/>
  <c r="FS177" i="46"/>
  <c r="FR177" i="46"/>
  <c r="FV176" i="46"/>
  <c r="FU176" i="46"/>
  <c r="FS176" i="46"/>
  <c r="FR176" i="46"/>
  <c r="FU175" i="46"/>
  <c r="FV175" i="46" s="1"/>
  <c r="FS175" i="46"/>
  <c r="FR175" i="46"/>
  <c r="FV174" i="46"/>
  <c r="FU174" i="46"/>
  <c r="FS174" i="46"/>
  <c r="FR174" i="46"/>
  <c r="FU173" i="46"/>
  <c r="FV173" i="46" s="1"/>
  <c r="FS173" i="46"/>
  <c r="FR173" i="46"/>
  <c r="FV172" i="46"/>
  <c r="FU172" i="46"/>
  <c r="FS172" i="46"/>
  <c r="FR172" i="46"/>
  <c r="FU171" i="46"/>
  <c r="FV171" i="46" s="1"/>
  <c r="FS171" i="46"/>
  <c r="FR171" i="46"/>
  <c r="FV170" i="46"/>
  <c r="FU170" i="46"/>
  <c r="FS170" i="46"/>
  <c r="FR170" i="46"/>
  <c r="FU169" i="46"/>
  <c r="FV169" i="46" s="1"/>
  <c r="FS169" i="46"/>
  <c r="FR169" i="46"/>
  <c r="FV168" i="46"/>
  <c r="FU168" i="46"/>
  <c r="FS168" i="46"/>
  <c r="FR168" i="46"/>
  <c r="FT168" i="46"/>
  <c r="FU167" i="46"/>
  <c r="FV167" i="46" s="1"/>
  <c r="FS167" i="46"/>
  <c r="FR167" i="46"/>
  <c r="FT167" i="46"/>
  <c r="FV166" i="46"/>
  <c r="FU166" i="46"/>
  <c r="FS166" i="46"/>
  <c r="FR166" i="46"/>
  <c r="FU165" i="46"/>
  <c r="FV165" i="46" s="1"/>
  <c r="FS165" i="46"/>
  <c r="FR165" i="46"/>
  <c r="FV164" i="46"/>
  <c r="FU164" i="46"/>
  <c r="FS164" i="46"/>
  <c r="FR164" i="46"/>
  <c r="FU163" i="46"/>
  <c r="FV163" i="46" s="1"/>
  <c r="FS163" i="46"/>
  <c r="FR163" i="46"/>
  <c r="FV162" i="46"/>
  <c r="FU162" i="46"/>
  <c r="FS162" i="46"/>
  <c r="FR162" i="46"/>
  <c r="FU161" i="46"/>
  <c r="FV161" i="46" s="1"/>
  <c r="FS161" i="46"/>
  <c r="FR161" i="46"/>
  <c r="FV160" i="46"/>
  <c r="FU160" i="46"/>
  <c r="FS160" i="46"/>
  <c r="FR160" i="46"/>
  <c r="FU159" i="46"/>
  <c r="FV159" i="46" s="1"/>
  <c r="FS159" i="46"/>
  <c r="FR159" i="46"/>
  <c r="FV158" i="46"/>
  <c r="FU158" i="46"/>
  <c r="FS158" i="46"/>
  <c r="FR158" i="46"/>
  <c r="FU157" i="46"/>
  <c r="FV157" i="46" s="1"/>
  <c r="FS157" i="46"/>
  <c r="FR157" i="46"/>
  <c r="FU156" i="46"/>
  <c r="FV156" i="46" s="1"/>
  <c r="FS156" i="46"/>
  <c r="FR156" i="46"/>
  <c r="FU155" i="46"/>
  <c r="FV155" i="46" s="1"/>
  <c r="FS155" i="46"/>
  <c r="FR155" i="46"/>
  <c r="FV154" i="46"/>
  <c r="FU154" i="46"/>
  <c r="FS154" i="46"/>
  <c r="FR154" i="46"/>
  <c r="FT154" i="46"/>
  <c r="FU153" i="46"/>
  <c r="FV153" i="46" s="1"/>
  <c r="FS153" i="46"/>
  <c r="FR153" i="46"/>
  <c r="FU152" i="46"/>
  <c r="FV152" i="46" s="1"/>
  <c r="FS152" i="46"/>
  <c r="FR152" i="46"/>
  <c r="FU151" i="46"/>
  <c r="FV151" i="46" s="1"/>
  <c r="FS151" i="46"/>
  <c r="FR151" i="46"/>
  <c r="FV150" i="46"/>
  <c r="FU150" i="46"/>
  <c r="FS150" i="46"/>
  <c r="FR150" i="46"/>
  <c r="FT150" i="46"/>
  <c r="FU149" i="46"/>
  <c r="FV149" i="46" s="1"/>
  <c r="FS149" i="46"/>
  <c r="FR149" i="46"/>
  <c r="FU148" i="46"/>
  <c r="FV148" i="46" s="1"/>
  <c r="FS148" i="46"/>
  <c r="FR148" i="46"/>
  <c r="FU147" i="46"/>
  <c r="FV147" i="46" s="1"/>
  <c r="FS147" i="46"/>
  <c r="FR147" i="46"/>
  <c r="FV146" i="46"/>
  <c r="FU146" i="46"/>
  <c r="FS146" i="46"/>
  <c r="FR146" i="46"/>
  <c r="FU145" i="46"/>
  <c r="FV145" i="46" s="1"/>
  <c r="FS145" i="46"/>
  <c r="FR145" i="46"/>
  <c r="FU144" i="46"/>
  <c r="FV144" i="46" s="1"/>
  <c r="FS144" i="46"/>
  <c r="FR144" i="46"/>
  <c r="FU143" i="46"/>
  <c r="FV143" i="46" s="1"/>
  <c r="FS143" i="46"/>
  <c r="FR143" i="46"/>
  <c r="FV142" i="46"/>
  <c r="FU142" i="46"/>
  <c r="FS142" i="46"/>
  <c r="FR142" i="46"/>
  <c r="FU141" i="46"/>
  <c r="FV141" i="46" s="1"/>
  <c r="FS141" i="46"/>
  <c r="FR141" i="46"/>
  <c r="FU140" i="46"/>
  <c r="FV140" i="46" s="1"/>
  <c r="FS140" i="46"/>
  <c r="FR140" i="46"/>
  <c r="FU139" i="46"/>
  <c r="FV139" i="46" s="1"/>
  <c r="FS139" i="46"/>
  <c r="FR139" i="46"/>
  <c r="FV138" i="46"/>
  <c r="FU138" i="46"/>
  <c r="FS138" i="46"/>
  <c r="FR138" i="46"/>
  <c r="FU137" i="46"/>
  <c r="FV137" i="46" s="1"/>
  <c r="FS137" i="46"/>
  <c r="FR137" i="46"/>
  <c r="FV136" i="46"/>
  <c r="FU136" i="46"/>
  <c r="FS136" i="46"/>
  <c r="FR136" i="46"/>
  <c r="FU135" i="46"/>
  <c r="FV135" i="46" s="1"/>
  <c r="FS135" i="46"/>
  <c r="FR135" i="46"/>
  <c r="FV134" i="46"/>
  <c r="FU134" i="46"/>
  <c r="FS134" i="46"/>
  <c r="FR134" i="46"/>
  <c r="FU133" i="46"/>
  <c r="FV133" i="46" s="1"/>
  <c r="FS133" i="46"/>
  <c r="FR133" i="46"/>
  <c r="FU132" i="46"/>
  <c r="FV132" i="46" s="1"/>
  <c r="FS132" i="46"/>
  <c r="FR132" i="46"/>
  <c r="FU131" i="46"/>
  <c r="FV131" i="46" s="1"/>
  <c r="FS131" i="46"/>
  <c r="FR131" i="46"/>
  <c r="FV130" i="46"/>
  <c r="FU130" i="46"/>
  <c r="FS130" i="46"/>
  <c r="FR130" i="46"/>
  <c r="FU129" i="46"/>
  <c r="FV129" i="46" s="1"/>
  <c r="FS129" i="46"/>
  <c r="FR129" i="46"/>
  <c r="FU128" i="46"/>
  <c r="FV128" i="46" s="1"/>
  <c r="FS128" i="46"/>
  <c r="FR128" i="46"/>
  <c r="FU127" i="46"/>
  <c r="FV127" i="46" s="1"/>
  <c r="FS127" i="46"/>
  <c r="FR127" i="46"/>
  <c r="FV126" i="46"/>
  <c r="FU126" i="46"/>
  <c r="FS126" i="46"/>
  <c r="FR126" i="46"/>
  <c r="FU125" i="46"/>
  <c r="FV125" i="46" s="1"/>
  <c r="FS125" i="46"/>
  <c r="FR125" i="46"/>
  <c r="FU124" i="46"/>
  <c r="FV124" i="46" s="1"/>
  <c r="FS124" i="46"/>
  <c r="FR124" i="46"/>
  <c r="FU123" i="46"/>
  <c r="FV123" i="46" s="1"/>
  <c r="FS123" i="46"/>
  <c r="FR123" i="46"/>
  <c r="FV122" i="46"/>
  <c r="FU122" i="46"/>
  <c r="FS122" i="46"/>
  <c r="FR122" i="46"/>
  <c r="FU121" i="46"/>
  <c r="FV121" i="46" s="1"/>
  <c r="FS121" i="46"/>
  <c r="FR121" i="46"/>
  <c r="FU120" i="46"/>
  <c r="FV120" i="46" s="1"/>
  <c r="FS120" i="46"/>
  <c r="FR120" i="46"/>
  <c r="FU119" i="46"/>
  <c r="FV119" i="46" s="1"/>
  <c r="FS119" i="46"/>
  <c r="FR119" i="46"/>
  <c r="FV118" i="46"/>
  <c r="FU118" i="46"/>
  <c r="FS118" i="46"/>
  <c r="FR118" i="46"/>
  <c r="FU117" i="46"/>
  <c r="FV117" i="46" s="1"/>
  <c r="FS117" i="46"/>
  <c r="FR117" i="46"/>
  <c r="FU116" i="46"/>
  <c r="FV116" i="46" s="1"/>
  <c r="FS116" i="46"/>
  <c r="FR116" i="46"/>
  <c r="FU115" i="46"/>
  <c r="FV115" i="46" s="1"/>
  <c r="FS115" i="46"/>
  <c r="FR115" i="46"/>
  <c r="FV114" i="46"/>
  <c r="FU114" i="46"/>
  <c r="FS114" i="46"/>
  <c r="FR114" i="46"/>
  <c r="FU113" i="46"/>
  <c r="FV113" i="46" s="1"/>
  <c r="FS113" i="46"/>
  <c r="FR113" i="46"/>
  <c r="FU112" i="46"/>
  <c r="FV112" i="46" s="1"/>
  <c r="FS112" i="46"/>
  <c r="FR112" i="46"/>
  <c r="FU111" i="46"/>
  <c r="FV111" i="46" s="1"/>
  <c r="FS111" i="46"/>
  <c r="FR111" i="46"/>
  <c r="FV110" i="46"/>
  <c r="FU110" i="46"/>
  <c r="FS110" i="46"/>
  <c r="FR110" i="46"/>
  <c r="FV109" i="46"/>
  <c r="FU109" i="46"/>
  <c r="FS109" i="46"/>
  <c r="FR109" i="46"/>
  <c r="FU108" i="46"/>
  <c r="FV108" i="46" s="1"/>
  <c r="FS108" i="46"/>
  <c r="FR108" i="46"/>
  <c r="FU107" i="46"/>
  <c r="FV107" i="46" s="1"/>
  <c r="FS107" i="46"/>
  <c r="FR107" i="46"/>
  <c r="FV106" i="46"/>
  <c r="FU106" i="46"/>
  <c r="FS106" i="46"/>
  <c r="FR106" i="46"/>
  <c r="FV105" i="46"/>
  <c r="FU105" i="46"/>
  <c r="FS105" i="46"/>
  <c r="FR105" i="46"/>
  <c r="FT105" i="46"/>
  <c r="FU104" i="46"/>
  <c r="FV104" i="46" s="1"/>
  <c r="FS104" i="46"/>
  <c r="FR104" i="46"/>
  <c r="FT104" i="46"/>
  <c r="FU103" i="46"/>
  <c r="FV103" i="46" s="1"/>
  <c r="FS103" i="46"/>
  <c r="FR103" i="46"/>
  <c r="FV102" i="46"/>
  <c r="FU102" i="46"/>
  <c r="FS102" i="46"/>
  <c r="FR102" i="46"/>
  <c r="FT102" i="46"/>
  <c r="FU101" i="46"/>
  <c r="FV101" i="46" s="1"/>
  <c r="FS101" i="46"/>
  <c r="FR101" i="46"/>
  <c r="FT101" i="46"/>
  <c r="FV100" i="46"/>
  <c r="FU100" i="46"/>
  <c r="FS100" i="46"/>
  <c r="FR100" i="46"/>
  <c r="FU99" i="46"/>
  <c r="FV99" i="46" s="1"/>
  <c r="FS99" i="46"/>
  <c r="FR99" i="46"/>
  <c r="FV98" i="46"/>
  <c r="FU98" i="46"/>
  <c r="FS98" i="46"/>
  <c r="FR98" i="46"/>
  <c r="FU97" i="46"/>
  <c r="FV97" i="46" s="1"/>
  <c r="FS97" i="46"/>
  <c r="FR97" i="46"/>
  <c r="FU96" i="46"/>
  <c r="FV96" i="46" s="1"/>
  <c r="FS96" i="46"/>
  <c r="FR96" i="46"/>
  <c r="FU95" i="46"/>
  <c r="FV95" i="46" s="1"/>
  <c r="FS95" i="46"/>
  <c r="FR95" i="46"/>
  <c r="FV94" i="46"/>
  <c r="FU94" i="46"/>
  <c r="FS94" i="46"/>
  <c r="FR94" i="46"/>
  <c r="FU93" i="46"/>
  <c r="FV93" i="46" s="1"/>
  <c r="FS93" i="46"/>
  <c r="FR93" i="46"/>
  <c r="FU92" i="46"/>
  <c r="FV92" i="46" s="1"/>
  <c r="FS92" i="46"/>
  <c r="FR92" i="46"/>
  <c r="FU91" i="46"/>
  <c r="FV91" i="46" s="1"/>
  <c r="FS91" i="46"/>
  <c r="FR91" i="46"/>
  <c r="FV90" i="46"/>
  <c r="FU90" i="46"/>
  <c r="FS90" i="46"/>
  <c r="FR90" i="46"/>
  <c r="FU89" i="46"/>
  <c r="FV89" i="46" s="1"/>
  <c r="FS89" i="46"/>
  <c r="FR89" i="46"/>
  <c r="FU88" i="46"/>
  <c r="FV88" i="46" s="1"/>
  <c r="FS88" i="46"/>
  <c r="FR88" i="46"/>
  <c r="FU87" i="46"/>
  <c r="FV87" i="46" s="1"/>
  <c r="FS87" i="46"/>
  <c r="FR87" i="46"/>
  <c r="FV86" i="46"/>
  <c r="FU86" i="46"/>
  <c r="FS86" i="46"/>
  <c r="FR86" i="46"/>
  <c r="FU85" i="46"/>
  <c r="FV85" i="46" s="1"/>
  <c r="FS85" i="46"/>
  <c r="FR85" i="46"/>
  <c r="FU84" i="46"/>
  <c r="FV84" i="46" s="1"/>
  <c r="FS84" i="46"/>
  <c r="FR84" i="46"/>
  <c r="FU83" i="46"/>
  <c r="FV83" i="46" s="1"/>
  <c r="FS83" i="46"/>
  <c r="FR83" i="46"/>
  <c r="FV82" i="46"/>
  <c r="FU82" i="46"/>
  <c r="FS82" i="46"/>
  <c r="FR82" i="46"/>
  <c r="FU81" i="46"/>
  <c r="FV81" i="46" s="1"/>
  <c r="FS81" i="46"/>
  <c r="FR81" i="46"/>
  <c r="FU80" i="46"/>
  <c r="FV80" i="46" s="1"/>
  <c r="FS80" i="46"/>
  <c r="FR80" i="46"/>
  <c r="FU79" i="46"/>
  <c r="FV79" i="46" s="1"/>
  <c r="FS79" i="46"/>
  <c r="FR79" i="46"/>
  <c r="FV78" i="46"/>
  <c r="FU78" i="46"/>
  <c r="FS78" i="46"/>
  <c r="FR78" i="46"/>
  <c r="FU77" i="46"/>
  <c r="FV77" i="46" s="1"/>
  <c r="FS77" i="46"/>
  <c r="FR77" i="46"/>
  <c r="FU76" i="46"/>
  <c r="FV76" i="46" s="1"/>
  <c r="FS76" i="46"/>
  <c r="FR76" i="46"/>
  <c r="FU75" i="46"/>
  <c r="FV75" i="46" s="1"/>
  <c r="FS75" i="46"/>
  <c r="FR75" i="46"/>
  <c r="FV74" i="46"/>
  <c r="FU74" i="46"/>
  <c r="FS74" i="46"/>
  <c r="FR74" i="46"/>
  <c r="FU73" i="46"/>
  <c r="FV73" i="46" s="1"/>
  <c r="FS73" i="46"/>
  <c r="FR73" i="46"/>
  <c r="FU72" i="46"/>
  <c r="FV72" i="46" s="1"/>
  <c r="FS72" i="46"/>
  <c r="FR72" i="46"/>
  <c r="FU71" i="46"/>
  <c r="FV71" i="46" s="1"/>
  <c r="FS71" i="46"/>
  <c r="FR71" i="46"/>
  <c r="FV70" i="46"/>
  <c r="FU70" i="46"/>
  <c r="FS70" i="46"/>
  <c r="FR70" i="46"/>
  <c r="FU69" i="46"/>
  <c r="FV69" i="46" s="1"/>
  <c r="FS69" i="46"/>
  <c r="FR69" i="46"/>
  <c r="FU68" i="46"/>
  <c r="FV68" i="46" s="1"/>
  <c r="FS68" i="46"/>
  <c r="FR68" i="46"/>
  <c r="FU67" i="46"/>
  <c r="FV67" i="46" s="1"/>
  <c r="FS67" i="46"/>
  <c r="FR67" i="46"/>
  <c r="FV66" i="46"/>
  <c r="FU66" i="46"/>
  <c r="FS66" i="46"/>
  <c r="FR66" i="46"/>
  <c r="FU65" i="46"/>
  <c r="FV65" i="46" s="1"/>
  <c r="FS65" i="46"/>
  <c r="FR65" i="46"/>
  <c r="FU64" i="46"/>
  <c r="FV64" i="46" s="1"/>
  <c r="FS64" i="46"/>
  <c r="FR64" i="46"/>
  <c r="FU63" i="46"/>
  <c r="FV63" i="46" s="1"/>
  <c r="FS63" i="46"/>
  <c r="FR63" i="46"/>
  <c r="FV62" i="46"/>
  <c r="FU62" i="46"/>
  <c r="FS62" i="46"/>
  <c r="FR62" i="46"/>
  <c r="FU61" i="46"/>
  <c r="FV61" i="46" s="1"/>
  <c r="FS61" i="46"/>
  <c r="FR61" i="46"/>
  <c r="FU60" i="46"/>
  <c r="FV60" i="46" s="1"/>
  <c r="FS60" i="46"/>
  <c r="FR60" i="46"/>
  <c r="FU59" i="46"/>
  <c r="FV59" i="46" s="1"/>
  <c r="FS59" i="46"/>
  <c r="FR59" i="46"/>
  <c r="FV58" i="46"/>
  <c r="FU58" i="46"/>
  <c r="FS58" i="46"/>
  <c r="FR58" i="46"/>
  <c r="FV57" i="46"/>
  <c r="FU57" i="46"/>
  <c r="FS57" i="46"/>
  <c r="FR57" i="46"/>
  <c r="FU56" i="46"/>
  <c r="FV56" i="46" s="1"/>
  <c r="FS56" i="46"/>
  <c r="FR56" i="46"/>
  <c r="FU55" i="46"/>
  <c r="FV55" i="46" s="1"/>
  <c r="FS55" i="46"/>
  <c r="FR55" i="46"/>
  <c r="FU54" i="46"/>
  <c r="FV54" i="46" s="1"/>
  <c r="FS54" i="46"/>
  <c r="FR54" i="46"/>
  <c r="FV53" i="46"/>
  <c r="FU53" i="46"/>
  <c r="FS53" i="46"/>
  <c r="FR53" i="46"/>
  <c r="FT53" i="46"/>
  <c r="FU52" i="46"/>
  <c r="FV52" i="46" s="1"/>
  <c r="FS52" i="46"/>
  <c r="FR52" i="46"/>
  <c r="FT52" i="46"/>
  <c r="FV51" i="46"/>
  <c r="FU51" i="46"/>
  <c r="FS51" i="46"/>
  <c r="FR51" i="46"/>
  <c r="FU50" i="46"/>
  <c r="FV50" i="46" s="1"/>
  <c r="FS50" i="46"/>
  <c r="FR50" i="46"/>
  <c r="FV49" i="46"/>
  <c r="FU49" i="46"/>
  <c r="FS49" i="46"/>
  <c r="FR49" i="46"/>
  <c r="FU48" i="46"/>
  <c r="FV48" i="46" s="1"/>
  <c r="FS48" i="46"/>
  <c r="FR48" i="46"/>
  <c r="FV47" i="46"/>
  <c r="FU47" i="46"/>
  <c r="FS47" i="46"/>
  <c r="FR47" i="46"/>
  <c r="FU46" i="46"/>
  <c r="FV46" i="46" s="1"/>
  <c r="FS46" i="46"/>
  <c r="FR46" i="46"/>
  <c r="FV45" i="46"/>
  <c r="FU45" i="46"/>
  <c r="FS45" i="46"/>
  <c r="FR45" i="46"/>
  <c r="FT45" i="46"/>
  <c r="FU44" i="46"/>
  <c r="FV44" i="46" s="1"/>
  <c r="FS44" i="46"/>
  <c r="FR44" i="46"/>
  <c r="FT44" i="46"/>
  <c r="FV43" i="46"/>
  <c r="FU43" i="46"/>
  <c r="FS43" i="46"/>
  <c r="FR43" i="46"/>
  <c r="FU42" i="46"/>
  <c r="FV42" i="46" s="1"/>
  <c r="FS42" i="46"/>
  <c r="FR42" i="46"/>
  <c r="FV41" i="46"/>
  <c r="FU41" i="46"/>
  <c r="FS41" i="46"/>
  <c r="FR41" i="46"/>
  <c r="FU40" i="46"/>
  <c r="FV40" i="46" s="1"/>
  <c r="FS40" i="46"/>
  <c r="FR40" i="46"/>
  <c r="FV39" i="46"/>
  <c r="FU39" i="46"/>
  <c r="FS39" i="46"/>
  <c r="FR39" i="46"/>
  <c r="FU38" i="46"/>
  <c r="FV38" i="46" s="1"/>
  <c r="FS38" i="46"/>
  <c r="FR38" i="46"/>
  <c r="FV37" i="46"/>
  <c r="FU37" i="46"/>
  <c r="FS37" i="46"/>
  <c r="FR37" i="46"/>
  <c r="FT37" i="46"/>
  <c r="FU36" i="46"/>
  <c r="FV36" i="46" s="1"/>
  <c r="FS36" i="46"/>
  <c r="FR36" i="46"/>
  <c r="FT36" i="46"/>
  <c r="FV35" i="46"/>
  <c r="FU35" i="46"/>
  <c r="FS35" i="46"/>
  <c r="FR35" i="46"/>
  <c r="FU34" i="46"/>
  <c r="FV34" i="46" s="1"/>
  <c r="FS34" i="46"/>
  <c r="FR34" i="46"/>
  <c r="FV33" i="46"/>
  <c r="FU33" i="46"/>
  <c r="FS33" i="46"/>
  <c r="FR33" i="46"/>
  <c r="FU32" i="46"/>
  <c r="FV32" i="46" s="1"/>
  <c r="FS32" i="46"/>
  <c r="FR32" i="46"/>
  <c r="FV31" i="46"/>
  <c r="FU31" i="46"/>
  <c r="FS31" i="46"/>
  <c r="FR31" i="46"/>
  <c r="FU30" i="46"/>
  <c r="FV30" i="46" s="1"/>
  <c r="FS30" i="46"/>
  <c r="FR30" i="46"/>
  <c r="FV29" i="46"/>
  <c r="FU29" i="46"/>
  <c r="FS29" i="46"/>
  <c r="FR29" i="46"/>
  <c r="FT29" i="46"/>
  <c r="FU28" i="46"/>
  <c r="FV28" i="46" s="1"/>
  <c r="FS28" i="46"/>
  <c r="FR28" i="46"/>
  <c r="FT28" i="46"/>
  <c r="FV27" i="46"/>
  <c r="FU27" i="46"/>
  <c r="FS27" i="46"/>
  <c r="FR27" i="46"/>
  <c r="FU26" i="46"/>
  <c r="FV26" i="46" s="1"/>
  <c r="FS26" i="46"/>
  <c r="FR26" i="46"/>
  <c r="FV25" i="46"/>
  <c r="FU25" i="46"/>
  <c r="FS25" i="46"/>
  <c r="FR25" i="46"/>
  <c r="FU24" i="46"/>
  <c r="FV24" i="46" s="1"/>
  <c r="FS24" i="46"/>
  <c r="FR24" i="46"/>
  <c r="FV23" i="46"/>
  <c r="FU23" i="46"/>
  <c r="FS23" i="46"/>
  <c r="FR23" i="46"/>
  <c r="FU22" i="46"/>
  <c r="FV22" i="46" s="1"/>
  <c r="FS22" i="46"/>
  <c r="FR22" i="46"/>
  <c r="FV21" i="46"/>
  <c r="FU21" i="46"/>
  <c r="FS21" i="46"/>
  <c r="FR21" i="46"/>
  <c r="FT21" i="46"/>
  <c r="FU20" i="46"/>
  <c r="FV20" i="46" s="1"/>
  <c r="FS20" i="46"/>
  <c r="FR20" i="46"/>
  <c r="FT20" i="46"/>
  <c r="FV19" i="46"/>
  <c r="FU19" i="46"/>
  <c r="FS19" i="46"/>
  <c r="FR19" i="46"/>
  <c r="FU18" i="46"/>
  <c r="FV18" i="46" s="1"/>
  <c r="FS18" i="46"/>
  <c r="FR18" i="46"/>
  <c r="FV17" i="46"/>
  <c r="FU17" i="46"/>
  <c r="FS17" i="46"/>
  <c r="FR17" i="46"/>
  <c r="FU16" i="46"/>
  <c r="FV16" i="46" s="1"/>
  <c r="FS16" i="46"/>
  <c r="FR16" i="46"/>
  <c r="FV15" i="46"/>
  <c r="FU15" i="46"/>
  <c r="FS15" i="46"/>
  <c r="FR15" i="46"/>
  <c r="FU14" i="46"/>
  <c r="FV14" i="46" s="1"/>
  <c r="FS14" i="46"/>
  <c r="FR14" i="46"/>
  <c r="FV13" i="46"/>
  <c r="FU13" i="46"/>
  <c r="FS13" i="46"/>
  <c r="FR13" i="46"/>
  <c r="FT13" i="46"/>
  <c r="FU12" i="46"/>
  <c r="FV12" i="46" s="1"/>
  <c r="FS12" i="46"/>
  <c r="FR12" i="46"/>
  <c r="FT12" i="46"/>
  <c r="EU216" i="46"/>
  <c r="EW215" i="46"/>
  <c r="EW216" i="46"/>
  <c r="EW217" i="46"/>
  <c r="EW218" i="46"/>
  <c r="EW214" i="46"/>
  <c r="FC214" i="46" s="1"/>
  <c r="EW13" i="46"/>
  <c r="EX13" i="46"/>
  <c r="EY13" i="46"/>
  <c r="EZ13" i="46"/>
  <c r="FC13" i="46" s="1"/>
  <c r="EW14" i="46"/>
  <c r="EX14" i="46"/>
  <c r="EY14" i="46"/>
  <c r="EZ14" i="46"/>
  <c r="FC14" i="46" s="1"/>
  <c r="EW15" i="46"/>
  <c r="EX15" i="46"/>
  <c r="EY15" i="46"/>
  <c r="EZ15" i="46"/>
  <c r="FC15" i="46" s="1"/>
  <c r="EW16" i="46"/>
  <c r="EX16" i="46"/>
  <c r="EY16" i="46"/>
  <c r="EZ16" i="46"/>
  <c r="EW17" i="46"/>
  <c r="EX17" i="46"/>
  <c r="EY17" i="46"/>
  <c r="EZ17" i="46"/>
  <c r="EW18" i="46"/>
  <c r="EX18" i="46"/>
  <c r="EY18" i="46"/>
  <c r="EZ18" i="46"/>
  <c r="FC18" i="46" s="1"/>
  <c r="EW19" i="46"/>
  <c r="EX19" i="46"/>
  <c r="EY19" i="46"/>
  <c r="EZ19" i="46"/>
  <c r="FC19" i="46" s="1"/>
  <c r="EW20" i="46"/>
  <c r="EX20" i="46"/>
  <c r="EY20" i="46"/>
  <c r="EZ20" i="46"/>
  <c r="FC20" i="46" s="1"/>
  <c r="EW21" i="46"/>
  <c r="EX21" i="46"/>
  <c r="EY21" i="46"/>
  <c r="EZ21" i="46"/>
  <c r="FC21" i="46" s="1"/>
  <c r="EW22" i="46"/>
  <c r="EX22" i="46"/>
  <c r="EY22" i="46"/>
  <c r="EZ22" i="46"/>
  <c r="FC22" i="46" s="1"/>
  <c r="EW23" i="46"/>
  <c r="EX23" i="46"/>
  <c r="EY23" i="46"/>
  <c r="EZ23" i="46"/>
  <c r="FC23" i="46" s="1"/>
  <c r="EW24" i="46"/>
  <c r="EX24" i="46"/>
  <c r="EY24" i="46"/>
  <c r="EZ24" i="46"/>
  <c r="EW25" i="46"/>
  <c r="EX25" i="46"/>
  <c r="EY25" i="46"/>
  <c r="EZ25" i="46"/>
  <c r="EW26" i="46"/>
  <c r="EX26" i="46"/>
  <c r="EY26" i="46"/>
  <c r="EZ26" i="46"/>
  <c r="FC26" i="46" s="1"/>
  <c r="EW27" i="46"/>
  <c r="EX27" i="46"/>
  <c r="EY27" i="46"/>
  <c r="EZ27" i="46"/>
  <c r="FC27" i="46" s="1"/>
  <c r="EW28" i="46"/>
  <c r="EX28" i="46"/>
  <c r="EY28" i="46"/>
  <c r="EZ28" i="46"/>
  <c r="FC28" i="46" s="1"/>
  <c r="EW29" i="46"/>
  <c r="EX29" i="46"/>
  <c r="EY29" i="46"/>
  <c r="EZ29" i="46"/>
  <c r="FC29" i="46" s="1"/>
  <c r="EW30" i="46"/>
  <c r="EX30" i="46"/>
  <c r="EY30" i="46"/>
  <c r="EZ30" i="46"/>
  <c r="FC30" i="46" s="1"/>
  <c r="EW31" i="46"/>
  <c r="EX31" i="46"/>
  <c r="EY31" i="46"/>
  <c r="EZ31" i="46"/>
  <c r="FC31" i="46" s="1"/>
  <c r="EW32" i="46"/>
  <c r="EX32" i="46"/>
  <c r="EY32" i="46"/>
  <c r="EZ32" i="46"/>
  <c r="EW33" i="46"/>
  <c r="EX33" i="46"/>
  <c r="EY33" i="46"/>
  <c r="EZ33" i="46"/>
  <c r="EW34" i="46"/>
  <c r="EX34" i="46"/>
  <c r="EY34" i="46"/>
  <c r="EZ34" i="46"/>
  <c r="FC34" i="46" s="1"/>
  <c r="EW35" i="46"/>
  <c r="EX35" i="46"/>
  <c r="EY35" i="46"/>
  <c r="EZ35" i="46"/>
  <c r="FC35" i="46" s="1"/>
  <c r="EW36" i="46"/>
  <c r="EX36" i="46"/>
  <c r="EY36" i="46"/>
  <c r="EZ36" i="46"/>
  <c r="FC36" i="46" s="1"/>
  <c r="EW37" i="46"/>
  <c r="EX37" i="46"/>
  <c r="EY37" i="46"/>
  <c r="EZ37" i="46"/>
  <c r="FC37" i="46" s="1"/>
  <c r="EW38" i="46"/>
  <c r="EX38" i="46"/>
  <c r="EY38" i="46"/>
  <c r="EZ38" i="46"/>
  <c r="FC38" i="46" s="1"/>
  <c r="EW39" i="46"/>
  <c r="EX39" i="46"/>
  <c r="EY39" i="46"/>
  <c r="EZ39" i="46"/>
  <c r="FC39" i="46" s="1"/>
  <c r="EW40" i="46"/>
  <c r="EX40" i="46"/>
  <c r="EY40" i="46"/>
  <c r="EZ40" i="46"/>
  <c r="EW41" i="46"/>
  <c r="EX41" i="46"/>
  <c r="EY41" i="46"/>
  <c r="EZ41" i="46"/>
  <c r="EW42" i="46"/>
  <c r="EX42" i="46"/>
  <c r="EY42" i="46"/>
  <c r="EZ42" i="46"/>
  <c r="FC42" i="46" s="1"/>
  <c r="EW43" i="46"/>
  <c r="EX43" i="46"/>
  <c r="EY43" i="46"/>
  <c r="EZ43" i="46"/>
  <c r="FC43" i="46" s="1"/>
  <c r="EW44" i="46"/>
  <c r="EX44" i="46"/>
  <c r="EY44" i="46"/>
  <c r="EZ44" i="46"/>
  <c r="FC44" i="46" s="1"/>
  <c r="EW45" i="46"/>
  <c r="EX45" i="46"/>
  <c r="EY45" i="46"/>
  <c r="EZ45" i="46"/>
  <c r="FC45" i="46" s="1"/>
  <c r="EW46" i="46"/>
  <c r="EX46" i="46"/>
  <c r="EY46" i="46"/>
  <c r="EZ46" i="46"/>
  <c r="FC46" i="46" s="1"/>
  <c r="EW47" i="46"/>
  <c r="EX47" i="46"/>
  <c r="EY47" i="46"/>
  <c r="EZ47" i="46"/>
  <c r="FC47" i="46" s="1"/>
  <c r="EW48" i="46"/>
  <c r="EX48" i="46"/>
  <c r="EY48" i="46"/>
  <c r="EZ48" i="46"/>
  <c r="EW49" i="46"/>
  <c r="EX49" i="46"/>
  <c r="EY49" i="46"/>
  <c r="EZ49" i="46"/>
  <c r="EW50" i="46"/>
  <c r="EX50" i="46"/>
  <c r="EY50" i="46"/>
  <c r="EZ50" i="46"/>
  <c r="FC50" i="46" s="1"/>
  <c r="EW51" i="46"/>
  <c r="EX51" i="46"/>
  <c r="EY51" i="46"/>
  <c r="EZ51" i="46"/>
  <c r="FC51" i="46" s="1"/>
  <c r="EW52" i="46"/>
  <c r="EX52" i="46"/>
  <c r="EY52" i="46"/>
  <c r="EZ52" i="46"/>
  <c r="FC52" i="46" s="1"/>
  <c r="EW53" i="46"/>
  <c r="EX53" i="46"/>
  <c r="EY53" i="46"/>
  <c r="EZ53" i="46"/>
  <c r="FC53" i="46" s="1"/>
  <c r="EW54" i="46"/>
  <c r="EX54" i="46"/>
  <c r="EY54" i="46"/>
  <c r="EZ54" i="46"/>
  <c r="FC54" i="46" s="1"/>
  <c r="EW55" i="46"/>
  <c r="EX55" i="46"/>
  <c r="EY55" i="46"/>
  <c r="EZ55" i="46"/>
  <c r="EW56" i="46"/>
  <c r="EX56" i="46"/>
  <c r="EY56" i="46"/>
  <c r="EZ56" i="46"/>
  <c r="FC56" i="46" s="1"/>
  <c r="EW57" i="46"/>
  <c r="EX57" i="46"/>
  <c r="EY57" i="46"/>
  <c r="EZ57" i="46"/>
  <c r="FC57" i="46" s="1"/>
  <c r="EW58" i="46"/>
  <c r="EX58" i="46"/>
  <c r="EY58" i="46"/>
  <c r="EZ58" i="46"/>
  <c r="FC58" i="46" s="1"/>
  <c r="EW59" i="46"/>
  <c r="EX59" i="46"/>
  <c r="EY59" i="46"/>
  <c r="EZ59" i="46"/>
  <c r="EW60" i="46"/>
  <c r="EX60" i="46"/>
  <c r="EY60" i="46"/>
  <c r="EZ60" i="46"/>
  <c r="FC60" i="46" s="1"/>
  <c r="EW61" i="46"/>
  <c r="EX61" i="46"/>
  <c r="EY61" i="46"/>
  <c r="EZ61" i="46"/>
  <c r="FC61" i="46" s="1"/>
  <c r="EW62" i="46"/>
  <c r="EX62" i="46"/>
  <c r="EY62" i="46"/>
  <c r="EZ62" i="46"/>
  <c r="FC62" i="46" s="1"/>
  <c r="EW63" i="46"/>
  <c r="EX63" i="46"/>
  <c r="EY63" i="46"/>
  <c r="EZ63" i="46"/>
  <c r="EW64" i="46"/>
  <c r="EX64" i="46"/>
  <c r="EY64" i="46"/>
  <c r="EZ64" i="46"/>
  <c r="FC64" i="46" s="1"/>
  <c r="EW65" i="46"/>
  <c r="EX65" i="46"/>
  <c r="EY65" i="46"/>
  <c r="EZ65" i="46"/>
  <c r="FC65" i="46" s="1"/>
  <c r="EW66" i="46"/>
  <c r="EX66" i="46"/>
  <c r="EY66" i="46"/>
  <c r="EZ66" i="46"/>
  <c r="FC66" i="46" s="1"/>
  <c r="EW67" i="46"/>
  <c r="EX67" i="46"/>
  <c r="EY67" i="46"/>
  <c r="EZ67" i="46"/>
  <c r="EW68" i="46"/>
  <c r="EX68" i="46"/>
  <c r="EY68" i="46"/>
  <c r="EZ68" i="46"/>
  <c r="FC68" i="46" s="1"/>
  <c r="EW69" i="46"/>
  <c r="EX69" i="46"/>
  <c r="EY69" i="46"/>
  <c r="EZ69" i="46"/>
  <c r="FC69" i="46" s="1"/>
  <c r="EW70" i="46"/>
  <c r="EX70" i="46"/>
  <c r="EY70" i="46"/>
  <c r="EZ70" i="46"/>
  <c r="FC70" i="46" s="1"/>
  <c r="EW71" i="46"/>
  <c r="EX71" i="46"/>
  <c r="EY71" i="46"/>
  <c r="EZ71" i="46"/>
  <c r="EW72" i="46"/>
  <c r="EX72" i="46"/>
  <c r="EY72" i="46"/>
  <c r="EZ72" i="46"/>
  <c r="FC72" i="46" s="1"/>
  <c r="EW73" i="46"/>
  <c r="EX73" i="46"/>
  <c r="EY73" i="46"/>
  <c r="EZ73" i="46"/>
  <c r="FC73" i="46" s="1"/>
  <c r="EW74" i="46"/>
  <c r="EX74" i="46"/>
  <c r="EY74" i="46"/>
  <c r="EZ74" i="46"/>
  <c r="FC74" i="46" s="1"/>
  <c r="EW75" i="46"/>
  <c r="EX75" i="46"/>
  <c r="EY75" i="46"/>
  <c r="EZ75" i="46"/>
  <c r="EW76" i="46"/>
  <c r="EX76" i="46"/>
  <c r="EY76" i="46"/>
  <c r="EZ76" i="46"/>
  <c r="FC76" i="46" s="1"/>
  <c r="EW77" i="46"/>
  <c r="EX77" i="46"/>
  <c r="EY77" i="46"/>
  <c r="EZ77" i="46"/>
  <c r="EW78" i="46"/>
  <c r="EX78" i="46"/>
  <c r="EY78" i="46"/>
  <c r="EZ78" i="46"/>
  <c r="FC78" i="46" s="1"/>
  <c r="EW79" i="46"/>
  <c r="EX79" i="46"/>
  <c r="EY79" i="46"/>
  <c r="EZ79" i="46"/>
  <c r="EW80" i="46"/>
  <c r="EX80" i="46"/>
  <c r="EY80" i="46"/>
  <c r="EZ80" i="46"/>
  <c r="FC80" i="46" s="1"/>
  <c r="EW81" i="46"/>
  <c r="EX81" i="46"/>
  <c r="EY81" i="46"/>
  <c r="EZ81" i="46"/>
  <c r="FC81" i="46" s="1"/>
  <c r="EW82" i="46"/>
  <c r="EX82" i="46"/>
  <c r="EY82" i="46"/>
  <c r="EZ82" i="46"/>
  <c r="FC82" i="46" s="1"/>
  <c r="EW83" i="46"/>
  <c r="EX83" i="46"/>
  <c r="EY83" i="46"/>
  <c r="EZ83" i="46"/>
  <c r="EW84" i="46"/>
  <c r="EX84" i="46"/>
  <c r="EY84" i="46"/>
  <c r="EZ84" i="46"/>
  <c r="FC84" i="46" s="1"/>
  <c r="EW85" i="46"/>
  <c r="EX85" i="46"/>
  <c r="EY85" i="46"/>
  <c r="EZ85" i="46"/>
  <c r="FC85" i="46" s="1"/>
  <c r="EW86" i="46"/>
  <c r="EX86" i="46"/>
  <c r="EY86" i="46"/>
  <c r="EZ86" i="46"/>
  <c r="FC86" i="46" s="1"/>
  <c r="EW87" i="46"/>
  <c r="EX87" i="46"/>
  <c r="EY87" i="46"/>
  <c r="EZ87" i="46"/>
  <c r="EW88" i="46"/>
  <c r="EX88" i="46"/>
  <c r="EY88" i="46"/>
  <c r="EZ88" i="46"/>
  <c r="FC88" i="46" s="1"/>
  <c r="EW89" i="46"/>
  <c r="EX89" i="46"/>
  <c r="EY89" i="46"/>
  <c r="EZ89" i="46"/>
  <c r="FC89" i="46" s="1"/>
  <c r="EW90" i="46"/>
  <c r="EX90" i="46"/>
  <c r="EY90" i="46"/>
  <c r="EZ90" i="46"/>
  <c r="FC90" i="46" s="1"/>
  <c r="EW91" i="46"/>
  <c r="EX91" i="46"/>
  <c r="EY91" i="46"/>
  <c r="EZ91" i="46"/>
  <c r="EW92" i="46"/>
  <c r="EX92" i="46"/>
  <c r="EY92" i="46"/>
  <c r="EZ92" i="46"/>
  <c r="FC92" i="46" s="1"/>
  <c r="EW93" i="46"/>
  <c r="EX93" i="46"/>
  <c r="EY93" i="46"/>
  <c r="EZ93" i="46"/>
  <c r="FC93" i="46" s="1"/>
  <c r="EW94" i="46"/>
  <c r="EX94" i="46"/>
  <c r="EY94" i="46"/>
  <c r="EZ94" i="46"/>
  <c r="FC94" i="46" s="1"/>
  <c r="EW95" i="46"/>
  <c r="EX95" i="46"/>
  <c r="EY95" i="46"/>
  <c r="EZ95" i="46"/>
  <c r="EW96" i="46"/>
  <c r="EX96" i="46"/>
  <c r="EY96" i="46"/>
  <c r="EZ96" i="46"/>
  <c r="FC96" i="46" s="1"/>
  <c r="EW97" i="46"/>
  <c r="EX97" i="46"/>
  <c r="EY97" i="46"/>
  <c r="EZ97" i="46"/>
  <c r="FC97" i="46" s="1"/>
  <c r="EW98" i="46"/>
  <c r="EX98" i="46"/>
  <c r="EY98" i="46"/>
  <c r="EZ98" i="46"/>
  <c r="FC98" i="46" s="1"/>
  <c r="EW99" i="46"/>
  <c r="EX99" i="46"/>
  <c r="EY99" i="46"/>
  <c r="EZ99" i="46"/>
  <c r="EW100" i="46"/>
  <c r="EX100" i="46"/>
  <c r="EY100" i="46"/>
  <c r="EZ100" i="46"/>
  <c r="FC100" i="46" s="1"/>
  <c r="EW101" i="46"/>
  <c r="EX101" i="46"/>
  <c r="EY101" i="46"/>
  <c r="EZ101" i="46"/>
  <c r="FC101" i="46" s="1"/>
  <c r="EW102" i="46"/>
  <c r="EX102" i="46"/>
  <c r="EY102" i="46"/>
  <c r="EZ102" i="46"/>
  <c r="FC102" i="46" s="1"/>
  <c r="EW103" i="46"/>
  <c r="EX103" i="46"/>
  <c r="EY103" i="46"/>
  <c r="EZ103" i="46"/>
  <c r="EW104" i="46"/>
  <c r="EX104" i="46"/>
  <c r="EY104" i="46"/>
  <c r="EZ104" i="46"/>
  <c r="FC104" i="46" s="1"/>
  <c r="EW105" i="46"/>
  <c r="EX105" i="46"/>
  <c r="EY105" i="46"/>
  <c r="EZ105" i="46"/>
  <c r="EW106" i="46"/>
  <c r="EX106" i="46"/>
  <c r="EY106" i="46"/>
  <c r="EZ106" i="46"/>
  <c r="FC106" i="46" s="1"/>
  <c r="EW107" i="46"/>
  <c r="EX107" i="46"/>
  <c r="EY107" i="46"/>
  <c r="EZ107" i="46"/>
  <c r="EW108" i="46"/>
  <c r="EX108" i="46"/>
  <c r="EY108" i="46"/>
  <c r="EZ108" i="46"/>
  <c r="FC108" i="46" s="1"/>
  <c r="EW109" i="46"/>
  <c r="EX109" i="46"/>
  <c r="EY109" i="46"/>
  <c r="EZ109" i="46"/>
  <c r="EW110" i="46"/>
  <c r="EX110" i="46"/>
  <c r="EY110" i="46"/>
  <c r="EZ110" i="46"/>
  <c r="FC110" i="46" s="1"/>
  <c r="EW111" i="46"/>
  <c r="EX111" i="46"/>
  <c r="EY111" i="46"/>
  <c r="EZ111" i="46"/>
  <c r="EW112" i="46"/>
  <c r="EX112" i="46"/>
  <c r="EY112" i="46"/>
  <c r="EZ112" i="46"/>
  <c r="FC112" i="46" s="1"/>
  <c r="EW113" i="46"/>
  <c r="EX113" i="46"/>
  <c r="EY113" i="46"/>
  <c r="EZ113" i="46"/>
  <c r="EW114" i="46"/>
  <c r="EX114" i="46"/>
  <c r="EY114" i="46"/>
  <c r="EZ114" i="46"/>
  <c r="FC114" i="46" s="1"/>
  <c r="EW115" i="46"/>
  <c r="EX115" i="46"/>
  <c r="EY115" i="46"/>
  <c r="EZ115" i="46"/>
  <c r="FC115" i="46" s="1"/>
  <c r="EW116" i="46"/>
  <c r="EX116" i="46"/>
  <c r="EY116" i="46"/>
  <c r="EZ116" i="46"/>
  <c r="FC116" i="46" s="1"/>
  <c r="EW117" i="46"/>
  <c r="EX117" i="46"/>
  <c r="EY117" i="46"/>
  <c r="EZ117" i="46"/>
  <c r="EW118" i="46"/>
  <c r="EX118" i="46"/>
  <c r="FC118" i="46" s="1"/>
  <c r="EY118" i="46"/>
  <c r="EZ118" i="46"/>
  <c r="EW119" i="46"/>
  <c r="EX119" i="46"/>
  <c r="EY119" i="46"/>
  <c r="EZ119" i="46"/>
  <c r="FC119" i="46" s="1"/>
  <c r="EW120" i="46"/>
  <c r="EX120" i="46"/>
  <c r="EY120" i="46"/>
  <c r="EZ120" i="46"/>
  <c r="FC120" i="46" s="1"/>
  <c r="EW121" i="46"/>
  <c r="EX121" i="46"/>
  <c r="EY121" i="46"/>
  <c r="EZ121" i="46"/>
  <c r="EW122" i="46"/>
  <c r="EX122" i="46"/>
  <c r="EY122" i="46"/>
  <c r="EZ122" i="46"/>
  <c r="FC122" i="46" s="1"/>
  <c r="EW123" i="46"/>
  <c r="EX123" i="46"/>
  <c r="EY123" i="46"/>
  <c r="EZ123" i="46"/>
  <c r="EW124" i="46"/>
  <c r="EX124" i="46"/>
  <c r="EY124" i="46"/>
  <c r="EZ124" i="46"/>
  <c r="FC124" i="46" s="1"/>
  <c r="EW125" i="46"/>
  <c r="EX125" i="46"/>
  <c r="EY125" i="46"/>
  <c r="EZ125" i="46"/>
  <c r="FC125" i="46" s="1"/>
  <c r="EW126" i="46"/>
  <c r="EX126" i="46"/>
  <c r="EY126" i="46"/>
  <c r="EZ126" i="46"/>
  <c r="FC126" i="46" s="1"/>
  <c r="EW127" i="46"/>
  <c r="EX127" i="46"/>
  <c r="EY127" i="46"/>
  <c r="EZ127" i="46"/>
  <c r="EW128" i="46"/>
  <c r="EX128" i="46"/>
  <c r="EY128" i="46"/>
  <c r="EZ128" i="46"/>
  <c r="EW129" i="46"/>
  <c r="EX129" i="46"/>
  <c r="EY129" i="46"/>
  <c r="EZ129" i="46"/>
  <c r="EW130" i="46"/>
  <c r="EX130" i="46"/>
  <c r="EY130" i="46"/>
  <c r="EZ130" i="46"/>
  <c r="EW131" i="46"/>
  <c r="EX131" i="46"/>
  <c r="EY131" i="46"/>
  <c r="EZ131" i="46"/>
  <c r="EW132" i="46"/>
  <c r="EX132" i="46"/>
  <c r="EY132" i="46"/>
  <c r="EZ132" i="46"/>
  <c r="EW133" i="46"/>
  <c r="EX133" i="46"/>
  <c r="EY133" i="46"/>
  <c r="EZ133" i="46"/>
  <c r="EW134" i="46"/>
  <c r="EX134" i="46"/>
  <c r="FC134" i="46" s="1"/>
  <c r="EY134" i="46"/>
  <c r="EZ134" i="46"/>
  <c r="EW135" i="46"/>
  <c r="EX135" i="46"/>
  <c r="EY135" i="46"/>
  <c r="EZ135" i="46"/>
  <c r="EW136" i="46"/>
  <c r="EX136" i="46"/>
  <c r="FC136" i="46" s="1"/>
  <c r="EY136" i="46"/>
  <c r="EZ136" i="46"/>
  <c r="EW137" i="46"/>
  <c r="EX137" i="46"/>
  <c r="EY137" i="46"/>
  <c r="EZ137" i="46"/>
  <c r="EW138" i="46"/>
  <c r="EX138" i="46"/>
  <c r="FC138" i="46" s="1"/>
  <c r="EY138" i="46"/>
  <c r="EZ138" i="46"/>
  <c r="EW139" i="46"/>
  <c r="EX139" i="46"/>
  <c r="EY139" i="46"/>
  <c r="EZ139" i="46"/>
  <c r="FC139" i="46" s="1"/>
  <c r="EW140" i="46"/>
  <c r="EX140" i="46"/>
  <c r="EY140" i="46"/>
  <c r="EZ140" i="46"/>
  <c r="FC140" i="46" s="1"/>
  <c r="EW141" i="46"/>
  <c r="EX141" i="46"/>
  <c r="EY141" i="46"/>
  <c r="EZ141" i="46"/>
  <c r="EW142" i="46"/>
  <c r="EX142" i="46"/>
  <c r="FC142" i="46" s="1"/>
  <c r="EY142" i="46"/>
  <c r="EZ142" i="46"/>
  <c r="EW143" i="46"/>
  <c r="EX143" i="46"/>
  <c r="EY143" i="46"/>
  <c r="EZ143" i="46"/>
  <c r="FC143" i="46" s="1"/>
  <c r="EW144" i="46"/>
  <c r="EX144" i="46"/>
  <c r="EY144" i="46"/>
  <c r="EZ144" i="46"/>
  <c r="FC144" i="46" s="1"/>
  <c r="EW145" i="46"/>
  <c r="EX145" i="46"/>
  <c r="EY145" i="46"/>
  <c r="EZ145" i="46"/>
  <c r="FC145" i="46" s="1"/>
  <c r="EW146" i="46"/>
  <c r="EX146" i="46"/>
  <c r="EY146" i="46"/>
  <c r="EZ146" i="46"/>
  <c r="EW147" i="46"/>
  <c r="EX147" i="46"/>
  <c r="EY147" i="46"/>
  <c r="EZ147" i="46"/>
  <c r="EW148" i="46"/>
  <c r="EX148" i="46"/>
  <c r="EY148" i="46"/>
  <c r="EZ148" i="46"/>
  <c r="FC148" i="46" s="1"/>
  <c r="EW149" i="46"/>
  <c r="EX149" i="46"/>
  <c r="EY149" i="46"/>
  <c r="EZ149" i="46"/>
  <c r="FC149" i="46" s="1"/>
  <c r="EW150" i="46"/>
  <c r="EX150" i="46"/>
  <c r="FC150" i="46" s="1"/>
  <c r="EY150" i="46"/>
  <c r="EZ150" i="46"/>
  <c r="EW151" i="46"/>
  <c r="EX151" i="46"/>
  <c r="EY151" i="46"/>
  <c r="EZ151" i="46"/>
  <c r="EW152" i="46"/>
  <c r="EX152" i="46"/>
  <c r="EY152" i="46"/>
  <c r="EZ152" i="46"/>
  <c r="EW153" i="46"/>
  <c r="EX153" i="46"/>
  <c r="EY153" i="46"/>
  <c r="EZ153" i="46"/>
  <c r="EW154" i="46"/>
  <c r="EX154" i="46"/>
  <c r="FC154" i="46" s="1"/>
  <c r="EY154" i="46"/>
  <c r="EZ154" i="46"/>
  <c r="EW155" i="46"/>
  <c r="EX155" i="46"/>
  <c r="EY155" i="46"/>
  <c r="EZ155" i="46"/>
  <c r="EW156" i="46"/>
  <c r="EX156" i="46"/>
  <c r="EY156" i="46"/>
  <c r="EZ156" i="46"/>
  <c r="EW157" i="46"/>
  <c r="EX157" i="46"/>
  <c r="EY157" i="46"/>
  <c r="EZ157" i="46"/>
  <c r="EW158" i="46"/>
  <c r="EX158" i="46"/>
  <c r="EY158" i="46"/>
  <c r="EZ158" i="46"/>
  <c r="EW159" i="46"/>
  <c r="EX159" i="46"/>
  <c r="EY159" i="46"/>
  <c r="EZ159" i="46"/>
  <c r="EW160" i="46"/>
  <c r="EX160" i="46"/>
  <c r="EY160" i="46"/>
  <c r="EZ160" i="46"/>
  <c r="EW161" i="46"/>
  <c r="EX161" i="46"/>
  <c r="EY161" i="46"/>
  <c r="EZ161" i="46"/>
  <c r="EW162" i="46"/>
  <c r="EX162" i="46"/>
  <c r="FC162" i="46" s="1"/>
  <c r="EY162" i="46"/>
  <c r="EZ162" i="46"/>
  <c r="EW163" i="46"/>
  <c r="EX163" i="46"/>
  <c r="EY163" i="46"/>
  <c r="EZ163" i="46"/>
  <c r="FC163" i="46" s="1"/>
  <c r="EW164" i="46"/>
  <c r="EX164" i="46"/>
  <c r="EY164" i="46"/>
  <c r="EZ164" i="46"/>
  <c r="FC164" i="46" s="1"/>
  <c r="EW165" i="46"/>
  <c r="EX165" i="46"/>
  <c r="EY165" i="46"/>
  <c r="EZ165" i="46"/>
  <c r="EW166" i="46"/>
  <c r="EX166" i="46"/>
  <c r="EY166" i="46"/>
  <c r="EZ166" i="46"/>
  <c r="FC166" i="46" s="1"/>
  <c r="EW167" i="46"/>
  <c r="EX167" i="46"/>
  <c r="FC167" i="46" s="1"/>
  <c r="EY167" i="46"/>
  <c r="EZ167" i="46"/>
  <c r="EW168" i="46"/>
  <c r="EX168" i="46"/>
  <c r="FC168" i="46" s="1"/>
  <c r="EY168" i="46"/>
  <c r="EZ168" i="46"/>
  <c r="EW169" i="46"/>
  <c r="EX169" i="46"/>
  <c r="EY169" i="46"/>
  <c r="EZ169" i="46"/>
  <c r="EW170" i="46"/>
  <c r="EX170" i="46"/>
  <c r="FC170" i="46" s="1"/>
  <c r="EY170" i="46"/>
  <c r="EZ170" i="46"/>
  <c r="EW171" i="46"/>
  <c r="EX171" i="46"/>
  <c r="EY171" i="46"/>
  <c r="EZ171" i="46"/>
  <c r="EW172" i="46"/>
  <c r="EX172" i="46"/>
  <c r="EY172" i="46"/>
  <c r="EZ172" i="46"/>
  <c r="EW173" i="46"/>
  <c r="FC173" i="46" s="1"/>
  <c r="EX173" i="46"/>
  <c r="EY173" i="46"/>
  <c r="EZ173" i="46"/>
  <c r="EW174" i="46"/>
  <c r="FC174" i="46" s="1"/>
  <c r="EX174" i="46"/>
  <c r="EY174" i="46"/>
  <c r="EZ174" i="46"/>
  <c r="EW175" i="46"/>
  <c r="EX175" i="46"/>
  <c r="EY175" i="46"/>
  <c r="EZ175" i="46"/>
  <c r="EW176" i="46"/>
  <c r="FC176" i="46" s="1"/>
  <c r="EX176" i="46"/>
  <c r="EY176" i="46"/>
  <c r="EZ176" i="46"/>
  <c r="EW177" i="46"/>
  <c r="EX177" i="46"/>
  <c r="EY177" i="46"/>
  <c r="EZ177" i="46"/>
  <c r="EW178" i="46"/>
  <c r="EX178" i="46"/>
  <c r="EY178" i="46"/>
  <c r="EZ178" i="46"/>
  <c r="FC178" i="46" s="1"/>
  <c r="EW179" i="46"/>
  <c r="EX179" i="46"/>
  <c r="EY179" i="46"/>
  <c r="EZ179" i="46"/>
  <c r="EW180" i="46"/>
  <c r="EX180" i="46"/>
  <c r="EY180" i="46"/>
  <c r="EZ180" i="46"/>
  <c r="FC180" i="46" s="1"/>
  <c r="EW181" i="46"/>
  <c r="EX181" i="46"/>
  <c r="EY181" i="46"/>
  <c r="EZ181" i="46"/>
  <c r="EW182" i="46"/>
  <c r="EX182" i="46"/>
  <c r="FC182" i="46" s="1"/>
  <c r="EY182" i="46"/>
  <c r="EZ182" i="46"/>
  <c r="EW183" i="46"/>
  <c r="EX183" i="46"/>
  <c r="EY183" i="46"/>
  <c r="EZ183" i="46"/>
  <c r="EW184" i="46"/>
  <c r="EX184" i="46"/>
  <c r="FC184" i="46" s="1"/>
  <c r="EY184" i="46"/>
  <c r="EZ184" i="46"/>
  <c r="EW185" i="46"/>
  <c r="EX185" i="46"/>
  <c r="EY185" i="46"/>
  <c r="EZ185" i="46"/>
  <c r="EW186" i="46"/>
  <c r="EX186" i="46"/>
  <c r="EY186" i="46"/>
  <c r="EZ186" i="46"/>
  <c r="EW187" i="46"/>
  <c r="EX187" i="46"/>
  <c r="EY187" i="46"/>
  <c r="EZ187" i="46"/>
  <c r="EW188" i="46"/>
  <c r="EX188" i="46"/>
  <c r="EY188" i="46"/>
  <c r="EZ188" i="46"/>
  <c r="EW189" i="46"/>
  <c r="EX189" i="46"/>
  <c r="EY189" i="46"/>
  <c r="EZ189" i="46"/>
  <c r="EW190" i="46"/>
  <c r="EX190" i="46"/>
  <c r="EY190" i="46"/>
  <c r="EZ190" i="46"/>
  <c r="EW191" i="46"/>
  <c r="EX191" i="46"/>
  <c r="EY191" i="46"/>
  <c r="EZ191" i="46"/>
  <c r="EW192" i="46"/>
  <c r="EX192" i="46"/>
  <c r="EY192" i="46"/>
  <c r="EZ192" i="46"/>
  <c r="EW193" i="46"/>
  <c r="FC193" i="46" s="1"/>
  <c r="EX193" i="46"/>
  <c r="EY193" i="46"/>
  <c r="EZ193" i="46"/>
  <c r="EW194" i="46"/>
  <c r="FC194" i="46" s="1"/>
  <c r="EX194" i="46"/>
  <c r="EY194" i="46"/>
  <c r="EZ194" i="46"/>
  <c r="EW195" i="46"/>
  <c r="EX195" i="46"/>
  <c r="EY195" i="46"/>
  <c r="EZ195" i="46"/>
  <c r="FC195" i="46" s="1"/>
  <c r="EW196" i="46"/>
  <c r="EX196" i="46"/>
  <c r="EY196" i="46"/>
  <c r="EZ196" i="46"/>
  <c r="FC196" i="46" s="1"/>
  <c r="EW197" i="46"/>
  <c r="EX197" i="46"/>
  <c r="EY197" i="46"/>
  <c r="EZ197" i="46"/>
  <c r="EW198" i="46"/>
  <c r="EX198" i="46"/>
  <c r="EY198" i="46"/>
  <c r="EZ198" i="46"/>
  <c r="FC198" i="46" s="1"/>
  <c r="EW199" i="46"/>
  <c r="EX199" i="46"/>
  <c r="FC199" i="46" s="1"/>
  <c r="EY199" i="46"/>
  <c r="EZ199" i="46"/>
  <c r="EW200" i="46"/>
  <c r="EX200" i="46"/>
  <c r="FC200" i="46" s="1"/>
  <c r="EY200" i="46"/>
  <c r="EZ200" i="46"/>
  <c r="EW201" i="46"/>
  <c r="EX201" i="46"/>
  <c r="EY201" i="46"/>
  <c r="EZ201" i="46"/>
  <c r="EW202" i="46"/>
  <c r="EX202" i="46"/>
  <c r="EY202" i="46"/>
  <c r="EZ202" i="46"/>
  <c r="EW203" i="46"/>
  <c r="EX203" i="46"/>
  <c r="EY203" i="46"/>
  <c r="EZ203" i="46"/>
  <c r="EW204" i="46"/>
  <c r="EX204" i="46"/>
  <c r="EY204" i="46"/>
  <c r="EZ204" i="46"/>
  <c r="EW205" i="46"/>
  <c r="EX205" i="46"/>
  <c r="EY205" i="46"/>
  <c r="EZ205" i="46"/>
  <c r="EW206" i="46"/>
  <c r="EX206" i="46"/>
  <c r="EY206" i="46"/>
  <c r="EZ206" i="46"/>
  <c r="EW207" i="46"/>
  <c r="EX207" i="46"/>
  <c r="EY207" i="46"/>
  <c r="EZ207" i="46"/>
  <c r="EW208" i="46"/>
  <c r="EX208" i="46"/>
  <c r="EY208" i="46"/>
  <c r="EZ208" i="46"/>
  <c r="EW209" i="46"/>
  <c r="FC209" i="46" s="1"/>
  <c r="EX209" i="46"/>
  <c r="EY209" i="46"/>
  <c r="EZ209" i="46"/>
  <c r="EW210" i="46"/>
  <c r="FC210" i="46" s="1"/>
  <c r="EX210" i="46"/>
  <c r="EY210" i="46"/>
  <c r="EZ210" i="46"/>
  <c r="EW211" i="46"/>
  <c r="EX211" i="46"/>
  <c r="EY211" i="46"/>
  <c r="EZ211" i="46"/>
  <c r="FC211" i="46" s="1"/>
  <c r="EW212" i="46"/>
  <c r="EX212" i="46"/>
  <c r="EY212" i="46"/>
  <c r="EZ212" i="46"/>
  <c r="FC212" i="46" s="1"/>
  <c r="EW213" i="46"/>
  <c r="EX213" i="46"/>
  <c r="EY213" i="46"/>
  <c r="EZ213" i="46"/>
  <c r="EX12" i="46"/>
  <c r="EY12" i="46"/>
  <c r="EZ12" i="46"/>
  <c r="EW12" i="46"/>
  <c r="FA224" i="46"/>
  <c r="FA218" i="46"/>
  <c r="FA217" i="46"/>
  <c r="FA216" i="46"/>
  <c r="FD214" i="46"/>
  <c r="FE214" i="46" s="1"/>
  <c r="FB214" i="46"/>
  <c r="FA214" i="46"/>
  <c r="FD213" i="46"/>
  <c r="FE213" i="46" s="1"/>
  <c r="FB213" i="46"/>
  <c r="FA213" i="46"/>
  <c r="FE212" i="46"/>
  <c r="FD212" i="46"/>
  <c r="FB212" i="46"/>
  <c r="FA212" i="46"/>
  <c r="FD211" i="46"/>
  <c r="FE211" i="46" s="1"/>
  <c r="FB211" i="46"/>
  <c r="FA211" i="46"/>
  <c r="FE210" i="46"/>
  <c r="FD210" i="46"/>
  <c r="FB210" i="46"/>
  <c r="FA210" i="46"/>
  <c r="FD209" i="46"/>
  <c r="FE209" i="46" s="1"/>
  <c r="FB209" i="46"/>
  <c r="FA209" i="46"/>
  <c r="FE208" i="46"/>
  <c r="FD208" i="46"/>
  <c r="FB208" i="46"/>
  <c r="FA208" i="46"/>
  <c r="FC208" i="46"/>
  <c r="FD207" i="46"/>
  <c r="FE207" i="46" s="1"/>
  <c r="FB207" i="46"/>
  <c r="FA207" i="46"/>
  <c r="FE206" i="46"/>
  <c r="FD206" i="46"/>
  <c r="FB206" i="46"/>
  <c r="FA206" i="46"/>
  <c r="FC206" i="46"/>
  <c r="FD205" i="46"/>
  <c r="FE205" i="46" s="1"/>
  <c r="FB205" i="46"/>
  <c r="FA205" i="46"/>
  <c r="FE204" i="46"/>
  <c r="FD204" i="46"/>
  <c r="FB204" i="46"/>
  <c r="FA204" i="46"/>
  <c r="FC204" i="46"/>
  <c r="FD203" i="46"/>
  <c r="FE203" i="46" s="1"/>
  <c r="FB203" i="46"/>
  <c r="FA203" i="46"/>
  <c r="FE202" i="46"/>
  <c r="FD202" i="46"/>
  <c r="FB202" i="46"/>
  <c r="FA202" i="46"/>
  <c r="FC202" i="46"/>
  <c r="FD201" i="46"/>
  <c r="FE201" i="46" s="1"/>
  <c r="FB201" i="46"/>
  <c r="FA201" i="46"/>
  <c r="FC201" i="46"/>
  <c r="FE200" i="46"/>
  <c r="FD200" i="46"/>
  <c r="FB200" i="46"/>
  <c r="FA200" i="46"/>
  <c r="FD199" i="46"/>
  <c r="FE199" i="46" s="1"/>
  <c r="FB199" i="46"/>
  <c r="FA199" i="46"/>
  <c r="FE198" i="46"/>
  <c r="FD198" i="46"/>
  <c r="FB198" i="46"/>
  <c r="FA198" i="46"/>
  <c r="FD197" i="46"/>
  <c r="FE197" i="46" s="1"/>
  <c r="FB197" i="46"/>
  <c r="FA197" i="46"/>
  <c r="FE196" i="46"/>
  <c r="FD196" i="46"/>
  <c r="FB196" i="46"/>
  <c r="FA196" i="46"/>
  <c r="FD195" i="46"/>
  <c r="FE195" i="46" s="1"/>
  <c r="FB195" i="46"/>
  <c r="FA195" i="46"/>
  <c r="FE194" i="46"/>
  <c r="FD194" i="46"/>
  <c r="FB194" i="46"/>
  <c r="FA194" i="46"/>
  <c r="FD193" i="46"/>
  <c r="FE193" i="46" s="1"/>
  <c r="FB193" i="46"/>
  <c r="FA193" i="46"/>
  <c r="FE192" i="46"/>
  <c r="FD192" i="46"/>
  <c r="FB192" i="46"/>
  <c r="FA192" i="46"/>
  <c r="FC192" i="46"/>
  <c r="FD191" i="46"/>
  <c r="FE191" i="46" s="1"/>
  <c r="FB191" i="46"/>
  <c r="FA191" i="46"/>
  <c r="FE190" i="46"/>
  <c r="FD190" i="46"/>
  <c r="FB190" i="46"/>
  <c r="FA190" i="46"/>
  <c r="FC190" i="46"/>
  <c r="FD189" i="46"/>
  <c r="FE189" i="46" s="1"/>
  <c r="FB189" i="46"/>
  <c r="FA189" i="46"/>
  <c r="FE188" i="46"/>
  <c r="FD188" i="46"/>
  <c r="FB188" i="46"/>
  <c r="FA188" i="46"/>
  <c r="FC188" i="46"/>
  <c r="FD187" i="46"/>
  <c r="FE187" i="46" s="1"/>
  <c r="FB187" i="46"/>
  <c r="FA187" i="46"/>
  <c r="FE186" i="46"/>
  <c r="FD186" i="46"/>
  <c r="FB186" i="46"/>
  <c r="FA186" i="46"/>
  <c r="FC186" i="46"/>
  <c r="FE185" i="46"/>
  <c r="FD185" i="46"/>
  <c r="FB185" i="46"/>
  <c r="FA185" i="46"/>
  <c r="FE184" i="46"/>
  <c r="FD184" i="46"/>
  <c r="FB184" i="46"/>
  <c r="FA184" i="46"/>
  <c r="FD183" i="46"/>
  <c r="FE183" i="46" s="1"/>
  <c r="FB183" i="46"/>
  <c r="FA183" i="46"/>
  <c r="FE182" i="46"/>
  <c r="FD182" i="46"/>
  <c r="FB182" i="46"/>
  <c r="FA182" i="46"/>
  <c r="FE181" i="46"/>
  <c r="FD181" i="46"/>
  <c r="FB181" i="46"/>
  <c r="FA181" i="46"/>
  <c r="FE180" i="46"/>
  <c r="FD180" i="46"/>
  <c r="FB180" i="46"/>
  <c r="FA180" i="46"/>
  <c r="FD179" i="46"/>
  <c r="FE179" i="46" s="1"/>
  <c r="FB179" i="46"/>
  <c r="FA179" i="46"/>
  <c r="FE178" i="46"/>
  <c r="FD178" i="46"/>
  <c r="FB178" i="46"/>
  <c r="FA178" i="46"/>
  <c r="FE177" i="46"/>
  <c r="FD177" i="46"/>
  <c r="FB177" i="46"/>
  <c r="FA177" i="46"/>
  <c r="FE176" i="46"/>
  <c r="FD176" i="46"/>
  <c r="FB176" i="46"/>
  <c r="FA176" i="46"/>
  <c r="FD175" i="46"/>
  <c r="FE175" i="46" s="1"/>
  <c r="FB175" i="46"/>
  <c r="FA175" i="46"/>
  <c r="FE174" i="46"/>
  <c r="FD174" i="46"/>
  <c r="FB174" i="46"/>
  <c r="FA174" i="46"/>
  <c r="FD173" i="46"/>
  <c r="FE173" i="46" s="1"/>
  <c r="FB173" i="46"/>
  <c r="FA173" i="46"/>
  <c r="FE172" i="46"/>
  <c r="FD172" i="46"/>
  <c r="FB172" i="46"/>
  <c r="FA172" i="46"/>
  <c r="FC172" i="46"/>
  <c r="FD171" i="46"/>
  <c r="FE171" i="46" s="1"/>
  <c r="FB171" i="46"/>
  <c r="FA171" i="46"/>
  <c r="FC171" i="46"/>
  <c r="FE170" i="46"/>
  <c r="FD170" i="46"/>
  <c r="FB170" i="46"/>
  <c r="FA170" i="46"/>
  <c r="FD169" i="46"/>
  <c r="FE169" i="46" s="1"/>
  <c r="FB169" i="46"/>
  <c r="FA169" i="46"/>
  <c r="FE168" i="46"/>
  <c r="FD168" i="46"/>
  <c r="FB168" i="46"/>
  <c r="FA168" i="46"/>
  <c r="FD167" i="46"/>
  <c r="FE167" i="46" s="1"/>
  <c r="FB167" i="46"/>
  <c r="FA167" i="46"/>
  <c r="FE166" i="46"/>
  <c r="FD166" i="46"/>
  <c r="FB166" i="46"/>
  <c r="FA166" i="46"/>
  <c r="FD165" i="46"/>
  <c r="FE165" i="46" s="1"/>
  <c r="FB165" i="46"/>
  <c r="FA165" i="46"/>
  <c r="FE164" i="46"/>
  <c r="FD164" i="46"/>
  <c r="FB164" i="46"/>
  <c r="FA164" i="46"/>
  <c r="FD163" i="46"/>
  <c r="FE163" i="46" s="1"/>
  <c r="FB163" i="46"/>
  <c r="FA163" i="46"/>
  <c r="FE162" i="46"/>
  <c r="FD162" i="46"/>
  <c r="FB162" i="46"/>
  <c r="FA162" i="46"/>
  <c r="FE161" i="46"/>
  <c r="FD161" i="46"/>
  <c r="FB161" i="46"/>
  <c r="FA161" i="46"/>
  <c r="FC161" i="46"/>
  <c r="FD160" i="46"/>
  <c r="FE160" i="46" s="1"/>
  <c r="FB160" i="46"/>
  <c r="FA160" i="46"/>
  <c r="FC160" i="46"/>
  <c r="FD159" i="46"/>
  <c r="FE159" i="46" s="1"/>
  <c r="FB159" i="46"/>
  <c r="FA159" i="46"/>
  <c r="FE158" i="46"/>
  <c r="FD158" i="46"/>
  <c r="FB158" i="46"/>
  <c r="FA158" i="46"/>
  <c r="FC158" i="46"/>
  <c r="FE157" i="46"/>
  <c r="FD157" i="46"/>
  <c r="FB157" i="46"/>
  <c r="FA157" i="46"/>
  <c r="FD156" i="46"/>
  <c r="FE156" i="46" s="1"/>
  <c r="FB156" i="46"/>
  <c r="FA156" i="46"/>
  <c r="FC156" i="46"/>
  <c r="FD155" i="46"/>
  <c r="FE155" i="46" s="1"/>
  <c r="FB155" i="46"/>
  <c r="FA155" i="46"/>
  <c r="FC155" i="46"/>
  <c r="FE154" i="46"/>
  <c r="FD154" i="46"/>
  <c r="FB154" i="46"/>
  <c r="FA154" i="46"/>
  <c r="FD153" i="46"/>
  <c r="FE153" i="46" s="1"/>
  <c r="FB153" i="46"/>
  <c r="FA153" i="46"/>
  <c r="FD152" i="46"/>
  <c r="FE152" i="46" s="1"/>
  <c r="FB152" i="46"/>
  <c r="FA152" i="46"/>
  <c r="FC152" i="46"/>
  <c r="FD151" i="46"/>
  <c r="FE151" i="46" s="1"/>
  <c r="FB151" i="46"/>
  <c r="FA151" i="46"/>
  <c r="FC151" i="46"/>
  <c r="FE150" i="46"/>
  <c r="FD150" i="46"/>
  <c r="FB150" i="46"/>
  <c r="FA150" i="46"/>
  <c r="FE149" i="46"/>
  <c r="FD149" i="46"/>
  <c r="FB149" i="46"/>
  <c r="FA149" i="46"/>
  <c r="FD148" i="46"/>
  <c r="FE148" i="46" s="1"/>
  <c r="FB148" i="46"/>
  <c r="FA148" i="46"/>
  <c r="FD147" i="46"/>
  <c r="FE147" i="46" s="1"/>
  <c r="FB147" i="46"/>
  <c r="FA147" i="46"/>
  <c r="FE146" i="46"/>
  <c r="FD146" i="46"/>
  <c r="FB146" i="46"/>
  <c r="FC146" i="46" s="1"/>
  <c r="FA146" i="46"/>
  <c r="FD145" i="46"/>
  <c r="FE145" i="46" s="1"/>
  <c r="FB145" i="46"/>
  <c r="FA145" i="46"/>
  <c r="FE144" i="46"/>
  <c r="FD144" i="46"/>
  <c r="FB144" i="46"/>
  <c r="FA144" i="46"/>
  <c r="FD143" i="46"/>
  <c r="FE143" i="46" s="1"/>
  <c r="FB143" i="46"/>
  <c r="FA143" i="46"/>
  <c r="FE142" i="46"/>
  <c r="FD142" i="46"/>
  <c r="FB142" i="46"/>
  <c r="FA142" i="46"/>
  <c r="FD141" i="46"/>
  <c r="FE141" i="46" s="1"/>
  <c r="FB141" i="46"/>
  <c r="FA141" i="46"/>
  <c r="FD140" i="46"/>
  <c r="FE140" i="46" s="1"/>
  <c r="FB140" i="46"/>
  <c r="FA140" i="46"/>
  <c r="FD139" i="46"/>
  <c r="FE139" i="46" s="1"/>
  <c r="FB139" i="46"/>
  <c r="FA139" i="46"/>
  <c r="FE138" i="46"/>
  <c r="FD138" i="46"/>
  <c r="FB138" i="46"/>
  <c r="FA138" i="46"/>
  <c r="FD137" i="46"/>
  <c r="FE137" i="46" s="1"/>
  <c r="FB137" i="46"/>
  <c r="FA137" i="46"/>
  <c r="FE136" i="46"/>
  <c r="FD136" i="46"/>
  <c r="FB136" i="46"/>
  <c r="FA136" i="46"/>
  <c r="FD135" i="46"/>
  <c r="FE135" i="46" s="1"/>
  <c r="FB135" i="46"/>
  <c r="FA135" i="46"/>
  <c r="FE134" i="46"/>
  <c r="FD134" i="46"/>
  <c r="FB134" i="46"/>
  <c r="FA134" i="46"/>
  <c r="FE133" i="46"/>
  <c r="FD133" i="46"/>
  <c r="FB133" i="46"/>
  <c r="FA133" i="46"/>
  <c r="FE132" i="46"/>
  <c r="FD132" i="46"/>
  <c r="FB132" i="46"/>
  <c r="FA132" i="46"/>
  <c r="FC132" i="46"/>
  <c r="FD131" i="46"/>
  <c r="FE131" i="46" s="1"/>
  <c r="FB131" i="46"/>
  <c r="FA131" i="46"/>
  <c r="FE130" i="46"/>
  <c r="FD130" i="46"/>
  <c r="FB130" i="46"/>
  <c r="FA130" i="46"/>
  <c r="FC130" i="46"/>
  <c r="FE129" i="46"/>
  <c r="FD129" i="46"/>
  <c r="FB129" i="46"/>
  <c r="FA129" i="46"/>
  <c r="FD128" i="46"/>
  <c r="FE128" i="46" s="1"/>
  <c r="FB128" i="46"/>
  <c r="FA128" i="46"/>
  <c r="FC128" i="46"/>
  <c r="FD127" i="46"/>
  <c r="FE127" i="46" s="1"/>
  <c r="FB127" i="46"/>
  <c r="FA127" i="46"/>
  <c r="FC127" i="46"/>
  <c r="FE126" i="46"/>
  <c r="FD126" i="46"/>
  <c r="FB126" i="46"/>
  <c r="FA126" i="46"/>
  <c r="FE125" i="46"/>
  <c r="FD125" i="46"/>
  <c r="FB125" i="46"/>
  <c r="FA125" i="46"/>
  <c r="FD124" i="46"/>
  <c r="FE124" i="46" s="1"/>
  <c r="FB124" i="46"/>
  <c r="FA124" i="46"/>
  <c r="FD123" i="46"/>
  <c r="FE123" i="46" s="1"/>
  <c r="FB123" i="46"/>
  <c r="FA123" i="46"/>
  <c r="FE122" i="46"/>
  <c r="FD122" i="46"/>
  <c r="FB122" i="46"/>
  <c r="FA122" i="46"/>
  <c r="FE121" i="46"/>
  <c r="FD121" i="46"/>
  <c r="FB121" i="46"/>
  <c r="FA121" i="46"/>
  <c r="FD120" i="46"/>
  <c r="FE120" i="46" s="1"/>
  <c r="FB120" i="46"/>
  <c r="FA120" i="46"/>
  <c r="FD119" i="46"/>
  <c r="FE119" i="46" s="1"/>
  <c r="FB119" i="46"/>
  <c r="FA119" i="46"/>
  <c r="FE118" i="46"/>
  <c r="FD118" i="46"/>
  <c r="FB118" i="46"/>
  <c r="FA118" i="46"/>
  <c r="FD117" i="46"/>
  <c r="FE117" i="46" s="1"/>
  <c r="FB117" i="46"/>
  <c r="FA117" i="46"/>
  <c r="FD116" i="46"/>
  <c r="FE116" i="46" s="1"/>
  <c r="FB116" i="46"/>
  <c r="FA116" i="46"/>
  <c r="FD115" i="46"/>
  <c r="FE115" i="46" s="1"/>
  <c r="FB115" i="46"/>
  <c r="FA115" i="46"/>
  <c r="FE114" i="46"/>
  <c r="FD114" i="46"/>
  <c r="FB114" i="46"/>
  <c r="FA114" i="46"/>
  <c r="FD113" i="46"/>
  <c r="FE113" i="46" s="1"/>
  <c r="FB113" i="46"/>
  <c r="FA113" i="46"/>
  <c r="FE112" i="46"/>
  <c r="FD112" i="46"/>
  <c r="FB112" i="46"/>
  <c r="FA112" i="46"/>
  <c r="FD111" i="46"/>
  <c r="FE111" i="46" s="1"/>
  <c r="FB111" i="46"/>
  <c r="FA111" i="46"/>
  <c r="FE110" i="46"/>
  <c r="FD110" i="46"/>
  <c r="FB110" i="46"/>
  <c r="FA110" i="46"/>
  <c r="FE109" i="46"/>
  <c r="FD109" i="46"/>
  <c r="FB109" i="46"/>
  <c r="FA109" i="46"/>
  <c r="FD108" i="46"/>
  <c r="FE108" i="46" s="1"/>
  <c r="FB108" i="46"/>
  <c r="FA108" i="46"/>
  <c r="FD107" i="46"/>
  <c r="FE107" i="46" s="1"/>
  <c r="FB107" i="46"/>
  <c r="FA107" i="46"/>
  <c r="FE106" i="46"/>
  <c r="FD106" i="46"/>
  <c r="FB106" i="46"/>
  <c r="FA106" i="46"/>
  <c r="FE105" i="46"/>
  <c r="FD105" i="46"/>
  <c r="FB105" i="46"/>
  <c r="FA105" i="46"/>
  <c r="FC105" i="46"/>
  <c r="FE104" i="46"/>
  <c r="FD104" i="46"/>
  <c r="FB104" i="46"/>
  <c r="FA104" i="46"/>
  <c r="FD103" i="46"/>
  <c r="FE103" i="46" s="1"/>
  <c r="FB103" i="46"/>
  <c r="FA103" i="46"/>
  <c r="FE102" i="46"/>
  <c r="FD102" i="46"/>
  <c r="FB102" i="46"/>
  <c r="FA102" i="46"/>
  <c r="FE101" i="46"/>
  <c r="FD101" i="46"/>
  <c r="FB101" i="46"/>
  <c r="FA101" i="46"/>
  <c r="FD100" i="46"/>
  <c r="FE100" i="46" s="1"/>
  <c r="FB100" i="46"/>
  <c r="FA100" i="46"/>
  <c r="FD99" i="46"/>
  <c r="FE99" i="46" s="1"/>
  <c r="FB99" i="46"/>
  <c r="FA99" i="46"/>
  <c r="FE98" i="46"/>
  <c r="FD98" i="46"/>
  <c r="FB98" i="46"/>
  <c r="FA98" i="46"/>
  <c r="FD97" i="46"/>
  <c r="FE97" i="46" s="1"/>
  <c r="FB97" i="46"/>
  <c r="FA97" i="46"/>
  <c r="FD96" i="46"/>
  <c r="FE96" i="46" s="1"/>
  <c r="FB96" i="46"/>
  <c r="FA96" i="46"/>
  <c r="FD95" i="46"/>
  <c r="FE95" i="46" s="1"/>
  <c r="FB95" i="46"/>
  <c r="FA95" i="46"/>
  <c r="FE94" i="46"/>
  <c r="FD94" i="46"/>
  <c r="FB94" i="46"/>
  <c r="FA94" i="46"/>
  <c r="FD93" i="46"/>
  <c r="FE93" i="46" s="1"/>
  <c r="FB93" i="46"/>
  <c r="FA93" i="46"/>
  <c r="FD92" i="46"/>
  <c r="FE92" i="46" s="1"/>
  <c r="FB92" i="46"/>
  <c r="FA92" i="46"/>
  <c r="FD91" i="46"/>
  <c r="FE91" i="46" s="1"/>
  <c r="FB91" i="46"/>
  <c r="FA91" i="46"/>
  <c r="FE90" i="46"/>
  <c r="FD90" i="46"/>
  <c r="FB90" i="46"/>
  <c r="FA90" i="46"/>
  <c r="FD89" i="46"/>
  <c r="FE89" i="46" s="1"/>
  <c r="FB89" i="46"/>
  <c r="FA89" i="46"/>
  <c r="FD88" i="46"/>
  <c r="FE88" i="46" s="1"/>
  <c r="FB88" i="46"/>
  <c r="FA88" i="46"/>
  <c r="FD87" i="46"/>
  <c r="FE87" i="46" s="1"/>
  <c r="FB87" i="46"/>
  <c r="FA87" i="46"/>
  <c r="FE86" i="46"/>
  <c r="FD86" i="46"/>
  <c r="FB86" i="46"/>
  <c r="FA86" i="46"/>
  <c r="FD85" i="46"/>
  <c r="FE85" i="46" s="1"/>
  <c r="FB85" i="46"/>
  <c r="FA85" i="46"/>
  <c r="FD84" i="46"/>
  <c r="FE84" i="46" s="1"/>
  <c r="FB84" i="46"/>
  <c r="FA84" i="46"/>
  <c r="FD83" i="46"/>
  <c r="FE83" i="46" s="1"/>
  <c r="FB83" i="46"/>
  <c r="FA83" i="46"/>
  <c r="FE82" i="46"/>
  <c r="FD82" i="46"/>
  <c r="FB82" i="46"/>
  <c r="FA82" i="46"/>
  <c r="FD81" i="46"/>
  <c r="FE81" i="46" s="1"/>
  <c r="FB81" i="46"/>
  <c r="FA81" i="46"/>
  <c r="FD80" i="46"/>
  <c r="FE80" i="46" s="1"/>
  <c r="FB80" i="46"/>
  <c r="FA80" i="46"/>
  <c r="FD79" i="46"/>
  <c r="FE79" i="46" s="1"/>
  <c r="FB79" i="46"/>
  <c r="FA79" i="46"/>
  <c r="FE78" i="46"/>
  <c r="FD78" i="46"/>
  <c r="FB78" i="46"/>
  <c r="FA78" i="46"/>
  <c r="FD77" i="46"/>
  <c r="FE77" i="46" s="1"/>
  <c r="FB77" i="46"/>
  <c r="FA77" i="46"/>
  <c r="FD76" i="46"/>
  <c r="FE76" i="46" s="1"/>
  <c r="FB76" i="46"/>
  <c r="FA76" i="46"/>
  <c r="FD75" i="46"/>
  <c r="FE75" i="46" s="1"/>
  <c r="FB75" i="46"/>
  <c r="FA75" i="46"/>
  <c r="FE74" i="46"/>
  <c r="FD74" i="46"/>
  <c r="FB74" i="46"/>
  <c r="FA74" i="46"/>
  <c r="FD73" i="46"/>
  <c r="FE73" i="46" s="1"/>
  <c r="FB73" i="46"/>
  <c r="FA73" i="46"/>
  <c r="FD72" i="46"/>
  <c r="FE72" i="46" s="1"/>
  <c r="FB72" i="46"/>
  <c r="FA72" i="46"/>
  <c r="FD71" i="46"/>
  <c r="FE71" i="46" s="1"/>
  <c r="FB71" i="46"/>
  <c r="FA71" i="46"/>
  <c r="FE70" i="46"/>
  <c r="FD70" i="46"/>
  <c r="FB70" i="46"/>
  <c r="FA70" i="46"/>
  <c r="FD69" i="46"/>
  <c r="FE69" i="46" s="1"/>
  <c r="FB69" i="46"/>
  <c r="FA69" i="46"/>
  <c r="FD68" i="46"/>
  <c r="FE68" i="46" s="1"/>
  <c r="FB68" i="46"/>
  <c r="FA68" i="46"/>
  <c r="FD67" i="46"/>
  <c r="FE67" i="46" s="1"/>
  <c r="FB67" i="46"/>
  <c r="FA67" i="46"/>
  <c r="FE66" i="46"/>
  <c r="FD66" i="46"/>
  <c r="FB66" i="46"/>
  <c r="FA66" i="46"/>
  <c r="FD65" i="46"/>
  <c r="FE65" i="46" s="1"/>
  <c r="FB65" i="46"/>
  <c r="FA65" i="46"/>
  <c r="FD64" i="46"/>
  <c r="FE64" i="46" s="1"/>
  <c r="FB64" i="46"/>
  <c r="FA64" i="46"/>
  <c r="FD63" i="46"/>
  <c r="FE63" i="46" s="1"/>
  <c r="FB63" i="46"/>
  <c r="FA63" i="46"/>
  <c r="FE62" i="46"/>
  <c r="FD62" i="46"/>
  <c r="FB62" i="46"/>
  <c r="FA62" i="46"/>
  <c r="FD61" i="46"/>
  <c r="FE61" i="46" s="1"/>
  <c r="FB61" i="46"/>
  <c r="FA61" i="46"/>
  <c r="FD60" i="46"/>
  <c r="FE60" i="46" s="1"/>
  <c r="FB60" i="46"/>
  <c r="FA60" i="46"/>
  <c r="FD59" i="46"/>
  <c r="FE59" i="46" s="1"/>
  <c r="FB59" i="46"/>
  <c r="FA59" i="46"/>
  <c r="FE58" i="46"/>
  <c r="FD58" i="46"/>
  <c r="FB58" i="46"/>
  <c r="FA58" i="46"/>
  <c r="FD57" i="46"/>
  <c r="FE57" i="46" s="1"/>
  <c r="FB57" i="46"/>
  <c r="FA57" i="46"/>
  <c r="FE56" i="46"/>
  <c r="FD56" i="46"/>
  <c r="FB56" i="46"/>
  <c r="FA56" i="46"/>
  <c r="FD55" i="46"/>
  <c r="FE55" i="46" s="1"/>
  <c r="FB55" i="46"/>
  <c r="FA55" i="46"/>
  <c r="FD54" i="46"/>
  <c r="FE54" i="46" s="1"/>
  <c r="FB54" i="46"/>
  <c r="FA54" i="46"/>
  <c r="FE53" i="46"/>
  <c r="FD53" i="46"/>
  <c r="FB53" i="46"/>
  <c r="FA53" i="46"/>
  <c r="FD52" i="46"/>
  <c r="FE52" i="46" s="1"/>
  <c r="FB52" i="46"/>
  <c r="FA52" i="46"/>
  <c r="FE51" i="46"/>
  <c r="FD51" i="46"/>
  <c r="FB51" i="46"/>
  <c r="FA51" i="46"/>
  <c r="FD50" i="46"/>
  <c r="FE50" i="46" s="1"/>
  <c r="FB50" i="46"/>
  <c r="FA50" i="46"/>
  <c r="FE49" i="46"/>
  <c r="FD49" i="46"/>
  <c r="FB49" i="46"/>
  <c r="FA49" i="46"/>
  <c r="FC49" i="46"/>
  <c r="FD48" i="46"/>
  <c r="FE48" i="46" s="1"/>
  <c r="FB48" i="46"/>
  <c r="FA48" i="46"/>
  <c r="FC48" i="46"/>
  <c r="FE47" i="46"/>
  <c r="FD47" i="46"/>
  <c r="FB47" i="46"/>
  <c r="FA47" i="46"/>
  <c r="FD46" i="46"/>
  <c r="FE46" i="46" s="1"/>
  <c r="FB46" i="46"/>
  <c r="FA46" i="46"/>
  <c r="FE45" i="46"/>
  <c r="FD45" i="46"/>
  <c r="FB45" i="46"/>
  <c r="FA45" i="46"/>
  <c r="FD44" i="46"/>
  <c r="FE44" i="46" s="1"/>
  <c r="FB44" i="46"/>
  <c r="FA44" i="46"/>
  <c r="FE43" i="46"/>
  <c r="FD43" i="46"/>
  <c r="FB43" i="46"/>
  <c r="FA43" i="46"/>
  <c r="FD42" i="46"/>
  <c r="FE42" i="46" s="1"/>
  <c r="FB42" i="46"/>
  <c r="FA42" i="46"/>
  <c r="FE41" i="46"/>
  <c r="FD41" i="46"/>
  <c r="FB41" i="46"/>
  <c r="FA41" i="46"/>
  <c r="FC41" i="46"/>
  <c r="FD40" i="46"/>
  <c r="FE40" i="46" s="1"/>
  <c r="FB40" i="46"/>
  <c r="FA40" i="46"/>
  <c r="FC40" i="46"/>
  <c r="FE39" i="46"/>
  <c r="FD39" i="46"/>
  <c r="FB39" i="46"/>
  <c r="FA39" i="46"/>
  <c r="FD38" i="46"/>
  <c r="FE38" i="46" s="1"/>
  <c r="FB38" i="46"/>
  <c r="FA38" i="46"/>
  <c r="FE37" i="46"/>
  <c r="FD37" i="46"/>
  <c r="FB37" i="46"/>
  <c r="FA37" i="46"/>
  <c r="FD36" i="46"/>
  <c r="FE36" i="46" s="1"/>
  <c r="FB36" i="46"/>
  <c r="FA36" i="46"/>
  <c r="FE35" i="46"/>
  <c r="FD35" i="46"/>
  <c r="FB35" i="46"/>
  <c r="FA35" i="46"/>
  <c r="FD34" i="46"/>
  <c r="FE34" i="46" s="1"/>
  <c r="FB34" i="46"/>
  <c r="FA34" i="46"/>
  <c r="FE33" i="46"/>
  <c r="FD33" i="46"/>
  <c r="FB33" i="46"/>
  <c r="FA33" i="46"/>
  <c r="FC33" i="46"/>
  <c r="FD32" i="46"/>
  <c r="FE32" i="46" s="1"/>
  <c r="FB32" i="46"/>
  <c r="FA32" i="46"/>
  <c r="FC32" i="46"/>
  <c r="FE31" i="46"/>
  <c r="FD31" i="46"/>
  <c r="FB31" i="46"/>
  <c r="FA31" i="46"/>
  <c r="FD30" i="46"/>
  <c r="FE30" i="46" s="1"/>
  <c r="FB30" i="46"/>
  <c r="FA30" i="46"/>
  <c r="FE29" i="46"/>
  <c r="FD29" i="46"/>
  <c r="FB29" i="46"/>
  <c r="FA29" i="46"/>
  <c r="FD28" i="46"/>
  <c r="FE28" i="46" s="1"/>
  <c r="FB28" i="46"/>
  <c r="FA28" i="46"/>
  <c r="FE27" i="46"/>
  <c r="FD27" i="46"/>
  <c r="FB27" i="46"/>
  <c r="FA27" i="46"/>
  <c r="FD26" i="46"/>
  <c r="FE26" i="46" s="1"/>
  <c r="FB26" i="46"/>
  <c r="FA26" i="46"/>
  <c r="FE25" i="46"/>
  <c r="FD25" i="46"/>
  <c r="FB25" i="46"/>
  <c r="FA25" i="46"/>
  <c r="FC25" i="46"/>
  <c r="FD24" i="46"/>
  <c r="FE24" i="46" s="1"/>
  <c r="FB24" i="46"/>
  <c r="FA24" i="46"/>
  <c r="FC24" i="46"/>
  <c r="FE23" i="46"/>
  <c r="FD23" i="46"/>
  <c r="FB23" i="46"/>
  <c r="FA23" i="46"/>
  <c r="FD22" i="46"/>
  <c r="FE22" i="46" s="1"/>
  <c r="FB22" i="46"/>
  <c r="FA22" i="46"/>
  <c r="FE21" i="46"/>
  <c r="FD21" i="46"/>
  <c r="FB21" i="46"/>
  <c r="FA21" i="46"/>
  <c r="FD20" i="46"/>
  <c r="FE20" i="46" s="1"/>
  <c r="FB20" i="46"/>
  <c r="FA20" i="46"/>
  <c r="FE19" i="46"/>
  <c r="FD19" i="46"/>
  <c r="FB19" i="46"/>
  <c r="FA19" i="46"/>
  <c r="FD18" i="46"/>
  <c r="FE18" i="46" s="1"/>
  <c r="FB18" i="46"/>
  <c r="FA18" i="46"/>
  <c r="FE17" i="46"/>
  <c r="FD17" i="46"/>
  <c r="FB17" i="46"/>
  <c r="FA17" i="46"/>
  <c r="FC17" i="46"/>
  <c r="FD16" i="46"/>
  <c r="FE16" i="46" s="1"/>
  <c r="FB16" i="46"/>
  <c r="FA16" i="46"/>
  <c r="FC16" i="46"/>
  <c r="FE15" i="46"/>
  <c r="FD15" i="46"/>
  <c r="FB15" i="46"/>
  <c r="FA15" i="46"/>
  <c r="FD14" i="46"/>
  <c r="FE14" i="46" s="1"/>
  <c r="FB14" i="46"/>
  <c r="FA14" i="46"/>
  <c r="FE13" i="46"/>
  <c r="FD13" i="46"/>
  <c r="FB13" i="46"/>
  <c r="FA13" i="46"/>
  <c r="FD12" i="46"/>
  <c r="FE12" i="46" s="1"/>
  <c r="FB12" i="46"/>
  <c r="FA12" i="46"/>
  <c r="FC12" i="46"/>
  <c r="ED216" i="46"/>
  <c r="EJ214" i="46"/>
  <c r="EF215" i="46"/>
  <c r="EF216" i="46"/>
  <c r="EF217" i="46"/>
  <c r="EF218" i="46"/>
  <c r="EF214" i="46"/>
  <c r="EL214" i="46" s="1"/>
  <c r="EF13" i="46"/>
  <c r="EG13" i="46"/>
  <c r="EH13" i="46"/>
  <c r="EI13" i="46"/>
  <c r="EL13" i="46" s="1"/>
  <c r="EF14" i="46"/>
  <c r="EG14" i="46"/>
  <c r="EH14" i="46"/>
  <c r="EI14" i="46"/>
  <c r="EL14" i="46" s="1"/>
  <c r="EF15" i="46"/>
  <c r="EG15" i="46"/>
  <c r="EH15" i="46"/>
  <c r="EI15" i="46"/>
  <c r="EF16" i="46"/>
  <c r="EG16" i="46"/>
  <c r="EH16" i="46"/>
  <c r="EI16" i="46"/>
  <c r="EF17" i="46"/>
  <c r="EG17" i="46"/>
  <c r="EH17" i="46"/>
  <c r="EI17" i="46"/>
  <c r="EL17" i="46" s="1"/>
  <c r="EF18" i="46"/>
  <c r="EG18" i="46"/>
  <c r="EH18" i="46"/>
  <c r="EI18" i="46"/>
  <c r="EL18" i="46" s="1"/>
  <c r="EF19" i="46"/>
  <c r="EG19" i="46"/>
  <c r="EH19" i="46"/>
  <c r="EI19" i="46"/>
  <c r="EL19" i="46" s="1"/>
  <c r="EF20" i="46"/>
  <c r="EG20" i="46"/>
  <c r="EH20" i="46"/>
  <c r="EI20" i="46"/>
  <c r="EL20" i="46" s="1"/>
  <c r="EF21" i="46"/>
  <c r="EG21" i="46"/>
  <c r="EH21" i="46"/>
  <c r="EI21" i="46"/>
  <c r="EL21" i="46" s="1"/>
  <c r="EF22" i="46"/>
  <c r="EG22" i="46"/>
  <c r="EH22" i="46"/>
  <c r="EI22" i="46"/>
  <c r="EL22" i="46" s="1"/>
  <c r="EF23" i="46"/>
  <c r="EG23" i="46"/>
  <c r="EH23" i="46"/>
  <c r="EI23" i="46"/>
  <c r="EF24" i="46"/>
  <c r="EG24" i="46"/>
  <c r="EH24" i="46"/>
  <c r="EI24" i="46"/>
  <c r="EF25" i="46"/>
  <c r="EG25" i="46"/>
  <c r="EH25" i="46"/>
  <c r="EI25" i="46"/>
  <c r="EL25" i="46" s="1"/>
  <c r="EF26" i="46"/>
  <c r="EG26" i="46"/>
  <c r="EH26" i="46"/>
  <c r="EI26" i="46"/>
  <c r="EL26" i="46" s="1"/>
  <c r="EF27" i="46"/>
  <c r="EG27" i="46"/>
  <c r="EH27" i="46"/>
  <c r="EI27" i="46"/>
  <c r="EL27" i="46" s="1"/>
  <c r="EF28" i="46"/>
  <c r="EG28" i="46"/>
  <c r="EH28" i="46"/>
  <c r="EI28" i="46"/>
  <c r="EL28" i="46" s="1"/>
  <c r="EF29" i="46"/>
  <c r="EG29" i="46"/>
  <c r="EH29" i="46"/>
  <c r="EI29" i="46"/>
  <c r="EL29" i="46" s="1"/>
  <c r="EF30" i="46"/>
  <c r="EG30" i="46"/>
  <c r="EH30" i="46"/>
  <c r="EI30" i="46"/>
  <c r="EL30" i="46" s="1"/>
  <c r="EF31" i="46"/>
  <c r="EG31" i="46"/>
  <c r="EH31" i="46"/>
  <c r="EI31" i="46"/>
  <c r="EF32" i="46"/>
  <c r="EG32" i="46"/>
  <c r="EH32" i="46"/>
  <c r="EI32" i="46"/>
  <c r="EF33" i="46"/>
  <c r="EG33" i="46"/>
  <c r="EH33" i="46"/>
  <c r="EI33" i="46"/>
  <c r="EL33" i="46" s="1"/>
  <c r="EF34" i="46"/>
  <c r="EG34" i="46"/>
  <c r="EH34" i="46"/>
  <c r="EI34" i="46"/>
  <c r="EL34" i="46" s="1"/>
  <c r="EF35" i="46"/>
  <c r="EG35" i="46"/>
  <c r="EH35" i="46"/>
  <c r="EI35" i="46"/>
  <c r="EL35" i="46" s="1"/>
  <c r="EF36" i="46"/>
  <c r="EG36" i="46"/>
  <c r="EH36" i="46"/>
  <c r="EI36" i="46"/>
  <c r="EL36" i="46" s="1"/>
  <c r="EF37" i="46"/>
  <c r="EG37" i="46"/>
  <c r="EH37" i="46"/>
  <c r="EI37" i="46"/>
  <c r="EL37" i="46" s="1"/>
  <c r="EF38" i="46"/>
  <c r="EG38" i="46"/>
  <c r="EH38" i="46"/>
  <c r="EI38" i="46"/>
  <c r="EL38" i="46" s="1"/>
  <c r="EF39" i="46"/>
  <c r="EG39" i="46"/>
  <c r="EH39" i="46"/>
  <c r="EI39" i="46"/>
  <c r="EF40" i="46"/>
  <c r="EG40" i="46"/>
  <c r="EH40" i="46"/>
  <c r="EI40" i="46"/>
  <c r="EF41" i="46"/>
  <c r="EG41" i="46"/>
  <c r="EH41" i="46"/>
  <c r="EI41" i="46"/>
  <c r="EL41" i="46" s="1"/>
  <c r="EF42" i="46"/>
  <c r="EG42" i="46"/>
  <c r="EH42" i="46"/>
  <c r="EI42" i="46"/>
  <c r="EL42" i="46" s="1"/>
  <c r="EF43" i="46"/>
  <c r="EG43" i="46"/>
  <c r="EH43" i="46"/>
  <c r="EI43" i="46"/>
  <c r="EL43" i="46" s="1"/>
  <c r="EF44" i="46"/>
  <c r="EG44" i="46"/>
  <c r="EH44" i="46"/>
  <c r="EI44" i="46"/>
  <c r="EL44" i="46" s="1"/>
  <c r="EF45" i="46"/>
  <c r="EG45" i="46"/>
  <c r="EH45" i="46"/>
  <c r="EI45" i="46"/>
  <c r="EL45" i="46" s="1"/>
  <c r="EF46" i="46"/>
  <c r="EG46" i="46"/>
  <c r="EH46" i="46"/>
  <c r="EI46" i="46"/>
  <c r="EL46" i="46" s="1"/>
  <c r="EF47" i="46"/>
  <c r="EG47" i="46"/>
  <c r="EH47" i="46"/>
  <c r="EI47" i="46"/>
  <c r="EF48" i="46"/>
  <c r="EG48" i="46"/>
  <c r="EH48" i="46"/>
  <c r="EI48" i="46"/>
  <c r="EF49" i="46"/>
  <c r="EG49" i="46"/>
  <c r="EH49" i="46"/>
  <c r="EI49" i="46"/>
  <c r="EL49" i="46" s="1"/>
  <c r="EF50" i="46"/>
  <c r="EG50" i="46"/>
  <c r="EH50" i="46"/>
  <c r="EI50" i="46"/>
  <c r="EL50" i="46" s="1"/>
  <c r="EF51" i="46"/>
  <c r="EG51" i="46"/>
  <c r="EH51" i="46"/>
  <c r="EI51" i="46"/>
  <c r="EL51" i="46" s="1"/>
  <c r="EF52" i="46"/>
  <c r="EG52" i="46"/>
  <c r="EH52" i="46"/>
  <c r="EI52" i="46"/>
  <c r="EL52" i="46" s="1"/>
  <c r="EF53" i="46"/>
  <c r="EG53" i="46"/>
  <c r="EH53" i="46"/>
  <c r="EI53" i="46"/>
  <c r="EL53" i="46" s="1"/>
  <c r="EF54" i="46"/>
  <c r="EG54" i="46"/>
  <c r="EH54" i="46"/>
  <c r="EI54" i="46"/>
  <c r="EL54" i="46" s="1"/>
  <c r="EF55" i="46"/>
  <c r="EG55" i="46"/>
  <c r="EH55" i="46"/>
  <c r="EI55" i="46"/>
  <c r="EF56" i="46"/>
  <c r="EG56" i="46"/>
  <c r="EH56" i="46"/>
  <c r="EI56" i="46"/>
  <c r="EF57" i="46"/>
  <c r="EG57" i="46"/>
  <c r="EH57" i="46"/>
  <c r="EI57" i="46"/>
  <c r="EF58" i="46"/>
  <c r="EG58" i="46"/>
  <c r="EH58" i="46"/>
  <c r="EI58" i="46"/>
  <c r="EF59" i="46"/>
  <c r="EG59" i="46"/>
  <c r="EH59" i="46"/>
  <c r="EI59" i="46"/>
  <c r="EL59" i="46" s="1"/>
  <c r="EF60" i="46"/>
  <c r="EG60" i="46"/>
  <c r="EH60" i="46"/>
  <c r="EI60" i="46"/>
  <c r="EL60" i="46" s="1"/>
  <c r="EF61" i="46"/>
  <c r="EG61" i="46"/>
  <c r="EH61" i="46"/>
  <c r="EI61" i="46"/>
  <c r="EF62" i="46"/>
  <c r="EG62" i="46"/>
  <c r="EH62" i="46"/>
  <c r="EI62" i="46"/>
  <c r="EF63" i="46"/>
  <c r="EG63" i="46"/>
  <c r="EH63" i="46"/>
  <c r="EI63" i="46"/>
  <c r="EL63" i="46" s="1"/>
  <c r="EF64" i="46"/>
  <c r="EG64" i="46"/>
  <c r="EH64" i="46"/>
  <c r="EI64" i="46"/>
  <c r="EL64" i="46" s="1"/>
  <c r="EF65" i="46"/>
  <c r="EG65" i="46"/>
  <c r="EH65" i="46"/>
  <c r="EI65" i="46"/>
  <c r="EF66" i="46"/>
  <c r="EG66" i="46"/>
  <c r="EH66" i="46"/>
  <c r="EI66" i="46"/>
  <c r="EF67" i="46"/>
  <c r="EG67" i="46"/>
  <c r="EH67" i="46"/>
  <c r="EI67" i="46"/>
  <c r="EL67" i="46" s="1"/>
  <c r="EF68" i="46"/>
  <c r="EG68" i="46"/>
  <c r="EH68" i="46"/>
  <c r="EI68" i="46"/>
  <c r="EL68" i="46" s="1"/>
  <c r="EF69" i="46"/>
  <c r="EG69" i="46"/>
  <c r="EH69" i="46"/>
  <c r="EI69" i="46"/>
  <c r="EF70" i="46"/>
  <c r="EG70" i="46"/>
  <c r="EH70" i="46"/>
  <c r="EI70" i="46"/>
  <c r="EF71" i="46"/>
  <c r="EG71" i="46"/>
  <c r="EH71" i="46"/>
  <c r="EI71" i="46"/>
  <c r="EL71" i="46" s="1"/>
  <c r="EF72" i="46"/>
  <c r="EG72" i="46"/>
  <c r="EH72" i="46"/>
  <c r="EI72" i="46"/>
  <c r="EL72" i="46" s="1"/>
  <c r="EF73" i="46"/>
  <c r="EG73" i="46"/>
  <c r="EH73" i="46"/>
  <c r="EI73" i="46"/>
  <c r="EF74" i="46"/>
  <c r="EG74" i="46"/>
  <c r="EH74" i="46"/>
  <c r="EI74" i="46"/>
  <c r="EF75" i="46"/>
  <c r="EG75" i="46"/>
  <c r="EH75" i="46"/>
  <c r="EI75" i="46"/>
  <c r="EL75" i="46" s="1"/>
  <c r="EF76" i="46"/>
  <c r="EG76" i="46"/>
  <c r="EH76" i="46"/>
  <c r="EI76" i="46"/>
  <c r="EL76" i="46" s="1"/>
  <c r="EF77" i="46"/>
  <c r="EG77" i="46"/>
  <c r="EH77" i="46"/>
  <c r="EI77" i="46"/>
  <c r="EF78" i="46"/>
  <c r="EG78" i="46"/>
  <c r="EH78" i="46"/>
  <c r="EI78" i="46"/>
  <c r="EF79" i="46"/>
  <c r="EG79" i="46"/>
  <c r="EH79" i="46"/>
  <c r="EI79" i="46"/>
  <c r="EL79" i="46" s="1"/>
  <c r="EF80" i="46"/>
  <c r="EG80" i="46"/>
  <c r="EH80" i="46"/>
  <c r="EI80" i="46"/>
  <c r="EL80" i="46" s="1"/>
  <c r="EF81" i="46"/>
  <c r="EG81" i="46"/>
  <c r="EH81" i="46"/>
  <c r="EI81" i="46"/>
  <c r="EF82" i="46"/>
  <c r="EG82" i="46"/>
  <c r="EH82" i="46"/>
  <c r="EI82" i="46"/>
  <c r="EF83" i="46"/>
  <c r="EG83" i="46"/>
  <c r="EH83" i="46"/>
  <c r="EI83" i="46"/>
  <c r="EL83" i="46" s="1"/>
  <c r="EF84" i="46"/>
  <c r="EG84" i="46"/>
  <c r="EH84" i="46"/>
  <c r="EI84" i="46"/>
  <c r="EL84" i="46" s="1"/>
  <c r="EF85" i="46"/>
  <c r="EG85" i="46"/>
  <c r="EH85" i="46"/>
  <c r="EI85" i="46"/>
  <c r="EF86" i="46"/>
  <c r="EG86" i="46"/>
  <c r="EH86" i="46"/>
  <c r="EI86" i="46"/>
  <c r="EF87" i="46"/>
  <c r="EG87" i="46"/>
  <c r="EH87" i="46"/>
  <c r="EI87" i="46"/>
  <c r="EL87" i="46" s="1"/>
  <c r="EF88" i="46"/>
  <c r="EG88" i="46"/>
  <c r="EH88" i="46"/>
  <c r="EI88" i="46"/>
  <c r="EL88" i="46" s="1"/>
  <c r="EF89" i="46"/>
  <c r="EG89" i="46"/>
  <c r="EH89" i="46"/>
  <c r="EI89" i="46"/>
  <c r="EF90" i="46"/>
  <c r="EG90" i="46"/>
  <c r="EH90" i="46"/>
  <c r="EI90" i="46"/>
  <c r="EF91" i="46"/>
  <c r="EG91" i="46"/>
  <c r="EH91" i="46"/>
  <c r="EI91" i="46"/>
  <c r="EL91" i="46" s="1"/>
  <c r="EF92" i="46"/>
  <c r="EG92" i="46"/>
  <c r="EH92" i="46"/>
  <c r="EI92" i="46"/>
  <c r="EL92" i="46" s="1"/>
  <c r="EF93" i="46"/>
  <c r="EG93" i="46"/>
  <c r="EH93" i="46"/>
  <c r="EI93" i="46"/>
  <c r="EF94" i="46"/>
  <c r="EG94" i="46"/>
  <c r="EH94" i="46"/>
  <c r="EI94" i="46"/>
  <c r="EL94" i="46" s="1"/>
  <c r="EF95" i="46"/>
  <c r="EG95" i="46"/>
  <c r="EH95" i="46"/>
  <c r="EI95" i="46"/>
  <c r="EF96" i="46"/>
  <c r="EG96" i="46"/>
  <c r="EH96" i="46"/>
  <c r="EI96" i="46"/>
  <c r="EL96" i="46" s="1"/>
  <c r="EF97" i="46"/>
  <c r="EG97" i="46"/>
  <c r="EH97" i="46"/>
  <c r="EI97" i="46"/>
  <c r="EL97" i="46" s="1"/>
  <c r="EF98" i="46"/>
  <c r="EG98" i="46"/>
  <c r="EH98" i="46"/>
  <c r="EI98" i="46"/>
  <c r="EL98" i="46" s="1"/>
  <c r="EF99" i="46"/>
  <c r="EG99" i="46"/>
  <c r="EH99" i="46"/>
  <c r="EI99" i="46"/>
  <c r="EF100" i="46"/>
  <c r="EG100" i="46"/>
  <c r="EH100" i="46"/>
  <c r="EI100" i="46"/>
  <c r="EL100" i="46" s="1"/>
  <c r="EF101" i="46"/>
  <c r="EG101" i="46"/>
  <c r="EH101" i="46"/>
  <c r="EI101" i="46"/>
  <c r="EF102" i="46"/>
  <c r="EG102" i="46"/>
  <c r="EH102" i="46"/>
  <c r="EI102" i="46"/>
  <c r="EL102" i="46" s="1"/>
  <c r="EF103" i="46"/>
  <c r="EG103" i="46"/>
  <c r="EH103" i="46"/>
  <c r="EI103" i="46"/>
  <c r="EF104" i="46"/>
  <c r="EG104" i="46"/>
  <c r="EH104" i="46"/>
  <c r="EI104" i="46"/>
  <c r="EL104" i="46" s="1"/>
  <c r="EF105" i="46"/>
  <c r="EG105" i="46"/>
  <c r="EH105" i="46"/>
  <c r="EI105" i="46"/>
  <c r="EL105" i="46" s="1"/>
  <c r="EF106" i="46"/>
  <c r="EG106" i="46"/>
  <c r="EH106" i="46"/>
  <c r="EI106" i="46"/>
  <c r="EL106" i="46" s="1"/>
  <c r="EF107" i="46"/>
  <c r="EG107" i="46"/>
  <c r="EH107" i="46"/>
  <c r="EI107" i="46"/>
  <c r="EF108" i="46"/>
  <c r="EG108" i="46"/>
  <c r="EH108" i="46"/>
  <c r="EI108" i="46"/>
  <c r="EL108" i="46" s="1"/>
  <c r="EF109" i="46"/>
  <c r="EG109" i="46"/>
  <c r="EH109" i="46"/>
  <c r="EI109" i="46"/>
  <c r="EF110" i="46"/>
  <c r="EG110" i="46"/>
  <c r="EH110" i="46"/>
  <c r="EI110" i="46"/>
  <c r="EL110" i="46" s="1"/>
  <c r="EF111" i="46"/>
  <c r="EG111" i="46"/>
  <c r="EH111" i="46"/>
  <c r="EI111" i="46"/>
  <c r="EL111" i="46" s="1"/>
  <c r="EF112" i="46"/>
  <c r="EG112" i="46"/>
  <c r="EH112" i="46"/>
  <c r="EI112" i="46"/>
  <c r="EL112" i="46" s="1"/>
  <c r="EF113" i="46"/>
  <c r="EG113" i="46"/>
  <c r="EH113" i="46"/>
  <c r="EI113" i="46"/>
  <c r="EF114" i="46"/>
  <c r="EG114" i="46"/>
  <c r="EH114" i="46"/>
  <c r="EI114" i="46"/>
  <c r="EF115" i="46"/>
  <c r="EG115" i="46"/>
  <c r="EH115" i="46"/>
  <c r="EI115" i="46"/>
  <c r="EF116" i="46"/>
  <c r="EG116" i="46"/>
  <c r="EH116" i="46"/>
  <c r="EI116" i="46"/>
  <c r="EF117" i="46"/>
  <c r="EG117" i="46"/>
  <c r="EH117" i="46"/>
  <c r="EI117" i="46"/>
  <c r="EF118" i="46"/>
  <c r="EG118" i="46"/>
  <c r="EH118" i="46"/>
  <c r="EI118" i="46"/>
  <c r="EF119" i="46"/>
  <c r="EG119" i="46"/>
  <c r="EH119" i="46"/>
  <c r="EI119" i="46"/>
  <c r="EL119" i="46" s="1"/>
  <c r="EF120" i="46"/>
  <c r="EG120" i="46"/>
  <c r="EH120" i="46"/>
  <c r="EI120" i="46"/>
  <c r="EL120" i="46" s="1"/>
  <c r="EF121" i="46"/>
  <c r="EG121" i="46"/>
  <c r="EH121" i="46"/>
  <c r="EI121" i="46"/>
  <c r="EL121" i="46" s="1"/>
  <c r="EF122" i="46"/>
  <c r="EG122" i="46"/>
  <c r="EH122" i="46"/>
  <c r="EI122" i="46"/>
  <c r="EL122" i="46" s="1"/>
  <c r="EF123" i="46"/>
  <c r="EG123" i="46"/>
  <c r="EH123" i="46"/>
  <c r="EI123" i="46"/>
  <c r="EF124" i="46"/>
  <c r="EG124" i="46"/>
  <c r="EH124" i="46"/>
  <c r="EI124" i="46"/>
  <c r="EL124" i="46" s="1"/>
  <c r="EF125" i="46"/>
  <c r="EG125" i="46"/>
  <c r="EH125" i="46"/>
  <c r="EI125" i="46"/>
  <c r="EF126" i="46"/>
  <c r="EG126" i="46"/>
  <c r="EH126" i="46"/>
  <c r="EI126" i="46"/>
  <c r="EL126" i="46" s="1"/>
  <c r="EF127" i="46"/>
  <c r="EG127" i="46"/>
  <c r="EH127" i="46"/>
  <c r="EI127" i="46"/>
  <c r="EL127" i="46" s="1"/>
  <c r="EF128" i="46"/>
  <c r="EG128" i="46"/>
  <c r="EH128" i="46"/>
  <c r="EI128" i="46"/>
  <c r="EL128" i="46" s="1"/>
  <c r="EF129" i="46"/>
  <c r="EG129" i="46"/>
  <c r="EH129" i="46"/>
  <c r="EI129" i="46"/>
  <c r="EF130" i="46"/>
  <c r="EG130" i="46"/>
  <c r="EH130" i="46"/>
  <c r="EI130" i="46"/>
  <c r="EF131" i="46"/>
  <c r="EG131" i="46"/>
  <c r="EH131" i="46"/>
  <c r="EI131" i="46"/>
  <c r="EF132" i="46"/>
  <c r="EG132" i="46"/>
  <c r="EH132" i="46"/>
  <c r="EI132" i="46"/>
  <c r="EF133" i="46"/>
  <c r="EG133" i="46"/>
  <c r="EH133" i="46"/>
  <c r="EI133" i="46"/>
  <c r="EF134" i="46"/>
  <c r="EG134" i="46"/>
  <c r="EH134" i="46"/>
  <c r="EI134" i="46"/>
  <c r="EF135" i="46"/>
  <c r="EG135" i="46"/>
  <c r="EH135" i="46"/>
  <c r="EI135" i="46"/>
  <c r="EL135" i="46" s="1"/>
  <c r="EF136" i="46"/>
  <c r="EG136" i="46"/>
  <c r="EH136" i="46"/>
  <c r="EI136" i="46"/>
  <c r="EL136" i="46" s="1"/>
  <c r="EF137" i="46"/>
  <c r="EG137" i="46"/>
  <c r="EH137" i="46"/>
  <c r="EI137" i="46"/>
  <c r="EL137" i="46" s="1"/>
  <c r="EF138" i="46"/>
  <c r="EG138" i="46"/>
  <c r="EH138" i="46"/>
  <c r="EI138" i="46"/>
  <c r="EL138" i="46" s="1"/>
  <c r="EF139" i="46"/>
  <c r="EG139" i="46"/>
  <c r="EH139" i="46"/>
  <c r="EI139" i="46"/>
  <c r="EF140" i="46"/>
  <c r="EG140" i="46"/>
  <c r="EH140" i="46"/>
  <c r="EI140" i="46"/>
  <c r="EL140" i="46" s="1"/>
  <c r="EF141" i="46"/>
  <c r="EG141" i="46"/>
  <c r="EH141" i="46"/>
  <c r="EI141" i="46"/>
  <c r="EF142" i="46"/>
  <c r="EG142" i="46"/>
  <c r="EH142" i="46"/>
  <c r="EI142" i="46"/>
  <c r="EL142" i="46" s="1"/>
  <c r="EF143" i="46"/>
  <c r="EG143" i="46"/>
  <c r="EH143" i="46"/>
  <c r="EI143" i="46"/>
  <c r="EL143" i="46" s="1"/>
  <c r="EF144" i="46"/>
  <c r="EG144" i="46"/>
  <c r="EH144" i="46"/>
  <c r="EI144" i="46"/>
  <c r="EL144" i="46" s="1"/>
  <c r="EF145" i="46"/>
  <c r="EG145" i="46"/>
  <c r="EH145" i="46"/>
  <c r="EI145" i="46"/>
  <c r="EF146" i="46"/>
  <c r="EG146" i="46"/>
  <c r="EH146" i="46"/>
  <c r="EI146" i="46"/>
  <c r="EF147" i="46"/>
  <c r="EG147" i="46"/>
  <c r="EH147" i="46"/>
  <c r="EI147" i="46"/>
  <c r="EF148" i="46"/>
  <c r="EG148" i="46"/>
  <c r="EH148" i="46"/>
  <c r="EI148" i="46"/>
  <c r="EL148" i="46" s="1"/>
  <c r="EF149" i="46"/>
  <c r="EG149" i="46"/>
  <c r="EH149" i="46"/>
  <c r="EI149" i="46"/>
  <c r="EF150" i="46"/>
  <c r="EG150" i="46"/>
  <c r="EH150" i="46"/>
  <c r="EI150" i="46"/>
  <c r="EF151" i="46"/>
  <c r="EG151" i="46"/>
  <c r="EL151" i="46" s="1"/>
  <c r="EH151" i="46"/>
  <c r="EI151" i="46"/>
  <c r="EF152" i="46"/>
  <c r="EG152" i="46"/>
  <c r="EL152" i="46" s="1"/>
  <c r="EH152" i="46"/>
  <c r="EI152" i="46"/>
  <c r="EF153" i="46"/>
  <c r="EG153" i="46"/>
  <c r="EH153" i="46"/>
  <c r="EI153" i="46"/>
  <c r="EL153" i="46" s="1"/>
  <c r="EF154" i="46"/>
  <c r="EG154" i="46"/>
  <c r="EH154" i="46"/>
  <c r="EI154" i="46"/>
  <c r="EL154" i="46" s="1"/>
  <c r="EF155" i="46"/>
  <c r="EG155" i="46"/>
  <c r="EH155" i="46"/>
  <c r="EI155" i="46"/>
  <c r="EF156" i="46"/>
  <c r="EG156" i="46"/>
  <c r="EH156" i="46"/>
  <c r="EI156" i="46"/>
  <c r="EL156" i="46" s="1"/>
  <c r="EF157" i="46"/>
  <c r="EG157" i="46"/>
  <c r="EH157" i="46"/>
  <c r="EI157" i="46"/>
  <c r="EL157" i="46" s="1"/>
  <c r="EF158" i="46"/>
  <c r="EG158" i="46"/>
  <c r="EH158" i="46"/>
  <c r="EI158" i="46"/>
  <c r="EL158" i="46" s="1"/>
  <c r="EF159" i="46"/>
  <c r="EG159" i="46"/>
  <c r="EH159" i="46"/>
  <c r="EI159" i="46"/>
  <c r="EF160" i="46"/>
  <c r="EG160" i="46"/>
  <c r="EH160" i="46"/>
  <c r="EI160" i="46"/>
  <c r="EF161" i="46"/>
  <c r="EG161" i="46"/>
  <c r="EL161" i="46" s="1"/>
  <c r="EH161" i="46"/>
  <c r="EI161" i="46"/>
  <c r="EF162" i="46"/>
  <c r="EG162" i="46"/>
  <c r="EL162" i="46" s="1"/>
  <c r="EH162" i="46"/>
  <c r="EI162" i="46"/>
  <c r="EF163" i="46"/>
  <c r="EG163" i="46"/>
  <c r="EH163" i="46"/>
  <c r="EI163" i="46"/>
  <c r="EF164" i="46"/>
  <c r="EG164" i="46"/>
  <c r="EL164" i="46" s="1"/>
  <c r="EH164" i="46"/>
  <c r="EI164" i="46"/>
  <c r="EF165" i="46"/>
  <c r="EG165" i="46"/>
  <c r="EH165" i="46"/>
  <c r="EI165" i="46"/>
  <c r="EF166" i="46"/>
  <c r="EG166" i="46"/>
  <c r="EL166" i="46" s="1"/>
  <c r="EH166" i="46"/>
  <c r="EI166" i="46"/>
  <c r="EF167" i="46"/>
  <c r="EG167" i="46"/>
  <c r="EH167" i="46"/>
  <c r="EI167" i="46"/>
  <c r="EL167" i="46" s="1"/>
  <c r="EF168" i="46"/>
  <c r="EG168" i="46"/>
  <c r="EH168" i="46"/>
  <c r="EI168" i="46"/>
  <c r="EL168" i="46" s="1"/>
  <c r="EF169" i="46"/>
  <c r="EG169" i="46"/>
  <c r="EL169" i="46" s="1"/>
  <c r="EH169" i="46"/>
  <c r="EI169" i="46"/>
  <c r="EF170" i="46"/>
  <c r="EG170" i="46"/>
  <c r="EL170" i="46" s="1"/>
  <c r="EH170" i="46"/>
  <c r="EI170" i="46"/>
  <c r="EF171" i="46"/>
  <c r="EG171" i="46"/>
  <c r="EH171" i="46"/>
  <c r="EI171" i="46"/>
  <c r="EF172" i="46"/>
  <c r="EG172" i="46"/>
  <c r="EL172" i="46" s="1"/>
  <c r="EH172" i="46"/>
  <c r="EI172" i="46"/>
  <c r="EF173" i="46"/>
  <c r="EG173" i="46"/>
  <c r="EH173" i="46"/>
  <c r="EI173" i="46"/>
  <c r="EF174" i="46"/>
  <c r="EG174" i="46"/>
  <c r="EL174" i="46" s="1"/>
  <c r="EH174" i="46"/>
  <c r="EI174" i="46"/>
  <c r="EF175" i="46"/>
  <c r="EG175" i="46"/>
  <c r="EH175" i="46"/>
  <c r="EI175" i="46"/>
  <c r="EF176" i="46"/>
  <c r="EG176" i="46"/>
  <c r="EH176" i="46"/>
  <c r="EI176" i="46"/>
  <c r="EF177" i="46"/>
  <c r="EG177" i="46"/>
  <c r="EL177" i="46" s="1"/>
  <c r="EH177" i="46"/>
  <c r="EI177" i="46"/>
  <c r="EF178" i="46"/>
  <c r="EG178" i="46"/>
  <c r="EL178" i="46" s="1"/>
  <c r="EH178" i="46"/>
  <c r="EI178" i="46"/>
  <c r="EF179" i="46"/>
  <c r="EG179" i="46"/>
  <c r="EH179" i="46"/>
  <c r="EI179" i="46"/>
  <c r="EL179" i="46" s="1"/>
  <c r="EF180" i="46"/>
  <c r="EG180" i="46"/>
  <c r="EH180" i="46"/>
  <c r="EI180" i="46"/>
  <c r="EL180" i="46" s="1"/>
  <c r="EF181" i="46"/>
  <c r="EG181" i="46"/>
  <c r="EH181" i="46"/>
  <c r="EI181" i="46"/>
  <c r="EF182" i="46"/>
  <c r="EG182" i="46"/>
  <c r="EH182" i="46"/>
  <c r="EI182" i="46"/>
  <c r="EL182" i="46" s="1"/>
  <c r="EF183" i="46"/>
  <c r="EG183" i="46"/>
  <c r="EH183" i="46"/>
  <c r="EI183" i="46"/>
  <c r="EF184" i="46"/>
  <c r="EG184" i="46"/>
  <c r="EH184" i="46"/>
  <c r="EI184" i="46"/>
  <c r="EL184" i="46" s="1"/>
  <c r="EF185" i="46"/>
  <c r="EG185" i="46"/>
  <c r="EL185" i="46" s="1"/>
  <c r="EH185" i="46"/>
  <c r="EI185" i="46"/>
  <c r="EF186" i="46"/>
  <c r="EG186" i="46"/>
  <c r="EL186" i="46" s="1"/>
  <c r="EH186" i="46"/>
  <c r="EI186" i="46"/>
  <c r="EF187" i="46"/>
  <c r="EG187" i="46"/>
  <c r="EH187" i="46"/>
  <c r="EI187" i="46"/>
  <c r="EF188" i="46"/>
  <c r="EG188" i="46"/>
  <c r="EL188" i="46" s="1"/>
  <c r="EH188" i="46"/>
  <c r="EI188" i="46"/>
  <c r="EF189" i="46"/>
  <c r="EG189" i="46"/>
  <c r="EH189" i="46"/>
  <c r="EI189" i="46"/>
  <c r="EF190" i="46"/>
  <c r="EG190" i="46"/>
  <c r="EL190" i="46" s="1"/>
  <c r="EH190" i="46"/>
  <c r="EI190" i="46"/>
  <c r="EF191" i="46"/>
  <c r="EG191" i="46"/>
  <c r="EH191" i="46"/>
  <c r="EI191" i="46"/>
  <c r="EF192" i="46"/>
  <c r="EG192" i="46"/>
  <c r="EH192" i="46"/>
  <c r="EI192" i="46"/>
  <c r="EF193" i="46"/>
  <c r="EL193" i="46" s="1"/>
  <c r="EG193" i="46"/>
  <c r="EH193" i="46"/>
  <c r="EI193" i="46"/>
  <c r="EF194" i="46"/>
  <c r="EL194" i="46" s="1"/>
  <c r="EG194" i="46"/>
  <c r="EH194" i="46"/>
  <c r="EI194" i="46"/>
  <c r="EF195" i="46"/>
  <c r="EG195" i="46"/>
  <c r="EH195" i="46"/>
  <c r="EI195" i="46"/>
  <c r="EF196" i="46"/>
  <c r="EL196" i="46" s="1"/>
  <c r="EG196" i="46"/>
  <c r="EH196" i="46"/>
  <c r="EI196" i="46"/>
  <c r="EF197" i="46"/>
  <c r="EG197" i="46"/>
  <c r="EH197" i="46"/>
  <c r="EI197" i="46"/>
  <c r="EF198" i="46"/>
  <c r="EL198" i="46" s="1"/>
  <c r="EG198" i="46"/>
  <c r="EH198" i="46"/>
  <c r="EI198" i="46"/>
  <c r="EF199" i="46"/>
  <c r="EG199" i="46"/>
  <c r="EH199" i="46"/>
  <c r="EI199" i="46"/>
  <c r="EL199" i="46" s="1"/>
  <c r="EF200" i="46"/>
  <c r="EG200" i="46"/>
  <c r="EH200" i="46"/>
  <c r="EI200" i="46"/>
  <c r="EL200" i="46" s="1"/>
  <c r="EF201" i="46"/>
  <c r="EG201" i="46"/>
  <c r="EL201" i="46" s="1"/>
  <c r="EH201" i="46"/>
  <c r="EI201" i="46"/>
  <c r="EF202" i="46"/>
  <c r="EG202" i="46"/>
  <c r="EL202" i="46" s="1"/>
  <c r="EH202" i="46"/>
  <c r="EI202" i="46"/>
  <c r="EF203" i="46"/>
  <c r="EG203" i="46"/>
  <c r="EH203" i="46"/>
  <c r="EI203" i="46"/>
  <c r="EF204" i="46"/>
  <c r="EG204" i="46"/>
  <c r="EL204" i="46" s="1"/>
  <c r="EH204" i="46"/>
  <c r="EI204" i="46"/>
  <c r="EF205" i="46"/>
  <c r="EG205" i="46"/>
  <c r="EH205" i="46"/>
  <c r="EI205" i="46"/>
  <c r="EF206" i="46"/>
  <c r="EG206" i="46"/>
  <c r="EL206" i="46" s="1"/>
  <c r="EH206" i="46"/>
  <c r="EI206" i="46"/>
  <c r="EF207" i="46"/>
  <c r="EG207" i="46"/>
  <c r="EH207" i="46"/>
  <c r="EI207" i="46"/>
  <c r="EF208" i="46"/>
  <c r="EG208" i="46"/>
  <c r="EH208" i="46"/>
  <c r="EI208" i="46"/>
  <c r="EF209" i="46"/>
  <c r="EL209" i="46" s="1"/>
  <c r="EG209" i="46"/>
  <c r="EH209" i="46"/>
  <c r="EI209" i="46"/>
  <c r="EF210" i="46"/>
  <c r="EL210" i="46" s="1"/>
  <c r="EG210" i="46"/>
  <c r="EH210" i="46"/>
  <c r="EI210" i="46"/>
  <c r="EF211" i="46"/>
  <c r="EG211" i="46"/>
  <c r="EH211" i="46"/>
  <c r="EI211" i="46"/>
  <c r="EF212" i="46"/>
  <c r="EL212" i="46" s="1"/>
  <c r="EG212" i="46"/>
  <c r="EH212" i="46"/>
  <c r="EI212" i="46"/>
  <c r="EF213" i="46"/>
  <c r="EG213" i="46"/>
  <c r="EH213" i="46"/>
  <c r="EI213" i="46"/>
  <c r="EL213" i="46" s="1"/>
  <c r="EG12" i="46"/>
  <c r="EH12" i="46"/>
  <c r="EI12" i="46"/>
  <c r="EF12" i="46"/>
  <c r="EJ224" i="46"/>
  <c r="EJ218" i="46"/>
  <c r="EJ217" i="46"/>
  <c r="EJ216" i="46"/>
  <c r="EM214" i="46"/>
  <c r="EN214" i="46" s="1"/>
  <c r="EK214" i="46"/>
  <c r="EM213" i="46"/>
  <c r="EN213" i="46" s="1"/>
  <c r="EK213" i="46"/>
  <c r="EJ213" i="46"/>
  <c r="EN212" i="46"/>
  <c r="EM212" i="46"/>
  <c r="EK212" i="46"/>
  <c r="EJ212" i="46"/>
  <c r="EM211" i="46"/>
  <c r="EN211" i="46" s="1"/>
  <c r="EN210" i="46"/>
  <c r="EM210" i="46"/>
  <c r="EK210" i="46"/>
  <c r="EJ210" i="46"/>
  <c r="EM209" i="46"/>
  <c r="EN209" i="46" s="1"/>
  <c r="EK209" i="46"/>
  <c r="EJ209" i="46"/>
  <c r="EN208" i="46"/>
  <c r="EM208" i="46"/>
  <c r="EK208" i="46"/>
  <c r="EJ208" i="46"/>
  <c r="EL208" i="46"/>
  <c r="EM207" i="46"/>
  <c r="EN207" i="46" s="1"/>
  <c r="EK207" i="46"/>
  <c r="EJ207" i="46"/>
  <c r="EL207" i="46"/>
  <c r="EN206" i="46"/>
  <c r="EM206" i="46"/>
  <c r="EK206" i="46"/>
  <c r="EJ206" i="46"/>
  <c r="EM205" i="46"/>
  <c r="EN205" i="46" s="1"/>
  <c r="EK205" i="46"/>
  <c r="EJ205" i="46"/>
  <c r="EN204" i="46"/>
  <c r="EM204" i="46"/>
  <c r="EK204" i="46"/>
  <c r="EJ204" i="46"/>
  <c r="EM203" i="46"/>
  <c r="EN203" i="46" s="1"/>
  <c r="EK203" i="46"/>
  <c r="EJ203" i="46"/>
  <c r="EN202" i="46"/>
  <c r="EM202" i="46"/>
  <c r="EK202" i="46"/>
  <c r="EJ202" i="46"/>
  <c r="EM201" i="46"/>
  <c r="EN201" i="46" s="1"/>
  <c r="EK201" i="46"/>
  <c r="EJ201" i="46"/>
  <c r="EN200" i="46"/>
  <c r="EM200" i="46"/>
  <c r="EK200" i="46"/>
  <c r="EJ200" i="46"/>
  <c r="EM199" i="46"/>
  <c r="EN199" i="46" s="1"/>
  <c r="EK199" i="46"/>
  <c r="EJ199" i="46"/>
  <c r="EN198" i="46"/>
  <c r="EM198" i="46"/>
  <c r="EM197" i="46"/>
  <c r="EN197" i="46" s="1"/>
  <c r="EK197" i="46"/>
  <c r="EJ197" i="46"/>
  <c r="EN196" i="46"/>
  <c r="EM196" i="46"/>
  <c r="EK196" i="46"/>
  <c r="EJ196" i="46"/>
  <c r="EM195" i="46"/>
  <c r="EN195" i="46" s="1"/>
  <c r="EK195" i="46"/>
  <c r="EJ195" i="46"/>
  <c r="EN194" i="46"/>
  <c r="EM194" i="46"/>
  <c r="EK194" i="46"/>
  <c r="EJ194" i="46"/>
  <c r="EM193" i="46"/>
  <c r="EN193" i="46" s="1"/>
  <c r="EK193" i="46"/>
  <c r="EJ193" i="46"/>
  <c r="EN192" i="46"/>
  <c r="EM192" i="46"/>
  <c r="EK192" i="46"/>
  <c r="EJ192" i="46"/>
  <c r="EL192" i="46"/>
  <c r="EM191" i="46"/>
  <c r="EN191" i="46" s="1"/>
  <c r="EK191" i="46"/>
  <c r="EJ191" i="46"/>
  <c r="EL191" i="46"/>
  <c r="EN190" i="46"/>
  <c r="EM190" i="46"/>
  <c r="EJ190" i="46"/>
  <c r="EM189" i="46"/>
  <c r="EN189" i="46" s="1"/>
  <c r="EK189" i="46"/>
  <c r="EN188" i="46"/>
  <c r="EM188" i="46"/>
  <c r="EK188" i="46"/>
  <c r="EJ188" i="46"/>
  <c r="EM187" i="46"/>
  <c r="EN187" i="46" s="1"/>
  <c r="EN186" i="46"/>
  <c r="EM186" i="46"/>
  <c r="EK186" i="46"/>
  <c r="EJ186" i="46"/>
  <c r="EM185" i="46"/>
  <c r="EN185" i="46" s="1"/>
  <c r="EN184" i="46"/>
  <c r="EM184" i="46"/>
  <c r="EK184" i="46"/>
  <c r="EJ184" i="46"/>
  <c r="EM183" i="46"/>
  <c r="EN183" i="46" s="1"/>
  <c r="EK183" i="46"/>
  <c r="EJ183" i="46"/>
  <c r="EN182" i="46"/>
  <c r="EM182" i="46"/>
  <c r="EK182" i="46"/>
  <c r="EJ182" i="46"/>
  <c r="EM181" i="46"/>
  <c r="EN181" i="46" s="1"/>
  <c r="EK181" i="46"/>
  <c r="EJ181" i="46"/>
  <c r="EN180" i="46"/>
  <c r="EM180" i="46"/>
  <c r="EJ180" i="46"/>
  <c r="EM179" i="46"/>
  <c r="EN179" i="46" s="1"/>
  <c r="EK179" i="46"/>
  <c r="EJ179" i="46"/>
  <c r="EN178" i="46"/>
  <c r="EM178" i="46"/>
  <c r="EM177" i="46"/>
  <c r="EN177" i="46" s="1"/>
  <c r="EK177" i="46"/>
  <c r="EJ177" i="46"/>
  <c r="EN176" i="46"/>
  <c r="EM176" i="46"/>
  <c r="EK176" i="46"/>
  <c r="EJ176" i="46"/>
  <c r="EL176" i="46"/>
  <c r="EM175" i="46"/>
  <c r="EN175" i="46" s="1"/>
  <c r="EK175" i="46"/>
  <c r="EJ175" i="46"/>
  <c r="EL175" i="46"/>
  <c r="EN174" i="46"/>
  <c r="EM174" i="46"/>
  <c r="EM173" i="46"/>
  <c r="EN173" i="46" s="1"/>
  <c r="EK173" i="46"/>
  <c r="EJ173" i="46"/>
  <c r="EN172" i="46"/>
  <c r="EM172" i="46"/>
  <c r="EK172" i="46"/>
  <c r="EJ172" i="46"/>
  <c r="EM171" i="46"/>
  <c r="EN171" i="46" s="1"/>
  <c r="EK171" i="46"/>
  <c r="EJ171" i="46"/>
  <c r="EN170" i="46"/>
  <c r="EM170" i="46"/>
  <c r="EJ170" i="46"/>
  <c r="EM169" i="46"/>
  <c r="EN169" i="46" s="1"/>
  <c r="EK169" i="46"/>
  <c r="EJ169" i="46"/>
  <c r="EN168" i="46"/>
  <c r="EM168" i="46"/>
  <c r="EK168" i="46"/>
  <c r="EJ168" i="46"/>
  <c r="EM167" i="46"/>
  <c r="EN167" i="46" s="1"/>
  <c r="EK167" i="46"/>
  <c r="EJ167" i="46"/>
  <c r="EN166" i="46"/>
  <c r="EM166" i="46"/>
  <c r="EM165" i="46"/>
  <c r="EN165" i="46" s="1"/>
  <c r="EK165" i="46"/>
  <c r="EN164" i="46"/>
  <c r="EM164" i="46"/>
  <c r="EK164" i="46"/>
  <c r="EJ164" i="46"/>
  <c r="EM163" i="46"/>
  <c r="EN163" i="46" s="1"/>
  <c r="EK163" i="46"/>
  <c r="EJ163" i="46"/>
  <c r="EN162" i="46"/>
  <c r="EM162" i="46"/>
  <c r="EK162" i="46"/>
  <c r="EJ162" i="46"/>
  <c r="EM161" i="46"/>
  <c r="EN161" i="46" s="1"/>
  <c r="EJ161" i="46"/>
  <c r="EN160" i="46"/>
  <c r="EM160" i="46"/>
  <c r="EK160" i="46"/>
  <c r="EJ160" i="46"/>
  <c r="EL160" i="46"/>
  <c r="EM159" i="46"/>
  <c r="EN159" i="46" s="1"/>
  <c r="EK159" i="46"/>
  <c r="EJ159" i="46"/>
  <c r="EL159" i="46"/>
  <c r="EN158" i="46"/>
  <c r="EM158" i="46"/>
  <c r="EK158" i="46"/>
  <c r="EJ158" i="46"/>
  <c r="EM157" i="46"/>
  <c r="EN157" i="46" s="1"/>
  <c r="EK157" i="46"/>
  <c r="EJ157" i="46"/>
  <c r="EN156" i="46"/>
  <c r="EM156" i="46"/>
  <c r="EJ156" i="46"/>
  <c r="EM155" i="46"/>
  <c r="EN155" i="46" s="1"/>
  <c r="EK155" i="46"/>
  <c r="EJ155" i="46"/>
  <c r="EN154" i="46"/>
  <c r="EM154" i="46"/>
  <c r="EK154" i="46"/>
  <c r="EJ154" i="46"/>
  <c r="EM153" i="46"/>
  <c r="EN153" i="46" s="1"/>
  <c r="EK153" i="46"/>
  <c r="EJ153" i="46"/>
  <c r="EN152" i="46"/>
  <c r="EM152" i="46"/>
  <c r="EK152" i="46"/>
  <c r="EJ152" i="46"/>
  <c r="EM151" i="46"/>
  <c r="EN151" i="46" s="1"/>
  <c r="EK151" i="46"/>
  <c r="EJ151" i="46"/>
  <c r="EN150" i="46"/>
  <c r="EM150" i="46"/>
  <c r="EK150" i="46"/>
  <c r="EJ150" i="46"/>
  <c r="EL150" i="46"/>
  <c r="EM149" i="46"/>
  <c r="EN149" i="46" s="1"/>
  <c r="EK149" i="46"/>
  <c r="EJ149" i="46"/>
  <c r="EN148" i="46"/>
  <c r="EM148" i="46"/>
  <c r="EK148" i="46"/>
  <c r="EJ148" i="46"/>
  <c r="EM147" i="46"/>
  <c r="EN147" i="46" s="1"/>
  <c r="EN146" i="46"/>
  <c r="EM146" i="46"/>
  <c r="EK146" i="46"/>
  <c r="EL146" i="46"/>
  <c r="EM145" i="46"/>
  <c r="EN145" i="46" s="1"/>
  <c r="EK145" i="46"/>
  <c r="EJ145" i="46"/>
  <c r="EL145" i="46"/>
  <c r="EN144" i="46"/>
  <c r="EM144" i="46"/>
  <c r="EK144" i="46"/>
  <c r="EJ144" i="46"/>
  <c r="EM143" i="46"/>
  <c r="EN143" i="46" s="1"/>
  <c r="EN142" i="46"/>
  <c r="EM142" i="46"/>
  <c r="EK142" i="46"/>
  <c r="EJ142" i="46"/>
  <c r="EM141" i="46"/>
  <c r="EN141" i="46" s="1"/>
  <c r="EK141" i="46"/>
  <c r="EJ141" i="46"/>
  <c r="EN140" i="46"/>
  <c r="EM140" i="46"/>
  <c r="EK140" i="46"/>
  <c r="EJ140" i="46"/>
  <c r="EM139" i="46"/>
  <c r="EN139" i="46" s="1"/>
  <c r="EK139" i="46"/>
  <c r="EJ139" i="46"/>
  <c r="EN138" i="46"/>
  <c r="EM138" i="46"/>
  <c r="EK138" i="46"/>
  <c r="EJ138" i="46"/>
  <c r="EM137" i="46"/>
  <c r="EN137" i="46" s="1"/>
  <c r="EK137" i="46"/>
  <c r="EJ137" i="46"/>
  <c r="EN136" i="46"/>
  <c r="EM136" i="46"/>
  <c r="EJ136" i="46"/>
  <c r="EM135" i="46"/>
  <c r="EN135" i="46" s="1"/>
  <c r="EK135" i="46"/>
  <c r="EJ135" i="46"/>
  <c r="EN134" i="46"/>
  <c r="EM134" i="46"/>
  <c r="EK134" i="46"/>
  <c r="EJ134" i="46"/>
  <c r="EL134" i="46"/>
  <c r="EM133" i="46"/>
  <c r="EN133" i="46" s="1"/>
  <c r="EK133" i="46"/>
  <c r="EJ133" i="46"/>
  <c r="EN132" i="46"/>
  <c r="EM132" i="46"/>
  <c r="EK132" i="46"/>
  <c r="EJ132" i="46"/>
  <c r="EL132" i="46"/>
  <c r="EM131" i="46"/>
  <c r="EN131" i="46" s="1"/>
  <c r="EK131" i="46"/>
  <c r="EJ131" i="46"/>
  <c r="EN130" i="46"/>
  <c r="EM130" i="46"/>
  <c r="EK130" i="46"/>
  <c r="EJ130" i="46"/>
  <c r="EL130" i="46"/>
  <c r="EM129" i="46"/>
  <c r="EN129" i="46" s="1"/>
  <c r="EK129" i="46"/>
  <c r="EJ129" i="46"/>
  <c r="EL129" i="46"/>
  <c r="EN128" i="46"/>
  <c r="EM128" i="46"/>
  <c r="EK128" i="46"/>
  <c r="EJ128" i="46"/>
  <c r="EM127" i="46"/>
  <c r="EN127" i="46" s="1"/>
  <c r="EK127" i="46"/>
  <c r="EJ127" i="46"/>
  <c r="EN126" i="46"/>
  <c r="EM126" i="46"/>
  <c r="EM125" i="46"/>
  <c r="EN125" i="46" s="1"/>
  <c r="EN124" i="46"/>
  <c r="EM124" i="46"/>
  <c r="EK124" i="46"/>
  <c r="EJ124" i="46"/>
  <c r="EM123" i="46"/>
  <c r="EN123" i="46" s="1"/>
  <c r="EK123" i="46"/>
  <c r="EJ123" i="46"/>
  <c r="EN122" i="46"/>
  <c r="EM122" i="46"/>
  <c r="EK122" i="46"/>
  <c r="EJ122" i="46"/>
  <c r="EM121" i="46"/>
  <c r="EN121" i="46" s="1"/>
  <c r="EK121" i="46"/>
  <c r="EJ121" i="46"/>
  <c r="EN120" i="46"/>
  <c r="EM120" i="46"/>
  <c r="EK120" i="46"/>
  <c r="EJ120" i="46"/>
  <c r="EM119" i="46"/>
  <c r="EN119" i="46" s="1"/>
  <c r="EK119" i="46"/>
  <c r="EJ119" i="46"/>
  <c r="EN118" i="46"/>
  <c r="EM118" i="46"/>
  <c r="EL118" i="46"/>
  <c r="EM117" i="46"/>
  <c r="EN117" i="46" s="1"/>
  <c r="EN116" i="46"/>
  <c r="EM116" i="46"/>
  <c r="EK116" i="46"/>
  <c r="EJ116" i="46"/>
  <c r="EL116" i="46"/>
  <c r="EM115" i="46"/>
  <c r="EN115" i="46" s="1"/>
  <c r="EK115" i="46"/>
  <c r="EJ115" i="46"/>
  <c r="EN114" i="46"/>
  <c r="EM114" i="46"/>
  <c r="EK114" i="46"/>
  <c r="EJ114" i="46"/>
  <c r="EL114" i="46"/>
  <c r="EM113" i="46"/>
  <c r="EN113" i="46" s="1"/>
  <c r="EK113" i="46"/>
  <c r="EJ113" i="46"/>
  <c r="EL113" i="46"/>
  <c r="EN112" i="46"/>
  <c r="EM112" i="46"/>
  <c r="EK112" i="46"/>
  <c r="EJ112" i="46"/>
  <c r="EM111" i="46"/>
  <c r="EN111" i="46" s="1"/>
  <c r="EK111" i="46"/>
  <c r="EJ111" i="46"/>
  <c r="EN110" i="46"/>
  <c r="EM110" i="46"/>
  <c r="EK110" i="46"/>
  <c r="EJ110" i="46"/>
  <c r="EM109" i="46"/>
  <c r="EN109" i="46" s="1"/>
  <c r="EN108" i="46"/>
  <c r="EM108" i="46"/>
  <c r="EM107" i="46"/>
  <c r="EN107" i="46" s="1"/>
  <c r="EK107" i="46"/>
  <c r="EJ107" i="46"/>
  <c r="EN106" i="46"/>
  <c r="EM106" i="46"/>
  <c r="EK106" i="46"/>
  <c r="EJ106" i="46"/>
  <c r="EM105" i="46"/>
  <c r="EN105" i="46" s="1"/>
  <c r="EJ105" i="46"/>
  <c r="EN104" i="46"/>
  <c r="EM104" i="46"/>
  <c r="EK104" i="46"/>
  <c r="EJ104" i="46"/>
  <c r="EM103" i="46"/>
  <c r="EN103" i="46" s="1"/>
  <c r="EK103" i="46"/>
  <c r="EJ103" i="46"/>
  <c r="EN102" i="46"/>
  <c r="EM102" i="46"/>
  <c r="EK102" i="46"/>
  <c r="EJ102" i="46"/>
  <c r="EM101" i="46"/>
  <c r="EN101" i="46" s="1"/>
  <c r="EK101" i="46"/>
  <c r="EJ101" i="46"/>
  <c r="EN100" i="46"/>
  <c r="EM100" i="46"/>
  <c r="EK100" i="46"/>
  <c r="EJ100" i="46"/>
  <c r="EM99" i="46"/>
  <c r="EN99" i="46" s="1"/>
  <c r="EK99" i="46"/>
  <c r="EJ99" i="46"/>
  <c r="EN98" i="46"/>
  <c r="EM98" i="46"/>
  <c r="EK98" i="46"/>
  <c r="EJ98" i="46"/>
  <c r="EM97" i="46"/>
  <c r="EN97" i="46" s="1"/>
  <c r="EK97" i="46"/>
  <c r="EJ97" i="46"/>
  <c r="EM96" i="46"/>
  <c r="EN96" i="46" s="1"/>
  <c r="EK96" i="46"/>
  <c r="EJ96" i="46"/>
  <c r="EM95" i="46"/>
  <c r="EN95" i="46" s="1"/>
  <c r="EK95" i="46"/>
  <c r="EJ95" i="46"/>
  <c r="EN94" i="46"/>
  <c r="EM94" i="46"/>
  <c r="EK94" i="46"/>
  <c r="EJ94" i="46"/>
  <c r="EN93" i="46"/>
  <c r="EM93" i="46"/>
  <c r="EK93" i="46"/>
  <c r="EJ93" i="46"/>
  <c r="EM92" i="46"/>
  <c r="EN92" i="46" s="1"/>
  <c r="EK92" i="46"/>
  <c r="EJ92" i="46"/>
  <c r="EM91" i="46"/>
  <c r="EN91" i="46" s="1"/>
  <c r="EK91" i="46"/>
  <c r="EJ91" i="46"/>
  <c r="EN90" i="46"/>
  <c r="EM90" i="46"/>
  <c r="EJ90" i="46"/>
  <c r="EL90" i="46"/>
  <c r="EM89" i="46"/>
  <c r="EN89" i="46" s="1"/>
  <c r="EK89" i="46"/>
  <c r="EJ89" i="46"/>
  <c r="EM88" i="46"/>
  <c r="EN88" i="46" s="1"/>
  <c r="EK88" i="46"/>
  <c r="EJ88" i="46"/>
  <c r="EM87" i="46"/>
  <c r="EN87" i="46" s="1"/>
  <c r="EK87" i="46"/>
  <c r="EJ87" i="46"/>
  <c r="EN86" i="46"/>
  <c r="EM86" i="46"/>
  <c r="EK86" i="46"/>
  <c r="EJ86" i="46"/>
  <c r="EL86" i="46"/>
  <c r="EM85" i="46"/>
  <c r="EN85" i="46" s="1"/>
  <c r="EK85" i="46"/>
  <c r="EJ85" i="46"/>
  <c r="EM84" i="46"/>
  <c r="EN84" i="46" s="1"/>
  <c r="EK84" i="46"/>
  <c r="EJ84" i="46"/>
  <c r="EM83" i="46"/>
  <c r="EN83" i="46" s="1"/>
  <c r="EK83" i="46"/>
  <c r="EJ83" i="46"/>
  <c r="EN82" i="46"/>
  <c r="EM82" i="46"/>
  <c r="EJ82" i="46"/>
  <c r="EL82" i="46"/>
  <c r="EM81" i="46"/>
  <c r="EN81" i="46" s="1"/>
  <c r="EK81" i="46"/>
  <c r="EJ81" i="46"/>
  <c r="EM80" i="46"/>
  <c r="EN80" i="46" s="1"/>
  <c r="EK80" i="46"/>
  <c r="EJ80" i="46"/>
  <c r="EM79" i="46"/>
  <c r="EN79" i="46" s="1"/>
  <c r="EN78" i="46"/>
  <c r="EM78" i="46"/>
  <c r="EL78" i="46"/>
  <c r="EM77" i="46"/>
  <c r="EN77" i="46" s="1"/>
  <c r="EK77" i="46"/>
  <c r="EM76" i="46"/>
  <c r="EN76" i="46" s="1"/>
  <c r="EK76" i="46"/>
  <c r="EJ76" i="46"/>
  <c r="EM75" i="46"/>
  <c r="EN75" i="46" s="1"/>
  <c r="EK75" i="46"/>
  <c r="EJ75" i="46"/>
  <c r="EN74" i="46"/>
  <c r="EM74" i="46"/>
  <c r="EK74" i="46"/>
  <c r="EJ74" i="46"/>
  <c r="EL74" i="46"/>
  <c r="EM73" i="46"/>
  <c r="EN73" i="46" s="1"/>
  <c r="EK73" i="46"/>
  <c r="EJ73" i="46"/>
  <c r="EM72" i="46"/>
  <c r="EN72" i="46" s="1"/>
  <c r="EK72" i="46"/>
  <c r="EJ72" i="46"/>
  <c r="EM71" i="46"/>
  <c r="EN71" i="46" s="1"/>
  <c r="EK71" i="46"/>
  <c r="EJ71" i="46"/>
  <c r="EN70" i="46"/>
  <c r="EM70" i="46"/>
  <c r="EK70" i="46"/>
  <c r="EJ70" i="46"/>
  <c r="EL70" i="46"/>
  <c r="EM69" i="46"/>
  <c r="EN69" i="46" s="1"/>
  <c r="EK69" i="46"/>
  <c r="EJ69" i="46"/>
  <c r="EM68" i="46"/>
  <c r="EN68" i="46" s="1"/>
  <c r="EK68" i="46"/>
  <c r="EJ68" i="46"/>
  <c r="EM67" i="46"/>
  <c r="EN67" i="46" s="1"/>
  <c r="EK67" i="46"/>
  <c r="EJ67" i="46"/>
  <c r="EN66" i="46"/>
  <c r="EM66" i="46"/>
  <c r="EK66" i="46"/>
  <c r="EJ66" i="46"/>
  <c r="EL66" i="46"/>
  <c r="EM65" i="46"/>
  <c r="EN65" i="46" s="1"/>
  <c r="EK65" i="46"/>
  <c r="EJ65" i="46"/>
  <c r="EM64" i="46"/>
  <c r="EN64" i="46" s="1"/>
  <c r="EK64" i="46"/>
  <c r="EJ64" i="46"/>
  <c r="EM63" i="46"/>
  <c r="EN63" i="46" s="1"/>
  <c r="EK63" i="46"/>
  <c r="EJ63" i="46"/>
  <c r="EN62" i="46"/>
  <c r="EM62" i="46"/>
  <c r="EK62" i="46"/>
  <c r="EJ62" i="46"/>
  <c r="EL62" i="46"/>
  <c r="EM61" i="46"/>
  <c r="EN61" i="46" s="1"/>
  <c r="EK61" i="46"/>
  <c r="EJ61" i="46"/>
  <c r="EM60" i="46"/>
  <c r="EN60" i="46" s="1"/>
  <c r="EK60" i="46"/>
  <c r="EJ60" i="46"/>
  <c r="EM59" i="46"/>
  <c r="EN59" i="46" s="1"/>
  <c r="EK59" i="46"/>
  <c r="EJ59" i="46"/>
  <c r="EN58" i="46"/>
  <c r="EM58" i="46"/>
  <c r="EK58" i="46"/>
  <c r="EJ58" i="46"/>
  <c r="EL58" i="46"/>
  <c r="EM57" i="46"/>
  <c r="EN57" i="46" s="1"/>
  <c r="EK57" i="46"/>
  <c r="EJ57" i="46"/>
  <c r="EN56" i="46"/>
  <c r="EM56" i="46"/>
  <c r="EK56" i="46"/>
  <c r="EJ56" i="46"/>
  <c r="EL56" i="46"/>
  <c r="EM55" i="46"/>
  <c r="EN55" i="46" s="1"/>
  <c r="EK55" i="46"/>
  <c r="EJ55" i="46"/>
  <c r="EL55" i="46"/>
  <c r="EN54" i="46"/>
  <c r="EM54" i="46"/>
  <c r="EK54" i="46"/>
  <c r="EJ54" i="46"/>
  <c r="EM53" i="46"/>
  <c r="EN53" i="46" s="1"/>
  <c r="EK53" i="46"/>
  <c r="EJ53" i="46"/>
  <c r="EN52" i="46"/>
  <c r="EM52" i="46"/>
  <c r="EK52" i="46"/>
  <c r="EJ52" i="46"/>
  <c r="EM51" i="46"/>
  <c r="EN51" i="46" s="1"/>
  <c r="EN50" i="46"/>
  <c r="EM50" i="46"/>
  <c r="EK50" i="46"/>
  <c r="EJ50" i="46"/>
  <c r="EM49" i="46"/>
  <c r="EN49" i="46" s="1"/>
  <c r="EK49" i="46"/>
  <c r="EJ49" i="46"/>
  <c r="EN48" i="46"/>
  <c r="EM48" i="46"/>
  <c r="EK48" i="46"/>
  <c r="EJ48" i="46"/>
  <c r="EL48" i="46"/>
  <c r="EM47" i="46"/>
  <c r="EN47" i="46" s="1"/>
  <c r="EK47" i="46"/>
  <c r="EJ47" i="46"/>
  <c r="EL47" i="46"/>
  <c r="EN46" i="46"/>
  <c r="EM46" i="46"/>
  <c r="EK46" i="46"/>
  <c r="EJ46" i="46"/>
  <c r="EM45" i="46"/>
  <c r="EN45" i="46" s="1"/>
  <c r="EK45" i="46"/>
  <c r="EJ45" i="46"/>
  <c r="EN44" i="46"/>
  <c r="EM44" i="46"/>
  <c r="EK44" i="46"/>
  <c r="EJ44" i="46"/>
  <c r="EM43" i="46"/>
  <c r="EN43" i="46" s="1"/>
  <c r="EN42" i="46"/>
  <c r="EM42" i="46"/>
  <c r="EK42" i="46"/>
  <c r="EJ42" i="46"/>
  <c r="EM41" i="46"/>
  <c r="EN41" i="46" s="1"/>
  <c r="EK41" i="46"/>
  <c r="EJ41" i="46"/>
  <c r="EN40" i="46"/>
  <c r="EM40" i="46"/>
  <c r="EK40" i="46"/>
  <c r="EJ40" i="46"/>
  <c r="EL40" i="46"/>
  <c r="EM39" i="46"/>
  <c r="EN39" i="46" s="1"/>
  <c r="EK39" i="46"/>
  <c r="EJ39" i="46"/>
  <c r="EL39" i="46"/>
  <c r="EN38" i="46"/>
  <c r="EM38" i="46"/>
  <c r="EK38" i="46"/>
  <c r="EJ38" i="46"/>
  <c r="EM37" i="46"/>
  <c r="EN37" i="46" s="1"/>
  <c r="EK37" i="46"/>
  <c r="EJ37" i="46"/>
  <c r="EN36" i="46"/>
  <c r="EM36" i="46"/>
  <c r="EK36" i="46"/>
  <c r="EJ36" i="46"/>
  <c r="EM35" i="46"/>
  <c r="EN35" i="46" s="1"/>
  <c r="EK35" i="46"/>
  <c r="EJ35" i="46"/>
  <c r="EN34" i="46"/>
  <c r="EM34" i="46"/>
  <c r="EJ34" i="46"/>
  <c r="EM33" i="46"/>
  <c r="EN33" i="46" s="1"/>
  <c r="EK33" i="46"/>
  <c r="EJ33" i="46"/>
  <c r="EN32" i="46"/>
  <c r="EM32" i="46"/>
  <c r="EK32" i="46"/>
  <c r="EJ32" i="46"/>
  <c r="EL32" i="46"/>
  <c r="EM31" i="46"/>
  <c r="EN31" i="46" s="1"/>
  <c r="EK31" i="46"/>
  <c r="EJ31" i="46"/>
  <c r="EL31" i="46"/>
  <c r="EN30" i="46"/>
  <c r="EM30" i="46"/>
  <c r="EK30" i="46"/>
  <c r="EJ30" i="46"/>
  <c r="EM29" i="46"/>
  <c r="EN29" i="46" s="1"/>
  <c r="EK29" i="46"/>
  <c r="EJ29" i="46"/>
  <c r="EN28" i="46"/>
  <c r="EM28" i="46"/>
  <c r="EM27" i="46"/>
  <c r="EN27" i="46" s="1"/>
  <c r="EK27" i="46"/>
  <c r="EJ27" i="46"/>
  <c r="EN26" i="46"/>
  <c r="EM26" i="46"/>
  <c r="EK26" i="46"/>
  <c r="EJ26" i="46"/>
  <c r="EM25" i="46"/>
  <c r="EN25" i="46" s="1"/>
  <c r="EK25" i="46"/>
  <c r="EJ25" i="46"/>
  <c r="EN24" i="46"/>
  <c r="EM24" i="46"/>
  <c r="EK24" i="46"/>
  <c r="EJ24" i="46"/>
  <c r="EL24" i="46"/>
  <c r="EM23" i="46"/>
  <c r="EN23" i="46" s="1"/>
  <c r="EK23" i="46"/>
  <c r="EJ23" i="46"/>
  <c r="EL23" i="46"/>
  <c r="EN22" i="46"/>
  <c r="EM22" i="46"/>
  <c r="EK22" i="46"/>
  <c r="EJ22" i="46"/>
  <c r="EM21" i="46"/>
  <c r="EN21" i="46" s="1"/>
  <c r="EK21" i="46"/>
  <c r="EJ21" i="46"/>
  <c r="EN20" i="46"/>
  <c r="EM20" i="46"/>
  <c r="EK20" i="46"/>
  <c r="EJ20" i="46"/>
  <c r="EM19" i="46"/>
  <c r="EN19" i="46" s="1"/>
  <c r="EK19" i="46"/>
  <c r="EJ19" i="46"/>
  <c r="EN18" i="46"/>
  <c r="EM18" i="46"/>
  <c r="EK18" i="46"/>
  <c r="EJ18" i="46"/>
  <c r="EM17" i="46"/>
  <c r="EN17" i="46" s="1"/>
  <c r="EK17" i="46"/>
  <c r="EJ17" i="46"/>
  <c r="EN16" i="46"/>
  <c r="EM16" i="46"/>
  <c r="EK16" i="46"/>
  <c r="EJ16" i="46"/>
  <c r="EL16" i="46"/>
  <c r="EM15" i="46"/>
  <c r="EN15" i="46" s="1"/>
  <c r="EK15" i="46"/>
  <c r="EJ15" i="46"/>
  <c r="EL15" i="46"/>
  <c r="EN14" i="46"/>
  <c r="EM14" i="46"/>
  <c r="EK14" i="46"/>
  <c r="EJ14" i="46"/>
  <c r="EM13" i="46"/>
  <c r="EN13" i="46" s="1"/>
  <c r="EK13" i="46"/>
  <c r="EJ13" i="46"/>
  <c r="EN12" i="46"/>
  <c r="EM12" i="46"/>
  <c r="EK12" i="46"/>
  <c r="EJ12" i="46"/>
  <c r="EL12" i="46"/>
  <c r="DO215" i="46"/>
  <c r="DO216" i="46"/>
  <c r="DO217" i="46"/>
  <c r="DO218" i="46"/>
  <c r="DO214" i="46"/>
  <c r="DO13" i="46"/>
  <c r="DP13" i="46"/>
  <c r="DQ13" i="46"/>
  <c r="DR13" i="46"/>
  <c r="DU13" i="46" s="1"/>
  <c r="DO14" i="46"/>
  <c r="DP14" i="46"/>
  <c r="DQ14" i="46"/>
  <c r="DR14" i="46"/>
  <c r="DU14" i="46" s="1"/>
  <c r="DO15" i="46"/>
  <c r="DP15" i="46"/>
  <c r="DQ15" i="46"/>
  <c r="DR15" i="46"/>
  <c r="DU15" i="46" s="1"/>
  <c r="DO16" i="46"/>
  <c r="DP16" i="46"/>
  <c r="DQ16" i="46"/>
  <c r="DR16" i="46"/>
  <c r="DO17" i="46"/>
  <c r="DP17" i="46"/>
  <c r="DQ17" i="46"/>
  <c r="DR17" i="46"/>
  <c r="DO18" i="46"/>
  <c r="DP18" i="46"/>
  <c r="DQ18" i="46"/>
  <c r="DR18" i="46"/>
  <c r="DU18" i="46" s="1"/>
  <c r="DO19" i="46"/>
  <c r="DP19" i="46"/>
  <c r="DQ19" i="46"/>
  <c r="DR19" i="46"/>
  <c r="DO20" i="46"/>
  <c r="DP20" i="46"/>
  <c r="DQ20" i="46"/>
  <c r="DR20" i="46"/>
  <c r="DU20" i="46" s="1"/>
  <c r="DO21" i="46"/>
  <c r="DP21" i="46"/>
  <c r="DQ21" i="46"/>
  <c r="DR21" i="46"/>
  <c r="DO22" i="46"/>
  <c r="DP22" i="46"/>
  <c r="DQ22" i="46"/>
  <c r="DR22" i="46"/>
  <c r="DO23" i="46"/>
  <c r="DP23" i="46"/>
  <c r="DQ23" i="46"/>
  <c r="DR23" i="46"/>
  <c r="DO24" i="46"/>
  <c r="DP24" i="46"/>
  <c r="DQ24" i="46"/>
  <c r="DR24" i="46"/>
  <c r="DO25" i="46"/>
  <c r="DP25" i="46"/>
  <c r="DQ25" i="46"/>
  <c r="DR25" i="46"/>
  <c r="DO26" i="46"/>
  <c r="DP26" i="46"/>
  <c r="DQ26" i="46"/>
  <c r="DR26" i="46"/>
  <c r="DO27" i="46"/>
  <c r="DP27" i="46"/>
  <c r="DQ27" i="46"/>
  <c r="DR27" i="46"/>
  <c r="DO28" i="46"/>
  <c r="DP28" i="46"/>
  <c r="DQ28" i="46"/>
  <c r="DU28" i="46" s="1"/>
  <c r="DR28" i="46"/>
  <c r="DO29" i="46"/>
  <c r="DP29" i="46"/>
  <c r="DQ29" i="46"/>
  <c r="DR29" i="46"/>
  <c r="DO30" i="46"/>
  <c r="DP30" i="46"/>
  <c r="DQ30" i="46"/>
  <c r="DR30" i="46"/>
  <c r="DO31" i="46"/>
  <c r="DP31" i="46"/>
  <c r="DQ31" i="46"/>
  <c r="DR31" i="46"/>
  <c r="DO32" i="46"/>
  <c r="DP32" i="46"/>
  <c r="DQ32" i="46"/>
  <c r="DR32" i="46"/>
  <c r="DO33" i="46"/>
  <c r="DP33" i="46"/>
  <c r="DQ33" i="46"/>
  <c r="DR33" i="46"/>
  <c r="DU33" i="46" s="1"/>
  <c r="DO34" i="46"/>
  <c r="DP34" i="46"/>
  <c r="DQ34" i="46"/>
  <c r="DR34" i="46"/>
  <c r="DU34" i="46" s="1"/>
  <c r="DO35" i="46"/>
  <c r="DP35" i="46"/>
  <c r="DQ35" i="46"/>
  <c r="DR35" i="46"/>
  <c r="DO36" i="46"/>
  <c r="DP36" i="46"/>
  <c r="DQ36" i="46"/>
  <c r="DR36" i="46"/>
  <c r="DO37" i="46"/>
  <c r="DP37" i="46"/>
  <c r="DQ37" i="46"/>
  <c r="DR37" i="46"/>
  <c r="DO38" i="46"/>
  <c r="DP38" i="46"/>
  <c r="DQ38" i="46"/>
  <c r="DR38" i="46"/>
  <c r="DO39" i="46"/>
  <c r="DP39" i="46"/>
  <c r="DQ39" i="46"/>
  <c r="DR39" i="46"/>
  <c r="DO40" i="46"/>
  <c r="DP40" i="46"/>
  <c r="DQ40" i="46"/>
  <c r="DR40" i="46"/>
  <c r="DU40" i="46" s="1"/>
  <c r="DO41" i="46"/>
  <c r="DP41" i="46"/>
  <c r="DQ41" i="46"/>
  <c r="DR41" i="46"/>
  <c r="DU41" i="46" s="1"/>
  <c r="DO42" i="46"/>
  <c r="DP42" i="46"/>
  <c r="DQ42" i="46"/>
  <c r="DR42" i="46"/>
  <c r="DU42" i="46" s="1"/>
  <c r="DO43" i="46"/>
  <c r="DP43" i="46"/>
  <c r="DQ43" i="46"/>
  <c r="DR43" i="46"/>
  <c r="DU43" i="46" s="1"/>
  <c r="DO44" i="46"/>
  <c r="DP44" i="46"/>
  <c r="DQ44" i="46"/>
  <c r="DR44" i="46"/>
  <c r="DU44" i="46" s="1"/>
  <c r="DO45" i="46"/>
  <c r="DP45" i="46"/>
  <c r="DQ45" i="46"/>
  <c r="DR45" i="46"/>
  <c r="DU45" i="46" s="1"/>
  <c r="DO46" i="46"/>
  <c r="DP46" i="46"/>
  <c r="DQ46" i="46"/>
  <c r="DR46" i="46"/>
  <c r="DU46" i="46" s="1"/>
  <c r="DO47" i="46"/>
  <c r="DP47" i="46"/>
  <c r="DQ47" i="46"/>
  <c r="DR47" i="46"/>
  <c r="DU47" i="46" s="1"/>
  <c r="DO48" i="46"/>
  <c r="DP48" i="46"/>
  <c r="DQ48" i="46"/>
  <c r="DR48" i="46"/>
  <c r="DU48" i="46" s="1"/>
  <c r="DO49" i="46"/>
  <c r="DP49" i="46"/>
  <c r="DQ49" i="46"/>
  <c r="DR49" i="46"/>
  <c r="DO50" i="46"/>
  <c r="DP50" i="46"/>
  <c r="DQ50" i="46"/>
  <c r="DR50" i="46"/>
  <c r="DO51" i="46"/>
  <c r="DP51" i="46"/>
  <c r="DQ51" i="46"/>
  <c r="DR51" i="46"/>
  <c r="DO52" i="46"/>
  <c r="DP52" i="46"/>
  <c r="DQ52" i="46"/>
  <c r="DR52" i="46"/>
  <c r="DU52" i="46" s="1"/>
  <c r="DO53" i="46"/>
  <c r="DP53" i="46"/>
  <c r="DQ53" i="46"/>
  <c r="DR53" i="46"/>
  <c r="DU53" i="46" s="1"/>
  <c r="DO54" i="46"/>
  <c r="DP54" i="46"/>
  <c r="DQ54" i="46"/>
  <c r="DR54" i="46"/>
  <c r="DO55" i="46"/>
  <c r="DP55" i="46"/>
  <c r="DQ55" i="46"/>
  <c r="DR55" i="46"/>
  <c r="DO56" i="46"/>
  <c r="DP56" i="46"/>
  <c r="DQ56" i="46"/>
  <c r="DU56" i="46" s="1"/>
  <c r="DR56" i="46"/>
  <c r="DO57" i="46"/>
  <c r="DP57" i="46"/>
  <c r="DQ57" i="46"/>
  <c r="DR57" i="46"/>
  <c r="DO58" i="46"/>
  <c r="DP58" i="46"/>
  <c r="DQ58" i="46"/>
  <c r="DR58" i="46"/>
  <c r="DO59" i="46"/>
  <c r="DP59" i="46"/>
  <c r="DQ59" i="46"/>
  <c r="DR59" i="46"/>
  <c r="DO60" i="46"/>
  <c r="DP60" i="46"/>
  <c r="DQ60" i="46"/>
  <c r="DR60" i="46"/>
  <c r="DU60" i="46" s="1"/>
  <c r="DO61" i="46"/>
  <c r="DP61" i="46"/>
  <c r="DQ61" i="46"/>
  <c r="DR61" i="46"/>
  <c r="DU61" i="46" s="1"/>
  <c r="DO62" i="46"/>
  <c r="DP62" i="46"/>
  <c r="DQ62" i="46"/>
  <c r="DR62" i="46"/>
  <c r="DO63" i="46"/>
  <c r="DP63" i="46"/>
  <c r="DQ63" i="46"/>
  <c r="DR63" i="46"/>
  <c r="DO64" i="46"/>
  <c r="DP64" i="46"/>
  <c r="DQ64" i="46"/>
  <c r="DR64" i="46"/>
  <c r="DO65" i="46"/>
  <c r="DP65" i="46"/>
  <c r="DQ65" i="46"/>
  <c r="DR65" i="46"/>
  <c r="DU65" i="46" s="1"/>
  <c r="DO66" i="46"/>
  <c r="DP66" i="46"/>
  <c r="DQ66" i="46"/>
  <c r="DR66" i="46"/>
  <c r="DO67" i="46"/>
  <c r="DP67" i="46"/>
  <c r="DQ67" i="46"/>
  <c r="DR67" i="46"/>
  <c r="DO68" i="46"/>
  <c r="DP68" i="46"/>
  <c r="DQ68" i="46"/>
  <c r="DR68" i="46"/>
  <c r="DO69" i="46"/>
  <c r="DP69" i="46"/>
  <c r="DQ69" i="46"/>
  <c r="DR69" i="46"/>
  <c r="DO70" i="46"/>
  <c r="DP70" i="46"/>
  <c r="DQ70" i="46"/>
  <c r="DR70" i="46"/>
  <c r="DO71" i="46"/>
  <c r="DP71" i="46"/>
  <c r="DQ71" i="46"/>
  <c r="DR71" i="46"/>
  <c r="DO72" i="46"/>
  <c r="DP72" i="46"/>
  <c r="DQ72" i="46"/>
  <c r="DR72" i="46"/>
  <c r="DU72" i="46" s="1"/>
  <c r="DO73" i="46"/>
  <c r="DP73" i="46"/>
  <c r="DQ73" i="46"/>
  <c r="DR73" i="46"/>
  <c r="DU73" i="46" s="1"/>
  <c r="DO74" i="46"/>
  <c r="DP74" i="46"/>
  <c r="DQ74" i="46"/>
  <c r="DR74" i="46"/>
  <c r="DO75" i="46"/>
  <c r="DP75" i="46"/>
  <c r="DQ75" i="46"/>
  <c r="DR75" i="46"/>
  <c r="DU75" i="46" s="1"/>
  <c r="DO76" i="46"/>
  <c r="DP76" i="46"/>
  <c r="DQ76" i="46"/>
  <c r="DR76" i="46"/>
  <c r="DU76" i="46" s="1"/>
  <c r="DO77" i="46"/>
  <c r="DP77" i="46"/>
  <c r="DQ77" i="46"/>
  <c r="DR77" i="46"/>
  <c r="DO78" i="46"/>
  <c r="DP78" i="46"/>
  <c r="DQ78" i="46"/>
  <c r="DR78" i="46"/>
  <c r="DO79" i="46"/>
  <c r="DP79" i="46"/>
  <c r="DQ79" i="46"/>
  <c r="DU79" i="46" s="1"/>
  <c r="DR79" i="46"/>
  <c r="DO80" i="46"/>
  <c r="DP80" i="46"/>
  <c r="DQ80" i="46"/>
  <c r="DR80" i="46"/>
  <c r="DO81" i="46"/>
  <c r="DP81" i="46"/>
  <c r="DQ81" i="46"/>
  <c r="DR81" i="46"/>
  <c r="DO82" i="46"/>
  <c r="DP82" i="46"/>
  <c r="DQ82" i="46"/>
  <c r="DR82" i="46"/>
  <c r="DO83" i="46"/>
  <c r="DP83" i="46"/>
  <c r="DQ83" i="46"/>
  <c r="DU83" i="46" s="1"/>
  <c r="DR83" i="46"/>
  <c r="DO84" i="46"/>
  <c r="DP84" i="46"/>
  <c r="DQ84" i="46"/>
  <c r="DR84" i="46"/>
  <c r="DO85" i="46"/>
  <c r="DP85" i="46"/>
  <c r="DQ85" i="46"/>
  <c r="DR85" i="46"/>
  <c r="DO86" i="46"/>
  <c r="DP86" i="46"/>
  <c r="DQ86" i="46"/>
  <c r="DR86" i="46"/>
  <c r="DO87" i="46"/>
  <c r="DP87" i="46"/>
  <c r="DQ87" i="46"/>
  <c r="DR87" i="46"/>
  <c r="DO88" i="46"/>
  <c r="DP88" i="46"/>
  <c r="DQ88" i="46"/>
  <c r="DR88" i="46"/>
  <c r="DO89" i="46"/>
  <c r="DP89" i="46"/>
  <c r="DQ89" i="46"/>
  <c r="DR89" i="46"/>
  <c r="DO90" i="46"/>
  <c r="DP90" i="46"/>
  <c r="DQ90" i="46"/>
  <c r="DR90" i="46"/>
  <c r="DO91" i="46"/>
  <c r="DP91" i="46"/>
  <c r="DQ91" i="46"/>
  <c r="DU91" i="46" s="1"/>
  <c r="DR91" i="46"/>
  <c r="DO92" i="46"/>
  <c r="DP92" i="46"/>
  <c r="DQ92" i="46"/>
  <c r="DR92" i="46"/>
  <c r="DO93" i="46"/>
  <c r="DP93" i="46"/>
  <c r="DQ93" i="46"/>
  <c r="DR93" i="46"/>
  <c r="DO94" i="46"/>
  <c r="DP94" i="46"/>
  <c r="DQ94" i="46"/>
  <c r="DR94" i="46"/>
  <c r="DO95" i="46"/>
  <c r="DP95" i="46"/>
  <c r="DQ95" i="46"/>
  <c r="DR95" i="46"/>
  <c r="DO96" i="46"/>
  <c r="DP96" i="46"/>
  <c r="DQ96" i="46"/>
  <c r="DR96" i="46"/>
  <c r="DO97" i="46"/>
  <c r="DP97" i="46"/>
  <c r="DQ97" i="46"/>
  <c r="DR97" i="46"/>
  <c r="DO98" i="46"/>
  <c r="DP98" i="46"/>
  <c r="DQ98" i="46"/>
  <c r="DR98" i="46"/>
  <c r="DO99" i="46"/>
  <c r="DP99" i="46"/>
  <c r="DQ99" i="46"/>
  <c r="DR99" i="46"/>
  <c r="DO100" i="46"/>
  <c r="DP100" i="46"/>
  <c r="DQ100" i="46"/>
  <c r="DR100" i="46"/>
  <c r="DO101" i="46"/>
  <c r="DP101" i="46"/>
  <c r="DQ101" i="46"/>
  <c r="DR101" i="46"/>
  <c r="DO102" i="46"/>
  <c r="DP102" i="46"/>
  <c r="DQ102" i="46"/>
  <c r="DR102" i="46"/>
  <c r="DO103" i="46"/>
  <c r="DP103" i="46"/>
  <c r="DQ103" i="46"/>
  <c r="DR103" i="46"/>
  <c r="DO104" i="46"/>
  <c r="DP104" i="46"/>
  <c r="DQ104" i="46"/>
  <c r="DR104" i="46"/>
  <c r="DU104" i="46" s="1"/>
  <c r="DO105" i="46"/>
  <c r="DP105" i="46"/>
  <c r="DQ105" i="46"/>
  <c r="DR105" i="46"/>
  <c r="DU105" i="46" s="1"/>
  <c r="DO106" i="46"/>
  <c r="DP106" i="46"/>
  <c r="DQ106" i="46"/>
  <c r="DR106" i="46"/>
  <c r="DU106" i="46" s="1"/>
  <c r="DO107" i="46"/>
  <c r="DP107" i="46"/>
  <c r="DQ107" i="46"/>
  <c r="DR107" i="46"/>
  <c r="DO108" i="46"/>
  <c r="DP108" i="46"/>
  <c r="DQ108" i="46"/>
  <c r="DR108" i="46"/>
  <c r="DU108" i="46" s="1"/>
  <c r="DO109" i="46"/>
  <c r="DP109" i="46"/>
  <c r="DQ109" i="46"/>
  <c r="DR109" i="46"/>
  <c r="DU109" i="46" s="1"/>
  <c r="DO110" i="46"/>
  <c r="DP110" i="46"/>
  <c r="DQ110" i="46"/>
  <c r="DR110" i="46"/>
  <c r="DU110" i="46" s="1"/>
  <c r="DO111" i="46"/>
  <c r="DP111" i="46"/>
  <c r="DQ111" i="46"/>
  <c r="DR111" i="46"/>
  <c r="DU111" i="46" s="1"/>
  <c r="DO112" i="46"/>
  <c r="DP112" i="46"/>
  <c r="DQ112" i="46"/>
  <c r="DR112" i="46"/>
  <c r="DU112" i="46" s="1"/>
  <c r="DO113" i="46"/>
  <c r="DP113" i="46"/>
  <c r="DQ113" i="46"/>
  <c r="DR113" i="46"/>
  <c r="DO114" i="46"/>
  <c r="DP114" i="46"/>
  <c r="DQ114" i="46"/>
  <c r="DR114" i="46"/>
  <c r="DO115" i="46"/>
  <c r="DP115" i="46"/>
  <c r="DQ115" i="46"/>
  <c r="DR115" i="46"/>
  <c r="DO116" i="46"/>
  <c r="DP116" i="46"/>
  <c r="DQ116" i="46"/>
  <c r="DR116" i="46"/>
  <c r="DO117" i="46"/>
  <c r="DP117" i="46"/>
  <c r="DQ117" i="46"/>
  <c r="DR117" i="46"/>
  <c r="DU117" i="46" s="1"/>
  <c r="DO118" i="46"/>
  <c r="DP118" i="46"/>
  <c r="DQ118" i="46"/>
  <c r="DR118" i="46"/>
  <c r="DU118" i="46" s="1"/>
  <c r="DO119" i="46"/>
  <c r="DP119" i="46"/>
  <c r="DQ119" i="46"/>
  <c r="DR119" i="46"/>
  <c r="DU119" i="46" s="1"/>
  <c r="DO120" i="46"/>
  <c r="DP120" i="46"/>
  <c r="DQ120" i="46"/>
  <c r="DR120" i="46"/>
  <c r="DU120" i="46" s="1"/>
  <c r="DO121" i="46"/>
  <c r="DP121" i="46"/>
  <c r="DQ121" i="46"/>
  <c r="DR121" i="46"/>
  <c r="DU121" i="46" s="1"/>
  <c r="DO122" i="46"/>
  <c r="DP122" i="46"/>
  <c r="DQ122" i="46"/>
  <c r="DR122" i="46"/>
  <c r="DO123" i="46"/>
  <c r="DP123" i="46"/>
  <c r="DQ123" i="46"/>
  <c r="DR123" i="46"/>
  <c r="DO124" i="46"/>
  <c r="DP124" i="46"/>
  <c r="DQ124" i="46"/>
  <c r="DR124" i="46"/>
  <c r="DU124" i="46" s="1"/>
  <c r="DO125" i="46"/>
  <c r="DP125" i="46"/>
  <c r="DQ125" i="46"/>
  <c r="DR125" i="46"/>
  <c r="DU125" i="46" s="1"/>
  <c r="DO126" i="46"/>
  <c r="DP126" i="46"/>
  <c r="DQ126" i="46"/>
  <c r="DR126" i="46"/>
  <c r="DU126" i="46" s="1"/>
  <c r="DO127" i="46"/>
  <c r="DP127" i="46"/>
  <c r="DQ127" i="46"/>
  <c r="DR127" i="46"/>
  <c r="DO128" i="46"/>
  <c r="DP128" i="46"/>
  <c r="DQ128" i="46"/>
  <c r="DR128" i="46"/>
  <c r="DO129" i="46"/>
  <c r="DP129" i="46"/>
  <c r="DQ129" i="46"/>
  <c r="DR129" i="46"/>
  <c r="DU129" i="46" s="1"/>
  <c r="DO130" i="46"/>
  <c r="DP130" i="46"/>
  <c r="DQ130" i="46"/>
  <c r="DR130" i="46"/>
  <c r="DU130" i="46" s="1"/>
  <c r="DO131" i="46"/>
  <c r="DP131" i="46"/>
  <c r="DQ131" i="46"/>
  <c r="DR131" i="46"/>
  <c r="DU131" i="46" s="1"/>
  <c r="DO132" i="46"/>
  <c r="DP132" i="46"/>
  <c r="DQ132" i="46"/>
  <c r="DR132" i="46"/>
  <c r="DU132" i="46" s="1"/>
  <c r="DO133" i="46"/>
  <c r="DP133" i="46"/>
  <c r="DQ133" i="46"/>
  <c r="DR133" i="46"/>
  <c r="DU133" i="46" s="1"/>
  <c r="DO134" i="46"/>
  <c r="DP134" i="46"/>
  <c r="DQ134" i="46"/>
  <c r="DR134" i="46"/>
  <c r="DO135" i="46"/>
  <c r="DP135" i="46"/>
  <c r="DQ135" i="46"/>
  <c r="DR135" i="46"/>
  <c r="DO136" i="46"/>
  <c r="DP136" i="46"/>
  <c r="DQ136" i="46"/>
  <c r="DR136" i="46"/>
  <c r="DU136" i="46" s="1"/>
  <c r="DO137" i="46"/>
  <c r="DP137" i="46"/>
  <c r="DQ137" i="46"/>
  <c r="DR137" i="46"/>
  <c r="DU137" i="46" s="1"/>
  <c r="DO138" i="46"/>
  <c r="DP138" i="46"/>
  <c r="DQ138" i="46"/>
  <c r="DR138" i="46"/>
  <c r="DU138" i="46" s="1"/>
  <c r="DO139" i="46"/>
  <c r="DP139" i="46"/>
  <c r="DQ139" i="46"/>
  <c r="DR139" i="46"/>
  <c r="DU139" i="46" s="1"/>
  <c r="DO140" i="46"/>
  <c r="DP140" i="46"/>
  <c r="DQ140" i="46"/>
  <c r="DR140" i="46"/>
  <c r="DO141" i="46"/>
  <c r="DP141" i="46"/>
  <c r="DQ141" i="46"/>
  <c r="DR141" i="46"/>
  <c r="DO142" i="46"/>
  <c r="DP142" i="46"/>
  <c r="DQ142" i="46"/>
  <c r="DR142" i="46"/>
  <c r="DU142" i="46" s="1"/>
  <c r="DO143" i="46"/>
  <c r="DP143" i="46"/>
  <c r="DQ143" i="46"/>
  <c r="DU143" i="46" s="1"/>
  <c r="DR143" i="46"/>
  <c r="DO144" i="46"/>
  <c r="DP144" i="46"/>
  <c r="DQ144" i="46"/>
  <c r="DR144" i="46"/>
  <c r="DO145" i="46"/>
  <c r="DP145" i="46"/>
  <c r="DQ145" i="46"/>
  <c r="DR145" i="46"/>
  <c r="DO146" i="46"/>
  <c r="DP146" i="46"/>
  <c r="DQ146" i="46"/>
  <c r="DR146" i="46"/>
  <c r="DO147" i="46"/>
  <c r="DP147" i="46"/>
  <c r="DQ147" i="46"/>
  <c r="DU147" i="46" s="1"/>
  <c r="DR147" i="46"/>
  <c r="DO148" i="46"/>
  <c r="DP148" i="46"/>
  <c r="DQ148" i="46"/>
  <c r="DR148" i="46"/>
  <c r="DO149" i="46"/>
  <c r="DP149" i="46"/>
  <c r="DQ149" i="46"/>
  <c r="DR149" i="46"/>
  <c r="DO150" i="46"/>
  <c r="DP150" i="46"/>
  <c r="DQ150" i="46"/>
  <c r="DR150" i="46"/>
  <c r="DO151" i="46"/>
  <c r="DP151" i="46"/>
  <c r="DQ151" i="46"/>
  <c r="DR151" i="46"/>
  <c r="DO152" i="46"/>
  <c r="DP152" i="46"/>
  <c r="DQ152" i="46"/>
  <c r="DR152" i="46"/>
  <c r="DO153" i="46"/>
  <c r="DP153" i="46"/>
  <c r="DQ153" i="46"/>
  <c r="DR153" i="46"/>
  <c r="DU153" i="46" s="1"/>
  <c r="DO154" i="46"/>
  <c r="DP154" i="46"/>
  <c r="DQ154" i="46"/>
  <c r="DR154" i="46"/>
  <c r="DU154" i="46" s="1"/>
  <c r="DO155" i="46"/>
  <c r="DP155" i="46"/>
  <c r="DQ155" i="46"/>
  <c r="DR155" i="46"/>
  <c r="DO156" i="46"/>
  <c r="DP156" i="46"/>
  <c r="DQ156" i="46"/>
  <c r="DR156" i="46"/>
  <c r="DU156" i="46" s="1"/>
  <c r="DO157" i="46"/>
  <c r="DP157" i="46"/>
  <c r="DQ157" i="46"/>
  <c r="DR157" i="46"/>
  <c r="DO158" i="46"/>
  <c r="DP158" i="46"/>
  <c r="DQ158" i="46"/>
  <c r="DR158" i="46"/>
  <c r="DO159" i="46"/>
  <c r="DP159" i="46"/>
  <c r="DQ159" i="46"/>
  <c r="DR159" i="46"/>
  <c r="DO160" i="46"/>
  <c r="DP160" i="46"/>
  <c r="DQ160" i="46"/>
  <c r="DR160" i="46"/>
  <c r="DU160" i="46" s="1"/>
  <c r="DO161" i="46"/>
  <c r="DP161" i="46"/>
  <c r="DQ161" i="46"/>
  <c r="DR161" i="46"/>
  <c r="DU161" i="46" s="1"/>
  <c r="DO162" i="46"/>
  <c r="DP162" i="46"/>
  <c r="DQ162" i="46"/>
  <c r="DR162" i="46"/>
  <c r="DO163" i="46"/>
  <c r="DP163" i="46"/>
  <c r="DQ163" i="46"/>
  <c r="DR163" i="46"/>
  <c r="DO164" i="46"/>
  <c r="DP164" i="46"/>
  <c r="DQ164" i="46"/>
  <c r="DR164" i="46"/>
  <c r="DO165" i="46"/>
  <c r="DP165" i="46"/>
  <c r="DQ165" i="46"/>
  <c r="DR165" i="46"/>
  <c r="DO166" i="46"/>
  <c r="DP166" i="46"/>
  <c r="DQ166" i="46"/>
  <c r="DR166" i="46"/>
  <c r="DO167" i="46"/>
  <c r="DP167" i="46"/>
  <c r="DQ167" i="46"/>
  <c r="DR167" i="46"/>
  <c r="DO168" i="46"/>
  <c r="DP168" i="46"/>
  <c r="DQ168" i="46"/>
  <c r="DR168" i="46"/>
  <c r="DU168" i="46" s="1"/>
  <c r="DO169" i="46"/>
  <c r="DP169" i="46"/>
  <c r="DQ169" i="46"/>
  <c r="DR169" i="46"/>
  <c r="DO170" i="46"/>
  <c r="DP170" i="46"/>
  <c r="DQ170" i="46"/>
  <c r="DR170" i="46"/>
  <c r="DU170" i="46" s="1"/>
  <c r="DO171" i="46"/>
  <c r="DP171" i="46"/>
  <c r="DQ171" i="46"/>
  <c r="DR171" i="46"/>
  <c r="DO172" i="46"/>
  <c r="DP172" i="46"/>
  <c r="DQ172" i="46"/>
  <c r="DR172" i="46"/>
  <c r="DO173" i="46"/>
  <c r="DP173" i="46"/>
  <c r="DQ173" i="46"/>
  <c r="DR173" i="46"/>
  <c r="DU173" i="46" s="1"/>
  <c r="DO174" i="46"/>
  <c r="DP174" i="46"/>
  <c r="DQ174" i="46"/>
  <c r="DU174" i="46" s="1"/>
  <c r="DR174" i="46"/>
  <c r="DO175" i="46"/>
  <c r="DP175" i="46"/>
  <c r="DQ175" i="46"/>
  <c r="DR175" i="46"/>
  <c r="DO176" i="46"/>
  <c r="DP176" i="46"/>
  <c r="DQ176" i="46"/>
  <c r="DR176" i="46"/>
  <c r="DO177" i="46"/>
  <c r="DP177" i="46"/>
  <c r="DQ177" i="46"/>
  <c r="DR177" i="46"/>
  <c r="DU177" i="46" s="1"/>
  <c r="DO178" i="46"/>
  <c r="DP178" i="46"/>
  <c r="DQ178" i="46"/>
  <c r="DR178" i="46"/>
  <c r="DU178" i="46" s="1"/>
  <c r="DO179" i="46"/>
  <c r="DP179" i="46"/>
  <c r="DQ179" i="46"/>
  <c r="DR179" i="46"/>
  <c r="DO180" i="46"/>
  <c r="DP180" i="46"/>
  <c r="DQ180" i="46"/>
  <c r="DR180" i="46"/>
  <c r="DU180" i="46" s="1"/>
  <c r="DO181" i="46"/>
  <c r="DP181" i="46"/>
  <c r="DQ181" i="46"/>
  <c r="DR181" i="46"/>
  <c r="DO182" i="46"/>
  <c r="DP182" i="46"/>
  <c r="DQ182" i="46"/>
  <c r="DR182" i="46"/>
  <c r="DO183" i="46"/>
  <c r="DP183" i="46"/>
  <c r="DQ183" i="46"/>
  <c r="DR183" i="46"/>
  <c r="DO184" i="46"/>
  <c r="DP184" i="46"/>
  <c r="DQ184" i="46"/>
  <c r="DR184" i="46"/>
  <c r="DO185" i="46"/>
  <c r="DP185" i="46"/>
  <c r="DQ185" i="46"/>
  <c r="DR185" i="46"/>
  <c r="DU185" i="46" s="1"/>
  <c r="DO186" i="46"/>
  <c r="DP186" i="46"/>
  <c r="DQ186" i="46"/>
  <c r="DR186" i="46"/>
  <c r="DU186" i="46" s="1"/>
  <c r="DO187" i="46"/>
  <c r="DP187" i="46"/>
  <c r="DQ187" i="46"/>
  <c r="DU187" i="46" s="1"/>
  <c r="DR187" i="46"/>
  <c r="DO188" i="46"/>
  <c r="DP188" i="46"/>
  <c r="DQ188" i="46"/>
  <c r="DR188" i="46"/>
  <c r="DO189" i="46"/>
  <c r="DP189" i="46"/>
  <c r="DQ189" i="46"/>
  <c r="DR189" i="46"/>
  <c r="DO190" i="46"/>
  <c r="DP190" i="46"/>
  <c r="DQ190" i="46"/>
  <c r="DU190" i="46" s="1"/>
  <c r="DR190" i="46"/>
  <c r="DO191" i="46"/>
  <c r="DP191" i="46"/>
  <c r="DQ191" i="46"/>
  <c r="DR191" i="46"/>
  <c r="DO192" i="46"/>
  <c r="DP192" i="46"/>
  <c r="DQ192" i="46"/>
  <c r="DR192" i="46"/>
  <c r="DO193" i="46"/>
  <c r="DP193" i="46"/>
  <c r="DQ193" i="46"/>
  <c r="DR193" i="46"/>
  <c r="DU193" i="46" s="1"/>
  <c r="DO194" i="46"/>
  <c r="DP194" i="46"/>
  <c r="DQ194" i="46"/>
  <c r="DR194" i="46"/>
  <c r="DU194" i="46" s="1"/>
  <c r="DO195" i="46"/>
  <c r="DP195" i="46"/>
  <c r="DQ195" i="46"/>
  <c r="DR195" i="46"/>
  <c r="DO196" i="46"/>
  <c r="DP196" i="46"/>
  <c r="DQ196" i="46"/>
  <c r="DR196" i="46"/>
  <c r="DU196" i="46" s="1"/>
  <c r="DO197" i="46"/>
  <c r="DP197" i="46"/>
  <c r="DQ197" i="46"/>
  <c r="DR197" i="46"/>
  <c r="DO198" i="46"/>
  <c r="DP198" i="46"/>
  <c r="DQ198" i="46"/>
  <c r="DR198" i="46"/>
  <c r="DO199" i="46"/>
  <c r="DP199" i="46"/>
  <c r="DQ199" i="46"/>
  <c r="DR199" i="46"/>
  <c r="DO200" i="46"/>
  <c r="DP200" i="46"/>
  <c r="DQ200" i="46"/>
  <c r="DR200" i="46"/>
  <c r="DO201" i="46"/>
  <c r="DP201" i="46"/>
  <c r="DQ201" i="46"/>
  <c r="DR201" i="46"/>
  <c r="DU201" i="46" s="1"/>
  <c r="DO202" i="46"/>
  <c r="DP202" i="46"/>
  <c r="DQ202" i="46"/>
  <c r="DR202" i="46"/>
  <c r="DU202" i="46" s="1"/>
  <c r="DO203" i="46"/>
  <c r="DP203" i="46"/>
  <c r="DQ203" i="46"/>
  <c r="DR203" i="46"/>
  <c r="DO204" i="46"/>
  <c r="DP204" i="46"/>
  <c r="DQ204" i="46"/>
  <c r="DR204" i="46"/>
  <c r="DO205" i="46"/>
  <c r="DP205" i="46"/>
  <c r="DQ205" i="46"/>
  <c r="DR205" i="46"/>
  <c r="DO206" i="46"/>
  <c r="DP206" i="46"/>
  <c r="DQ206" i="46"/>
  <c r="DR206" i="46"/>
  <c r="DO207" i="46"/>
  <c r="DP207" i="46"/>
  <c r="DQ207" i="46"/>
  <c r="DR207" i="46"/>
  <c r="DO208" i="46"/>
  <c r="DP208" i="46"/>
  <c r="DQ208" i="46"/>
  <c r="DR208" i="46"/>
  <c r="DO209" i="46"/>
  <c r="DP209" i="46"/>
  <c r="DQ209" i="46"/>
  <c r="DR209" i="46"/>
  <c r="DU209" i="46" s="1"/>
  <c r="DO210" i="46"/>
  <c r="DP210" i="46"/>
  <c r="DQ210" i="46"/>
  <c r="DR210" i="46"/>
  <c r="DU210" i="46" s="1"/>
  <c r="DO211" i="46"/>
  <c r="DP211" i="46"/>
  <c r="DQ211" i="46"/>
  <c r="DR211" i="46"/>
  <c r="DO212" i="46"/>
  <c r="DP212" i="46"/>
  <c r="DQ212" i="46"/>
  <c r="DR212" i="46"/>
  <c r="DU212" i="46" s="1"/>
  <c r="DO213" i="46"/>
  <c r="DP213" i="46"/>
  <c r="DQ213" i="46"/>
  <c r="DR213" i="46"/>
  <c r="DP12" i="46"/>
  <c r="DQ12" i="46"/>
  <c r="DR12" i="46"/>
  <c r="DO12" i="46"/>
  <c r="DV218" i="46"/>
  <c r="DW218" i="46" s="1"/>
  <c r="DT218" i="46"/>
  <c r="DS218" i="46"/>
  <c r="DV217" i="46"/>
  <c r="DW217" i="46" s="1"/>
  <c r="DT217" i="46"/>
  <c r="DU217" i="46" s="1"/>
  <c r="DS217" i="46"/>
  <c r="DV216" i="46"/>
  <c r="DW216" i="46" s="1"/>
  <c r="DT216" i="46"/>
  <c r="DS216" i="46"/>
  <c r="DV215" i="46"/>
  <c r="DW215" i="46" s="1"/>
  <c r="DT215" i="46"/>
  <c r="DS215" i="46"/>
  <c r="DV214" i="46"/>
  <c r="DW214" i="46" s="1"/>
  <c r="DT214" i="46"/>
  <c r="DS214" i="46"/>
  <c r="DU214" i="46"/>
  <c r="DV213" i="46"/>
  <c r="DW213" i="46" s="1"/>
  <c r="DT213" i="46"/>
  <c r="DS213" i="46"/>
  <c r="DV212" i="46"/>
  <c r="DW212" i="46" s="1"/>
  <c r="DT212" i="46"/>
  <c r="DS212" i="46"/>
  <c r="DV211" i="46"/>
  <c r="DT211" i="46"/>
  <c r="DS211" i="46"/>
  <c r="DV210" i="46"/>
  <c r="DW210" i="46" s="1"/>
  <c r="DT210" i="46"/>
  <c r="DS210" i="46"/>
  <c r="DV209" i="46"/>
  <c r="DW209" i="46" s="1"/>
  <c r="DT209" i="46"/>
  <c r="DS209" i="46"/>
  <c r="DV208" i="46"/>
  <c r="DW208" i="46" s="1"/>
  <c r="DT208" i="46"/>
  <c r="DS208" i="46"/>
  <c r="DV207" i="46"/>
  <c r="DW207" i="46" s="1"/>
  <c r="DT207" i="46"/>
  <c r="DS207" i="46"/>
  <c r="DV206" i="46"/>
  <c r="DW206" i="46" s="1"/>
  <c r="DT206" i="46"/>
  <c r="DS206" i="46"/>
  <c r="DV205" i="46"/>
  <c r="DW205" i="46" s="1"/>
  <c r="DT205" i="46"/>
  <c r="DS205" i="46"/>
  <c r="DV204" i="46"/>
  <c r="DW204" i="46" s="1"/>
  <c r="DT204" i="46"/>
  <c r="DS204" i="46"/>
  <c r="DV203" i="46"/>
  <c r="DW203" i="46" s="1"/>
  <c r="DT203" i="46"/>
  <c r="DS203" i="46"/>
  <c r="DV202" i="46"/>
  <c r="DW202" i="46" s="1"/>
  <c r="DT202" i="46"/>
  <c r="DS202" i="46"/>
  <c r="DV201" i="46"/>
  <c r="DW201" i="46" s="1"/>
  <c r="DT201" i="46"/>
  <c r="DS201" i="46"/>
  <c r="DV200" i="46"/>
  <c r="DW200" i="46" s="1"/>
  <c r="DT200" i="46"/>
  <c r="DS200" i="46"/>
  <c r="DV199" i="46"/>
  <c r="DW199" i="46" s="1"/>
  <c r="DT199" i="46"/>
  <c r="DS199" i="46"/>
  <c r="DV198" i="46"/>
  <c r="DW198" i="46" s="1"/>
  <c r="EK198" i="46" s="1"/>
  <c r="DT198" i="46"/>
  <c r="DS198" i="46"/>
  <c r="DV197" i="46"/>
  <c r="DW197" i="46" s="1"/>
  <c r="DT197" i="46"/>
  <c r="DS197" i="46"/>
  <c r="DV196" i="46"/>
  <c r="DW196" i="46" s="1"/>
  <c r="DT196" i="46"/>
  <c r="DS196" i="46"/>
  <c r="DV195" i="46"/>
  <c r="DW195" i="46" s="1"/>
  <c r="DT195" i="46"/>
  <c r="DS195" i="46"/>
  <c r="DV194" i="46"/>
  <c r="DW194" i="46" s="1"/>
  <c r="DT194" i="46"/>
  <c r="DS194" i="46"/>
  <c r="DV193" i="46"/>
  <c r="DW193" i="46" s="1"/>
  <c r="DT193" i="46"/>
  <c r="DS193" i="46"/>
  <c r="DV192" i="46"/>
  <c r="DW192" i="46" s="1"/>
  <c r="DT192" i="46"/>
  <c r="DS192" i="46"/>
  <c r="DV191" i="46"/>
  <c r="DW191" i="46" s="1"/>
  <c r="DT191" i="46"/>
  <c r="DS191" i="46"/>
  <c r="DV190" i="46"/>
  <c r="DW190" i="46" s="1"/>
  <c r="EK190" i="46" s="1"/>
  <c r="DT190" i="46"/>
  <c r="DS190" i="46"/>
  <c r="DV189" i="46"/>
  <c r="DT189" i="46"/>
  <c r="DS189" i="46"/>
  <c r="DV188" i="46"/>
  <c r="DW188" i="46" s="1"/>
  <c r="DT188" i="46"/>
  <c r="DS188" i="46"/>
  <c r="DV187" i="46"/>
  <c r="DW187" i="46" s="1"/>
  <c r="EK187" i="46" s="1"/>
  <c r="DT187" i="46"/>
  <c r="DS187" i="46"/>
  <c r="DV186" i="46"/>
  <c r="DW186" i="46" s="1"/>
  <c r="DT186" i="46"/>
  <c r="DS186" i="46"/>
  <c r="DV185" i="46"/>
  <c r="DT185" i="46"/>
  <c r="DS185" i="46"/>
  <c r="DV184" i="46"/>
  <c r="DW184" i="46" s="1"/>
  <c r="DT184" i="46"/>
  <c r="DS184" i="46"/>
  <c r="DV183" i="46"/>
  <c r="DW183" i="46" s="1"/>
  <c r="DT183" i="46"/>
  <c r="DS183" i="46"/>
  <c r="DV182" i="46"/>
  <c r="DW182" i="46" s="1"/>
  <c r="DT182" i="46"/>
  <c r="DS182" i="46"/>
  <c r="DV181" i="46"/>
  <c r="DW181" i="46" s="1"/>
  <c r="DT181" i="46"/>
  <c r="DS181" i="46"/>
  <c r="DV180" i="46"/>
  <c r="DW180" i="46" s="1"/>
  <c r="EK180" i="46" s="1"/>
  <c r="DT180" i="46"/>
  <c r="DS180" i="46"/>
  <c r="DV179" i="46"/>
  <c r="DW179" i="46" s="1"/>
  <c r="DT179" i="46"/>
  <c r="DS179" i="46"/>
  <c r="DV178" i="46"/>
  <c r="DT178" i="46"/>
  <c r="DS178" i="46"/>
  <c r="DV177" i="46"/>
  <c r="DW177" i="46" s="1"/>
  <c r="DT177" i="46"/>
  <c r="DS177" i="46"/>
  <c r="DV176" i="46"/>
  <c r="DW176" i="46" s="1"/>
  <c r="DT176" i="46"/>
  <c r="DS176" i="46"/>
  <c r="DV175" i="46"/>
  <c r="DW175" i="46" s="1"/>
  <c r="DT175" i="46"/>
  <c r="DS175" i="46"/>
  <c r="DV174" i="46"/>
  <c r="EJ174" i="46" s="1"/>
  <c r="DT174" i="46"/>
  <c r="DS174" i="46"/>
  <c r="DV173" i="46"/>
  <c r="DW173" i="46" s="1"/>
  <c r="DT173" i="46"/>
  <c r="DS173" i="46"/>
  <c r="DV172" i="46"/>
  <c r="DW172" i="46" s="1"/>
  <c r="DT172" i="46"/>
  <c r="DS172" i="46"/>
  <c r="DV171" i="46"/>
  <c r="DW171" i="46" s="1"/>
  <c r="DT171" i="46"/>
  <c r="DS171" i="46"/>
  <c r="DV170" i="46"/>
  <c r="DW170" i="46" s="1"/>
  <c r="EK170" i="46" s="1"/>
  <c r="DT170" i="46"/>
  <c r="DS170" i="46"/>
  <c r="DV169" i="46"/>
  <c r="DW169" i="46" s="1"/>
  <c r="DT169" i="46"/>
  <c r="DS169" i="46"/>
  <c r="DV168" i="46"/>
  <c r="DW168" i="46" s="1"/>
  <c r="DT168" i="46"/>
  <c r="DS168" i="46"/>
  <c r="DV167" i="46"/>
  <c r="DW167" i="46" s="1"/>
  <c r="DT167" i="46"/>
  <c r="DS167" i="46"/>
  <c r="DV166" i="46"/>
  <c r="DT166" i="46"/>
  <c r="DS166" i="46"/>
  <c r="DV165" i="46"/>
  <c r="DW165" i="46" s="1"/>
  <c r="DT165" i="46"/>
  <c r="DU165" i="46" s="1"/>
  <c r="DS165" i="46"/>
  <c r="DV164" i="46"/>
  <c r="DW164" i="46" s="1"/>
  <c r="DT164" i="46"/>
  <c r="DS164" i="46"/>
  <c r="DV163" i="46"/>
  <c r="DW163" i="46" s="1"/>
  <c r="DT163" i="46"/>
  <c r="DS163" i="46"/>
  <c r="DW162" i="46"/>
  <c r="DV162" i="46"/>
  <c r="DT162" i="46"/>
  <c r="DS162" i="46"/>
  <c r="DW161" i="46"/>
  <c r="EK161" i="46" s="1"/>
  <c r="DV161" i="46"/>
  <c r="DT161" i="46"/>
  <c r="DS161" i="46"/>
  <c r="DV160" i="46"/>
  <c r="DW160" i="46" s="1"/>
  <c r="DT160" i="46"/>
  <c r="DS160" i="46"/>
  <c r="DV159" i="46"/>
  <c r="DW159" i="46" s="1"/>
  <c r="DT159" i="46"/>
  <c r="DS159" i="46"/>
  <c r="DV158" i="46"/>
  <c r="DW158" i="46" s="1"/>
  <c r="DT158" i="46"/>
  <c r="DS158" i="46"/>
  <c r="DV157" i="46"/>
  <c r="DW157" i="46" s="1"/>
  <c r="DT157" i="46"/>
  <c r="DS157" i="46"/>
  <c r="DV156" i="46"/>
  <c r="DW156" i="46" s="1"/>
  <c r="EK156" i="46" s="1"/>
  <c r="DT156" i="46"/>
  <c r="DS156" i="46"/>
  <c r="DV155" i="46"/>
  <c r="DW155" i="46" s="1"/>
  <c r="DT155" i="46"/>
  <c r="DS155" i="46"/>
  <c r="DV154" i="46"/>
  <c r="DW154" i="46" s="1"/>
  <c r="DT154" i="46"/>
  <c r="DS154" i="46"/>
  <c r="DV153" i="46"/>
  <c r="DW153" i="46" s="1"/>
  <c r="DT153" i="46"/>
  <c r="DS153" i="46"/>
  <c r="DV152" i="46"/>
  <c r="DW152" i="46" s="1"/>
  <c r="DT152" i="46"/>
  <c r="DS152" i="46"/>
  <c r="DV151" i="46"/>
  <c r="DW151" i="46" s="1"/>
  <c r="DT151" i="46"/>
  <c r="DS151" i="46"/>
  <c r="DV150" i="46"/>
  <c r="DW150" i="46" s="1"/>
  <c r="DT150" i="46"/>
  <c r="DS150" i="46"/>
  <c r="DV149" i="46"/>
  <c r="DW149" i="46" s="1"/>
  <c r="DT149" i="46"/>
  <c r="DS149" i="46"/>
  <c r="DV148" i="46"/>
  <c r="DW148" i="46" s="1"/>
  <c r="DT148" i="46"/>
  <c r="DS148" i="46"/>
  <c r="DV147" i="46"/>
  <c r="DW147" i="46" s="1"/>
  <c r="EK147" i="46" s="1"/>
  <c r="DT147" i="46"/>
  <c r="DS147" i="46"/>
  <c r="DV146" i="46"/>
  <c r="DT146" i="46"/>
  <c r="DS146" i="46"/>
  <c r="DV145" i="46"/>
  <c r="DW145" i="46" s="1"/>
  <c r="DT145" i="46"/>
  <c r="DS145" i="46"/>
  <c r="DV144" i="46"/>
  <c r="DW144" i="46" s="1"/>
  <c r="DT144" i="46"/>
  <c r="DS144" i="46"/>
  <c r="DV143" i="46"/>
  <c r="DW143" i="46" s="1"/>
  <c r="EK143" i="46" s="1"/>
  <c r="DT143" i="46"/>
  <c r="DS143" i="46"/>
  <c r="DV142" i="46"/>
  <c r="DW142" i="46" s="1"/>
  <c r="DT142" i="46"/>
  <c r="DS142" i="46"/>
  <c r="DV141" i="46"/>
  <c r="DW141" i="46" s="1"/>
  <c r="DT141" i="46"/>
  <c r="DS141" i="46"/>
  <c r="DV140" i="46"/>
  <c r="DW140" i="46" s="1"/>
  <c r="DT140" i="46"/>
  <c r="DS140" i="46"/>
  <c r="DV139" i="46"/>
  <c r="DW139" i="46" s="1"/>
  <c r="DT139" i="46"/>
  <c r="DS139" i="46"/>
  <c r="DW138" i="46"/>
  <c r="DV138" i="46"/>
  <c r="DT138" i="46"/>
  <c r="DS138" i="46"/>
  <c r="DV137" i="46"/>
  <c r="DW137" i="46" s="1"/>
  <c r="DT137" i="46"/>
  <c r="DS137" i="46"/>
  <c r="DV136" i="46"/>
  <c r="DW136" i="46" s="1"/>
  <c r="EK136" i="46" s="1"/>
  <c r="DT136" i="46"/>
  <c r="DS136" i="46"/>
  <c r="DV135" i="46"/>
  <c r="DW135" i="46" s="1"/>
  <c r="DT135" i="46"/>
  <c r="DS135" i="46"/>
  <c r="DV134" i="46"/>
  <c r="DW134" i="46" s="1"/>
  <c r="DT134" i="46"/>
  <c r="DS134" i="46"/>
  <c r="DV133" i="46"/>
  <c r="DW133" i="46" s="1"/>
  <c r="DT133" i="46"/>
  <c r="DS133" i="46"/>
  <c r="DV132" i="46"/>
  <c r="DW132" i="46" s="1"/>
  <c r="DT132" i="46"/>
  <c r="DS132" i="46"/>
  <c r="DV131" i="46"/>
  <c r="DW131" i="46" s="1"/>
  <c r="DT131" i="46"/>
  <c r="DS131" i="46"/>
  <c r="DW130" i="46"/>
  <c r="DV130" i="46"/>
  <c r="DT130" i="46"/>
  <c r="DS130" i="46"/>
  <c r="DV129" i="46"/>
  <c r="DW129" i="46" s="1"/>
  <c r="DT129" i="46"/>
  <c r="DS129" i="46"/>
  <c r="DV128" i="46"/>
  <c r="DW128" i="46" s="1"/>
  <c r="DT128" i="46"/>
  <c r="DS128" i="46"/>
  <c r="DV127" i="46"/>
  <c r="DW127" i="46" s="1"/>
  <c r="DT127" i="46"/>
  <c r="DS127" i="46"/>
  <c r="DV126" i="46"/>
  <c r="DW126" i="46" s="1"/>
  <c r="EK126" i="46" s="1"/>
  <c r="DT126" i="46"/>
  <c r="DS126" i="46"/>
  <c r="DV125" i="46"/>
  <c r="DW125" i="46" s="1"/>
  <c r="EK125" i="46" s="1"/>
  <c r="DT125" i="46"/>
  <c r="DS125" i="46"/>
  <c r="DV124" i="46"/>
  <c r="DW124" i="46" s="1"/>
  <c r="DT124" i="46"/>
  <c r="DS124" i="46"/>
  <c r="DW123" i="46"/>
  <c r="DV123" i="46"/>
  <c r="DT123" i="46"/>
  <c r="DS123" i="46"/>
  <c r="DU123" i="46"/>
  <c r="DW122" i="46"/>
  <c r="DV122" i="46"/>
  <c r="DT122" i="46"/>
  <c r="DS122" i="46"/>
  <c r="DV121" i="46"/>
  <c r="DW121" i="46" s="1"/>
  <c r="DT121" i="46"/>
  <c r="DS121" i="46"/>
  <c r="DV120" i="46"/>
  <c r="DW120" i="46" s="1"/>
  <c r="DT120" i="46"/>
  <c r="DS120" i="46"/>
  <c r="DV119" i="46"/>
  <c r="DW119" i="46" s="1"/>
  <c r="DT119" i="46"/>
  <c r="DS119" i="46"/>
  <c r="DV118" i="46"/>
  <c r="DT118" i="46"/>
  <c r="DS118" i="46"/>
  <c r="DV117" i="46"/>
  <c r="DW117" i="46" s="1"/>
  <c r="EK117" i="46" s="1"/>
  <c r="DT117" i="46"/>
  <c r="DS117" i="46"/>
  <c r="DV116" i="46"/>
  <c r="DW116" i="46" s="1"/>
  <c r="DT116" i="46"/>
  <c r="DS116" i="46"/>
  <c r="DW115" i="46"/>
  <c r="DV115" i="46"/>
  <c r="DT115" i="46"/>
  <c r="DS115" i="46"/>
  <c r="DV114" i="46"/>
  <c r="DW114" i="46" s="1"/>
  <c r="DT114" i="46"/>
  <c r="DS114" i="46"/>
  <c r="DV113" i="46"/>
  <c r="DW113" i="46" s="1"/>
  <c r="DT113" i="46"/>
  <c r="DS113" i="46"/>
  <c r="DV112" i="46"/>
  <c r="DW112" i="46" s="1"/>
  <c r="DT112" i="46"/>
  <c r="DS112" i="46"/>
  <c r="DW111" i="46"/>
  <c r="DV111" i="46"/>
  <c r="DT111" i="46"/>
  <c r="DS111" i="46"/>
  <c r="DW110" i="46"/>
  <c r="DV110" i="46"/>
  <c r="DT110" i="46"/>
  <c r="DS110" i="46"/>
  <c r="DV109" i="46"/>
  <c r="DT109" i="46"/>
  <c r="DS109" i="46"/>
  <c r="DV108" i="46"/>
  <c r="DW108" i="46" s="1"/>
  <c r="EK108" i="46" s="1"/>
  <c r="DT108" i="46"/>
  <c r="DS108" i="46"/>
  <c r="DV107" i="46"/>
  <c r="DW107" i="46" s="1"/>
  <c r="DT107" i="46"/>
  <c r="DS107" i="46"/>
  <c r="DV106" i="46"/>
  <c r="DW106" i="46" s="1"/>
  <c r="DT106" i="46"/>
  <c r="DS106" i="46"/>
  <c r="DV105" i="46"/>
  <c r="DW105" i="46" s="1"/>
  <c r="EK105" i="46" s="1"/>
  <c r="DT105" i="46"/>
  <c r="DS105" i="46"/>
  <c r="DV104" i="46"/>
  <c r="DW104" i="46" s="1"/>
  <c r="DT104" i="46"/>
  <c r="DS104" i="46"/>
  <c r="DW103" i="46"/>
  <c r="DV103" i="46"/>
  <c r="DT103" i="46"/>
  <c r="DS103" i="46"/>
  <c r="DV102" i="46"/>
  <c r="DW102" i="46" s="1"/>
  <c r="DT102" i="46"/>
  <c r="DS102" i="46"/>
  <c r="DV101" i="46"/>
  <c r="DW101" i="46" s="1"/>
  <c r="DT101" i="46"/>
  <c r="DS101" i="46"/>
  <c r="DV100" i="46"/>
  <c r="DW100" i="46" s="1"/>
  <c r="DT100" i="46"/>
  <c r="DS100" i="46"/>
  <c r="DV99" i="46"/>
  <c r="DW99" i="46" s="1"/>
  <c r="DT99" i="46"/>
  <c r="DS99" i="46"/>
  <c r="DV98" i="46"/>
  <c r="DW98" i="46" s="1"/>
  <c r="DT98" i="46"/>
  <c r="DS98" i="46"/>
  <c r="DV97" i="46"/>
  <c r="DW97" i="46" s="1"/>
  <c r="DT97" i="46"/>
  <c r="DS97" i="46"/>
  <c r="DV96" i="46"/>
  <c r="DW96" i="46" s="1"/>
  <c r="DT96" i="46"/>
  <c r="DS96" i="46"/>
  <c r="DV95" i="46"/>
  <c r="DW95" i="46" s="1"/>
  <c r="DT95" i="46"/>
  <c r="DS95" i="46"/>
  <c r="DV94" i="46"/>
  <c r="DW94" i="46" s="1"/>
  <c r="DT94" i="46"/>
  <c r="DS94" i="46"/>
  <c r="DV93" i="46"/>
  <c r="DW93" i="46" s="1"/>
  <c r="DT93" i="46"/>
  <c r="DS93" i="46"/>
  <c r="DV92" i="46"/>
  <c r="DW92" i="46" s="1"/>
  <c r="DT92" i="46"/>
  <c r="DS92" i="46"/>
  <c r="DV91" i="46"/>
  <c r="DW91" i="46" s="1"/>
  <c r="DT91" i="46"/>
  <c r="DS91" i="46"/>
  <c r="DV90" i="46"/>
  <c r="DW90" i="46" s="1"/>
  <c r="EK90" i="46" s="1"/>
  <c r="DT90" i="46"/>
  <c r="DS90" i="46"/>
  <c r="DV89" i="46"/>
  <c r="DW89" i="46" s="1"/>
  <c r="DT89" i="46"/>
  <c r="DS89" i="46"/>
  <c r="DV88" i="46"/>
  <c r="DW88" i="46" s="1"/>
  <c r="DT88" i="46"/>
  <c r="DS88" i="46"/>
  <c r="DV87" i="46"/>
  <c r="DW87" i="46" s="1"/>
  <c r="DT87" i="46"/>
  <c r="DS87" i="46"/>
  <c r="DV86" i="46"/>
  <c r="DW86" i="46" s="1"/>
  <c r="DT86" i="46"/>
  <c r="DS86" i="46"/>
  <c r="DV85" i="46"/>
  <c r="DW85" i="46" s="1"/>
  <c r="DT85" i="46"/>
  <c r="DS85" i="46"/>
  <c r="DV84" i="46"/>
  <c r="DW84" i="46" s="1"/>
  <c r="DT84" i="46"/>
  <c r="DS84" i="46"/>
  <c r="DV83" i="46"/>
  <c r="DW83" i="46" s="1"/>
  <c r="DT83" i="46"/>
  <c r="DS83" i="46"/>
  <c r="DV82" i="46"/>
  <c r="DW82" i="46" s="1"/>
  <c r="EK82" i="46" s="1"/>
  <c r="DT82" i="46"/>
  <c r="DS82" i="46"/>
  <c r="DV81" i="46"/>
  <c r="DW81" i="46" s="1"/>
  <c r="DT81" i="46"/>
  <c r="DS81" i="46"/>
  <c r="DV80" i="46"/>
  <c r="DW80" i="46" s="1"/>
  <c r="DT80" i="46"/>
  <c r="DS80" i="46"/>
  <c r="DV79" i="46"/>
  <c r="DW79" i="46" s="1"/>
  <c r="EK79" i="46" s="1"/>
  <c r="DT79" i="46"/>
  <c r="DS79" i="46"/>
  <c r="DV78" i="46"/>
  <c r="EJ78" i="46" s="1"/>
  <c r="DT78" i="46"/>
  <c r="DS78" i="46"/>
  <c r="DV77" i="46"/>
  <c r="DW77" i="46" s="1"/>
  <c r="DT77" i="46"/>
  <c r="DS77" i="46"/>
  <c r="DV76" i="46"/>
  <c r="DW76" i="46" s="1"/>
  <c r="DT76" i="46"/>
  <c r="DS76" i="46"/>
  <c r="DV75" i="46"/>
  <c r="DW75" i="46" s="1"/>
  <c r="DT75" i="46"/>
  <c r="DS75" i="46"/>
  <c r="DV74" i="46"/>
  <c r="DW74" i="46" s="1"/>
  <c r="DT74" i="46"/>
  <c r="DS74" i="46"/>
  <c r="DV73" i="46"/>
  <c r="DW73" i="46" s="1"/>
  <c r="DT73" i="46"/>
  <c r="DS73" i="46"/>
  <c r="DV72" i="46"/>
  <c r="DW72" i="46" s="1"/>
  <c r="DT72" i="46"/>
  <c r="DS72" i="46"/>
  <c r="DV71" i="46"/>
  <c r="DW71" i="46" s="1"/>
  <c r="DT71" i="46"/>
  <c r="DS71" i="46"/>
  <c r="DV70" i="46"/>
  <c r="DW70" i="46" s="1"/>
  <c r="DT70" i="46"/>
  <c r="DS70" i="46"/>
  <c r="DV69" i="46"/>
  <c r="DW69" i="46" s="1"/>
  <c r="DT69" i="46"/>
  <c r="DS69" i="46"/>
  <c r="DV68" i="46"/>
  <c r="DW68" i="46" s="1"/>
  <c r="DT68" i="46"/>
  <c r="DS68" i="46"/>
  <c r="DV67" i="46"/>
  <c r="DW67" i="46" s="1"/>
  <c r="DT67" i="46"/>
  <c r="DS67" i="46"/>
  <c r="DW66" i="46"/>
  <c r="DV66" i="46"/>
  <c r="DT66" i="46"/>
  <c r="DS66" i="46"/>
  <c r="DV65" i="46"/>
  <c r="DW65" i="46" s="1"/>
  <c r="DT65" i="46"/>
  <c r="DS65" i="46"/>
  <c r="DV64" i="46"/>
  <c r="DW64" i="46" s="1"/>
  <c r="DT64" i="46"/>
  <c r="DS64" i="46"/>
  <c r="DV63" i="46"/>
  <c r="DW63" i="46" s="1"/>
  <c r="DT63" i="46"/>
  <c r="DS63" i="46"/>
  <c r="DV62" i="46"/>
  <c r="DW62" i="46" s="1"/>
  <c r="DT62" i="46"/>
  <c r="DS62" i="46"/>
  <c r="DV61" i="46"/>
  <c r="DW61" i="46" s="1"/>
  <c r="DT61" i="46"/>
  <c r="DS61" i="46"/>
  <c r="DV60" i="46"/>
  <c r="DW60" i="46" s="1"/>
  <c r="DT60" i="46"/>
  <c r="DS60" i="46"/>
  <c r="DV59" i="46"/>
  <c r="DW59" i="46" s="1"/>
  <c r="DT59" i="46"/>
  <c r="DS59" i="46"/>
  <c r="DV58" i="46"/>
  <c r="DW58" i="46" s="1"/>
  <c r="DT58" i="46"/>
  <c r="DS58" i="46"/>
  <c r="DV57" i="46"/>
  <c r="DW57" i="46" s="1"/>
  <c r="DT57" i="46"/>
  <c r="DS57" i="46"/>
  <c r="DV56" i="46"/>
  <c r="DW56" i="46" s="1"/>
  <c r="DT56" i="46"/>
  <c r="DS56" i="46"/>
  <c r="DV55" i="46"/>
  <c r="DW55" i="46" s="1"/>
  <c r="DT55" i="46"/>
  <c r="DS55" i="46"/>
  <c r="DV54" i="46"/>
  <c r="DW54" i="46" s="1"/>
  <c r="DT54" i="46"/>
  <c r="DS54" i="46"/>
  <c r="DV53" i="46"/>
  <c r="DW53" i="46" s="1"/>
  <c r="DT53" i="46"/>
  <c r="DS53" i="46"/>
  <c r="DV52" i="46"/>
  <c r="DW52" i="46" s="1"/>
  <c r="DT52" i="46"/>
  <c r="DS52" i="46"/>
  <c r="DV51" i="46"/>
  <c r="DW51" i="46" s="1"/>
  <c r="EK51" i="46" s="1"/>
  <c r="DT51" i="46"/>
  <c r="DS51" i="46"/>
  <c r="DV50" i="46"/>
  <c r="DW50" i="46" s="1"/>
  <c r="DT50" i="46"/>
  <c r="DS50" i="46"/>
  <c r="DV49" i="46"/>
  <c r="DW49" i="46" s="1"/>
  <c r="DT49" i="46"/>
  <c r="DS49" i="46"/>
  <c r="DV48" i="46"/>
  <c r="DW48" i="46" s="1"/>
  <c r="DT48" i="46"/>
  <c r="DS48" i="46"/>
  <c r="DV47" i="46"/>
  <c r="DW47" i="46" s="1"/>
  <c r="DT47" i="46"/>
  <c r="DS47" i="46"/>
  <c r="DV46" i="46"/>
  <c r="DW46" i="46" s="1"/>
  <c r="DT46" i="46"/>
  <c r="DS46" i="46"/>
  <c r="DV45" i="46"/>
  <c r="DW45" i="46" s="1"/>
  <c r="DT45" i="46"/>
  <c r="DS45" i="46"/>
  <c r="DV44" i="46"/>
  <c r="DW44" i="46" s="1"/>
  <c r="DT44" i="46"/>
  <c r="DS44" i="46"/>
  <c r="DV43" i="46"/>
  <c r="DT43" i="46"/>
  <c r="DS43" i="46"/>
  <c r="DW42" i="46"/>
  <c r="DV42" i="46"/>
  <c r="DT42" i="46"/>
  <c r="DS42" i="46"/>
  <c r="DW41" i="46"/>
  <c r="DV41" i="46"/>
  <c r="DT41" i="46"/>
  <c r="DS41" i="46"/>
  <c r="DV40" i="46"/>
  <c r="DW40" i="46" s="1"/>
  <c r="DT40" i="46"/>
  <c r="DS40" i="46"/>
  <c r="DV39" i="46"/>
  <c r="DW39" i="46" s="1"/>
  <c r="DT39" i="46"/>
  <c r="DS39" i="46"/>
  <c r="DV38" i="46"/>
  <c r="DW38" i="46" s="1"/>
  <c r="DT38" i="46"/>
  <c r="DS38" i="46"/>
  <c r="DV37" i="46"/>
  <c r="DW37" i="46" s="1"/>
  <c r="DT37" i="46"/>
  <c r="DS37" i="46"/>
  <c r="DV36" i="46"/>
  <c r="DW36" i="46" s="1"/>
  <c r="DT36" i="46"/>
  <c r="DS36" i="46"/>
  <c r="DV35" i="46"/>
  <c r="DW35" i="46" s="1"/>
  <c r="DT35" i="46"/>
  <c r="DS35" i="46"/>
  <c r="DW34" i="46"/>
  <c r="EK34" i="46" s="1"/>
  <c r="DV34" i="46"/>
  <c r="DT34" i="46"/>
  <c r="DS34" i="46"/>
  <c r="DV33" i="46"/>
  <c r="DW33" i="46" s="1"/>
  <c r="DT33" i="46"/>
  <c r="DS33" i="46"/>
  <c r="DV32" i="46"/>
  <c r="DW32" i="46" s="1"/>
  <c r="DT32" i="46"/>
  <c r="DS32" i="46"/>
  <c r="DV31" i="46"/>
  <c r="DW31" i="46" s="1"/>
  <c r="DT31" i="46"/>
  <c r="DS31" i="46"/>
  <c r="DV30" i="46"/>
  <c r="DW30" i="46" s="1"/>
  <c r="DT30" i="46"/>
  <c r="DS30" i="46"/>
  <c r="DV29" i="46"/>
  <c r="DW29" i="46" s="1"/>
  <c r="DT29" i="46"/>
  <c r="DS29" i="46"/>
  <c r="DV28" i="46"/>
  <c r="DW28" i="46" s="1"/>
  <c r="EK28" i="46" s="1"/>
  <c r="DT28" i="46"/>
  <c r="DS28" i="46"/>
  <c r="DV27" i="46"/>
  <c r="DW27" i="46" s="1"/>
  <c r="DT27" i="46"/>
  <c r="DS27" i="46"/>
  <c r="DV26" i="46"/>
  <c r="DW26" i="46" s="1"/>
  <c r="DT26" i="46"/>
  <c r="DS26" i="46"/>
  <c r="DV25" i="46"/>
  <c r="DW25" i="46" s="1"/>
  <c r="DT25" i="46"/>
  <c r="DS25" i="46"/>
  <c r="DV24" i="46"/>
  <c r="DW24" i="46" s="1"/>
  <c r="DT24" i="46"/>
  <c r="DS24" i="46"/>
  <c r="DV23" i="46"/>
  <c r="DW23" i="46" s="1"/>
  <c r="DT23" i="46"/>
  <c r="DS23" i="46"/>
  <c r="DV22" i="46"/>
  <c r="DW22" i="46" s="1"/>
  <c r="DT22" i="46"/>
  <c r="DS22" i="46"/>
  <c r="DV21" i="46"/>
  <c r="DW21" i="46" s="1"/>
  <c r="DT21" i="46"/>
  <c r="DS21" i="46"/>
  <c r="DV20" i="46"/>
  <c r="DW20" i="46" s="1"/>
  <c r="DT20" i="46"/>
  <c r="DS20" i="46"/>
  <c r="DV19" i="46"/>
  <c r="DW19" i="46" s="1"/>
  <c r="DT19" i="46"/>
  <c r="DS19" i="46"/>
  <c r="DV18" i="46"/>
  <c r="DW18" i="46" s="1"/>
  <c r="DT18" i="46"/>
  <c r="DS18" i="46"/>
  <c r="DV17" i="46"/>
  <c r="DW17" i="46" s="1"/>
  <c r="DT17" i="46"/>
  <c r="DS17" i="46"/>
  <c r="DV16" i="46"/>
  <c r="DW16" i="46" s="1"/>
  <c r="DT16" i="46"/>
  <c r="DS16" i="46"/>
  <c r="DV15" i="46"/>
  <c r="DW15" i="46" s="1"/>
  <c r="DT15" i="46"/>
  <c r="DS15" i="46"/>
  <c r="DW14" i="46"/>
  <c r="DV14" i="46"/>
  <c r="DT14" i="46"/>
  <c r="DS14" i="46"/>
  <c r="DV13" i="46"/>
  <c r="DW13" i="46" s="1"/>
  <c r="DT13" i="46"/>
  <c r="DS13" i="46"/>
  <c r="DV12" i="46"/>
  <c r="DW12" i="46" s="1"/>
  <c r="DT12" i="46"/>
  <c r="DS12" i="46"/>
  <c r="CV216" i="46"/>
  <c r="CX215" i="46"/>
  <c r="CX216" i="46"/>
  <c r="CX217" i="46"/>
  <c r="CX218" i="46"/>
  <c r="CX214" i="46"/>
  <c r="DD214" i="46" s="1"/>
  <c r="CX13" i="46"/>
  <c r="CY13" i="46"/>
  <c r="CZ13" i="46"/>
  <c r="DA13" i="46"/>
  <c r="DD13" i="46" s="1"/>
  <c r="CX14" i="46"/>
  <c r="CY14" i="46"/>
  <c r="CZ14" i="46"/>
  <c r="DA14" i="46"/>
  <c r="DD14" i="46" s="1"/>
  <c r="CX15" i="46"/>
  <c r="CY15" i="46"/>
  <c r="CZ15" i="46"/>
  <c r="DA15" i="46"/>
  <c r="CX16" i="46"/>
  <c r="CY16" i="46"/>
  <c r="CZ16" i="46"/>
  <c r="DA16" i="46"/>
  <c r="CX17" i="46"/>
  <c r="CY17" i="46"/>
  <c r="CZ17" i="46"/>
  <c r="DA17" i="46"/>
  <c r="DD17" i="46" s="1"/>
  <c r="CX18" i="46"/>
  <c r="CY18" i="46"/>
  <c r="CZ18" i="46"/>
  <c r="DA18" i="46"/>
  <c r="DD18" i="46" s="1"/>
  <c r="CX19" i="46"/>
  <c r="CY19" i="46"/>
  <c r="CZ19" i="46"/>
  <c r="DA19" i="46"/>
  <c r="DD19" i="46" s="1"/>
  <c r="CX20" i="46"/>
  <c r="CY20" i="46"/>
  <c r="CZ20" i="46"/>
  <c r="DA20" i="46"/>
  <c r="DD20" i="46" s="1"/>
  <c r="CX21" i="46"/>
  <c r="CY21" i="46"/>
  <c r="CZ21" i="46"/>
  <c r="DA21" i="46"/>
  <c r="DD21" i="46" s="1"/>
  <c r="CX22" i="46"/>
  <c r="CY22" i="46"/>
  <c r="CZ22" i="46"/>
  <c r="DA22" i="46"/>
  <c r="DD22" i="46" s="1"/>
  <c r="CX23" i="46"/>
  <c r="CY23" i="46"/>
  <c r="CZ23" i="46"/>
  <c r="DA23" i="46"/>
  <c r="CX24" i="46"/>
  <c r="CY24" i="46"/>
  <c r="CZ24" i="46"/>
  <c r="DA24" i="46"/>
  <c r="CX25" i="46"/>
  <c r="CY25" i="46"/>
  <c r="CZ25" i="46"/>
  <c r="DA25" i="46"/>
  <c r="DD25" i="46" s="1"/>
  <c r="CX26" i="46"/>
  <c r="CY26" i="46"/>
  <c r="CZ26" i="46"/>
  <c r="DA26" i="46"/>
  <c r="DD26" i="46" s="1"/>
  <c r="CX27" i="46"/>
  <c r="CY27" i="46"/>
  <c r="CZ27" i="46"/>
  <c r="DA27" i="46"/>
  <c r="DD27" i="46" s="1"/>
  <c r="CX28" i="46"/>
  <c r="CY28" i="46"/>
  <c r="CZ28" i="46"/>
  <c r="DA28" i="46"/>
  <c r="DD28" i="46" s="1"/>
  <c r="CX29" i="46"/>
  <c r="CY29" i="46"/>
  <c r="CZ29" i="46"/>
  <c r="DA29" i="46"/>
  <c r="DD29" i="46" s="1"/>
  <c r="CX30" i="46"/>
  <c r="CY30" i="46"/>
  <c r="CZ30" i="46"/>
  <c r="DA30" i="46"/>
  <c r="DD30" i="46" s="1"/>
  <c r="CX31" i="46"/>
  <c r="CY31" i="46"/>
  <c r="CZ31" i="46"/>
  <c r="DA31" i="46"/>
  <c r="CX32" i="46"/>
  <c r="CY32" i="46"/>
  <c r="CZ32" i="46"/>
  <c r="DA32" i="46"/>
  <c r="CX33" i="46"/>
  <c r="CY33" i="46"/>
  <c r="CZ33" i="46"/>
  <c r="DA33" i="46"/>
  <c r="DD33" i="46" s="1"/>
  <c r="CX34" i="46"/>
  <c r="CY34" i="46"/>
  <c r="CZ34" i="46"/>
  <c r="DA34" i="46"/>
  <c r="DD34" i="46" s="1"/>
  <c r="CX35" i="46"/>
  <c r="CY35" i="46"/>
  <c r="CZ35" i="46"/>
  <c r="DA35" i="46"/>
  <c r="DD35" i="46" s="1"/>
  <c r="CX36" i="46"/>
  <c r="CY36" i="46"/>
  <c r="CZ36" i="46"/>
  <c r="DA36" i="46"/>
  <c r="DD36" i="46" s="1"/>
  <c r="CX37" i="46"/>
  <c r="CY37" i="46"/>
  <c r="CZ37" i="46"/>
  <c r="DA37" i="46"/>
  <c r="DD37" i="46" s="1"/>
  <c r="CX38" i="46"/>
  <c r="CY38" i="46"/>
  <c r="CZ38" i="46"/>
  <c r="DA38" i="46"/>
  <c r="DD38" i="46" s="1"/>
  <c r="CX39" i="46"/>
  <c r="CY39" i="46"/>
  <c r="CZ39" i="46"/>
  <c r="DA39" i="46"/>
  <c r="CX40" i="46"/>
  <c r="CY40" i="46"/>
  <c r="CZ40" i="46"/>
  <c r="DA40" i="46"/>
  <c r="CX41" i="46"/>
  <c r="CY41" i="46"/>
  <c r="CZ41" i="46"/>
  <c r="DA41" i="46"/>
  <c r="DD41" i="46" s="1"/>
  <c r="CX42" i="46"/>
  <c r="CY42" i="46"/>
  <c r="CZ42" i="46"/>
  <c r="DA42" i="46"/>
  <c r="DD42" i="46" s="1"/>
  <c r="CX43" i="46"/>
  <c r="CY43" i="46"/>
  <c r="CZ43" i="46"/>
  <c r="DA43" i="46"/>
  <c r="DD43" i="46" s="1"/>
  <c r="CX44" i="46"/>
  <c r="CY44" i="46"/>
  <c r="CZ44" i="46"/>
  <c r="DA44" i="46"/>
  <c r="DD44" i="46" s="1"/>
  <c r="CX45" i="46"/>
  <c r="CY45" i="46"/>
  <c r="CZ45" i="46"/>
  <c r="DA45" i="46"/>
  <c r="DD45" i="46" s="1"/>
  <c r="CX46" i="46"/>
  <c r="CY46" i="46"/>
  <c r="CZ46" i="46"/>
  <c r="DA46" i="46"/>
  <c r="DD46" i="46" s="1"/>
  <c r="CX47" i="46"/>
  <c r="CY47" i="46"/>
  <c r="CZ47" i="46"/>
  <c r="DA47" i="46"/>
  <c r="CX48" i="46"/>
  <c r="CY48" i="46"/>
  <c r="CZ48" i="46"/>
  <c r="DA48" i="46"/>
  <c r="CX49" i="46"/>
  <c r="CY49" i="46"/>
  <c r="CZ49" i="46"/>
  <c r="DA49" i="46"/>
  <c r="DD49" i="46" s="1"/>
  <c r="CX50" i="46"/>
  <c r="CY50" i="46"/>
  <c r="CZ50" i="46"/>
  <c r="DA50" i="46"/>
  <c r="DD50" i="46" s="1"/>
  <c r="CX51" i="46"/>
  <c r="CY51" i="46"/>
  <c r="CZ51" i="46"/>
  <c r="DA51" i="46"/>
  <c r="DD51" i="46" s="1"/>
  <c r="CX52" i="46"/>
  <c r="CY52" i="46"/>
  <c r="CZ52" i="46"/>
  <c r="DA52" i="46"/>
  <c r="DD52" i="46" s="1"/>
  <c r="CX53" i="46"/>
  <c r="CY53" i="46"/>
  <c r="CZ53" i="46"/>
  <c r="DA53" i="46"/>
  <c r="DD53" i="46" s="1"/>
  <c r="CX54" i="46"/>
  <c r="CY54" i="46"/>
  <c r="CZ54" i="46"/>
  <c r="DA54" i="46"/>
  <c r="DD54" i="46" s="1"/>
  <c r="CX55" i="46"/>
  <c r="CY55" i="46"/>
  <c r="CZ55" i="46"/>
  <c r="DA55" i="46"/>
  <c r="CX56" i="46"/>
  <c r="CY56" i="46"/>
  <c r="CZ56" i="46"/>
  <c r="DA56" i="46"/>
  <c r="DD56" i="46" s="1"/>
  <c r="CX57" i="46"/>
  <c r="CY57" i="46"/>
  <c r="CZ57" i="46"/>
  <c r="DA57" i="46"/>
  <c r="CX58" i="46"/>
  <c r="CY58" i="46"/>
  <c r="CZ58" i="46"/>
  <c r="DA58" i="46"/>
  <c r="DD58" i="46" s="1"/>
  <c r="CX59" i="46"/>
  <c r="CY59" i="46"/>
  <c r="CZ59" i="46"/>
  <c r="DA59" i="46"/>
  <c r="CX60" i="46"/>
  <c r="CY60" i="46"/>
  <c r="CZ60" i="46"/>
  <c r="DA60" i="46"/>
  <c r="DD60" i="46" s="1"/>
  <c r="CX61" i="46"/>
  <c r="CY61" i="46"/>
  <c r="CZ61" i="46"/>
  <c r="DA61" i="46"/>
  <c r="CX62" i="46"/>
  <c r="CY62" i="46"/>
  <c r="CZ62" i="46"/>
  <c r="DA62" i="46"/>
  <c r="DD62" i="46" s="1"/>
  <c r="CX63" i="46"/>
  <c r="CY63" i="46"/>
  <c r="CZ63" i="46"/>
  <c r="DA63" i="46"/>
  <c r="CX64" i="46"/>
  <c r="CY64" i="46"/>
  <c r="CZ64" i="46"/>
  <c r="DA64" i="46"/>
  <c r="DD64" i="46" s="1"/>
  <c r="CX65" i="46"/>
  <c r="CY65" i="46"/>
  <c r="CZ65" i="46"/>
  <c r="DA65" i="46"/>
  <c r="CX66" i="46"/>
  <c r="CY66" i="46"/>
  <c r="CZ66" i="46"/>
  <c r="DA66" i="46"/>
  <c r="DD66" i="46" s="1"/>
  <c r="CX67" i="46"/>
  <c r="CY67" i="46"/>
  <c r="CZ67" i="46"/>
  <c r="DA67" i="46"/>
  <c r="CX68" i="46"/>
  <c r="CY68" i="46"/>
  <c r="CZ68" i="46"/>
  <c r="DA68" i="46"/>
  <c r="DD68" i="46" s="1"/>
  <c r="CX69" i="46"/>
  <c r="CY69" i="46"/>
  <c r="CZ69" i="46"/>
  <c r="DA69" i="46"/>
  <c r="CX70" i="46"/>
  <c r="CY70" i="46"/>
  <c r="CZ70" i="46"/>
  <c r="DA70" i="46"/>
  <c r="DD70" i="46" s="1"/>
  <c r="CX71" i="46"/>
  <c r="CY71" i="46"/>
  <c r="CZ71" i="46"/>
  <c r="DA71" i="46"/>
  <c r="CX72" i="46"/>
  <c r="CY72" i="46"/>
  <c r="CZ72" i="46"/>
  <c r="DA72" i="46"/>
  <c r="DD72" i="46" s="1"/>
  <c r="CX73" i="46"/>
  <c r="CY73" i="46"/>
  <c r="CZ73" i="46"/>
  <c r="DA73" i="46"/>
  <c r="CX74" i="46"/>
  <c r="CY74" i="46"/>
  <c r="CZ74" i="46"/>
  <c r="DA74" i="46"/>
  <c r="DD74" i="46" s="1"/>
  <c r="CX75" i="46"/>
  <c r="CY75" i="46"/>
  <c r="CZ75" i="46"/>
  <c r="DA75" i="46"/>
  <c r="CX76" i="46"/>
  <c r="CY76" i="46"/>
  <c r="CZ76" i="46"/>
  <c r="DA76" i="46"/>
  <c r="DD76" i="46" s="1"/>
  <c r="CX77" i="46"/>
  <c r="CY77" i="46"/>
  <c r="CZ77" i="46"/>
  <c r="DA77" i="46"/>
  <c r="CX78" i="46"/>
  <c r="CY78" i="46"/>
  <c r="CZ78" i="46"/>
  <c r="DA78" i="46"/>
  <c r="DD78" i="46" s="1"/>
  <c r="CX79" i="46"/>
  <c r="CY79" i="46"/>
  <c r="CZ79" i="46"/>
  <c r="DA79" i="46"/>
  <c r="CX80" i="46"/>
  <c r="CY80" i="46"/>
  <c r="CZ80" i="46"/>
  <c r="DA80" i="46"/>
  <c r="DD80" i="46" s="1"/>
  <c r="CX81" i="46"/>
  <c r="CY81" i="46"/>
  <c r="CZ81" i="46"/>
  <c r="DA81" i="46"/>
  <c r="CX82" i="46"/>
  <c r="CY82" i="46"/>
  <c r="CZ82" i="46"/>
  <c r="DA82" i="46"/>
  <c r="DD82" i="46" s="1"/>
  <c r="CX83" i="46"/>
  <c r="CY83" i="46"/>
  <c r="CZ83" i="46"/>
  <c r="DA83" i="46"/>
  <c r="CX84" i="46"/>
  <c r="CY84" i="46"/>
  <c r="CZ84" i="46"/>
  <c r="DA84" i="46"/>
  <c r="CX85" i="46"/>
  <c r="CY85" i="46"/>
  <c r="CZ85" i="46"/>
  <c r="DA85" i="46"/>
  <c r="CX86" i="46"/>
  <c r="CY86" i="46"/>
  <c r="CZ86" i="46"/>
  <c r="DA86" i="46"/>
  <c r="CX87" i="46"/>
  <c r="CY87" i="46"/>
  <c r="CZ87" i="46"/>
  <c r="DA87" i="46"/>
  <c r="DD87" i="46" s="1"/>
  <c r="CX88" i="46"/>
  <c r="CY88" i="46"/>
  <c r="CZ88" i="46"/>
  <c r="DA88" i="46"/>
  <c r="DD88" i="46" s="1"/>
  <c r="CX89" i="46"/>
  <c r="CY89" i="46"/>
  <c r="CZ89" i="46"/>
  <c r="DA89" i="46"/>
  <c r="CX90" i="46"/>
  <c r="CY90" i="46"/>
  <c r="CZ90" i="46"/>
  <c r="DA90" i="46"/>
  <c r="DD90" i="46" s="1"/>
  <c r="CX91" i="46"/>
  <c r="CY91" i="46"/>
  <c r="CZ91" i="46"/>
  <c r="DA91" i="46"/>
  <c r="DD91" i="46" s="1"/>
  <c r="CX92" i="46"/>
  <c r="CY92" i="46"/>
  <c r="CZ92" i="46"/>
  <c r="DA92" i="46"/>
  <c r="DD92" i="46" s="1"/>
  <c r="CX93" i="46"/>
  <c r="CY93" i="46"/>
  <c r="CZ93" i="46"/>
  <c r="DA93" i="46"/>
  <c r="CX94" i="46"/>
  <c r="CY94" i="46"/>
  <c r="CZ94" i="46"/>
  <c r="DA94" i="46"/>
  <c r="DD94" i="46" s="1"/>
  <c r="CX95" i="46"/>
  <c r="CY95" i="46"/>
  <c r="CZ95" i="46"/>
  <c r="DA95" i="46"/>
  <c r="DD95" i="46" s="1"/>
  <c r="CX96" i="46"/>
  <c r="CY96" i="46"/>
  <c r="CZ96" i="46"/>
  <c r="DA96" i="46"/>
  <c r="DD96" i="46" s="1"/>
  <c r="CX97" i="46"/>
  <c r="CY97" i="46"/>
  <c r="CZ97" i="46"/>
  <c r="DA97" i="46"/>
  <c r="CX98" i="46"/>
  <c r="CY98" i="46"/>
  <c r="CZ98" i="46"/>
  <c r="DA98" i="46"/>
  <c r="DD98" i="46" s="1"/>
  <c r="CX99" i="46"/>
  <c r="CY99" i="46"/>
  <c r="CZ99" i="46"/>
  <c r="DA99" i="46"/>
  <c r="CX100" i="46"/>
  <c r="CY100" i="46"/>
  <c r="CZ100" i="46"/>
  <c r="DA100" i="46"/>
  <c r="CX101" i="46"/>
  <c r="CY101" i="46"/>
  <c r="CZ101" i="46"/>
  <c r="DA101" i="46"/>
  <c r="CX102" i="46"/>
  <c r="CY102" i="46"/>
  <c r="CZ102" i="46"/>
  <c r="DA102" i="46"/>
  <c r="CX103" i="46"/>
  <c r="CY103" i="46"/>
  <c r="CZ103" i="46"/>
  <c r="DA103" i="46"/>
  <c r="DD103" i="46" s="1"/>
  <c r="CX104" i="46"/>
  <c r="CY104" i="46"/>
  <c r="CZ104" i="46"/>
  <c r="DA104" i="46"/>
  <c r="DD104" i="46" s="1"/>
  <c r="CX105" i="46"/>
  <c r="CY105" i="46"/>
  <c r="CZ105" i="46"/>
  <c r="DA105" i="46"/>
  <c r="CX106" i="46"/>
  <c r="CY106" i="46"/>
  <c r="CZ106" i="46"/>
  <c r="DA106" i="46"/>
  <c r="DD106" i="46" s="1"/>
  <c r="CX107" i="46"/>
  <c r="CY107" i="46"/>
  <c r="CZ107" i="46"/>
  <c r="DA107" i="46"/>
  <c r="DD107" i="46" s="1"/>
  <c r="CX108" i="46"/>
  <c r="CY108" i="46"/>
  <c r="CZ108" i="46"/>
  <c r="DA108" i="46"/>
  <c r="DD108" i="46" s="1"/>
  <c r="CX109" i="46"/>
  <c r="CY109" i="46"/>
  <c r="CZ109" i="46"/>
  <c r="DA109" i="46"/>
  <c r="CX110" i="46"/>
  <c r="CY110" i="46"/>
  <c r="CZ110" i="46"/>
  <c r="DA110" i="46"/>
  <c r="DD110" i="46" s="1"/>
  <c r="CX111" i="46"/>
  <c r="CY111" i="46"/>
  <c r="CZ111" i="46"/>
  <c r="DA111" i="46"/>
  <c r="DD111" i="46" s="1"/>
  <c r="CX112" i="46"/>
  <c r="CY112" i="46"/>
  <c r="CZ112" i="46"/>
  <c r="DA112" i="46"/>
  <c r="DD112" i="46" s="1"/>
  <c r="CX113" i="46"/>
  <c r="CY113" i="46"/>
  <c r="CZ113" i="46"/>
  <c r="DA113" i="46"/>
  <c r="CX114" i="46"/>
  <c r="CY114" i="46"/>
  <c r="CZ114" i="46"/>
  <c r="DA114" i="46"/>
  <c r="DD114" i="46" s="1"/>
  <c r="CX115" i="46"/>
  <c r="CY115" i="46"/>
  <c r="CZ115" i="46"/>
  <c r="DA115" i="46"/>
  <c r="CX116" i="46"/>
  <c r="CY116" i="46"/>
  <c r="CZ116" i="46"/>
  <c r="DA116" i="46"/>
  <c r="CX117" i="46"/>
  <c r="CY117" i="46"/>
  <c r="CZ117" i="46"/>
  <c r="DA117" i="46"/>
  <c r="CX118" i="46"/>
  <c r="CY118" i="46"/>
  <c r="CZ118" i="46"/>
  <c r="DA118" i="46"/>
  <c r="CX119" i="46"/>
  <c r="CY119" i="46"/>
  <c r="CZ119" i="46"/>
  <c r="DA119" i="46"/>
  <c r="DD119" i="46" s="1"/>
  <c r="CX120" i="46"/>
  <c r="CY120" i="46"/>
  <c r="CZ120" i="46"/>
  <c r="DA120" i="46"/>
  <c r="DD120" i="46" s="1"/>
  <c r="CX121" i="46"/>
  <c r="CY121" i="46"/>
  <c r="CZ121" i="46"/>
  <c r="DA121" i="46"/>
  <c r="CX122" i="46"/>
  <c r="CY122" i="46"/>
  <c r="CZ122" i="46"/>
  <c r="DA122" i="46"/>
  <c r="DD122" i="46" s="1"/>
  <c r="CX123" i="46"/>
  <c r="CY123" i="46"/>
  <c r="CZ123" i="46"/>
  <c r="DA123" i="46"/>
  <c r="DD123" i="46" s="1"/>
  <c r="CX124" i="46"/>
  <c r="CY124" i="46"/>
  <c r="CZ124" i="46"/>
  <c r="DA124" i="46"/>
  <c r="DD124" i="46" s="1"/>
  <c r="CX125" i="46"/>
  <c r="CY125" i="46"/>
  <c r="CZ125" i="46"/>
  <c r="DA125" i="46"/>
  <c r="CX126" i="46"/>
  <c r="CY126" i="46"/>
  <c r="CZ126" i="46"/>
  <c r="DA126" i="46"/>
  <c r="DD126" i="46" s="1"/>
  <c r="CX127" i="46"/>
  <c r="CY127" i="46"/>
  <c r="CZ127" i="46"/>
  <c r="DA127" i="46"/>
  <c r="DD127" i="46" s="1"/>
  <c r="CX128" i="46"/>
  <c r="CY128" i="46"/>
  <c r="CZ128" i="46"/>
  <c r="DA128" i="46"/>
  <c r="DD128" i="46" s="1"/>
  <c r="CX129" i="46"/>
  <c r="CY129" i="46"/>
  <c r="CZ129" i="46"/>
  <c r="DA129" i="46"/>
  <c r="CX130" i="46"/>
  <c r="CY130" i="46"/>
  <c r="CZ130" i="46"/>
  <c r="DA130" i="46"/>
  <c r="DD130" i="46" s="1"/>
  <c r="CX131" i="46"/>
  <c r="CY131" i="46"/>
  <c r="CZ131" i="46"/>
  <c r="DA131" i="46"/>
  <c r="CX132" i="46"/>
  <c r="CY132" i="46"/>
  <c r="CZ132" i="46"/>
  <c r="DA132" i="46"/>
  <c r="CX133" i="46"/>
  <c r="CY133" i="46"/>
  <c r="CZ133" i="46"/>
  <c r="DA133" i="46"/>
  <c r="CX134" i="46"/>
  <c r="CY134" i="46"/>
  <c r="CZ134" i="46"/>
  <c r="DA134" i="46"/>
  <c r="CX135" i="46"/>
  <c r="CY135" i="46"/>
  <c r="CZ135" i="46"/>
  <c r="DA135" i="46"/>
  <c r="DD135" i="46" s="1"/>
  <c r="CX136" i="46"/>
  <c r="CY136" i="46"/>
  <c r="CZ136" i="46"/>
  <c r="DA136" i="46"/>
  <c r="DD136" i="46" s="1"/>
  <c r="CX137" i="46"/>
  <c r="CY137" i="46"/>
  <c r="CZ137" i="46"/>
  <c r="DA137" i="46"/>
  <c r="CX138" i="46"/>
  <c r="CY138" i="46"/>
  <c r="CZ138" i="46"/>
  <c r="DA138" i="46"/>
  <c r="DD138" i="46" s="1"/>
  <c r="CX139" i="46"/>
  <c r="CY139" i="46"/>
  <c r="CZ139" i="46"/>
  <c r="DA139" i="46"/>
  <c r="DD139" i="46" s="1"/>
  <c r="CX140" i="46"/>
  <c r="CY140" i="46"/>
  <c r="CZ140" i="46"/>
  <c r="DA140" i="46"/>
  <c r="DD140" i="46" s="1"/>
  <c r="CX141" i="46"/>
  <c r="CY141" i="46"/>
  <c r="CZ141" i="46"/>
  <c r="DA141" i="46"/>
  <c r="CX142" i="46"/>
  <c r="CY142" i="46"/>
  <c r="CZ142" i="46"/>
  <c r="DA142" i="46"/>
  <c r="DD142" i="46" s="1"/>
  <c r="CX143" i="46"/>
  <c r="CY143" i="46"/>
  <c r="CZ143" i="46"/>
  <c r="DA143" i="46"/>
  <c r="DD143" i="46" s="1"/>
  <c r="CX144" i="46"/>
  <c r="CY144" i="46"/>
  <c r="CZ144" i="46"/>
  <c r="DA144" i="46"/>
  <c r="DD144" i="46" s="1"/>
  <c r="CX145" i="46"/>
  <c r="CY145" i="46"/>
  <c r="CZ145" i="46"/>
  <c r="DA145" i="46"/>
  <c r="CX146" i="46"/>
  <c r="CY146" i="46"/>
  <c r="CZ146" i="46"/>
  <c r="DA146" i="46"/>
  <c r="DD146" i="46" s="1"/>
  <c r="CX147" i="46"/>
  <c r="CY147" i="46"/>
  <c r="CZ147" i="46"/>
  <c r="DA147" i="46"/>
  <c r="CX148" i="46"/>
  <c r="CY148" i="46"/>
  <c r="CZ148" i="46"/>
  <c r="DA148" i="46"/>
  <c r="CX149" i="46"/>
  <c r="CY149" i="46"/>
  <c r="CZ149" i="46"/>
  <c r="DA149" i="46"/>
  <c r="CX150" i="46"/>
  <c r="CY150" i="46"/>
  <c r="CZ150" i="46"/>
  <c r="DA150" i="46"/>
  <c r="CX151" i="46"/>
  <c r="CY151" i="46"/>
  <c r="CZ151" i="46"/>
  <c r="DA151" i="46"/>
  <c r="DD151" i="46" s="1"/>
  <c r="CX152" i="46"/>
  <c r="CY152" i="46"/>
  <c r="CZ152" i="46"/>
  <c r="DA152" i="46"/>
  <c r="DD152" i="46" s="1"/>
  <c r="CX153" i="46"/>
  <c r="CY153" i="46"/>
  <c r="CZ153" i="46"/>
  <c r="DA153" i="46"/>
  <c r="CX154" i="46"/>
  <c r="CY154" i="46"/>
  <c r="CZ154" i="46"/>
  <c r="DA154" i="46"/>
  <c r="DD154" i="46" s="1"/>
  <c r="CX155" i="46"/>
  <c r="CY155" i="46"/>
  <c r="CZ155" i="46"/>
  <c r="DA155" i="46"/>
  <c r="DD155" i="46" s="1"/>
  <c r="CX156" i="46"/>
  <c r="CY156" i="46"/>
  <c r="CZ156" i="46"/>
  <c r="DA156" i="46"/>
  <c r="DD156" i="46" s="1"/>
  <c r="CX157" i="46"/>
  <c r="CY157" i="46"/>
  <c r="CZ157" i="46"/>
  <c r="DA157" i="46"/>
  <c r="CX158" i="46"/>
  <c r="CY158" i="46"/>
  <c r="CZ158" i="46"/>
  <c r="DA158" i="46"/>
  <c r="DD158" i="46" s="1"/>
  <c r="CX159" i="46"/>
  <c r="CY159" i="46"/>
  <c r="CZ159" i="46"/>
  <c r="DA159" i="46"/>
  <c r="DD159" i="46" s="1"/>
  <c r="CX160" i="46"/>
  <c r="CY160" i="46"/>
  <c r="CZ160" i="46"/>
  <c r="DA160" i="46"/>
  <c r="DD160" i="46" s="1"/>
  <c r="CX161" i="46"/>
  <c r="CY161" i="46"/>
  <c r="CZ161" i="46"/>
  <c r="DA161" i="46"/>
  <c r="CX162" i="46"/>
  <c r="CY162" i="46"/>
  <c r="CZ162" i="46"/>
  <c r="DA162" i="46"/>
  <c r="DD162" i="46" s="1"/>
  <c r="CX163" i="46"/>
  <c r="CY163" i="46"/>
  <c r="CZ163" i="46"/>
  <c r="DA163" i="46"/>
  <c r="CX164" i="46"/>
  <c r="CY164" i="46"/>
  <c r="CZ164" i="46"/>
  <c r="DA164" i="46"/>
  <c r="CX165" i="46"/>
  <c r="CY165" i="46"/>
  <c r="CZ165" i="46"/>
  <c r="DA165" i="46"/>
  <c r="CX166" i="46"/>
  <c r="CY166" i="46"/>
  <c r="CZ166" i="46"/>
  <c r="DA166" i="46"/>
  <c r="CX167" i="46"/>
  <c r="CY167" i="46"/>
  <c r="CZ167" i="46"/>
  <c r="DA167" i="46"/>
  <c r="CX168" i="46"/>
  <c r="CY168" i="46"/>
  <c r="CZ168" i="46"/>
  <c r="DA168" i="46"/>
  <c r="CX169" i="46"/>
  <c r="CY169" i="46"/>
  <c r="CZ169" i="46"/>
  <c r="DA169" i="46"/>
  <c r="CX170" i="46"/>
  <c r="CY170" i="46"/>
  <c r="CZ170" i="46"/>
  <c r="DA170" i="46"/>
  <c r="DD170" i="46" s="1"/>
  <c r="CX171" i="46"/>
  <c r="CY171" i="46"/>
  <c r="CZ171" i="46"/>
  <c r="DA171" i="46"/>
  <c r="DD171" i="46" s="1"/>
  <c r="CX172" i="46"/>
  <c r="CY172" i="46"/>
  <c r="CZ172" i="46"/>
  <c r="DA172" i="46"/>
  <c r="DD172" i="46" s="1"/>
  <c r="CX173" i="46"/>
  <c r="CY173" i="46"/>
  <c r="CZ173" i="46"/>
  <c r="DA173" i="46"/>
  <c r="CX174" i="46"/>
  <c r="CY174" i="46"/>
  <c r="CZ174" i="46"/>
  <c r="DA174" i="46"/>
  <c r="DD174" i="46" s="1"/>
  <c r="CX175" i="46"/>
  <c r="CY175" i="46"/>
  <c r="CZ175" i="46"/>
  <c r="DA175" i="46"/>
  <c r="CX176" i="46"/>
  <c r="CY176" i="46"/>
  <c r="CZ176" i="46"/>
  <c r="DA176" i="46"/>
  <c r="DD176" i="46" s="1"/>
  <c r="CX177" i="46"/>
  <c r="CY177" i="46"/>
  <c r="CZ177" i="46"/>
  <c r="DA177" i="46"/>
  <c r="DD177" i="46" s="1"/>
  <c r="CX178" i="46"/>
  <c r="CY178" i="46"/>
  <c r="CZ178" i="46"/>
  <c r="DA178" i="46"/>
  <c r="DD178" i="46" s="1"/>
  <c r="CX179" i="46"/>
  <c r="CY179" i="46"/>
  <c r="CZ179" i="46"/>
  <c r="DA179" i="46"/>
  <c r="CX180" i="46"/>
  <c r="CY180" i="46"/>
  <c r="CZ180" i="46"/>
  <c r="DA180" i="46"/>
  <c r="CX181" i="46"/>
  <c r="CY181" i="46"/>
  <c r="CZ181" i="46"/>
  <c r="DA181" i="46"/>
  <c r="DD181" i="46" s="1"/>
  <c r="CX182" i="46"/>
  <c r="CY182" i="46"/>
  <c r="CZ182" i="46"/>
  <c r="DA182" i="46"/>
  <c r="DD182" i="46" s="1"/>
  <c r="CX183" i="46"/>
  <c r="CY183" i="46"/>
  <c r="CZ183" i="46"/>
  <c r="DA183" i="46"/>
  <c r="DD183" i="46" s="1"/>
  <c r="CX184" i="46"/>
  <c r="CY184" i="46"/>
  <c r="CZ184" i="46"/>
  <c r="DA184" i="46"/>
  <c r="DD184" i="46" s="1"/>
  <c r="CX185" i="46"/>
  <c r="CY185" i="46"/>
  <c r="CZ185" i="46"/>
  <c r="DA185" i="46"/>
  <c r="CX186" i="46"/>
  <c r="CY186" i="46"/>
  <c r="CZ186" i="46"/>
  <c r="DA186" i="46"/>
  <c r="CX187" i="46"/>
  <c r="CY187" i="46"/>
  <c r="CZ187" i="46"/>
  <c r="DA187" i="46"/>
  <c r="CX188" i="46"/>
  <c r="CY188" i="46"/>
  <c r="CZ188" i="46"/>
  <c r="DA188" i="46"/>
  <c r="CX189" i="46"/>
  <c r="CY189" i="46"/>
  <c r="CZ189" i="46"/>
  <c r="DA189" i="46"/>
  <c r="CX190" i="46"/>
  <c r="CY190" i="46"/>
  <c r="CZ190" i="46"/>
  <c r="DA190" i="46"/>
  <c r="CX191" i="46"/>
  <c r="CY191" i="46"/>
  <c r="CZ191" i="46"/>
  <c r="DA191" i="46"/>
  <c r="DD191" i="46" s="1"/>
  <c r="CX192" i="46"/>
  <c r="CY192" i="46"/>
  <c r="CZ192" i="46"/>
  <c r="DA192" i="46"/>
  <c r="DD192" i="46" s="1"/>
  <c r="CX193" i="46"/>
  <c r="CY193" i="46"/>
  <c r="CZ193" i="46"/>
  <c r="DA193" i="46"/>
  <c r="DD193" i="46" s="1"/>
  <c r="CX194" i="46"/>
  <c r="CY194" i="46"/>
  <c r="CZ194" i="46"/>
  <c r="DA194" i="46"/>
  <c r="DD194" i="46" s="1"/>
  <c r="CX195" i="46"/>
  <c r="CY195" i="46"/>
  <c r="CZ195" i="46"/>
  <c r="DA195" i="46"/>
  <c r="CX196" i="46"/>
  <c r="CY196" i="46"/>
  <c r="CZ196" i="46"/>
  <c r="DA196" i="46"/>
  <c r="DD196" i="46" s="1"/>
  <c r="CX197" i="46"/>
  <c r="CY197" i="46"/>
  <c r="CZ197" i="46"/>
  <c r="DA197" i="46"/>
  <c r="CX198" i="46"/>
  <c r="CY198" i="46"/>
  <c r="CZ198" i="46"/>
  <c r="DA198" i="46"/>
  <c r="DD198" i="46" s="1"/>
  <c r="CX199" i="46"/>
  <c r="CY199" i="46"/>
  <c r="CZ199" i="46"/>
  <c r="DA199" i="46"/>
  <c r="DD199" i="46" s="1"/>
  <c r="CX200" i="46"/>
  <c r="CY200" i="46"/>
  <c r="DD200" i="46" s="1"/>
  <c r="CZ200" i="46"/>
  <c r="DA200" i="46"/>
  <c r="CX201" i="46"/>
  <c r="CY201" i="46"/>
  <c r="CZ201" i="46"/>
  <c r="DA201" i="46"/>
  <c r="CX202" i="46"/>
  <c r="CY202" i="46"/>
  <c r="CZ202" i="46"/>
  <c r="DA202" i="46"/>
  <c r="CX203" i="46"/>
  <c r="CY203" i="46"/>
  <c r="CZ203" i="46"/>
  <c r="DA203" i="46"/>
  <c r="CX204" i="46"/>
  <c r="CY204" i="46"/>
  <c r="CZ204" i="46"/>
  <c r="DA204" i="46"/>
  <c r="CX205" i="46"/>
  <c r="CY205" i="46"/>
  <c r="CZ205" i="46"/>
  <c r="DA205" i="46"/>
  <c r="CX206" i="46"/>
  <c r="CY206" i="46"/>
  <c r="CZ206" i="46"/>
  <c r="DA206" i="46"/>
  <c r="CX207" i="46"/>
  <c r="CY207" i="46"/>
  <c r="CZ207" i="46"/>
  <c r="DA207" i="46"/>
  <c r="CX208" i="46"/>
  <c r="CY208" i="46"/>
  <c r="CZ208" i="46"/>
  <c r="DA208" i="46"/>
  <c r="CX209" i="46"/>
  <c r="CY209" i="46"/>
  <c r="DD209" i="46" s="1"/>
  <c r="CZ209" i="46"/>
  <c r="DA209" i="46"/>
  <c r="CX210" i="46"/>
  <c r="CY210" i="46"/>
  <c r="DD210" i="46" s="1"/>
  <c r="CZ210" i="46"/>
  <c r="DA210" i="46"/>
  <c r="CX211" i="46"/>
  <c r="CY211" i="46"/>
  <c r="CZ211" i="46"/>
  <c r="DA211" i="46"/>
  <c r="DD211" i="46" s="1"/>
  <c r="CX212" i="46"/>
  <c r="CY212" i="46"/>
  <c r="CZ212" i="46"/>
  <c r="DA212" i="46"/>
  <c r="DD212" i="46" s="1"/>
  <c r="CX213" i="46"/>
  <c r="CY213" i="46"/>
  <c r="CZ213" i="46"/>
  <c r="DA213" i="46"/>
  <c r="CY12" i="46"/>
  <c r="CZ12" i="46"/>
  <c r="DA12" i="46"/>
  <c r="CX12" i="46"/>
  <c r="DB224" i="46"/>
  <c r="DB218" i="46"/>
  <c r="DB217" i="46"/>
  <c r="DB216" i="46"/>
  <c r="DE214" i="46"/>
  <c r="DF214" i="46" s="1"/>
  <c r="DC214" i="46"/>
  <c r="DB214" i="46"/>
  <c r="DE213" i="46"/>
  <c r="DF213" i="46" s="1"/>
  <c r="DC213" i="46"/>
  <c r="DB213" i="46"/>
  <c r="DF212" i="46"/>
  <c r="DE212" i="46"/>
  <c r="DC212" i="46"/>
  <c r="DB212" i="46"/>
  <c r="DE211" i="46"/>
  <c r="DF211" i="46" s="1"/>
  <c r="DC211" i="46"/>
  <c r="DB211" i="46"/>
  <c r="DF210" i="46"/>
  <c r="DE210" i="46"/>
  <c r="DC210" i="46"/>
  <c r="DB210" i="46"/>
  <c r="DE209" i="46"/>
  <c r="DF209" i="46" s="1"/>
  <c r="DC209" i="46"/>
  <c r="DB209" i="46"/>
  <c r="DF208" i="46"/>
  <c r="DE208" i="46"/>
  <c r="DC208" i="46"/>
  <c r="DB208" i="46"/>
  <c r="DD208" i="46"/>
  <c r="DE207" i="46"/>
  <c r="DF207" i="46" s="1"/>
  <c r="DC207" i="46"/>
  <c r="DB207" i="46"/>
  <c r="DF206" i="46"/>
  <c r="DE206" i="46"/>
  <c r="DC206" i="46"/>
  <c r="DB206" i="46"/>
  <c r="DD206" i="46"/>
  <c r="DE205" i="46"/>
  <c r="DF205" i="46" s="1"/>
  <c r="DC205" i="46"/>
  <c r="DB205" i="46"/>
  <c r="DF204" i="46"/>
  <c r="DE204" i="46"/>
  <c r="DC204" i="46"/>
  <c r="DB204" i="46"/>
  <c r="DD204" i="46"/>
  <c r="DE203" i="46"/>
  <c r="DF203" i="46" s="1"/>
  <c r="DC203" i="46"/>
  <c r="DB203" i="46"/>
  <c r="DF202" i="46"/>
  <c r="DE202" i="46"/>
  <c r="DC202" i="46"/>
  <c r="DB202" i="46"/>
  <c r="DD202" i="46"/>
  <c r="DE201" i="46"/>
  <c r="DF201" i="46" s="1"/>
  <c r="DC201" i="46"/>
  <c r="DB201" i="46"/>
  <c r="DD201" i="46"/>
  <c r="DF200" i="46"/>
  <c r="DE200" i="46"/>
  <c r="DC200" i="46"/>
  <c r="DB200" i="46"/>
  <c r="DE199" i="46"/>
  <c r="DF199" i="46" s="1"/>
  <c r="DC199" i="46"/>
  <c r="DB199" i="46"/>
  <c r="DF198" i="46"/>
  <c r="DE198" i="46"/>
  <c r="DC198" i="46"/>
  <c r="DB198" i="46"/>
  <c r="DE197" i="46"/>
  <c r="DF197" i="46" s="1"/>
  <c r="DC197" i="46"/>
  <c r="DB197" i="46"/>
  <c r="DF196" i="46"/>
  <c r="DE196" i="46"/>
  <c r="DC196" i="46"/>
  <c r="DB196" i="46"/>
  <c r="DE195" i="46"/>
  <c r="DF195" i="46" s="1"/>
  <c r="DC195" i="46"/>
  <c r="DB195" i="46"/>
  <c r="DF194" i="46"/>
  <c r="DE194" i="46"/>
  <c r="DC194" i="46"/>
  <c r="DB194" i="46"/>
  <c r="DE193" i="46"/>
  <c r="DF193" i="46" s="1"/>
  <c r="DC193" i="46"/>
  <c r="DB193" i="46"/>
  <c r="DF192" i="46"/>
  <c r="DE192" i="46"/>
  <c r="DC192" i="46"/>
  <c r="DB192" i="46"/>
  <c r="DE191" i="46"/>
  <c r="DF191" i="46" s="1"/>
  <c r="DC191" i="46"/>
  <c r="DB191" i="46"/>
  <c r="DF190" i="46"/>
  <c r="DE190" i="46"/>
  <c r="DC190" i="46"/>
  <c r="DB190" i="46"/>
  <c r="DD190" i="46"/>
  <c r="DE189" i="46"/>
  <c r="DF189" i="46" s="1"/>
  <c r="DC189" i="46"/>
  <c r="DB189" i="46"/>
  <c r="DF188" i="46"/>
  <c r="DE188" i="46"/>
  <c r="DC188" i="46"/>
  <c r="DB188" i="46"/>
  <c r="DD188" i="46"/>
  <c r="DE187" i="46"/>
  <c r="DF187" i="46" s="1"/>
  <c r="DC187" i="46"/>
  <c r="DB187" i="46"/>
  <c r="DF186" i="46"/>
  <c r="DE186" i="46"/>
  <c r="DC186" i="46"/>
  <c r="DB186" i="46"/>
  <c r="DD186" i="46"/>
  <c r="DE185" i="46"/>
  <c r="DF185" i="46" s="1"/>
  <c r="DC185" i="46"/>
  <c r="DB185" i="46"/>
  <c r="DD185" i="46"/>
  <c r="DF184" i="46"/>
  <c r="DE184" i="46"/>
  <c r="DC184" i="46"/>
  <c r="DB184" i="46"/>
  <c r="DE183" i="46"/>
  <c r="DF183" i="46" s="1"/>
  <c r="DC183" i="46"/>
  <c r="DB183" i="46"/>
  <c r="DF182" i="46"/>
  <c r="DE182" i="46"/>
  <c r="DC182" i="46"/>
  <c r="DB182" i="46"/>
  <c r="DF181" i="46"/>
  <c r="DE181" i="46"/>
  <c r="DC181" i="46"/>
  <c r="DB181" i="46"/>
  <c r="DF180" i="46"/>
  <c r="DE180" i="46"/>
  <c r="DC180" i="46"/>
  <c r="DB180" i="46"/>
  <c r="DD180" i="46"/>
  <c r="DE179" i="46"/>
  <c r="DF179" i="46" s="1"/>
  <c r="DC179" i="46"/>
  <c r="DB179" i="46"/>
  <c r="DD179" i="46"/>
  <c r="DF178" i="46"/>
  <c r="DE178" i="46"/>
  <c r="DC178" i="46"/>
  <c r="DB178" i="46"/>
  <c r="DF177" i="46"/>
  <c r="DE177" i="46"/>
  <c r="DC177" i="46"/>
  <c r="DB177" i="46"/>
  <c r="DE176" i="46"/>
  <c r="DF176" i="46" s="1"/>
  <c r="DC176" i="46"/>
  <c r="DB176" i="46"/>
  <c r="DE175" i="46"/>
  <c r="DF175" i="46" s="1"/>
  <c r="DC175" i="46"/>
  <c r="DB175" i="46"/>
  <c r="DF174" i="46"/>
  <c r="DE174" i="46"/>
  <c r="DC174" i="46"/>
  <c r="DB174" i="46"/>
  <c r="DF173" i="46"/>
  <c r="DE173" i="46"/>
  <c r="DC173" i="46"/>
  <c r="DB173" i="46"/>
  <c r="DE172" i="46"/>
  <c r="DF172" i="46" s="1"/>
  <c r="DC172" i="46"/>
  <c r="DB172" i="46"/>
  <c r="DE171" i="46"/>
  <c r="DF171" i="46" s="1"/>
  <c r="DC171" i="46"/>
  <c r="DB171" i="46"/>
  <c r="DF170" i="46"/>
  <c r="DE170" i="46"/>
  <c r="DC170" i="46"/>
  <c r="DB170" i="46"/>
  <c r="DF169" i="46"/>
  <c r="DE169" i="46"/>
  <c r="DC169" i="46"/>
  <c r="DB169" i="46"/>
  <c r="DD169" i="46"/>
  <c r="DE168" i="46"/>
  <c r="DF168" i="46" s="1"/>
  <c r="DC168" i="46"/>
  <c r="DB168" i="46"/>
  <c r="DD168" i="46"/>
  <c r="DE167" i="46"/>
  <c r="DF167" i="46" s="1"/>
  <c r="DC167" i="46"/>
  <c r="DB167" i="46"/>
  <c r="DF166" i="46"/>
  <c r="DE166" i="46"/>
  <c r="DC166" i="46"/>
  <c r="DB166" i="46"/>
  <c r="DD166" i="46"/>
  <c r="DF165" i="46"/>
  <c r="DE165" i="46"/>
  <c r="DC165" i="46"/>
  <c r="DB165" i="46"/>
  <c r="DE164" i="46"/>
  <c r="DF164" i="46" s="1"/>
  <c r="DC164" i="46"/>
  <c r="DB164" i="46"/>
  <c r="DD164" i="46"/>
  <c r="DE163" i="46"/>
  <c r="DF163" i="46" s="1"/>
  <c r="DC163" i="46"/>
  <c r="DB163" i="46"/>
  <c r="DD163" i="46"/>
  <c r="DF162" i="46"/>
  <c r="DE162" i="46"/>
  <c r="DC162" i="46"/>
  <c r="DB162" i="46"/>
  <c r="DE161" i="46"/>
  <c r="DF161" i="46" s="1"/>
  <c r="DC161" i="46"/>
  <c r="DB161" i="46"/>
  <c r="DF160" i="46"/>
  <c r="DE160" i="46"/>
  <c r="DC160" i="46"/>
  <c r="DB160" i="46"/>
  <c r="DE159" i="46"/>
  <c r="DF159" i="46" s="1"/>
  <c r="DC159" i="46"/>
  <c r="DB159" i="46"/>
  <c r="DF158" i="46"/>
  <c r="DE158" i="46"/>
  <c r="DC158" i="46"/>
  <c r="DB158" i="46"/>
  <c r="DE157" i="46"/>
  <c r="DF157" i="46" s="1"/>
  <c r="DC157" i="46"/>
  <c r="DB157" i="46"/>
  <c r="DF156" i="46"/>
  <c r="DE156" i="46"/>
  <c r="DC156" i="46"/>
  <c r="DB156" i="46"/>
  <c r="DE155" i="46"/>
  <c r="DF155" i="46" s="1"/>
  <c r="DC155" i="46"/>
  <c r="DB155" i="46"/>
  <c r="DF154" i="46"/>
  <c r="DE154" i="46"/>
  <c r="DC154" i="46"/>
  <c r="DB154" i="46"/>
  <c r="DE153" i="46"/>
  <c r="DF153" i="46" s="1"/>
  <c r="DC153" i="46"/>
  <c r="DB153" i="46"/>
  <c r="DF152" i="46"/>
  <c r="DE152" i="46"/>
  <c r="DC152" i="46"/>
  <c r="DB152" i="46"/>
  <c r="DE151" i="46"/>
  <c r="DF151" i="46" s="1"/>
  <c r="DC151" i="46"/>
  <c r="DB151" i="46"/>
  <c r="DF150" i="46"/>
  <c r="DE150" i="46"/>
  <c r="DC150" i="46"/>
  <c r="DB150" i="46"/>
  <c r="DD150" i="46"/>
  <c r="DE149" i="46"/>
  <c r="DF149" i="46" s="1"/>
  <c r="DC149" i="46"/>
  <c r="DB149" i="46"/>
  <c r="DF148" i="46"/>
  <c r="DE148" i="46"/>
  <c r="DC148" i="46"/>
  <c r="DB148" i="46"/>
  <c r="DD148" i="46"/>
  <c r="DE147" i="46"/>
  <c r="DF147" i="46" s="1"/>
  <c r="DC147" i="46"/>
  <c r="DB147" i="46"/>
  <c r="DD147" i="46"/>
  <c r="DF146" i="46"/>
  <c r="DE146" i="46"/>
  <c r="DC146" i="46"/>
  <c r="DB146" i="46"/>
  <c r="DE145" i="46"/>
  <c r="DF145" i="46" s="1"/>
  <c r="DC145" i="46"/>
  <c r="DB145" i="46"/>
  <c r="DF144" i="46"/>
  <c r="DE144" i="46"/>
  <c r="DC144" i="46"/>
  <c r="DB144" i="46"/>
  <c r="DE143" i="46"/>
  <c r="DF143" i="46" s="1"/>
  <c r="DC143" i="46"/>
  <c r="DB143" i="46"/>
  <c r="DF142" i="46"/>
  <c r="DE142" i="46"/>
  <c r="DC142" i="46"/>
  <c r="DB142" i="46"/>
  <c r="DE141" i="46"/>
  <c r="DF141" i="46" s="1"/>
  <c r="DC141" i="46"/>
  <c r="DB141" i="46"/>
  <c r="DF140" i="46"/>
  <c r="DE140" i="46"/>
  <c r="DC140" i="46"/>
  <c r="DB140" i="46"/>
  <c r="DE139" i="46"/>
  <c r="DF139" i="46" s="1"/>
  <c r="DC139" i="46"/>
  <c r="DB139" i="46"/>
  <c r="DF138" i="46"/>
  <c r="DE138" i="46"/>
  <c r="DC138" i="46"/>
  <c r="DB138" i="46"/>
  <c r="DE137" i="46"/>
  <c r="DF137" i="46" s="1"/>
  <c r="DC137" i="46"/>
  <c r="DB137" i="46"/>
  <c r="DF136" i="46"/>
  <c r="DE136" i="46"/>
  <c r="DC136" i="46"/>
  <c r="DB136" i="46"/>
  <c r="DE135" i="46"/>
  <c r="DF135" i="46" s="1"/>
  <c r="DC135" i="46"/>
  <c r="DB135" i="46"/>
  <c r="DF134" i="46"/>
  <c r="DE134" i="46"/>
  <c r="DC134" i="46"/>
  <c r="DB134" i="46"/>
  <c r="DD134" i="46"/>
  <c r="DE133" i="46"/>
  <c r="DF133" i="46" s="1"/>
  <c r="DC133" i="46"/>
  <c r="DB133" i="46"/>
  <c r="DF132" i="46"/>
  <c r="DE132" i="46"/>
  <c r="DC132" i="46"/>
  <c r="DB132" i="46"/>
  <c r="DD132" i="46"/>
  <c r="DE131" i="46"/>
  <c r="DF131" i="46" s="1"/>
  <c r="DC131" i="46"/>
  <c r="DB131" i="46"/>
  <c r="DD131" i="46"/>
  <c r="DF130" i="46"/>
  <c r="DE130" i="46"/>
  <c r="DC130" i="46"/>
  <c r="DB130" i="46"/>
  <c r="DE129" i="46"/>
  <c r="DF129" i="46" s="1"/>
  <c r="DC129" i="46"/>
  <c r="DB129" i="46"/>
  <c r="DF128" i="46"/>
  <c r="DE128" i="46"/>
  <c r="DC128" i="46"/>
  <c r="DB128" i="46"/>
  <c r="DE127" i="46"/>
  <c r="DF127" i="46" s="1"/>
  <c r="DC127" i="46"/>
  <c r="DB127" i="46"/>
  <c r="DF126" i="46"/>
  <c r="DE126" i="46"/>
  <c r="DC126" i="46"/>
  <c r="DB126" i="46"/>
  <c r="DE125" i="46"/>
  <c r="DF125" i="46" s="1"/>
  <c r="DC125" i="46"/>
  <c r="DB125" i="46"/>
  <c r="DF124" i="46"/>
  <c r="DE124" i="46"/>
  <c r="DC124" i="46"/>
  <c r="DB124" i="46"/>
  <c r="DE123" i="46"/>
  <c r="DF123" i="46" s="1"/>
  <c r="DC123" i="46"/>
  <c r="DB123" i="46"/>
  <c r="DF122" i="46"/>
  <c r="DE122" i="46"/>
  <c r="DC122" i="46"/>
  <c r="DB122" i="46"/>
  <c r="DE121" i="46"/>
  <c r="DF121" i="46" s="1"/>
  <c r="DC121" i="46"/>
  <c r="DB121" i="46"/>
  <c r="DF120" i="46"/>
  <c r="DE120" i="46"/>
  <c r="DC120" i="46"/>
  <c r="DB120" i="46"/>
  <c r="DE119" i="46"/>
  <c r="DF119" i="46" s="1"/>
  <c r="DC119" i="46"/>
  <c r="DB119" i="46"/>
  <c r="DF118" i="46"/>
  <c r="DE118" i="46"/>
  <c r="DC118" i="46"/>
  <c r="DB118" i="46"/>
  <c r="DD118" i="46"/>
  <c r="DE117" i="46"/>
  <c r="DF117" i="46" s="1"/>
  <c r="DC117" i="46"/>
  <c r="DB117" i="46"/>
  <c r="DF116" i="46"/>
  <c r="DE116" i="46"/>
  <c r="DC116" i="46"/>
  <c r="DB116" i="46"/>
  <c r="DD116" i="46"/>
  <c r="DE115" i="46"/>
  <c r="DF115" i="46" s="1"/>
  <c r="DC115" i="46"/>
  <c r="DB115" i="46"/>
  <c r="DD115" i="46"/>
  <c r="DF114" i="46"/>
  <c r="DE114" i="46"/>
  <c r="DC114" i="46"/>
  <c r="DB114" i="46"/>
  <c r="DE113" i="46"/>
  <c r="DF113" i="46" s="1"/>
  <c r="DC113" i="46"/>
  <c r="DB113" i="46"/>
  <c r="DF112" i="46"/>
  <c r="DE112" i="46"/>
  <c r="DC112" i="46"/>
  <c r="DB112" i="46"/>
  <c r="DE111" i="46"/>
  <c r="DF111" i="46" s="1"/>
  <c r="DC111" i="46"/>
  <c r="DB111" i="46"/>
  <c r="DF110" i="46"/>
  <c r="DE110" i="46"/>
  <c r="DC110" i="46"/>
  <c r="DB110" i="46"/>
  <c r="DE109" i="46"/>
  <c r="DF109" i="46" s="1"/>
  <c r="DC109" i="46"/>
  <c r="DB109" i="46"/>
  <c r="DF108" i="46"/>
  <c r="DE108" i="46"/>
  <c r="DC108" i="46"/>
  <c r="DB108" i="46"/>
  <c r="DE107" i="46"/>
  <c r="DF107" i="46" s="1"/>
  <c r="DC107" i="46"/>
  <c r="DB107" i="46"/>
  <c r="DF106" i="46"/>
  <c r="DE106" i="46"/>
  <c r="DC106" i="46"/>
  <c r="DB106" i="46"/>
  <c r="DE105" i="46"/>
  <c r="DF105" i="46" s="1"/>
  <c r="DC105" i="46"/>
  <c r="DB105" i="46"/>
  <c r="DF104" i="46"/>
  <c r="DE104" i="46"/>
  <c r="DC104" i="46"/>
  <c r="DB104" i="46"/>
  <c r="DE103" i="46"/>
  <c r="DF103" i="46" s="1"/>
  <c r="DC103" i="46"/>
  <c r="DB103" i="46"/>
  <c r="DF102" i="46"/>
  <c r="DE102" i="46"/>
  <c r="DC102" i="46"/>
  <c r="DB102" i="46"/>
  <c r="DD102" i="46"/>
  <c r="DE101" i="46"/>
  <c r="DF101" i="46" s="1"/>
  <c r="DC101" i="46"/>
  <c r="DB101" i="46"/>
  <c r="DF100" i="46"/>
  <c r="DE100" i="46"/>
  <c r="DC100" i="46"/>
  <c r="DB100" i="46"/>
  <c r="DD100" i="46"/>
  <c r="DE99" i="46"/>
  <c r="DF99" i="46" s="1"/>
  <c r="DC99" i="46"/>
  <c r="DB99" i="46"/>
  <c r="DD99" i="46"/>
  <c r="DF98" i="46"/>
  <c r="DE98" i="46"/>
  <c r="DC98" i="46"/>
  <c r="DB98" i="46"/>
  <c r="DE97" i="46"/>
  <c r="DF97" i="46" s="1"/>
  <c r="DC97" i="46"/>
  <c r="DB97" i="46"/>
  <c r="DF96" i="46"/>
  <c r="DE96" i="46"/>
  <c r="DC96" i="46"/>
  <c r="DB96" i="46"/>
  <c r="DE95" i="46"/>
  <c r="DF95" i="46" s="1"/>
  <c r="DC95" i="46"/>
  <c r="DB95" i="46"/>
  <c r="DF94" i="46"/>
  <c r="DE94" i="46"/>
  <c r="DC94" i="46"/>
  <c r="DB94" i="46"/>
  <c r="DE93" i="46"/>
  <c r="DF93" i="46" s="1"/>
  <c r="DC93" i="46"/>
  <c r="DB93" i="46"/>
  <c r="DF92" i="46"/>
  <c r="DE92" i="46"/>
  <c r="DC92" i="46"/>
  <c r="DB92" i="46"/>
  <c r="DE91" i="46"/>
  <c r="DF91" i="46" s="1"/>
  <c r="DC91" i="46"/>
  <c r="DB91" i="46"/>
  <c r="DF90" i="46"/>
  <c r="DE90" i="46"/>
  <c r="DC90" i="46"/>
  <c r="DB90" i="46"/>
  <c r="DE89" i="46"/>
  <c r="DF89" i="46" s="1"/>
  <c r="DC89" i="46"/>
  <c r="DB89" i="46"/>
  <c r="DF88" i="46"/>
  <c r="DE88" i="46"/>
  <c r="DC88" i="46"/>
  <c r="DB88" i="46"/>
  <c r="DE87" i="46"/>
  <c r="DF87" i="46" s="1"/>
  <c r="DC87" i="46"/>
  <c r="DB87" i="46"/>
  <c r="DF86" i="46"/>
  <c r="DE86" i="46"/>
  <c r="DC86" i="46"/>
  <c r="DB86" i="46"/>
  <c r="DD86" i="46"/>
  <c r="DE85" i="46"/>
  <c r="DF85" i="46" s="1"/>
  <c r="DC85" i="46"/>
  <c r="DB85" i="46"/>
  <c r="DF84" i="46"/>
  <c r="DE84" i="46"/>
  <c r="DC84" i="46"/>
  <c r="DB84" i="46"/>
  <c r="DD84" i="46"/>
  <c r="DE83" i="46"/>
  <c r="DF83" i="46" s="1"/>
  <c r="DC83" i="46"/>
  <c r="DB83" i="46"/>
  <c r="DD83" i="46"/>
  <c r="DF82" i="46"/>
  <c r="DE82" i="46"/>
  <c r="DC82" i="46"/>
  <c r="DB82" i="46"/>
  <c r="DE81" i="46"/>
  <c r="DF81" i="46" s="1"/>
  <c r="DC81" i="46"/>
  <c r="DB81" i="46"/>
  <c r="DF80" i="46"/>
  <c r="DE80" i="46"/>
  <c r="DC80" i="46"/>
  <c r="DB80" i="46"/>
  <c r="DE79" i="46"/>
  <c r="DF79" i="46" s="1"/>
  <c r="DC79" i="46"/>
  <c r="DB79" i="46"/>
  <c r="DF78" i="46"/>
  <c r="DE78" i="46"/>
  <c r="DC78" i="46"/>
  <c r="DB78" i="46"/>
  <c r="DE77" i="46"/>
  <c r="DF77" i="46" s="1"/>
  <c r="DC77" i="46"/>
  <c r="DB77" i="46"/>
  <c r="DF76" i="46"/>
  <c r="DE76" i="46"/>
  <c r="DC76" i="46"/>
  <c r="DB76" i="46"/>
  <c r="DE75" i="46"/>
  <c r="DF75" i="46" s="1"/>
  <c r="DC75" i="46"/>
  <c r="DB75" i="46"/>
  <c r="DF74" i="46"/>
  <c r="DE74" i="46"/>
  <c r="DC74" i="46"/>
  <c r="DB74" i="46"/>
  <c r="DE73" i="46"/>
  <c r="DF73" i="46" s="1"/>
  <c r="DC73" i="46"/>
  <c r="DB73" i="46"/>
  <c r="DF72" i="46"/>
  <c r="DE72" i="46"/>
  <c r="DC72" i="46"/>
  <c r="DB72" i="46"/>
  <c r="DE71" i="46"/>
  <c r="DF71" i="46" s="1"/>
  <c r="DC71" i="46"/>
  <c r="DB71" i="46"/>
  <c r="DF70" i="46"/>
  <c r="DE70" i="46"/>
  <c r="DC70" i="46"/>
  <c r="DB70" i="46"/>
  <c r="DE69" i="46"/>
  <c r="DF69" i="46" s="1"/>
  <c r="DC69" i="46"/>
  <c r="DB69" i="46"/>
  <c r="DF68" i="46"/>
  <c r="DE68" i="46"/>
  <c r="DC68" i="46"/>
  <c r="DB68" i="46"/>
  <c r="DE67" i="46"/>
  <c r="DF67" i="46" s="1"/>
  <c r="DC67" i="46"/>
  <c r="DB67" i="46"/>
  <c r="DF66" i="46"/>
  <c r="DE66" i="46"/>
  <c r="DC66" i="46"/>
  <c r="DB66" i="46"/>
  <c r="DE65" i="46"/>
  <c r="DF65" i="46" s="1"/>
  <c r="DC65" i="46"/>
  <c r="DB65" i="46"/>
  <c r="DF64" i="46"/>
  <c r="DE64" i="46"/>
  <c r="DC64" i="46"/>
  <c r="DB64" i="46"/>
  <c r="DE63" i="46"/>
  <c r="DF63" i="46" s="1"/>
  <c r="DC63" i="46"/>
  <c r="DB63" i="46"/>
  <c r="DF62" i="46"/>
  <c r="DE62" i="46"/>
  <c r="DC62" i="46"/>
  <c r="DB62" i="46"/>
  <c r="DE61" i="46"/>
  <c r="DF61" i="46" s="1"/>
  <c r="DC61" i="46"/>
  <c r="DB61" i="46"/>
  <c r="DF60" i="46"/>
  <c r="DE60" i="46"/>
  <c r="DC60" i="46"/>
  <c r="DB60" i="46"/>
  <c r="DE59" i="46"/>
  <c r="DF59" i="46" s="1"/>
  <c r="DC59" i="46"/>
  <c r="DB59" i="46"/>
  <c r="DF58" i="46"/>
  <c r="DE58" i="46"/>
  <c r="DC58" i="46"/>
  <c r="DB58" i="46"/>
  <c r="DE57" i="46"/>
  <c r="DF57" i="46" s="1"/>
  <c r="DC57" i="46"/>
  <c r="DB57" i="46"/>
  <c r="DF56" i="46"/>
  <c r="DE56" i="46"/>
  <c r="DC56" i="46"/>
  <c r="DB56" i="46"/>
  <c r="DE55" i="46"/>
  <c r="DF55" i="46" s="1"/>
  <c r="DC55" i="46"/>
  <c r="DB55" i="46"/>
  <c r="DF54" i="46"/>
  <c r="DE54" i="46"/>
  <c r="DC54" i="46"/>
  <c r="DB54" i="46"/>
  <c r="DE53" i="46"/>
  <c r="DF53" i="46" s="1"/>
  <c r="DC53" i="46"/>
  <c r="DB53" i="46"/>
  <c r="DF52" i="46"/>
  <c r="DE52" i="46"/>
  <c r="DC52" i="46"/>
  <c r="DB52" i="46"/>
  <c r="DE51" i="46"/>
  <c r="DF51" i="46" s="1"/>
  <c r="DC51" i="46"/>
  <c r="DB51" i="46"/>
  <c r="DF50" i="46"/>
  <c r="DE50" i="46"/>
  <c r="DC50" i="46"/>
  <c r="DB50" i="46"/>
  <c r="DE49" i="46"/>
  <c r="DF49" i="46" s="1"/>
  <c r="DC49" i="46"/>
  <c r="DB49" i="46"/>
  <c r="DF48" i="46"/>
  <c r="DE48" i="46"/>
  <c r="DC48" i="46"/>
  <c r="DB48" i="46"/>
  <c r="DD48" i="46"/>
  <c r="DE47" i="46"/>
  <c r="DF47" i="46" s="1"/>
  <c r="DC47" i="46"/>
  <c r="DB47" i="46"/>
  <c r="DD47" i="46"/>
  <c r="DF46" i="46"/>
  <c r="DE46" i="46"/>
  <c r="DC46" i="46"/>
  <c r="DB46" i="46"/>
  <c r="DE45" i="46"/>
  <c r="DF45" i="46" s="1"/>
  <c r="DC45" i="46"/>
  <c r="DB45" i="46"/>
  <c r="DF44" i="46"/>
  <c r="DE44" i="46"/>
  <c r="DC44" i="46"/>
  <c r="DB44" i="46"/>
  <c r="DE43" i="46"/>
  <c r="DF43" i="46" s="1"/>
  <c r="DC43" i="46"/>
  <c r="DB43" i="46"/>
  <c r="DF42" i="46"/>
  <c r="DE42" i="46"/>
  <c r="DC42" i="46"/>
  <c r="DB42" i="46"/>
  <c r="DE41" i="46"/>
  <c r="DF41" i="46" s="1"/>
  <c r="DC41" i="46"/>
  <c r="DB41" i="46"/>
  <c r="DF40" i="46"/>
  <c r="DE40" i="46"/>
  <c r="DC40" i="46"/>
  <c r="DB40" i="46"/>
  <c r="DD40" i="46"/>
  <c r="DE39" i="46"/>
  <c r="DF39" i="46" s="1"/>
  <c r="DC39" i="46"/>
  <c r="DB39" i="46"/>
  <c r="DD39" i="46"/>
  <c r="DF38" i="46"/>
  <c r="DE38" i="46"/>
  <c r="DC38" i="46"/>
  <c r="DB38" i="46"/>
  <c r="DE37" i="46"/>
  <c r="DF37" i="46" s="1"/>
  <c r="DC37" i="46"/>
  <c r="DB37" i="46"/>
  <c r="DF36" i="46"/>
  <c r="DE36" i="46"/>
  <c r="DC36" i="46"/>
  <c r="DB36" i="46"/>
  <c r="DE35" i="46"/>
  <c r="DF35" i="46" s="1"/>
  <c r="DC35" i="46"/>
  <c r="DB35" i="46"/>
  <c r="DF34" i="46"/>
  <c r="DE34" i="46"/>
  <c r="DC34" i="46"/>
  <c r="DB34" i="46"/>
  <c r="DE33" i="46"/>
  <c r="DF33" i="46" s="1"/>
  <c r="DC33" i="46"/>
  <c r="DB33" i="46"/>
  <c r="DF32" i="46"/>
  <c r="DE32" i="46"/>
  <c r="DC32" i="46"/>
  <c r="DB32" i="46"/>
  <c r="DD32" i="46"/>
  <c r="DE31" i="46"/>
  <c r="DF31" i="46" s="1"/>
  <c r="DC31" i="46"/>
  <c r="DB31" i="46"/>
  <c r="DD31" i="46"/>
  <c r="DF30" i="46"/>
  <c r="DE30" i="46"/>
  <c r="DC30" i="46"/>
  <c r="DB30" i="46"/>
  <c r="DE29" i="46"/>
  <c r="DF29" i="46" s="1"/>
  <c r="DC29" i="46"/>
  <c r="DB29" i="46"/>
  <c r="DF28" i="46"/>
  <c r="DE28" i="46"/>
  <c r="DC28" i="46"/>
  <c r="DB28" i="46"/>
  <c r="DE27" i="46"/>
  <c r="DF27" i="46" s="1"/>
  <c r="DC27" i="46"/>
  <c r="DB27" i="46"/>
  <c r="DF26" i="46"/>
  <c r="DE26" i="46"/>
  <c r="DC26" i="46"/>
  <c r="DB26" i="46"/>
  <c r="DE25" i="46"/>
  <c r="DF25" i="46" s="1"/>
  <c r="DC25" i="46"/>
  <c r="DB25" i="46"/>
  <c r="DF24" i="46"/>
  <c r="DE24" i="46"/>
  <c r="DC24" i="46"/>
  <c r="DB24" i="46"/>
  <c r="DD24" i="46"/>
  <c r="DE23" i="46"/>
  <c r="DF23" i="46" s="1"/>
  <c r="DC23" i="46"/>
  <c r="DB23" i="46"/>
  <c r="DD23" i="46"/>
  <c r="DF22" i="46"/>
  <c r="DE22" i="46"/>
  <c r="DC22" i="46"/>
  <c r="DB22" i="46"/>
  <c r="DE21" i="46"/>
  <c r="DF21" i="46" s="1"/>
  <c r="DC21" i="46"/>
  <c r="DB21" i="46"/>
  <c r="DF20" i="46"/>
  <c r="DE20" i="46"/>
  <c r="DC20" i="46"/>
  <c r="DB20" i="46"/>
  <c r="DE19" i="46"/>
  <c r="DF19" i="46" s="1"/>
  <c r="DC19" i="46"/>
  <c r="DB19" i="46"/>
  <c r="DF18" i="46"/>
  <c r="DE18" i="46"/>
  <c r="DC18" i="46"/>
  <c r="DB18" i="46"/>
  <c r="DE17" i="46"/>
  <c r="DF17" i="46" s="1"/>
  <c r="DC17" i="46"/>
  <c r="DB17" i="46"/>
  <c r="DF16" i="46"/>
  <c r="DE16" i="46"/>
  <c r="DC16" i="46"/>
  <c r="DB16" i="46"/>
  <c r="DD16" i="46"/>
  <c r="DE15" i="46"/>
  <c r="DF15" i="46" s="1"/>
  <c r="DC15" i="46"/>
  <c r="DB15" i="46"/>
  <c r="DD15" i="46"/>
  <c r="DF14" i="46"/>
  <c r="DE14" i="46"/>
  <c r="DC14" i="46"/>
  <c r="DB14" i="46"/>
  <c r="DE13" i="46"/>
  <c r="DF13" i="46" s="1"/>
  <c r="DC13" i="46"/>
  <c r="DB13" i="46"/>
  <c r="DF12" i="46"/>
  <c r="DE12" i="46"/>
  <c r="DC12" i="46"/>
  <c r="DB12" i="46"/>
  <c r="DD12" i="46"/>
  <c r="CG215" i="46"/>
  <c r="CG216" i="46"/>
  <c r="CG217" i="46"/>
  <c r="CG218" i="46"/>
  <c r="CG214" i="46"/>
  <c r="CG13" i="46"/>
  <c r="CH13" i="46"/>
  <c r="CI13" i="46"/>
  <c r="CJ13" i="46"/>
  <c r="CM13" i="46" s="1"/>
  <c r="CG14" i="46"/>
  <c r="CH14" i="46"/>
  <c r="CI14" i="46"/>
  <c r="CJ14" i="46"/>
  <c r="CM14" i="46" s="1"/>
  <c r="CG15" i="46"/>
  <c r="CH15" i="46"/>
  <c r="CI15" i="46"/>
  <c r="CJ15" i="46"/>
  <c r="CG16" i="46"/>
  <c r="CH16" i="46"/>
  <c r="CI16" i="46"/>
  <c r="CJ16" i="46"/>
  <c r="CM16" i="46" s="1"/>
  <c r="CG17" i="46"/>
  <c r="CH17" i="46"/>
  <c r="CI17" i="46"/>
  <c r="CJ17" i="46"/>
  <c r="CM17" i="46" s="1"/>
  <c r="CG18" i="46"/>
  <c r="CH18" i="46"/>
  <c r="CI18" i="46"/>
  <c r="CJ18" i="46"/>
  <c r="CM18" i="46" s="1"/>
  <c r="CG19" i="46"/>
  <c r="CH19" i="46"/>
  <c r="CI19" i="46"/>
  <c r="CJ19" i="46"/>
  <c r="CM19" i="46" s="1"/>
  <c r="CG20" i="46"/>
  <c r="CH20" i="46"/>
  <c r="CI20" i="46"/>
  <c r="CJ20" i="46"/>
  <c r="CM20" i="46" s="1"/>
  <c r="CG21" i="46"/>
  <c r="CH21" i="46"/>
  <c r="CI21" i="46"/>
  <c r="CJ21" i="46"/>
  <c r="CG22" i="46"/>
  <c r="CH22" i="46"/>
  <c r="CI22" i="46"/>
  <c r="CJ22" i="46"/>
  <c r="CG23" i="46"/>
  <c r="CH23" i="46"/>
  <c r="CI23" i="46"/>
  <c r="CJ23" i="46"/>
  <c r="CG24" i="46"/>
  <c r="CH24" i="46"/>
  <c r="CI24" i="46"/>
  <c r="CJ24" i="46"/>
  <c r="CM24" i="46" s="1"/>
  <c r="CG25" i="46"/>
  <c r="CH25" i="46"/>
  <c r="CI25" i="46"/>
  <c r="CJ25" i="46"/>
  <c r="CM25" i="46" s="1"/>
  <c r="CG26" i="46"/>
  <c r="CH26" i="46"/>
  <c r="CI26" i="46"/>
  <c r="CJ26" i="46"/>
  <c r="CM26" i="46" s="1"/>
  <c r="CG27" i="46"/>
  <c r="CH27" i="46"/>
  <c r="CI27" i="46"/>
  <c r="CJ27" i="46"/>
  <c r="CM27" i="46" s="1"/>
  <c r="CG28" i="46"/>
  <c r="CH28" i="46"/>
  <c r="CI28" i="46"/>
  <c r="CJ28" i="46"/>
  <c r="CM28" i="46" s="1"/>
  <c r="CG29" i="46"/>
  <c r="CH29" i="46"/>
  <c r="CI29" i="46"/>
  <c r="CJ29" i="46"/>
  <c r="CG30" i="46"/>
  <c r="CH30" i="46"/>
  <c r="CI30" i="46"/>
  <c r="CJ30" i="46"/>
  <c r="CG31" i="46"/>
  <c r="CH31" i="46"/>
  <c r="CI31" i="46"/>
  <c r="CJ31" i="46"/>
  <c r="CM31" i="46" s="1"/>
  <c r="CG32" i="46"/>
  <c r="CH32" i="46"/>
  <c r="CI32" i="46"/>
  <c r="CJ32" i="46"/>
  <c r="CM32" i="46" s="1"/>
  <c r="CG33" i="46"/>
  <c r="CH33" i="46"/>
  <c r="CI33" i="46"/>
  <c r="CJ33" i="46"/>
  <c r="CM33" i="46" s="1"/>
  <c r="CG34" i="46"/>
  <c r="CH34" i="46"/>
  <c r="CI34" i="46"/>
  <c r="CJ34" i="46"/>
  <c r="CM34" i="46" s="1"/>
  <c r="CG35" i="46"/>
  <c r="CH35" i="46"/>
  <c r="CI35" i="46"/>
  <c r="CJ35" i="46"/>
  <c r="CG36" i="46"/>
  <c r="CH36" i="46"/>
  <c r="CI36" i="46"/>
  <c r="CJ36" i="46"/>
  <c r="CM36" i="46" s="1"/>
  <c r="CG37" i="46"/>
  <c r="CH37" i="46"/>
  <c r="CI37" i="46"/>
  <c r="CJ37" i="46"/>
  <c r="CM37" i="46" s="1"/>
  <c r="CG38" i="46"/>
  <c r="CH38" i="46"/>
  <c r="CI38" i="46"/>
  <c r="CJ38" i="46"/>
  <c r="CM38" i="46" s="1"/>
  <c r="CG39" i="46"/>
  <c r="CH39" i="46"/>
  <c r="CI39" i="46"/>
  <c r="CJ39" i="46"/>
  <c r="CM39" i="46" s="1"/>
  <c r="CG40" i="46"/>
  <c r="CH40" i="46"/>
  <c r="CI40" i="46"/>
  <c r="CJ40" i="46"/>
  <c r="CG41" i="46"/>
  <c r="CH41" i="46"/>
  <c r="CI41" i="46"/>
  <c r="CJ41" i="46"/>
  <c r="CM41" i="46" s="1"/>
  <c r="CG42" i="46"/>
  <c r="CH42" i="46"/>
  <c r="CI42" i="46"/>
  <c r="CJ42" i="46"/>
  <c r="CM42" i="46" s="1"/>
  <c r="CG43" i="46"/>
  <c r="CH43" i="46"/>
  <c r="CI43" i="46"/>
  <c r="CJ43" i="46"/>
  <c r="CM43" i="46" s="1"/>
  <c r="CG44" i="46"/>
  <c r="CH44" i="46"/>
  <c r="CI44" i="46"/>
  <c r="CJ44" i="46"/>
  <c r="CM44" i="46" s="1"/>
  <c r="CG45" i="46"/>
  <c r="CH45" i="46"/>
  <c r="CI45" i="46"/>
  <c r="CJ45" i="46"/>
  <c r="CM45" i="46" s="1"/>
  <c r="CG46" i="46"/>
  <c r="CH46" i="46"/>
  <c r="CI46" i="46"/>
  <c r="CJ46" i="46"/>
  <c r="CM46" i="46" s="1"/>
  <c r="CG47" i="46"/>
  <c r="CH47" i="46"/>
  <c r="CI47" i="46"/>
  <c r="CJ47" i="46"/>
  <c r="CG48" i="46"/>
  <c r="CH48" i="46"/>
  <c r="CI48" i="46"/>
  <c r="CJ48" i="46"/>
  <c r="CM48" i="46" s="1"/>
  <c r="CG49" i="46"/>
  <c r="CH49" i="46"/>
  <c r="CI49" i="46"/>
  <c r="CJ49" i="46"/>
  <c r="CM49" i="46" s="1"/>
  <c r="CG50" i="46"/>
  <c r="CH50" i="46"/>
  <c r="CI50" i="46"/>
  <c r="CJ50" i="46"/>
  <c r="CM50" i="46" s="1"/>
  <c r="CG51" i="46"/>
  <c r="CH51" i="46"/>
  <c r="CI51" i="46"/>
  <c r="CJ51" i="46"/>
  <c r="CM51" i="46" s="1"/>
  <c r="CG52" i="46"/>
  <c r="CH52" i="46"/>
  <c r="CI52" i="46"/>
  <c r="CJ52" i="46"/>
  <c r="CM52" i="46" s="1"/>
  <c r="CG53" i="46"/>
  <c r="CH53" i="46"/>
  <c r="CI53" i="46"/>
  <c r="CJ53" i="46"/>
  <c r="CG54" i="46"/>
  <c r="CH54" i="46"/>
  <c r="CI54" i="46"/>
  <c r="CJ54" i="46"/>
  <c r="CG55" i="46"/>
  <c r="CH55" i="46"/>
  <c r="CI55" i="46"/>
  <c r="CJ55" i="46"/>
  <c r="CM55" i="46" s="1"/>
  <c r="CG56" i="46"/>
  <c r="CH56" i="46"/>
  <c r="CI56" i="46"/>
  <c r="CJ56" i="46"/>
  <c r="CM56" i="46" s="1"/>
  <c r="CG57" i="46"/>
  <c r="CH57" i="46"/>
  <c r="CI57" i="46"/>
  <c r="CJ57" i="46"/>
  <c r="CG58" i="46"/>
  <c r="CH58" i="46"/>
  <c r="CI58" i="46"/>
  <c r="CJ58" i="46"/>
  <c r="CM58" i="46" s="1"/>
  <c r="CG59" i="46"/>
  <c r="CH59" i="46"/>
  <c r="CI59" i="46"/>
  <c r="CJ59" i="46"/>
  <c r="CM59" i="46" s="1"/>
  <c r="CG60" i="46"/>
  <c r="CH60" i="46"/>
  <c r="CI60" i="46"/>
  <c r="CJ60" i="46"/>
  <c r="CM60" i="46" s="1"/>
  <c r="CG61" i="46"/>
  <c r="CH61" i="46"/>
  <c r="CI61" i="46"/>
  <c r="CJ61" i="46"/>
  <c r="CG62" i="46"/>
  <c r="CH62" i="46"/>
  <c r="CI62" i="46"/>
  <c r="CJ62" i="46"/>
  <c r="CM62" i="46" s="1"/>
  <c r="CG63" i="46"/>
  <c r="CH63" i="46"/>
  <c r="CI63" i="46"/>
  <c r="CJ63" i="46"/>
  <c r="CG64" i="46"/>
  <c r="CH64" i="46"/>
  <c r="CI64" i="46"/>
  <c r="CJ64" i="46"/>
  <c r="CM64" i="46" s="1"/>
  <c r="CG65" i="46"/>
  <c r="CH65" i="46"/>
  <c r="CI65" i="46"/>
  <c r="CJ65" i="46"/>
  <c r="CM65" i="46" s="1"/>
  <c r="CG66" i="46"/>
  <c r="CH66" i="46"/>
  <c r="CI66" i="46"/>
  <c r="CJ66" i="46"/>
  <c r="CM66" i="46" s="1"/>
  <c r="CG67" i="46"/>
  <c r="CH67" i="46"/>
  <c r="CI67" i="46"/>
  <c r="CJ67" i="46"/>
  <c r="CM67" i="46" s="1"/>
  <c r="CG68" i="46"/>
  <c r="CH68" i="46"/>
  <c r="CI68" i="46"/>
  <c r="CJ68" i="46"/>
  <c r="CM68" i="46" s="1"/>
  <c r="CG69" i="46"/>
  <c r="CH69" i="46"/>
  <c r="CI69" i="46"/>
  <c r="CJ69" i="46"/>
  <c r="CG70" i="46"/>
  <c r="CH70" i="46"/>
  <c r="CI70" i="46"/>
  <c r="CJ70" i="46"/>
  <c r="CM70" i="46" s="1"/>
  <c r="CG71" i="46"/>
  <c r="CH71" i="46"/>
  <c r="CI71" i="46"/>
  <c r="CJ71" i="46"/>
  <c r="CG72" i="46"/>
  <c r="CH72" i="46"/>
  <c r="CI72" i="46"/>
  <c r="CJ72" i="46"/>
  <c r="CM72" i="46" s="1"/>
  <c r="CG73" i="46"/>
  <c r="CH73" i="46"/>
  <c r="CI73" i="46"/>
  <c r="CJ73" i="46"/>
  <c r="CM73" i="46" s="1"/>
  <c r="CG74" i="46"/>
  <c r="CH74" i="46"/>
  <c r="CI74" i="46"/>
  <c r="CJ74" i="46"/>
  <c r="CM74" i="46" s="1"/>
  <c r="CG75" i="46"/>
  <c r="CH75" i="46"/>
  <c r="CI75" i="46"/>
  <c r="CJ75" i="46"/>
  <c r="CM75" i="46" s="1"/>
  <c r="CG76" i="46"/>
  <c r="CH76" i="46"/>
  <c r="CI76" i="46"/>
  <c r="CJ76" i="46"/>
  <c r="CM76" i="46" s="1"/>
  <c r="CG77" i="46"/>
  <c r="CH77" i="46"/>
  <c r="CI77" i="46"/>
  <c r="CJ77" i="46"/>
  <c r="CG78" i="46"/>
  <c r="CH78" i="46"/>
  <c r="CI78" i="46"/>
  <c r="CJ78" i="46"/>
  <c r="CM78" i="46" s="1"/>
  <c r="CG79" i="46"/>
  <c r="CH79" i="46"/>
  <c r="CI79" i="46"/>
  <c r="CJ79" i="46"/>
  <c r="CG80" i="46"/>
  <c r="CH80" i="46"/>
  <c r="CI80" i="46"/>
  <c r="CJ80" i="46"/>
  <c r="CM80" i="46" s="1"/>
  <c r="CG81" i="46"/>
  <c r="CH81" i="46"/>
  <c r="CI81" i="46"/>
  <c r="CJ81" i="46"/>
  <c r="CM81" i="46" s="1"/>
  <c r="CG82" i="46"/>
  <c r="CH82" i="46"/>
  <c r="CI82" i="46"/>
  <c r="CJ82" i="46"/>
  <c r="CM82" i="46" s="1"/>
  <c r="CG83" i="46"/>
  <c r="CH83" i="46"/>
  <c r="CI83" i="46"/>
  <c r="CJ83" i="46"/>
  <c r="CM83" i="46" s="1"/>
  <c r="CG84" i="46"/>
  <c r="CH84" i="46"/>
  <c r="CI84" i="46"/>
  <c r="CJ84" i="46"/>
  <c r="CM84" i="46" s="1"/>
  <c r="CG85" i="46"/>
  <c r="CH85" i="46"/>
  <c r="CI85" i="46"/>
  <c r="CJ85" i="46"/>
  <c r="CG86" i="46"/>
  <c r="CH86" i="46"/>
  <c r="CI86" i="46"/>
  <c r="CJ86" i="46"/>
  <c r="CM86" i="46" s="1"/>
  <c r="CG87" i="46"/>
  <c r="CH87" i="46"/>
  <c r="CI87" i="46"/>
  <c r="CJ87" i="46"/>
  <c r="CG88" i="46"/>
  <c r="CH88" i="46"/>
  <c r="CI88" i="46"/>
  <c r="CJ88" i="46"/>
  <c r="CM88" i="46" s="1"/>
  <c r="CG89" i="46"/>
  <c r="CH89" i="46"/>
  <c r="CI89" i="46"/>
  <c r="CJ89" i="46"/>
  <c r="CM89" i="46" s="1"/>
  <c r="CG90" i="46"/>
  <c r="CH90" i="46"/>
  <c r="CI90" i="46"/>
  <c r="CJ90" i="46"/>
  <c r="CM90" i="46" s="1"/>
  <c r="CG91" i="46"/>
  <c r="CH91" i="46"/>
  <c r="CI91" i="46"/>
  <c r="CJ91" i="46"/>
  <c r="CM91" i="46" s="1"/>
  <c r="CG92" i="46"/>
  <c r="CH92" i="46"/>
  <c r="CI92" i="46"/>
  <c r="CJ92" i="46"/>
  <c r="CM92" i="46" s="1"/>
  <c r="CG93" i="46"/>
  <c r="CH93" i="46"/>
  <c r="CI93" i="46"/>
  <c r="CJ93" i="46"/>
  <c r="CG94" i="46"/>
  <c r="CH94" i="46"/>
  <c r="CI94" i="46"/>
  <c r="CJ94" i="46"/>
  <c r="CM94" i="46" s="1"/>
  <c r="CG95" i="46"/>
  <c r="CH95" i="46"/>
  <c r="CI95" i="46"/>
  <c r="CJ95" i="46"/>
  <c r="CG96" i="46"/>
  <c r="CH96" i="46"/>
  <c r="CI96" i="46"/>
  <c r="CJ96" i="46"/>
  <c r="CM96" i="46" s="1"/>
  <c r="CG97" i="46"/>
  <c r="CH97" i="46"/>
  <c r="CI97" i="46"/>
  <c r="CJ97" i="46"/>
  <c r="CM97" i="46" s="1"/>
  <c r="CG98" i="46"/>
  <c r="CH98" i="46"/>
  <c r="CI98" i="46"/>
  <c r="CJ98" i="46"/>
  <c r="CM98" i="46" s="1"/>
  <c r="CG99" i="46"/>
  <c r="CH99" i="46"/>
  <c r="CI99" i="46"/>
  <c r="CJ99" i="46"/>
  <c r="CM99" i="46" s="1"/>
  <c r="CG100" i="46"/>
  <c r="CH100" i="46"/>
  <c r="CI100" i="46"/>
  <c r="CJ100" i="46"/>
  <c r="CM100" i="46" s="1"/>
  <c r="CG101" i="46"/>
  <c r="CH101" i="46"/>
  <c r="CI101" i="46"/>
  <c r="CJ101" i="46"/>
  <c r="CG102" i="46"/>
  <c r="CH102" i="46"/>
  <c r="CI102" i="46"/>
  <c r="CJ102" i="46"/>
  <c r="CM102" i="46" s="1"/>
  <c r="CG103" i="46"/>
  <c r="CH103" i="46"/>
  <c r="CI103" i="46"/>
  <c r="CJ103" i="46"/>
  <c r="CG104" i="46"/>
  <c r="CH104" i="46"/>
  <c r="CI104" i="46"/>
  <c r="CJ104" i="46"/>
  <c r="CM104" i="46" s="1"/>
  <c r="CG105" i="46"/>
  <c r="CH105" i="46"/>
  <c r="CI105" i="46"/>
  <c r="CJ105" i="46"/>
  <c r="CM105" i="46" s="1"/>
  <c r="CG106" i="46"/>
  <c r="CH106" i="46"/>
  <c r="CI106" i="46"/>
  <c r="CJ106" i="46"/>
  <c r="CM106" i="46" s="1"/>
  <c r="CG107" i="46"/>
  <c r="CH107" i="46"/>
  <c r="CI107" i="46"/>
  <c r="CJ107" i="46"/>
  <c r="CM107" i="46" s="1"/>
  <c r="CG108" i="46"/>
  <c r="CH108" i="46"/>
  <c r="CI108" i="46"/>
  <c r="CJ108" i="46"/>
  <c r="CM108" i="46" s="1"/>
  <c r="CG109" i="46"/>
  <c r="CH109" i="46"/>
  <c r="CI109" i="46"/>
  <c r="CJ109" i="46"/>
  <c r="CG110" i="46"/>
  <c r="CH110" i="46"/>
  <c r="CI110" i="46"/>
  <c r="CJ110" i="46"/>
  <c r="CM110" i="46" s="1"/>
  <c r="CG111" i="46"/>
  <c r="CH111" i="46"/>
  <c r="CI111" i="46"/>
  <c r="CJ111" i="46"/>
  <c r="CM111" i="46" s="1"/>
  <c r="CG112" i="46"/>
  <c r="CH112" i="46"/>
  <c r="CI112" i="46"/>
  <c r="CJ112" i="46"/>
  <c r="CM112" i="46" s="1"/>
  <c r="CG113" i="46"/>
  <c r="CH113" i="46"/>
  <c r="CI113" i="46"/>
  <c r="CJ113" i="46"/>
  <c r="CG114" i="46"/>
  <c r="CH114" i="46"/>
  <c r="CI114" i="46"/>
  <c r="CJ114" i="46"/>
  <c r="CM114" i="46" s="1"/>
  <c r="CG115" i="46"/>
  <c r="CH115" i="46"/>
  <c r="CI115" i="46"/>
  <c r="CJ115" i="46"/>
  <c r="CM115" i="46" s="1"/>
  <c r="CG116" i="46"/>
  <c r="CH116" i="46"/>
  <c r="CI116" i="46"/>
  <c r="CJ116" i="46"/>
  <c r="CM116" i="46" s="1"/>
  <c r="CG117" i="46"/>
  <c r="CH117" i="46"/>
  <c r="CI117" i="46"/>
  <c r="CJ117" i="46"/>
  <c r="CG118" i="46"/>
  <c r="CH118" i="46"/>
  <c r="CI118" i="46"/>
  <c r="CJ118" i="46"/>
  <c r="CM118" i="46" s="1"/>
  <c r="CG119" i="46"/>
  <c r="CH119" i="46"/>
  <c r="CI119" i="46"/>
  <c r="CJ119" i="46"/>
  <c r="CM119" i="46" s="1"/>
  <c r="CG120" i="46"/>
  <c r="CH120" i="46"/>
  <c r="CI120" i="46"/>
  <c r="CJ120" i="46"/>
  <c r="CM120" i="46" s="1"/>
  <c r="CG121" i="46"/>
  <c r="CH121" i="46"/>
  <c r="CI121" i="46"/>
  <c r="CJ121" i="46"/>
  <c r="CG122" i="46"/>
  <c r="CH122" i="46"/>
  <c r="CI122" i="46"/>
  <c r="CJ122" i="46"/>
  <c r="CM122" i="46" s="1"/>
  <c r="CG123" i="46"/>
  <c r="CH123" i="46"/>
  <c r="CI123" i="46"/>
  <c r="CJ123" i="46"/>
  <c r="CM123" i="46" s="1"/>
  <c r="CG124" i="46"/>
  <c r="CH124" i="46"/>
  <c r="CI124" i="46"/>
  <c r="CJ124" i="46"/>
  <c r="CM124" i="46" s="1"/>
  <c r="CG125" i="46"/>
  <c r="CH125" i="46"/>
  <c r="CI125" i="46"/>
  <c r="CJ125" i="46"/>
  <c r="CG126" i="46"/>
  <c r="CH126" i="46"/>
  <c r="CI126" i="46"/>
  <c r="CJ126" i="46"/>
  <c r="CM126" i="46" s="1"/>
  <c r="CG127" i="46"/>
  <c r="CH127" i="46"/>
  <c r="CI127" i="46"/>
  <c r="CJ127" i="46"/>
  <c r="CM127" i="46" s="1"/>
  <c r="CG128" i="46"/>
  <c r="CH128" i="46"/>
  <c r="CI128" i="46"/>
  <c r="CJ128" i="46"/>
  <c r="CM128" i="46" s="1"/>
  <c r="CG129" i="46"/>
  <c r="CH129" i="46"/>
  <c r="CI129" i="46"/>
  <c r="CJ129" i="46"/>
  <c r="CG130" i="46"/>
  <c r="CH130" i="46"/>
  <c r="CI130" i="46"/>
  <c r="CJ130" i="46"/>
  <c r="CM130" i="46" s="1"/>
  <c r="CG131" i="46"/>
  <c r="CH131" i="46"/>
  <c r="CI131" i="46"/>
  <c r="CJ131" i="46"/>
  <c r="CM131" i="46" s="1"/>
  <c r="CG132" i="46"/>
  <c r="CH132" i="46"/>
  <c r="CI132" i="46"/>
  <c r="CJ132" i="46"/>
  <c r="CM132" i="46" s="1"/>
  <c r="CG133" i="46"/>
  <c r="CH133" i="46"/>
  <c r="CI133" i="46"/>
  <c r="CJ133" i="46"/>
  <c r="CG134" i="46"/>
  <c r="CH134" i="46"/>
  <c r="CI134" i="46"/>
  <c r="CJ134" i="46"/>
  <c r="CM134" i="46" s="1"/>
  <c r="CG135" i="46"/>
  <c r="CH135" i="46"/>
  <c r="CI135" i="46"/>
  <c r="CJ135" i="46"/>
  <c r="CM135" i="46" s="1"/>
  <c r="CG136" i="46"/>
  <c r="CH136" i="46"/>
  <c r="CI136" i="46"/>
  <c r="CJ136" i="46"/>
  <c r="CM136" i="46" s="1"/>
  <c r="CG137" i="46"/>
  <c r="CH137" i="46"/>
  <c r="CI137" i="46"/>
  <c r="CJ137" i="46"/>
  <c r="CG138" i="46"/>
  <c r="CH138" i="46"/>
  <c r="CI138" i="46"/>
  <c r="CJ138" i="46"/>
  <c r="CM138" i="46" s="1"/>
  <c r="CG139" i="46"/>
  <c r="CH139" i="46"/>
  <c r="CI139" i="46"/>
  <c r="CJ139" i="46"/>
  <c r="CG140" i="46"/>
  <c r="CH140" i="46"/>
  <c r="CI140" i="46"/>
  <c r="CJ140" i="46"/>
  <c r="CM140" i="46" s="1"/>
  <c r="CG141" i="46"/>
  <c r="CH141" i="46"/>
  <c r="CI141" i="46"/>
  <c r="CJ141" i="46"/>
  <c r="CM141" i="46" s="1"/>
  <c r="CG142" i="46"/>
  <c r="CH142" i="46"/>
  <c r="CI142" i="46"/>
  <c r="CJ142" i="46"/>
  <c r="CM142" i="46" s="1"/>
  <c r="CG143" i="46"/>
  <c r="CH143" i="46"/>
  <c r="CI143" i="46"/>
  <c r="CJ143" i="46"/>
  <c r="CG144" i="46"/>
  <c r="CH144" i="46"/>
  <c r="CI144" i="46"/>
  <c r="CJ144" i="46"/>
  <c r="CG145" i="46"/>
  <c r="CH145" i="46"/>
  <c r="CI145" i="46"/>
  <c r="CJ145" i="46"/>
  <c r="CG146" i="46"/>
  <c r="CH146" i="46"/>
  <c r="CI146" i="46"/>
  <c r="CJ146" i="46"/>
  <c r="CM146" i="46" s="1"/>
  <c r="CG147" i="46"/>
  <c r="CH147" i="46"/>
  <c r="CI147" i="46"/>
  <c r="CJ147" i="46"/>
  <c r="CG148" i="46"/>
  <c r="CH148" i="46"/>
  <c r="CI148" i="46"/>
  <c r="CJ148" i="46"/>
  <c r="CM148" i="46" s="1"/>
  <c r="CG149" i="46"/>
  <c r="CH149" i="46"/>
  <c r="CI149" i="46"/>
  <c r="CJ149" i="46"/>
  <c r="CG150" i="46"/>
  <c r="CH150" i="46"/>
  <c r="CI150" i="46"/>
  <c r="CJ150" i="46"/>
  <c r="CM150" i="46" s="1"/>
  <c r="CG151" i="46"/>
  <c r="CH151" i="46"/>
  <c r="CI151" i="46"/>
  <c r="CJ151" i="46"/>
  <c r="CG152" i="46"/>
  <c r="CH152" i="46"/>
  <c r="CI152" i="46"/>
  <c r="CJ152" i="46"/>
  <c r="CG153" i="46"/>
  <c r="CH153" i="46"/>
  <c r="CI153" i="46"/>
  <c r="CJ153" i="46"/>
  <c r="CG154" i="46"/>
  <c r="CH154" i="46"/>
  <c r="CI154" i="46"/>
  <c r="CJ154" i="46"/>
  <c r="CM154" i="46" s="1"/>
  <c r="CG155" i="46"/>
  <c r="CH155" i="46"/>
  <c r="CI155" i="46"/>
  <c r="CJ155" i="46"/>
  <c r="CG156" i="46"/>
  <c r="CH156" i="46"/>
  <c r="CI156" i="46"/>
  <c r="CJ156" i="46"/>
  <c r="CG157" i="46"/>
  <c r="CH157" i="46"/>
  <c r="CI157" i="46"/>
  <c r="CJ157" i="46"/>
  <c r="CG158" i="46"/>
  <c r="CH158" i="46"/>
  <c r="CI158" i="46"/>
  <c r="CJ158" i="46"/>
  <c r="CG159" i="46"/>
  <c r="CH159" i="46"/>
  <c r="CI159" i="46"/>
  <c r="CJ159" i="46"/>
  <c r="CM159" i="46" s="1"/>
  <c r="CG160" i="46"/>
  <c r="CH160" i="46"/>
  <c r="CI160" i="46"/>
  <c r="CJ160" i="46"/>
  <c r="CM160" i="46" s="1"/>
  <c r="CG161" i="46"/>
  <c r="CH161" i="46"/>
  <c r="CI161" i="46"/>
  <c r="CJ161" i="46"/>
  <c r="CG162" i="46"/>
  <c r="CH162" i="46"/>
  <c r="CI162" i="46"/>
  <c r="CJ162" i="46"/>
  <c r="CG163" i="46"/>
  <c r="CH163" i="46"/>
  <c r="CI163" i="46"/>
  <c r="CJ163" i="46"/>
  <c r="CM163" i="46" s="1"/>
  <c r="CG164" i="46"/>
  <c r="CH164" i="46"/>
  <c r="CI164" i="46"/>
  <c r="CJ164" i="46"/>
  <c r="CM164" i="46" s="1"/>
  <c r="CG165" i="46"/>
  <c r="CH165" i="46"/>
  <c r="CI165" i="46"/>
  <c r="CJ165" i="46"/>
  <c r="CG166" i="46"/>
  <c r="CH166" i="46"/>
  <c r="CI166" i="46"/>
  <c r="CJ166" i="46"/>
  <c r="CG167" i="46"/>
  <c r="CH167" i="46"/>
  <c r="CI167" i="46"/>
  <c r="CJ167" i="46"/>
  <c r="CM167" i="46" s="1"/>
  <c r="CG168" i="46"/>
  <c r="CH168" i="46"/>
  <c r="CI168" i="46"/>
  <c r="CJ168" i="46"/>
  <c r="CM168" i="46" s="1"/>
  <c r="CG169" i="46"/>
  <c r="CH169" i="46"/>
  <c r="CI169" i="46"/>
  <c r="CJ169" i="46"/>
  <c r="CG170" i="46"/>
  <c r="CH170" i="46"/>
  <c r="CI170" i="46"/>
  <c r="CJ170" i="46"/>
  <c r="CG171" i="46"/>
  <c r="CH171" i="46"/>
  <c r="CI171" i="46"/>
  <c r="CJ171" i="46"/>
  <c r="CG172" i="46"/>
  <c r="CH172" i="46"/>
  <c r="CI172" i="46"/>
  <c r="CJ172" i="46"/>
  <c r="CG173" i="46"/>
  <c r="CH173" i="46"/>
  <c r="CI173" i="46"/>
  <c r="CJ173" i="46"/>
  <c r="CG174" i="46"/>
  <c r="CH174" i="46"/>
  <c r="CI174" i="46"/>
  <c r="CJ174" i="46"/>
  <c r="CG175" i="46"/>
  <c r="CH175" i="46"/>
  <c r="CM175" i="46" s="1"/>
  <c r="CI175" i="46"/>
  <c r="CJ175" i="46"/>
  <c r="CG176" i="46"/>
  <c r="CH176" i="46"/>
  <c r="CM176" i="46" s="1"/>
  <c r="CI176" i="46"/>
  <c r="CJ176" i="46"/>
  <c r="CG177" i="46"/>
  <c r="CH177" i="46"/>
  <c r="CI177" i="46"/>
  <c r="CJ177" i="46"/>
  <c r="CM177" i="46" s="1"/>
  <c r="CG178" i="46"/>
  <c r="CH178" i="46"/>
  <c r="CI178" i="46"/>
  <c r="CJ178" i="46"/>
  <c r="CM178" i="46" s="1"/>
  <c r="CG179" i="46"/>
  <c r="CH179" i="46"/>
  <c r="CM179" i="46" s="1"/>
  <c r="CI179" i="46"/>
  <c r="CJ179" i="46"/>
  <c r="CG180" i="46"/>
  <c r="CH180" i="46"/>
  <c r="CM180" i="46" s="1"/>
  <c r="CI180" i="46"/>
  <c r="CJ180" i="46"/>
  <c r="CG181" i="46"/>
  <c r="CH181" i="46"/>
  <c r="CI181" i="46"/>
  <c r="CJ181" i="46"/>
  <c r="CG182" i="46"/>
  <c r="CH182" i="46"/>
  <c r="CM182" i="46" s="1"/>
  <c r="CI182" i="46"/>
  <c r="CJ182" i="46"/>
  <c r="CG183" i="46"/>
  <c r="CH183" i="46"/>
  <c r="CI183" i="46"/>
  <c r="CJ183" i="46"/>
  <c r="CG184" i="46"/>
  <c r="CH184" i="46"/>
  <c r="CI184" i="46"/>
  <c r="CJ184" i="46"/>
  <c r="CG185" i="46"/>
  <c r="CH185" i="46"/>
  <c r="CI185" i="46"/>
  <c r="CJ185" i="46"/>
  <c r="CG186" i="46"/>
  <c r="CH186" i="46"/>
  <c r="CI186" i="46"/>
  <c r="CJ186" i="46"/>
  <c r="CG187" i="46"/>
  <c r="CH187" i="46"/>
  <c r="CI187" i="46"/>
  <c r="CJ187" i="46"/>
  <c r="CG188" i="46"/>
  <c r="CH188" i="46"/>
  <c r="CI188" i="46"/>
  <c r="CJ188" i="46"/>
  <c r="CG189" i="46"/>
  <c r="CH189" i="46"/>
  <c r="CI189" i="46"/>
  <c r="CJ189" i="46"/>
  <c r="CG190" i="46"/>
  <c r="CH190" i="46"/>
  <c r="CI190" i="46"/>
  <c r="CJ190" i="46"/>
  <c r="CG191" i="46"/>
  <c r="CH191" i="46"/>
  <c r="CM191" i="46" s="1"/>
  <c r="CI191" i="46"/>
  <c r="CJ191" i="46"/>
  <c r="CG192" i="46"/>
  <c r="CH192" i="46"/>
  <c r="CM192" i="46" s="1"/>
  <c r="CI192" i="46"/>
  <c r="CJ192" i="46"/>
  <c r="CG193" i="46"/>
  <c r="CH193" i="46"/>
  <c r="CI193" i="46"/>
  <c r="CJ193" i="46"/>
  <c r="CM193" i="46" s="1"/>
  <c r="CG194" i="46"/>
  <c r="CH194" i="46"/>
  <c r="CI194" i="46"/>
  <c r="CJ194" i="46"/>
  <c r="CM194" i="46" s="1"/>
  <c r="CG195" i="46"/>
  <c r="CH195" i="46"/>
  <c r="CM195" i="46" s="1"/>
  <c r="CI195" i="46"/>
  <c r="CJ195" i="46"/>
  <c r="CG196" i="46"/>
  <c r="CH196" i="46"/>
  <c r="CM196" i="46" s="1"/>
  <c r="CI196" i="46"/>
  <c r="CJ196" i="46"/>
  <c r="CG197" i="46"/>
  <c r="CH197" i="46"/>
  <c r="CI197" i="46"/>
  <c r="CJ197" i="46"/>
  <c r="CG198" i="46"/>
  <c r="CH198" i="46"/>
  <c r="CM198" i="46" s="1"/>
  <c r="CI198" i="46"/>
  <c r="CJ198" i="46"/>
  <c r="CG199" i="46"/>
  <c r="CH199" i="46"/>
  <c r="CI199" i="46"/>
  <c r="CJ199" i="46"/>
  <c r="CG200" i="46"/>
  <c r="CH200" i="46"/>
  <c r="CM200" i="46" s="1"/>
  <c r="CI200" i="46"/>
  <c r="CJ200" i="46"/>
  <c r="CG201" i="46"/>
  <c r="CH201" i="46"/>
  <c r="CI201" i="46"/>
  <c r="CJ201" i="46"/>
  <c r="CG202" i="46"/>
  <c r="CH202" i="46"/>
  <c r="CM202" i="46" s="1"/>
  <c r="CI202" i="46"/>
  <c r="CJ202" i="46"/>
  <c r="CG203" i="46"/>
  <c r="CH203" i="46"/>
  <c r="CI203" i="46"/>
  <c r="CJ203" i="46"/>
  <c r="CG204" i="46"/>
  <c r="CH204" i="46"/>
  <c r="CM204" i="46" s="1"/>
  <c r="CI204" i="46"/>
  <c r="CJ204" i="46"/>
  <c r="CG205" i="46"/>
  <c r="CH205" i="46"/>
  <c r="CI205" i="46"/>
  <c r="CJ205" i="46"/>
  <c r="CG206" i="46"/>
  <c r="CH206" i="46"/>
  <c r="CI206" i="46"/>
  <c r="CJ206" i="46"/>
  <c r="CG207" i="46"/>
  <c r="CH207" i="46"/>
  <c r="CI207" i="46"/>
  <c r="CJ207" i="46"/>
  <c r="CG208" i="46"/>
  <c r="CH208" i="46"/>
  <c r="CI208" i="46"/>
  <c r="CJ208" i="46"/>
  <c r="CG209" i="46"/>
  <c r="CH209" i="46"/>
  <c r="CM209" i="46" s="1"/>
  <c r="CI209" i="46"/>
  <c r="CJ209" i="46"/>
  <c r="CG210" i="46"/>
  <c r="CH210" i="46"/>
  <c r="CM210" i="46" s="1"/>
  <c r="CI210" i="46"/>
  <c r="CJ210" i="46"/>
  <c r="CG211" i="46"/>
  <c r="CH211" i="46"/>
  <c r="CI211" i="46"/>
  <c r="CJ211" i="46"/>
  <c r="CM211" i="46" s="1"/>
  <c r="CG212" i="46"/>
  <c r="CH212" i="46"/>
  <c r="CI212" i="46"/>
  <c r="CJ212" i="46"/>
  <c r="CG213" i="46"/>
  <c r="CH213" i="46"/>
  <c r="CI213" i="46"/>
  <c r="CJ213" i="46"/>
  <c r="CH12" i="46"/>
  <c r="CI12" i="46"/>
  <c r="CJ12" i="46"/>
  <c r="CM12" i="46" s="1"/>
  <c r="CG12" i="46"/>
  <c r="CK224" i="46"/>
  <c r="CK218" i="46"/>
  <c r="CN217" i="46"/>
  <c r="CO217" i="46" s="1"/>
  <c r="CL217" i="46"/>
  <c r="CK217" i="46"/>
  <c r="CN216" i="46"/>
  <c r="CO216" i="46" s="1"/>
  <c r="CL216" i="46"/>
  <c r="CK216" i="46"/>
  <c r="CM216" i="46"/>
  <c r="CN214" i="46"/>
  <c r="CO214" i="46" s="1"/>
  <c r="CL214" i="46"/>
  <c r="CK214" i="46"/>
  <c r="CM214" i="46"/>
  <c r="CN213" i="46"/>
  <c r="CO213" i="46" s="1"/>
  <c r="CL213" i="46"/>
  <c r="CK213" i="46"/>
  <c r="CO212" i="46"/>
  <c r="CN212" i="46"/>
  <c r="CM212" i="46"/>
  <c r="CL212" i="46"/>
  <c r="CK212" i="46"/>
  <c r="CN211" i="46"/>
  <c r="CO211" i="46" s="1"/>
  <c r="CL211" i="46"/>
  <c r="CK211" i="46"/>
  <c r="CO210" i="46"/>
  <c r="CN210" i="46"/>
  <c r="CL210" i="46"/>
  <c r="CK210" i="46"/>
  <c r="CN209" i="46"/>
  <c r="CO209" i="46" s="1"/>
  <c r="CL209" i="46"/>
  <c r="CK209" i="46"/>
  <c r="CO208" i="46"/>
  <c r="CN208" i="46"/>
  <c r="CL208" i="46"/>
  <c r="CK208" i="46"/>
  <c r="CM208" i="46"/>
  <c r="CN207" i="46"/>
  <c r="CO207" i="46" s="1"/>
  <c r="CL207" i="46"/>
  <c r="CK207" i="46"/>
  <c r="CO206" i="46"/>
  <c r="CN206" i="46"/>
  <c r="CL206" i="46"/>
  <c r="CK206" i="46"/>
  <c r="CM206" i="46"/>
  <c r="CN205" i="46"/>
  <c r="CO205" i="46" s="1"/>
  <c r="CL205" i="46"/>
  <c r="CK205" i="46"/>
  <c r="CM205" i="46"/>
  <c r="CO204" i="46"/>
  <c r="CN204" i="46"/>
  <c r="CL204" i="46"/>
  <c r="CK204" i="46"/>
  <c r="CN203" i="46"/>
  <c r="CO203" i="46" s="1"/>
  <c r="CL203" i="46"/>
  <c r="CK203" i="46"/>
  <c r="CO202" i="46"/>
  <c r="CN202" i="46"/>
  <c r="CL202" i="46"/>
  <c r="CK202" i="46"/>
  <c r="CN201" i="46"/>
  <c r="CO201" i="46" s="1"/>
  <c r="CL201" i="46"/>
  <c r="CK201" i="46"/>
  <c r="CO200" i="46"/>
  <c r="CN200" i="46"/>
  <c r="CL200" i="46"/>
  <c r="CK200" i="46"/>
  <c r="CN199" i="46"/>
  <c r="CO199" i="46" s="1"/>
  <c r="CL199" i="46"/>
  <c r="CK199" i="46"/>
  <c r="CO198" i="46"/>
  <c r="CN198" i="46"/>
  <c r="CL198" i="46"/>
  <c r="CK198" i="46"/>
  <c r="CN197" i="46"/>
  <c r="CO197" i="46" s="1"/>
  <c r="CL197" i="46"/>
  <c r="CK197" i="46"/>
  <c r="CO196" i="46"/>
  <c r="CN196" i="46"/>
  <c r="CL196" i="46"/>
  <c r="CK196" i="46"/>
  <c r="CN195" i="46"/>
  <c r="CO195" i="46" s="1"/>
  <c r="CL195" i="46"/>
  <c r="CK195" i="46"/>
  <c r="CO194" i="46"/>
  <c r="CN194" i="46"/>
  <c r="CL194" i="46"/>
  <c r="CK194" i="46"/>
  <c r="CN193" i="46"/>
  <c r="CO193" i="46" s="1"/>
  <c r="CL193" i="46"/>
  <c r="CK193" i="46"/>
  <c r="CO192" i="46"/>
  <c r="CN192" i="46"/>
  <c r="CL192" i="46"/>
  <c r="CK192" i="46"/>
  <c r="CN191" i="46"/>
  <c r="CO191" i="46" s="1"/>
  <c r="CL191" i="46"/>
  <c r="CK191" i="46"/>
  <c r="CO190" i="46"/>
  <c r="CN190" i="46"/>
  <c r="CL190" i="46"/>
  <c r="CK190" i="46"/>
  <c r="CM190" i="46"/>
  <c r="CN189" i="46"/>
  <c r="CO189" i="46" s="1"/>
  <c r="CL189" i="46"/>
  <c r="CK189" i="46"/>
  <c r="CO188" i="46"/>
  <c r="CN188" i="46"/>
  <c r="CL188" i="46"/>
  <c r="CK188" i="46"/>
  <c r="CM188" i="46"/>
  <c r="CN187" i="46"/>
  <c r="CO187" i="46" s="1"/>
  <c r="CL187" i="46"/>
  <c r="CK187" i="46"/>
  <c r="CO186" i="46"/>
  <c r="CN186" i="46"/>
  <c r="CL186" i="46"/>
  <c r="CK186" i="46"/>
  <c r="CM186" i="46"/>
  <c r="CN185" i="46"/>
  <c r="CO185" i="46" s="1"/>
  <c r="CL185" i="46"/>
  <c r="CK185" i="46"/>
  <c r="CO184" i="46"/>
  <c r="CN184" i="46"/>
  <c r="CL184" i="46"/>
  <c r="CK184" i="46"/>
  <c r="CM184" i="46"/>
  <c r="CN183" i="46"/>
  <c r="CO183" i="46" s="1"/>
  <c r="CL183" i="46"/>
  <c r="CK183" i="46"/>
  <c r="CM183" i="46"/>
  <c r="CO182" i="46"/>
  <c r="CN182" i="46"/>
  <c r="CL182" i="46"/>
  <c r="CK182" i="46"/>
  <c r="CN181" i="46"/>
  <c r="CO181" i="46" s="1"/>
  <c r="CL181" i="46"/>
  <c r="CK181" i="46"/>
  <c r="CO180" i="46"/>
  <c r="CN180" i="46"/>
  <c r="CL180" i="46"/>
  <c r="CK180" i="46"/>
  <c r="CN179" i="46"/>
  <c r="CO179" i="46" s="1"/>
  <c r="CL179" i="46"/>
  <c r="CK179" i="46"/>
  <c r="CO178" i="46"/>
  <c r="CN178" i="46"/>
  <c r="CL178" i="46"/>
  <c r="CK178" i="46"/>
  <c r="CN177" i="46"/>
  <c r="CO177" i="46" s="1"/>
  <c r="CL177" i="46"/>
  <c r="CK177" i="46"/>
  <c r="CO176" i="46"/>
  <c r="CN176" i="46"/>
  <c r="CL176" i="46"/>
  <c r="CK176" i="46"/>
  <c r="CN175" i="46"/>
  <c r="CO175" i="46" s="1"/>
  <c r="CL175" i="46"/>
  <c r="CK175" i="46"/>
  <c r="CO174" i="46"/>
  <c r="CN174" i="46"/>
  <c r="CL174" i="46"/>
  <c r="CK174" i="46"/>
  <c r="CM174" i="46"/>
  <c r="CN173" i="46"/>
  <c r="CO173" i="46" s="1"/>
  <c r="CL173" i="46"/>
  <c r="CK173" i="46"/>
  <c r="CM173" i="46"/>
  <c r="CN172" i="46"/>
  <c r="CO172" i="46" s="1"/>
  <c r="CL172" i="46"/>
  <c r="CK172" i="46"/>
  <c r="CM172" i="46"/>
  <c r="CN171" i="46"/>
  <c r="CO171" i="46" s="1"/>
  <c r="CL171" i="46"/>
  <c r="CK171" i="46"/>
  <c r="CO170" i="46"/>
  <c r="CN170" i="46"/>
  <c r="CL170" i="46"/>
  <c r="CK170" i="46"/>
  <c r="CM170" i="46"/>
  <c r="CN169" i="46"/>
  <c r="CO169" i="46" s="1"/>
  <c r="CL169" i="46"/>
  <c r="CK169" i="46"/>
  <c r="CN168" i="46"/>
  <c r="CO168" i="46" s="1"/>
  <c r="CL168" i="46"/>
  <c r="CK168" i="46"/>
  <c r="CN167" i="46"/>
  <c r="CO167" i="46" s="1"/>
  <c r="CL167" i="46"/>
  <c r="CK167" i="46"/>
  <c r="CO166" i="46"/>
  <c r="CN166" i="46"/>
  <c r="CL166" i="46"/>
  <c r="CK166" i="46"/>
  <c r="CM166" i="46"/>
  <c r="CN165" i="46"/>
  <c r="CO165" i="46" s="1"/>
  <c r="CL165" i="46"/>
  <c r="CK165" i="46"/>
  <c r="CN164" i="46"/>
  <c r="CO164" i="46" s="1"/>
  <c r="CL164" i="46"/>
  <c r="CK164" i="46"/>
  <c r="CN163" i="46"/>
  <c r="CO163" i="46" s="1"/>
  <c r="CL163" i="46"/>
  <c r="CK163" i="46"/>
  <c r="CO162" i="46"/>
  <c r="CN162" i="46"/>
  <c r="CL162" i="46"/>
  <c r="CK162" i="46"/>
  <c r="CM162" i="46"/>
  <c r="CN161" i="46"/>
  <c r="CO161" i="46" s="1"/>
  <c r="CL161" i="46"/>
  <c r="CK161" i="46"/>
  <c r="CN160" i="46"/>
  <c r="CO160" i="46" s="1"/>
  <c r="CL160" i="46"/>
  <c r="CK160" i="46"/>
  <c r="CN159" i="46"/>
  <c r="CO159" i="46" s="1"/>
  <c r="CL159" i="46"/>
  <c r="CK159" i="46"/>
  <c r="CO158" i="46"/>
  <c r="CN158" i="46"/>
  <c r="CL158" i="46"/>
  <c r="CK158" i="46"/>
  <c r="CM158" i="46"/>
  <c r="CN157" i="46"/>
  <c r="CO157" i="46" s="1"/>
  <c r="CL157" i="46"/>
  <c r="CK157" i="46"/>
  <c r="CM157" i="46"/>
  <c r="CN156" i="46"/>
  <c r="CO156" i="46" s="1"/>
  <c r="CL156" i="46"/>
  <c r="CK156" i="46"/>
  <c r="CM156" i="46"/>
  <c r="CN155" i="46"/>
  <c r="CO155" i="46" s="1"/>
  <c r="CL155" i="46"/>
  <c r="CK155" i="46"/>
  <c r="CM155" i="46"/>
  <c r="CO154" i="46"/>
  <c r="CN154" i="46"/>
  <c r="CL154" i="46"/>
  <c r="CK154" i="46"/>
  <c r="CN153" i="46"/>
  <c r="CO153" i="46" s="1"/>
  <c r="CL153" i="46"/>
  <c r="CK153" i="46"/>
  <c r="CN152" i="46"/>
  <c r="CO152" i="46" s="1"/>
  <c r="CL152" i="46"/>
  <c r="CK152" i="46"/>
  <c r="CM152" i="46"/>
  <c r="CN151" i="46"/>
  <c r="CO151" i="46" s="1"/>
  <c r="CL151" i="46"/>
  <c r="CK151" i="46"/>
  <c r="CM151" i="46"/>
  <c r="CO150" i="46"/>
  <c r="CN150" i="46"/>
  <c r="CL150" i="46"/>
  <c r="CK150" i="46"/>
  <c r="CN149" i="46"/>
  <c r="CO149" i="46" s="1"/>
  <c r="CL149" i="46"/>
  <c r="CK149" i="46"/>
  <c r="CO148" i="46"/>
  <c r="CN148" i="46"/>
  <c r="CL148" i="46"/>
  <c r="CK148" i="46"/>
  <c r="CN147" i="46"/>
  <c r="CO147" i="46" s="1"/>
  <c r="CL147" i="46"/>
  <c r="CK147" i="46"/>
  <c r="CO146" i="46"/>
  <c r="CN146" i="46"/>
  <c r="CL146" i="46"/>
  <c r="CK146" i="46"/>
  <c r="CN145" i="46"/>
  <c r="CO145" i="46" s="1"/>
  <c r="CL145" i="46"/>
  <c r="CK145" i="46"/>
  <c r="CN144" i="46"/>
  <c r="CO144" i="46" s="1"/>
  <c r="CL144" i="46"/>
  <c r="CK144" i="46"/>
  <c r="CM144" i="46"/>
  <c r="CN143" i="46"/>
  <c r="CO143" i="46" s="1"/>
  <c r="CL143" i="46"/>
  <c r="CK143" i="46"/>
  <c r="CM143" i="46"/>
  <c r="CO142" i="46"/>
  <c r="CN142" i="46"/>
  <c r="CL142" i="46"/>
  <c r="CK142" i="46"/>
  <c r="CN141" i="46"/>
  <c r="CO141" i="46" s="1"/>
  <c r="CL141" i="46"/>
  <c r="CK141" i="46"/>
  <c r="CN140" i="46"/>
  <c r="CO140" i="46" s="1"/>
  <c r="CL140" i="46"/>
  <c r="CK140" i="46"/>
  <c r="CN139" i="46"/>
  <c r="CO139" i="46" s="1"/>
  <c r="CL139" i="46"/>
  <c r="CK139" i="46"/>
  <c r="CO138" i="46"/>
  <c r="CN138" i="46"/>
  <c r="CL138" i="46"/>
  <c r="CK138" i="46"/>
  <c r="CN137" i="46"/>
  <c r="CO137" i="46" s="1"/>
  <c r="CL137" i="46"/>
  <c r="CK137" i="46"/>
  <c r="CO136" i="46"/>
  <c r="CN136" i="46"/>
  <c r="CL136" i="46"/>
  <c r="CK136" i="46"/>
  <c r="CN135" i="46"/>
  <c r="CO135" i="46" s="1"/>
  <c r="CL135" i="46"/>
  <c r="CK135" i="46"/>
  <c r="CO134" i="46"/>
  <c r="CN134" i="46"/>
  <c r="CL134" i="46"/>
  <c r="CK134" i="46"/>
  <c r="CN133" i="46"/>
  <c r="CO133" i="46" s="1"/>
  <c r="CL133" i="46"/>
  <c r="CK133" i="46"/>
  <c r="CN132" i="46"/>
  <c r="CO132" i="46" s="1"/>
  <c r="CL132" i="46"/>
  <c r="CK132" i="46"/>
  <c r="CN131" i="46"/>
  <c r="CO131" i="46" s="1"/>
  <c r="CL131" i="46"/>
  <c r="CK131" i="46"/>
  <c r="CO130" i="46"/>
  <c r="CN130" i="46"/>
  <c r="CL130" i="46"/>
  <c r="CK130" i="46"/>
  <c r="CN129" i="46"/>
  <c r="CO129" i="46" s="1"/>
  <c r="CL129" i="46"/>
  <c r="CK129" i="46"/>
  <c r="CN128" i="46"/>
  <c r="CO128" i="46" s="1"/>
  <c r="CL128" i="46"/>
  <c r="CK128" i="46"/>
  <c r="CN127" i="46"/>
  <c r="CO127" i="46" s="1"/>
  <c r="CL127" i="46"/>
  <c r="CK127" i="46"/>
  <c r="CO126" i="46"/>
  <c r="CN126" i="46"/>
  <c r="CL126" i="46"/>
  <c r="CK126" i="46"/>
  <c r="CN125" i="46"/>
  <c r="CO125" i="46" s="1"/>
  <c r="CL125" i="46"/>
  <c r="CK125" i="46"/>
  <c r="CN124" i="46"/>
  <c r="CO124" i="46" s="1"/>
  <c r="CL124" i="46"/>
  <c r="CK124" i="46"/>
  <c r="CN123" i="46"/>
  <c r="CO123" i="46" s="1"/>
  <c r="CL123" i="46"/>
  <c r="CK123" i="46"/>
  <c r="CO122" i="46"/>
  <c r="CN122" i="46"/>
  <c r="CL122" i="46"/>
  <c r="CK122" i="46"/>
  <c r="CN121" i="46"/>
  <c r="CO121" i="46" s="1"/>
  <c r="CL121" i="46"/>
  <c r="CK121" i="46"/>
  <c r="CN120" i="46"/>
  <c r="CO120" i="46" s="1"/>
  <c r="CL120" i="46"/>
  <c r="CK120" i="46"/>
  <c r="CN119" i="46"/>
  <c r="CO119" i="46" s="1"/>
  <c r="CL119" i="46"/>
  <c r="CK119" i="46"/>
  <c r="CO118" i="46"/>
  <c r="CN118" i="46"/>
  <c r="CL118" i="46"/>
  <c r="CK118" i="46"/>
  <c r="CN117" i="46"/>
  <c r="CO117" i="46" s="1"/>
  <c r="CL117" i="46"/>
  <c r="CK117" i="46"/>
  <c r="CN116" i="46"/>
  <c r="CO116" i="46" s="1"/>
  <c r="CL116" i="46"/>
  <c r="CK116" i="46"/>
  <c r="CN115" i="46"/>
  <c r="CO115" i="46" s="1"/>
  <c r="CL115" i="46"/>
  <c r="CK115" i="46"/>
  <c r="CO114" i="46"/>
  <c r="CN114" i="46"/>
  <c r="CL114" i="46"/>
  <c r="CK114" i="46"/>
  <c r="CN113" i="46"/>
  <c r="CO113" i="46" s="1"/>
  <c r="CL113" i="46"/>
  <c r="CK113" i="46"/>
  <c r="CN112" i="46"/>
  <c r="CO112" i="46" s="1"/>
  <c r="CL112" i="46"/>
  <c r="CK112" i="46"/>
  <c r="CN111" i="46"/>
  <c r="CO111" i="46" s="1"/>
  <c r="CL111" i="46"/>
  <c r="CK111" i="46"/>
  <c r="CO110" i="46"/>
  <c r="CN110" i="46"/>
  <c r="CL110" i="46"/>
  <c r="CK110" i="46"/>
  <c r="CO109" i="46"/>
  <c r="CN109" i="46"/>
  <c r="CL109" i="46"/>
  <c r="CK109" i="46"/>
  <c r="CN108" i="46"/>
  <c r="CO108" i="46" s="1"/>
  <c r="CL108" i="46"/>
  <c r="CK108" i="46"/>
  <c r="CN107" i="46"/>
  <c r="CO107" i="46" s="1"/>
  <c r="CL107" i="46"/>
  <c r="CK107" i="46"/>
  <c r="CO106" i="46"/>
  <c r="CN106" i="46"/>
  <c r="CL106" i="46"/>
  <c r="CK106" i="46"/>
  <c r="CN105" i="46"/>
  <c r="CO105" i="46" s="1"/>
  <c r="CL105" i="46"/>
  <c r="CK105" i="46"/>
  <c r="CN104" i="46"/>
  <c r="CO104" i="46" s="1"/>
  <c r="CL104" i="46"/>
  <c r="CK104" i="46"/>
  <c r="CN103" i="46"/>
  <c r="CO103" i="46" s="1"/>
  <c r="CL103" i="46"/>
  <c r="CK103" i="46"/>
  <c r="CO102" i="46"/>
  <c r="CN102" i="46"/>
  <c r="CL102" i="46"/>
  <c r="CK102" i="46"/>
  <c r="CN101" i="46"/>
  <c r="CO101" i="46" s="1"/>
  <c r="CL101" i="46"/>
  <c r="CK101" i="46"/>
  <c r="CN100" i="46"/>
  <c r="CO100" i="46" s="1"/>
  <c r="CL100" i="46"/>
  <c r="CK100" i="46"/>
  <c r="CN99" i="46"/>
  <c r="CO99" i="46" s="1"/>
  <c r="CL99" i="46"/>
  <c r="CK99" i="46"/>
  <c r="CO98" i="46"/>
  <c r="CN98" i="46"/>
  <c r="CL98" i="46"/>
  <c r="CK98" i="46"/>
  <c r="CN97" i="46"/>
  <c r="CO97" i="46" s="1"/>
  <c r="CL97" i="46"/>
  <c r="CK97" i="46"/>
  <c r="CN96" i="46"/>
  <c r="CO96" i="46" s="1"/>
  <c r="CL96" i="46"/>
  <c r="CK96" i="46"/>
  <c r="CN95" i="46"/>
  <c r="CO95" i="46" s="1"/>
  <c r="CL95" i="46"/>
  <c r="CK95" i="46"/>
  <c r="CO94" i="46"/>
  <c r="CN94" i="46"/>
  <c r="CL94" i="46"/>
  <c r="CK94" i="46"/>
  <c r="CN93" i="46"/>
  <c r="CO93" i="46" s="1"/>
  <c r="CL93" i="46"/>
  <c r="CK93" i="46"/>
  <c r="CN92" i="46"/>
  <c r="CO92" i="46" s="1"/>
  <c r="CL92" i="46"/>
  <c r="CK92" i="46"/>
  <c r="CN91" i="46"/>
  <c r="CO91" i="46" s="1"/>
  <c r="CL91" i="46"/>
  <c r="CK91" i="46"/>
  <c r="CO90" i="46"/>
  <c r="CN90" i="46"/>
  <c r="CL90" i="46"/>
  <c r="CK90" i="46"/>
  <c r="CN89" i="46"/>
  <c r="CO89" i="46" s="1"/>
  <c r="CL89" i="46"/>
  <c r="CK89" i="46"/>
  <c r="CN88" i="46"/>
  <c r="CO88" i="46" s="1"/>
  <c r="CL88" i="46"/>
  <c r="CK88" i="46"/>
  <c r="CN87" i="46"/>
  <c r="CO87" i="46" s="1"/>
  <c r="CL87" i="46"/>
  <c r="CK87" i="46"/>
  <c r="CO86" i="46"/>
  <c r="CN86" i="46"/>
  <c r="CL86" i="46"/>
  <c r="CK86" i="46"/>
  <c r="CN85" i="46"/>
  <c r="CO85" i="46" s="1"/>
  <c r="CL85" i="46"/>
  <c r="CK85" i="46"/>
  <c r="CN84" i="46"/>
  <c r="CO84" i="46" s="1"/>
  <c r="CL84" i="46"/>
  <c r="CK84" i="46"/>
  <c r="CN83" i="46"/>
  <c r="CO83" i="46" s="1"/>
  <c r="CL83" i="46"/>
  <c r="CK83" i="46"/>
  <c r="CO82" i="46"/>
  <c r="CN82" i="46"/>
  <c r="CL82" i="46"/>
  <c r="CK82" i="46"/>
  <c r="CN81" i="46"/>
  <c r="CO81" i="46" s="1"/>
  <c r="CL81" i="46"/>
  <c r="CK81" i="46"/>
  <c r="CN80" i="46"/>
  <c r="CO80" i="46" s="1"/>
  <c r="CL80" i="46"/>
  <c r="CK80" i="46"/>
  <c r="CN79" i="46"/>
  <c r="CO79" i="46" s="1"/>
  <c r="CL79" i="46"/>
  <c r="CK79" i="46"/>
  <c r="CO78" i="46"/>
  <c r="CN78" i="46"/>
  <c r="CL78" i="46"/>
  <c r="CK78" i="46"/>
  <c r="CN77" i="46"/>
  <c r="CO77" i="46" s="1"/>
  <c r="CL77" i="46"/>
  <c r="CK77" i="46"/>
  <c r="CN76" i="46"/>
  <c r="CO76" i="46" s="1"/>
  <c r="CL76" i="46"/>
  <c r="CK76" i="46"/>
  <c r="CN75" i="46"/>
  <c r="CO75" i="46" s="1"/>
  <c r="CL75" i="46"/>
  <c r="CK75" i="46"/>
  <c r="CO74" i="46"/>
  <c r="CN74" i="46"/>
  <c r="CL74" i="46"/>
  <c r="CK74" i="46"/>
  <c r="CN73" i="46"/>
  <c r="CO73" i="46" s="1"/>
  <c r="CL73" i="46"/>
  <c r="CK73" i="46"/>
  <c r="CN72" i="46"/>
  <c r="CO72" i="46" s="1"/>
  <c r="CL72" i="46"/>
  <c r="CK72" i="46"/>
  <c r="CN71" i="46"/>
  <c r="CO71" i="46" s="1"/>
  <c r="CL71" i="46"/>
  <c r="CK71" i="46"/>
  <c r="CO70" i="46"/>
  <c r="CN70" i="46"/>
  <c r="CL70" i="46"/>
  <c r="CK70" i="46"/>
  <c r="CN69" i="46"/>
  <c r="CO69" i="46" s="1"/>
  <c r="CL69" i="46"/>
  <c r="CK69" i="46"/>
  <c r="CN68" i="46"/>
  <c r="CO68" i="46" s="1"/>
  <c r="CL68" i="46"/>
  <c r="CK68" i="46"/>
  <c r="CN67" i="46"/>
  <c r="CO67" i="46" s="1"/>
  <c r="CL67" i="46"/>
  <c r="CK67" i="46"/>
  <c r="CO66" i="46"/>
  <c r="CN66" i="46"/>
  <c r="CL66" i="46"/>
  <c r="CK66" i="46"/>
  <c r="CN65" i="46"/>
  <c r="CO65" i="46" s="1"/>
  <c r="CL65" i="46"/>
  <c r="CK65" i="46"/>
  <c r="CN64" i="46"/>
  <c r="CO64" i="46" s="1"/>
  <c r="CL64" i="46"/>
  <c r="CK64" i="46"/>
  <c r="CN63" i="46"/>
  <c r="CO63" i="46" s="1"/>
  <c r="CL63" i="46"/>
  <c r="CK63" i="46"/>
  <c r="CO62" i="46"/>
  <c r="CN62" i="46"/>
  <c r="CL62" i="46"/>
  <c r="CK62" i="46"/>
  <c r="CN61" i="46"/>
  <c r="CO61" i="46" s="1"/>
  <c r="CL61" i="46"/>
  <c r="CK61" i="46"/>
  <c r="CN60" i="46"/>
  <c r="CO60" i="46" s="1"/>
  <c r="CL60" i="46"/>
  <c r="CK60" i="46"/>
  <c r="CN59" i="46"/>
  <c r="CO59" i="46" s="1"/>
  <c r="CL59" i="46"/>
  <c r="CK59" i="46"/>
  <c r="CO58" i="46"/>
  <c r="CN58" i="46"/>
  <c r="CL58" i="46"/>
  <c r="CK58" i="46"/>
  <c r="CO57" i="46"/>
  <c r="CN57" i="46"/>
  <c r="CL57" i="46"/>
  <c r="CK57" i="46"/>
  <c r="CN56" i="46"/>
  <c r="CO56" i="46" s="1"/>
  <c r="CL56" i="46"/>
  <c r="CK56" i="46"/>
  <c r="CN55" i="46"/>
  <c r="CO55" i="46" s="1"/>
  <c r="CL55" i="46"/>
  <c r="CK55" i="46"/>
  <c r="CO54" i="46"/>
  <c r="CN54" i="46"/>
  <c r="CL54" i="46"/>
  <c r="CK54" i="46"/>
  <c r="CM54" i="46"/>
  <c r="CN53" i="46"/>
  <c r="CO53" i="46" s="1"/>
  <c r="CL53" i="46"/>
  <c r="CK53" i="46"/>
  <c r="CM53" i="46"/>
  <c r="CO52" i="46"/>
  <c r="CN52" i="46"/>
  <c r="CL52" i="46"/>
  <c r="CK52" i="46"/>
  <c r="CO51" i="46"/>
  <c r="CN51" i="46"/>
  <c r="CL51" i="46"/>
  <c r="CK51" i="46"/>
  <c r="CN50" i="46"/>
  <c r="CO50" i="46" s="1"/>
  <c r="CL50" i="46"/>
  <c r="CK50" i="46"/>
  <c r="CN49" i="46"/>
  <c r="CO49" i="46" s="1"/>
  <c r="CL49" i="46"/>
  <c r="CK49" i="46"/>
  <c r="CO48" i="46"/>
  <c r="CN48" i="46"/>
  <c r="CL48" i="46"/>
  <c r="CK48" i="46"/>
  <c r="CO47" i="46"/>
  <c r="CN47" i="46"/>
  <c r="CL47" i="46"/>
  <c r="CK47" i="46"/>
  <c r="CM47" i="46"/>
  <c r="CO46" i="46"/>
  <c r="CN46" i="46"/>
  <c r="CL46" i="46"/>
  <c r="CK46" i="46"/>
  <c r="CN45" i="46"/>
  <c r="CO45" i="46" s="1"/>
  <c r="CL45" i="46"/>
  <c r="CK45" i="46"/>
  <c r="CO44" i="46"/>
  <c r="CN44" i="46"/>
  <c r="CL44" i="46"/>
  <c r="CK44" i="46"/>
  <c r="CO43" i="46"/>
  <c r="CN43" i="46"/>
  <c r="CL43" i="46"/>
  <c r="CK43" i="46"/>
  <c r="CN42" i="46"/>
  <c r="CO42" i="46" s="1"/>
  <c r="CL42" i="46"/>
  <c r="CK42" i="46"/>
  <c r="CN41" i="46"/>
  <c r="CO41" i="46" s="1"/>
  <c r="CL41" i="46"/>
  <c r="CK41" i="46"/>
  <c r="CO40" i="46"/>
  <c r="CN40" i="46"/>
  <c r="CL40" i="46"/>
  <c r="CK40" i="46"/>
  <c r="CM40" i="46"/>
  <c r="CO39" i="46"/>
  <c r="CN39" i="46"/>
  <c r="CL39" i="46"/>
  <c r="CK39" i="46"/>
  <c r="CO38" i="46"/>
  <c r="CN38" i="46"/>
  <c r="CL38" i="46"/>
  <c r="CK38" i="46"/>
  <c r="CN37" i="46"/>
  <c r="CO37" i="46" s="1"/>
  <c r="CL37" i="46"/>
  <c r="CK37" i="46"/>
  <c r="CO36" i="46"/>
  <c r="CN36" i="46"/>
  <c r="CL36" i="46"/>
  <c r="CK36" i="46"/>
  <c r="CO35" i="46"/>
  <c r="CN35" i="46"/>
  <c r="CL35" i="46"/>
  <c r="CK35" i="46"/>
  <c r="CM35" i="46"/>
  <c r="CO34" i="46"/>
  <c r="CN34" i="46"/>
  <c r="CL34" i="46"/>
  <c r="CK34" i="46"/>
  <c r="CN33" i="46"/>
  <c r="CO33" i="46" s="1"/>
  <c r="CL33" i="46"/>
  <c r="CK33" i="46"/>
  <c r="CO32" i="46"/>
  <c r="CN32" i="46"/>
  <c r="CL32" i="46"/>
  <c r="CK32" i="46"/>
  <c r="CO31" i="46"/>
  <c r="CN31" i="46"/>
  <c r="CL31" i="46"/>
  <c r="CK31" i="46"/>
  <c r="CO30" i="46"/>
  <c r="CN30" i="46"/>
  <c r="CL30" i="46"/>
  <c r="CK30" i="46"/>
  <c r="CM30" i="46"/>
  <c r="CN29" i="46"/>
  <c r="CO29" i="46" s="1"/>
  <c r="CL29" i="46"/>
  <c r="CK29" i="46"/>
  <c r="CM29" i="46"/>
  <c r="CO28" i="46"/>
  <c r="CN28" i="46"/>
  <c r="CL28" i="46"/>
  <c r="CK28" i="46"/>
  <c r="CO27" i="46"/>
  <c r="CN27" i="46"/>
  <c r="CL27" i="46"/>
  <c r="CK27" i="46"/>
  <c r="CN26" i="46"/>
  <c r="CO26" i="46" s="1"/>
  <c r="CL26" i="46"/>
  <c r="CK26" i="46"/>
  <c r="CN25" i="46"/>
  <c r="CO25" i="46" s="1"/>
  <c r="CL25" i="46"/>
  <c r="CK25" i="46"/>
  <c r="CO24" i="46"/>
  <c r="CN24" i="46"/>
  <c r="CL24" i="46"/>
  <c r="CK24" i="46"/>
  <c r="CO23" i="46"/>
  <c r="CN23" i="46"/>
  <c r="CL23" i="46"/>
  <c r="CK23" i="46"/>
  <c r="CM23" i="46"/>
  <c r="CN22" i="46"/>
  <c r="CO22" i="46" s="1"/>
  <c r="CL22" i="46"/>
  <c r="CK22" i="46"/>
  <c r="CM22" i="46"/>
  <c r="CN21" i="46"/>
  <c r="CO21" i="46" s="1"/>
  <c r="CL21" i="46"/>
  <c r="CK21" i="46"/>
  <c r="CM21" i="46"/>
  <c r="CO20" i="46"/>
  <c r="CN20" i="46"/>
  <c r="CL20" i="46"/>
  <c r="CK20" i="46"/>
  <c r="CO19" i="46"/>
  <c r="CN19" i="46"/>
  <c r="CL19" i="46"/>
  <c r="CK19" i="46"/>
  <c r="CN18" i="46"/>
  <c r="CO18" i="46" s="1"/>
  <c r="CL18" i="46"/>
  <c r="CK18" i="46"/>
  <c r="CN17" i="46"/>
  <c r="CO17" i="46" s="1"/>
  <c r="CL17" i="46"/>
  <c r="CK17" i="46"/>
  <c r="CO16" i="46"/>
  <c r="CN16" i="46"/>
  <c r="CL16" i="46"/>
  <c r="CK16" i="46"/>
  <c r="CO15" i="46"/>
  <c r="CN15" i="46"/>
  <c r="CL15" i="46"/>
  <c r="CK15" i="46"/>
  <c r="CM15" i="46"/>
  <c r="CO14" i="46"/>
  <c r="CN14" i="46"/>
  <c r="CL14" i="46"/>
  <c r="CK14" i="46"/>
  <c r="CN13" i="46"/>
  <c r="CO13" i="46" s="1"/>
  <c r="CL13" i="46"/>
  <c r="CK13" i="46"/>
  <c r="CO12" i="46"/>
  <c r="CN12" i="46"/>
  <c r="CL12" i="46"/>
  <c r="CK12" i="46"/>
  <c r="AM218" i="46"/>
  <c r="BC224" i="46"/>
  <c r="BT224" i="46"/>
  <c r="BP218" i="46"/>
  <c r="BT218" i="46"/>
  <c r="BT214" i="46"/>
  <c r="BV214" i="46"/>
  <c r="BP215" i="46"/>
  <c r="BP216" i="46"/>
  <c r="BP217" i="46"/>
  <c r="BP214" i="46"/>
  <c r="BP13" i="46"/>
  <c r="BQ13" i="46"/>
  <c r="BR13" i="46"/>
  <c r="BS13" i="46"/>
  <c r="BV13" i="46" s="1"/>
  <c r="BP14" i="46"/>
  <c r="BQ14" i="46"/>
  <c r="BR14" i="46"/>
  <c r="BS14" i="46"/>
  <c r="BV14" i="46" s="1"/>
  <c r="BP15" i="46"/>
  <c r="BQ15" i="46"/>
  <c r="BR15" i="46"/>
  <c r="BS15" i="46"/>
  <c r="BV15" i="46" s="1"/>
  <c r="BP16" i="46"/>
  <c r="BQ16" i="46"/>
  <c r="BR16" i="46"/>
  <c r="BS16" i="46"/>
  <c r="BV16" i="46" s="1"/>
  <c r="BP17" i="46"/>
  <c r="BQ17" i="46"/>
  <c r="BR17" i="46"/>
  <c r="BS17" i="46"/>
  <c r="BP18" i="46"/>
  <c r="BQ18" i="46"/>
  <c r="BR18" i="46"/>
  <c r="BS18" i="46"/>
  <c r="BP19" i="46"/>
  <c r="BQ19" i="46"/>
  <c r="BR19" i="46"/>
  <c r="BS19" i="46"/>
  <c r="BV19" i="46" s="1"/>
  <c r="BP20" i="46"/>
  <c r="BQ20" i="46"/>
  <c r="BR20" i="46"/>
  <c r="BS20" i="46"/>
  <c r="BV20" i="46" s="1"/>
  <c r="BP21" i="46"/>
  <c r="BQ21" i="46"/>
  <c r="BR21" i="46"/>
  <c r="BS21" i="46"/>
  <c r="BV21" i="46" s="1"/>
  <c r="BP22" i="46"/>
  <c r="BQ22" i="46"/>
  <c r="BR22" i="46"/>
  <c r="BS22" i="46"/>
  <c r="BV22" i="46" s="1"/>
  <c r="BP23" i="46"/>
  <c r="BQ23" i="46"/>
  <c r="BR23" i="46"/>
  <c r="BS23" i="46"/>
  <c r="BV23" i="46" s="1"/>
  <c r="BP24" i="46"/>
  <c r="BQ24" i="46"/>
  <c r="BR24" i="46"/>
  <c r="BS24" i="46"/>
  <c r="BV24" i="46" s="1"/>
  <c r="BP25" i="46"/>
  <c r="BQ25" i="46"/>
  <c r="BR25" i="46"/>
  <c r="BS25" i="46"/>
  <c r="BP26" i="46"/>
  <c r="BQ26" i="46"/>
  <c r="BR26" i="46"/>
  <c r="BS26" i="46"/>
  <c r="BP27" i="46"/>
  <c r="BQ27" i="46"/>
  <c r="BR27" i="46"/>
  <c r="BS27" i="46"/>
  <c r="BV27" i="46" s="1"/>
  <c r="BP28" i="46"/>
  <c r="BQ28" i="46"/>
  <c r="BR28" i="46"/>
  <c r="BS28" i="46"/>
  <c r="BV28" i="46" s="1"/>
  <c r="BP29" i="46"/>
  <c r="BQ29" i="46"/>
  <c r="BR29" i="46"/>
  <c r="BS29" i="46"/>
  <c r="BV29" i="46" s="1"/>
  <c r="BP30" i="46"/>
  <c r="BQ30" i="46"/>
  <c r="BR30" i="46"/>
  <c r="BS30" i="46"/>
  <c r="BV30" i="46" s="1"/>
  <c r="BP31" i="46"/>
  <c r="BQ31" i="46"/>
  <c r="BR31" i="46"/>
  <c r="BS31" i="46"/>
  <c r="BV31" i="46" s="1"/>
  <c r="BP32" i="46"/>
  <c r="BQ32" i="46"/>
  <c r="BR32" i="46"/>
  <c r="BS32" i="46"/>
  <c r="BV32" i="46" s="1"/>
  <c r="BP33" i="46"/>
  <c r="BQ33" i="46"/>
  <c r="BR33" i="46"/>
  <c r="BS33" i="46"/>
  <c r="BP34" i="46"/>
  <c r="BQ34" i="46"/>
  <c r="BR34" i="46"/>
  <c r="BS34" i="46"/>
  <c r="BP35" i="46"/>
  <c r="BQ35" i="46"/>
  <c r="BR35" i="46"/>
  <c r="BS35" i="46"/>
  <c r="BV35" i="46" s="1"/>
  <c r="BP36" i="46"/>
  <c r="BQ36" i="46"/>
  <c r="BR36" i="46"/>
  <c r="BS36" i="46"/>
  <c r="BV36" i="46" s="1"/>
  <c r="BP37" i="46"/>
  <c r="BQ37" i="46"/>
  <c r="BR37" i="46"/>
  <c r="BS37" i="46"/>
  <c r="BV37" i="46" s="1"/>
  <c r="BP38" i="46"/>
  <c r="BQ38" i="46"/>
  <c r="BR38" i="46"/>
  <c r="BS38" i="46"/>
  <c r="BV38" i="46" s="1"/>
  <c r="BP39" i="46"/>
  <c r="BQ39" i="46"/>
  <c r="BR39" i="46"/>
  <c r="BS39" i="46"/>
  <c r="BV39" i="46" s="1"/>
  <c r="BP40" i="46"/>
  <c r="BQ40" i="46"/>
  <c r="BR40" i="46"/>
  <c r="BS40" i="46"/>
  <c r="BV40" i="46" s="1"/>
  <c r="BP41" i="46"/>
  <c r="BQ41" i="46"/>
  <c r="BR41" i="46"/>
  <c r="BS41" i="46"/>
  <c r="BP42" i="46"/>
  <c r="BQ42" i="46"/>
  <c r="BR42" i="46"/>
  <c r="BS42" i="46"/>
  <c r="BP43" i="46"/>
  <c r="BQ43" i="46"/>
  <c r="BR43" i="46"/>
  <c r="BS43" i="46"/>
  <c r="BV43" i="46" s="1"/>
  <c r="BP44" i="46"/>
  <c r="BQ44" i="46"/>
  <c r="BR44" i="46"/>
  <c r="BS44" i="46"/>
  <c r="BV44" i="46" s="1"/>
  <c r="BP45" i="46"/>
  <c r="BQ45" i="46"/>
  <c r="BR45" i="46"/>
  <c r="BS45" i="46"/>
  <c r="BV45" i="46" s="1"/>
  <c r="BP46" i="46"/>
  <c r="BQ46" i="46"/>
  <c r="BR46" i="46"/>
  <c r="BS46" i="46"/>
  <c r="BV46" i="46" s="1"/>
  <c r="BP47" i="46"/>
  <c r="BQ47" i="46"/>
  <c r="BR47" i="46"/>
  <c r="BS47" i="46"/>
  <c r="BV47" i="46" s="1"/>
  <c r="BP48" i="46"/>
  <c r="BQ48" i="46"/>
  <c r="BR48" i="46"/>
  <c r="BS48" i="46"/>
  <c r="BV48" i="46" s="1"/>
  <c r="BP49" i="46"/>
  <c r="BQ49" i="46"/>
  <c r="BR49" i="46"/>
  <c r="BS49" i="46"/>
  <c r="BP50" i="46"/>
  <c r="BQ50" i="46"/>
  <c r="BR50" i="46"/>
  <c r="BS50" i="46"/>
  <c r="BP51" i="46"/>
  <c r="BQ51" i="46"/>
  <c r="BR51" i="46"/>
  <c r="BS51" i="46"/>
  <c r="BV51" i="46" s="1"/>
  <c r="BP52" i="46"/>
  <c r="BQ52" i="46"/>
  <c r="BR52" i="46"/>
  <c r="BS52" i="46"/>
  <c r="BV52" i="46" s="1"/>
  <c r="BP53" i="46"/>
  <c r="BQ53" i="46"/>
  <c r="BR53" i="46"/>
  <c r="BS53" i="46"/>
  <c r="BV53" i="46" s="1"/>
  <c r="BP54" i="46"/>
  <c r="BQ54" i="46"/>
  <c r="BR54" i="46"/>
  <c r="BS54" i="46"/>
  <c r="BV54" i="46" s="1"/>
  <c r="BP55" i="46"/>
  <c r="BQ55" i="46"/>
  <c r="BR55" i="46"/>
  <c r="BS55" i="46"/>
  <c r="BV55" i="46" s="1"/>
  <c r="BP56" i="46"/>
  <c r="BQ56" i="46"/>
  <c r="BR56" i="46"/>
  <c r="BS56" i="46"/>
  <c r="BV56" i="46" s="1"/>
  <c r="BP57" i="46"/>
  <c r="BQ57" i="46"/>
  <c r="BR57" i="46"/>
  <c r="BS57" i="46"/>
  <c r="BP58" i="46"/>
  <c r="BQ58" i="46"/>
  <c r="BR58" i="46"/>
  <c r="BS58" i="46"/>
  <c r="BV58" i="46" s="1"/>
  <c r="BP59" i="46"/>
  <c r="BQ59" i="46"/>
  <c r="BR59" i="46"/>
  <c r="BS59" i="46"/>
  <c r="BV59" i="46" s="1"/>
  <c r="BP60" i="46"/>
  <c r="BQ60" i="46"/>
  <c r="BR60" i="46"/>
  <c r="BS60" i="46"/>
  <c r="BV60" i="46" s="1"/>
  <c r="BP61" i="46"/>
  <c r="BQ61" i="46"/>
  <c r="BR61" i="46"/>
  <c r="BS61" i="46"/>
  <c r="BP62" i="46"/>
  <c r="BQ62" i="46"/>
  <c r="BR62" i="46"/>
  <c r="BS62" i="46"/>
  <c r="BV62" i="46" s="1"/>
  <c r="BP63" i="46"/>
  <c r="BQ63" i="46"/>
  <c r="BR63" i="46"/>
  <c r="BS63" i="46"/>
  <c r="BV63" i="46" s="1"/>
  <c r="BP64" i="46"/>
  <c r="BQ64" i="46"/>
  <c r="BR64" i="46"/>
  <c r="BS64" i="46"/>
  <c r="BV64" i="46" s="1"/>
  <c r="BP65" i="46"/>
  <c r="BQ65" i="46"/>
  <c r="BR65" i="46"/>
  <c r="BS65" i="46"/>
  <c r="BP66" i="46"/>
  <c r="BQ66" i="46"/>
  <c r="BR66" i="46"/>
  <c r="BS66" i="46"/>
  <c r="BV66" i="46" s="1"/>
  <c r="BP67" i="46"/>
  <c r="BQ67" i="46"/>
  <c r="BR67" i="46"/>
  <c r="BS67" i="46"/>
  <c r="BV67" i="46" s="1"/>
  <c r="BP68" i="46"/>
  <c r="BQ68" i="46"/>
  <c r="BR68" i="46"/>
  <c r="BS68" i="46"/>
  <c r="BV68" i="46" s="1"/>
  <c r="BP69" i="46"/>
  <c r="BQ69" i="46"/>
  <c r="BR69" i="46"/>
  <c r="BS69" i="46"/>
  <c r="BP70" i="46"/>
  <c r="BQ70" i="46"/>
  <c r="BR70" i="46"/>
  <c r="BS70" i="46"/>
  <c r="BV70" i="46" s="1"/>
  <c r="BP71" i="46"/>
  <c r="BQ71" i="46"/>
  <c r="BR71" i="46"/>
  <c r="BS71" i="46"/>
  <c r="BV71" i="46" s="1"/>
  <c r="BP72" i="46"/>
  <c r="BQ72" i="46"/>
  <c r="BR72" i="46"/>
  <c r="BS72" i="46"/>
  <c r="BV72" i="46" s="1"/>
  <c r="BP73" i="46"/>
  <c r="BQ73" i="46"/>
  <c r="BR73" i="46"/>
  <c r="BS73" i="46"/>
  <c r="BP74" i="46"/>
  <c r="BQ74" i="46"/>
  <c r="BR74" i="46"/>
  <c r="BS74" i="46"/>
  <c r="BV74" i="46" s="1"/>
  <c r="BP75" i="46"/>
  <c r="BQ75" i="46"/>
  <c r="BR75" i="46"/>
  <c r="BS75" i="46"/>
  <c r="BV75" i="46" s="1"/>
  <c r="BP76" i="46"/>
  <c r="BQ76" i="46"/>
  <c r="BR76" i="46"/>
  <c r="BS76" i="46"/>
  <c r="BV76" i="46" s="1"/>
  <c r="BP77" i="46"/>
  <c r="BQ77" i="46"/>
  <c r="BR77" i="46"/>
  <c r="BS77" i="46"/>
  <c r="BP78" i="46"/>
  <c r="BQ78" i="46"/>
  <c r="BR78" i="46"/>
  <c r="BS78" i="46"/>
  <c r="BV78" i="46" s="1"/>
  <c r="BP79" i="46"/>
  <c r="BQ79" i="46"/>
  <c r="BR79" i="46"/>
  <c r="BS79" i="46"/>
  <c r="BV79" i="46" s="1"/>
  <c r="BP80" i="46"/>
  <c r="BQ80" i="46"/>
  <c r="BR80" i="46"/>
  <c r="BS80" i="46"/>
  <c r="BV80" i="46" s="1"/>
  <c r="BP81" i="46"/>
  <c r="BQ81" i="46"/>
  <c r="BR81" i="46"/>
  <c r="BS81" i="46"/>
  <c r="BP82" i="46"/>
  <c r="BQ82" i="46"/>
  <c r="BR82" i="46"/>
  <c r="BS82" i="46"/>
  <c r="BV82" i="46" s="1"/>
  <c r="BP83" i="46"/>
  <c r="BQ83" i="46"/>
  <c r="BR83" i="46"/>
  <c r="BS83" i="46"/>
  <c r="BV83" i="46" s="1"/>
  <c r="BP84" i="46"/>
  <c r="BQ84" i="46"/>
  <c r="BR84" i="46"/>
  <c r="BS84" i="46"/>
  <c r="BV84" i="46" s="1"/>
  <c r="BP85" i="46"/>
  <c r="BQ85" i="46"/>
  <c r="BR85" i="46"/>
  <c r="BS85" i="46"/>
  <c r="BP86" i="46"/>
  <c r="BQ86" i="46"/>
  <c r="BR86" i="46"/>
  <c r="BS86" i="46"/>
  <c r="BV86" i="46" s="1"/>
  <c r="BP87" i="46"/>
  <c r="BQ87" i="46"/>
  <c r="BR87" i="46"/>
  <c r="BS87" i="46"/>
  <c r="BV87" i="46" s="1"/>
  <c r="BP88" i="46"/>
  <c r="BQ88" i="46"/>
  <c r="BR88" i="46"/>
  <c r="BS88" i="46"/>
  <c r="BV88" i="46" s="1"/>
  <c r="BP89" i="46"/>
  <c r="BQ89" i="46"/>
  <c r="BR89" i="46"/>
  <c r="BS89" i="46"/>
  <c r="BV89" i="46" s="1"/>
  <c r="BP90" i="46"/>
  <c r="BQ90" i="46"/>
  <c r="BR90" i="46"/>
  <c r="BS90" i="46"/>
  <c r="BV90" i="46" s="1"/>
  <c r="BP91" i="46"/>
  <c r="BQ91" i="46"/>
  <c r="BR91" i="46"/>
  <c r="BS91" i="46"/>
  <c r="BP92" i="46"/>
  <c r="BQ92" i="46"/>
  <c r="BR92" i="46"/>
  <c r="BS92" i="46"/>
  <c r="BP93" i="46"/>
  <c r="BQ93" i="46"/>
  <c r="BR93" i="46"/>
  <c r="BS93" i="46"/>
  <c r="BP94" i="46"/>
  <c r="BQ94" i="46"/>
  <c r="BR94" i="46"/>
  <c r="BS94" i="46"/>
  <c r="BP95" i="46"/>
  <c r="BQ95" i="46"/>
  <c r="BR95" i="46"/>
  <c r="BS95" i="46"/>
  <c r="BP96" i="46"/>
  <c r="BQ96" i="46"/>
  <c r="BR96" i="46"/>
  <c r="BS96" i="46"/>
  <c r="BP97" i="46"/>
  <c r="BQ97" i="46"/>
  <c r="BR97" i="46"/>
  <c r="BS97" i="46"/>
  <c r="BP98" i="46"/>
  <c r="BQ98" i="46"/>
  <c r="BR98" i="46"/>
  <c r="BS98" i="46"/>
  <c r="BP99" i="46"/>
  <c r="BQ99" i="46"/>
  <c r="BR99" i="46"/>
  <c r="BS99" i="46"/>
  <c r="BP100" i="46"/>
  <c r="BQ100" i="46"/>
  <c r="BR100" i="46"/>
  <c r="BS100" i="46"/>
  <c r="BP101" i="46"/>
  <c r="BQ101" i="46"/>
  <c r="BR101" i="46"/>
  <c r="BS101" i="46"/>
  <c r="BP102" i="46"/>
  <c r="BQ102" i="46"/>
  <c r="BR102" i="46"/>
  <c r="BS102" i="46"/>
  <c r="BV102" i="46" s="1"/>
  <c r="BP103" i="46"/>
  <c r="BQ103" i="46"/>
  <c r="BR103" i="46"/>
  <c r="BS103" i="46"/>
  <c r="BV103" i="46" s="1"/>
  <c r="BP104" i="46"/>
  <c r="BQ104" i="46"/>
  <c r="BR104" i="46"/>
  <c r="BS104" i="46"/>
  <c r="BV104" i="46" s="1"/>
  <c r="BP105" i="46"/>
  <c r="BQ105" i="46"/>
  <c r="BR105" i="46"/>
  <c r="BS105" i="46"/>
  <c r="BP106" i="46"/>
  <c r="BQ106" i="46"/>
  <c r="BR106" i="46"/>
  <c r="BS106" i="46"/>
  <c r="BV106" i="46" s="1"/>
  <c r="BP107" i="46"/>
  <c r="BQ107" i="46"/>
  <c r="BR107" i="46"/>
  <c r="BS107" i="46"/>
  <c r="BP108" i="46"/>
  <c r="BQ108" i="46"/>
  <c r="BR108" i="46"/>
  <c r="BS108" i="46"/>
  <c r="BV108" i="46" s="1"/>
  <c r="BP109" i="46"/>
  <c r="BQ109" i="46"/>
  <c r="BR109" i="46"/>
  <c r="BS109" i="46"/>
  <c r="BV109" i="46" s="1"/>
  <c r="BP110" i="46"/>
  <c r="BQ110" i="46"/>
  <c r="BR110" i="46"/>
  <c r="BS110" i="46"/>
  <c r="BV110" i="46" s="1"/>
  <c r="BP111" i="46"/>
  <c r="BQ111" i="46"/>
  <c r="BR111" i="46"/>
  <c r="BS111" i="46"/>
  <c r="BP112" i="46"/>
  <c r="BQ112" i="46"/>
  <c r="BR112" i="46"/>
  <c r="BS112" i="46"/>
  <c r="BP113" i="46"/>
  <c r="BQ113" i="46"/>
  <c r="BR113" i="46"/>
  <c r="BS113" i="46"/>
  <c r="BP114" i="46"/>
  <c r="BQ114" i="46"/>
  <c r="BR114" i="46"/>
  <c r="BS114" i="46"/>
  <c r="BV114" i="46" s="1"/>
  <c r="BP115" i="46"/>
  <c r="BQ115" i="46"/>
  <c r="BR115" i="46"/>
  <c r="BS115" i="46"/>
  <c r="BP116" i="46"/>
  <c r="BQ116" i="46"/>
  <c r="BR116" i="46"/>
  <c r="BS116" i="46"/>
  <c r="BP117" i="46"/>
  <c r="BQ117" i="46"/>
  <c r="BR117" i="46"/>
  <c r="BS117" i="46"/>
  <c r="BP118" i="46"/>
  <c r="BQ118" i="46"/>
  <c r="BR118" i="46"/>
  <c r="BS118" i="46"/>
  <c r="BV118" i="46" s="1"/>
  <c r="BP119" i="46"/>
  <c r="BQ119" i="46"/>
  <c r="BR119" i="46"/>
  <c r="BS119" i="46"/>
  <c r="BP120" i="46"/>
  <c r="BQ120" i="46"/>
  <c r="BR120" i="46"/>
  <c r="BS120" i="46"/>
  <c r="BP121" i="46"/>
  <c r="BQ121" i="46"/>
  <c r="BR121" i="46"/>
  <c r="BS121" i="46"/>
  <c r="BP122" i="46"/>
  <c r="BQ122" i="46"/>
  <c r="BR122" i="46"/>
  <c r="BS122" i="46"/>
  <c r="BV122" i="46" s="1"/>
  <c r="BP123" i="46"/>
  <c r="BQ123" i="46"/>
  <c r="BR123" i="46"/>
  <c r="BS123" i="46"/>
  <c r="BP124" i="46"/>
  <c r="BQ124" i="46"/>
  <c r="BR124" i="46"/>
  <c r="BS124" i="46"/>
  <c r="BP125" i="46"/>
  <c r="BQ125" i="46"/>
  <c r="BR125" i="46"/>
  <c r="BS125" i="46"/>
  <c r="BP126" i="46"/>
  <c r="BQ126" i="46"/>
  <c r="BR126" i="46"/>
  <c r="BS126" i="46"/>
  <c r="BV126" i="46" s="1"/>
  <c r="BP127" i="46"/>
  <c r="BQ127" i="46"/>
  <c r="BR127" i="46"/>
  <c r="BS127" i="46"/>
  <c r="BP128" i="46"/>
  <c r="BQ128" i="46"/>
  <c r="BR128" i="46"/>
  <c r="BS128" i="46"/>
  <c r="BP129" i="46"/>
  <c r="BQ129" i="46"/>
  <c r="BV129" i="46" s="1"/>
  <c r="BR129" i="46"/>
  <c r="BS129" i="46"/>
  <c r="BP130" i="46"/>
  <c r="BQ130" i="46"/>
  <c r="BV130" i="46" s="1"/>
  <c r="BR130" i="46"/>
  <c r="BS130" i="46"/>
  <c r="BP131" i="46"/>
  <c r="BQ131" i="46"/>
  <c r="BR131" i="46"/>
  <c r="BS131" i="46"/>
  <c r="BP132" i="46"/>
  <c r="BQ132" i="46"/>
  <c r="BV132" i="46" s="1"/>
  <c r="BR132" i="46"/>
  <c r="BS132" i="46"/>
  <c r="BP133" i="46"/>
  <c r="BQ133" i="46"/>
  <c r="BR133" i="46"/>
  <c r="BS133" i="46"/>
  <c r="BP134" i="46"/>
  <c r="BQ134" i="46"/>
  <c r="BV134" i="46" s="1"/>
  <c r="BR134" i="46"/>
  <c r="BS134" i="46"/>
  <c r="BP135" i="46"/>
  <c r="BQ135" i="46"/>
  <c r="BR135" i="46"/>
  <c r="BS135" i="46"/>
  <c r="BV135" i="46" s="1"/>
  <c r="BP136" i="46"/>
  <c r="BQ136" i="46"/>
  <c r="BR136" i="46"/>
  <c r="BS136" i="46"/>
  <c r="BV136" i="46" s="1"/>
  <c r="BP137" i="46"/>
  <c r="BQ137" i="46"/>
  <c r="BR137" i="46"/>
  <c r="BS137" i="46"/>
  <c r="BV137" i="46" s="1"/>
  <c r="BP138" i="46"/>
  <c r="BQ138" i="46"/>
  <c r="BR138" i="46"/>
  <c r="BS138" i="46"/>
  <c r="BV138" i="46" s="1"/>
  <c r="BP139" i="46"/>
  <c r="BQ139" i="46"/>
  <c r="BR139" i="46"/>
  <c r="BS139" i="46"/>
  <c r="BP140" i="46"/>
  <c r="BQ140" i="46"/>
  <c r="BR140" i="46"/>
  <c r="BS140" i="46"/>
  <c r="BV140" i="46" s="1"/>
  <c r="BP141" i="46"/>
  <c r="BQ141" i="46"/>
  <c r="BV141" i="46" s="1"/>
  <c r="BR141" i="46"/>
  <c r="BS141" i="46"/>
  <c r="BP142" i="46"/>
  <c r="BQ142" i="46"/>
  <c r="BV142" i="46" s="1"/>
  <c r="BR142" i="46"/>
  <c r="BS142" i="46"/>
  <c r="BP143" i="46"/>
  <c r="BQ143" i="46"/>
  <c r="BR143" i="46"/>
  <c r="BS143" i="46"/>
  <c r="BP144" i="46"/>
  <c r="BQ144" i="46"/>
  <c r="BV144" i="46" s="1"/>
  <c r="BR144" i="46"/>
  <c r="BS144" i="46"/>
  <c r="BP145" i="46"/>
  <c r="BQ145" i="46"/>
  <c r="BV145" i="46" s="1"/>
  <c r="BR145" i="46"/>
  <c r="BS145" i="46"/>
  <c r="BP146" i="46"/>
  <c r="BQ146" i="46"/>
  <c r="BR146" i="46"/>
  <c r="BS146" i="46"/>
  <c r="BP147" i="46"/>
  <c r="BQ147" i="46"/>
  <c r="BR147" i="46"/>
  <c r="BS147" i="46"/>
  <c r="BP148" i="46"/>
  <c r="BQ148" i="46"/>
  <c r="BR148" i="46"/>
  <c r="BS148" i="46"/>
  <c r="BV148" i="46" s="1"/>
  <c r="BP149" i="46"/>
  <c r="BQ149" i="46"/>
  <c r="BR149" i="46"/>
  <c r="BS149" i="46"/>
  <c r="BV149" i="46" s="1"/>
  <c r="BP150" i="46"/>
  <c r="BQ150" i="46"/>
  <c r="BR150" i="46"/>
  <c r="BS150" i="46"/>
  <c r="BV150" i="46" s="1"/>
  <c r="BP151" i="46"/>
  <c r="BQ151" i="46"/>
  <c r="BR151" i="46"/>
  <c r="BS151" i="46"/>
  <c r="BP152" i="46"/>
  <c r="BQ152" i="46"/>
  <c r="BR152" i="46"/>
  <c r="BS152" i="46"/>
  <c r="BV152" i="46" s="1"/>
  <c r="BP153" i="46"/>
  <c r="BQ153" i="46"/>
  <c r="BR153" i="46"/>
  <c r="BS153" i="46"/>
  <c r="BV153" i="46" s="1"/>
  <c r="BP154" i="46"/>
  <c r="BQ154" i="46"/>
  <c r="BR154" i="46"/>
  <c r="BS154" i="46"/>
  <c r="BV154" i="46" s="1"/>
  <c r="BP155" i="46"/>
  <c r="BQ155" i="46"/>
  <c r="BR155" i="46"/>
  <c r="BS155" i="46"/>
  <c r="BP156" i="46"/>
  <c r="BQ156" i="46"/>
  <c r="BR156" i="46"/>
  <c r="BS156" i="46"/>
  <c r="BV156" i="46" s="1"/>
  <c r="BP157" i="46"/>
  <c r="BQ157" i="46"/>
  <c r="BR157" i="46"/>
  <c r="BS157" i="46"/>
  <c r="BV157" i="46" s="1"/>
  <c r="BP158" i="46"/>
  <c r="BQ158" i="46"/>
  <c r="BR158" i="46"/>
  <c r="BS158" i="46"/>
  <c r="BV158" i="46" s="1"/>
  <c r="BP159" i="46"/>
  <c r="BQ159" i="46"/>
  <c r="BR159" i="46"/>
  <c r="BS159" i="46"/>
  <c r="BP160" i="46"/>
  <c r="BQ160" i="46"/>
  <c r="BR160" i="46"/>
  <c r="BS160" i="46"/>
  <c r="BV160" i="46" s="1"/>
  <c r="BP161" i="46"/>
  <c r="BQ161" i="46"/>
  <c r="BR161" i="46"/>
  <c r="BS161" i="46"/>
  <c r="BV161" i="46" s="1"/>
  <c r="BP162" i="46"/>
  <c r="BQ162" i="46"/>
  <c r="BR162" i="46"/>
  <c r="BS162" i="46"/>
  <c r="BV162" i="46" s="1"/>
  <c r="BP163" i="46"/>
  <c r="BQ163" i="46"/>
  <c r="BR163" i="46"/>
  <c r="BS163" i="46"/>
  <c r="BP164" i="46"/>
  <c r="BQ164" i="46"/>
  <c r="BR164" i="46"/>
  <c r="BS164" i="46"/>
  <c r="BV164" i="46" s="1"/>
  <c r="BP165" i="46"/>
  <c r="BQ165" i="46"/>
  <c r="BR165" i="46"/>
  <c r="BS165" i="46"/>
  <c r="BP166" i="46"/>
  <c r="BQ166" i="46"/>
  <c r="BV166" i="46" s="1"/>
  <c r="BR166" i="46"/>
  <c r="BS166" i="46"/>
  <c r="BP167" i="46"/>
  <c r="BQ167" i="46"/>
  <c r="BR167" i="46"/>
  <c r="BS167" i="46"/>
  <c r="BP168" i="46"/>
  <c r="BQ168" i="46"/>
  <c r="BV168" i="46" s="1"/>
  <c r="BR168" i="46"/>
  <c r="BS168" i="46"/>
  <c r="BP169" i="46"/>
  <c r="BQ169" i="46"/>
  <c r="BV169" i="46" s="1"/>
  <c r="BR169" i="46"/>
  <c r="BS169" i="46"/>
  <c r="BP170" i="46"/>
  <c r="BQ170" i="46"/>
  <c r="BV170" i="46" s="1"/>
  <c r="BR170" i="46"/>
  <c r="BS170" i="46"/>
  <c r="BP171" i="46"/>
  <c r="BQ171" i="46"/>
  <c r="BR171" i="46"/>
  <c r="BS171" i="46"/>
  <c r="BP172" i="46"/>
  <c r="BQ172" i="46"/>
  <c r="BV172" i="46" s="1"/>
  <c r="BR172" i="46"/>
  <c r="BS172" i="46"/>
  <c r="BP173" i="46"/>
  <c r="BQ173" i="46"/>
  <c r="BV173" i="46" s="1"/>
  <c r="BR173" i="46"/>
  <c r="BS173" i="46"/>
  <c r="BP174" i="46"/>
  <c r="BQ174" i="46"/>
  <c r="BV174" i="46" s="1"/>
  <c r="BR174" i="46"/>
  <c r="BS174" i="46"/>
  <c r="BP175" i="46"/>
  <c r="BQ175" i="46"/>
  <c r="BR175" i="46"/>
  <c r="BS175" i="46"/>
  <c r="BP176" i="46"/>
  <c r="BV176" i="46" s="1"/>
  <c r="BQ176" i="46"/>
  <c r="BR176" i="46"/>
  <c r="BS176" i="46"/>
  <c r="BP177" i="46"/>
  <c r="BQ177" i="46"/>
  <c r="BR177" i="46"/>
  <c r="BS177" i="46"/>
  <c r="BP178" i="46"/>
  <c r="BV178" i="46" s="1"/>
  <c r="BQ178" i="46"/>
  <c r="BR178" i="46"/>
  <c r="BS178" i="46"/>
  <c r="BP179" i="46"/>
  <c r="BQ179" i="46"/>
  <c r="BR179" i="46"/>
  <c r="BS179" i="46"/>
  <c r="BV179" i="46" s="1"/>
  <c r="BP180" i="46"/>
  <c r="BQ180" i="46"/>
  <c r="BR180" i="46"/>
  <c r="BS180" i="46"/>
  <c r="BV180" i="46" s="1"/>
  <c r="BP181" i="46"/>
  <c r="BQ181" i="46"/>
  <c r="BV181" i="46" s="1"/>
  <c r="BR181" i="46"/>
  <c r="BS181" i="46"/>
  <c r="BP182" i="46"/>
  <c r="BQ182" i="46"/>
  <c r="BR182" i="46"/>
  <c r="BS182" i="46"/>
  <c r="BP183" i="46"/>
  <c r="BV183" i="46" s="1"/>
  <c r="BQ183" i="46"/>
  <c r="BR183" i="46"/>
  <c r="BS183" i="46"/>
  <c r="BP184" i="46"/>
  <c r="BV184" i="46" s="1"/>
  <c r="BQ184" i="46"/>
  <c r="BR184" i="46"/>
  <c r="BS184" i="46"/>
  <c r="BP185" i="46"/>
  <c r="BQ185" i="46"/>
  <c r="BR185" i="46"/>
  <c r="BS185" i="46"/>
  <c r="BV185" i="46" s="1"/>
  <c r="BP186" i="46"/>
  <c r="BQ186" i="46"/>
  <c r="BR186" i="46"/>
  <c r="BS186" i="46"/>
  <c r="BV186" i="46" s="1"/>
  <c r="BP187" i="46"/>
  <c r="BQ187" i="46"/>
  <c r="BR187" i="46"/>
  <c r="BS187" i="46"/>
  <c r="BP188" i="46"/>
  <c r="BQ188" i="46"/>
  <c r="BR188" i="46"/>
  <c r="BS188" i="46"/>
  <c r="BV188" i="46" s="1"/>
  <c r="BP189" i="46"/>
  <c r="BQ189" i="46"/>
  <c r="BR189" i="46"/>
  <c r="BS189" i="46"/>
  <c r="BP190" i="46"/>
  <c r="BQ190" i="46"/>
  <c r="BR190" i="46"/>
  <c r="BS190" i="46"/>
  <c r="BV190" i="46" s="1"/>
  <c r="BP191" i="46"/>
  <c r="BQ191" i="46"/>
  <c r="BV191" i="46" s="1"/>
  <c r="BR191" i="46"/>
  <c r="BS191" i="46"/>
  <c r="BP192" i="46"/>
  <c r="BQ192" i="46"/>
  <c r="BV192" i="46" s="1"/>
  <c r="BR192" i="46"/>
  <c r="BS192" i="46"/>
  <c r="BP193" i="46"/>
  <c r="BQ193" i="46"/>
  <c r="BR193" i="46"/>
  <c r="BS193" i="46"/>
  <c r="BP194" i="46"/>
  <c r="BQ194" i="46"/>
  <c r="BR194" i="46"/>
  <c r="BS194" i="46"/>
  <c r="BP195" i="46"/>
  <c r="BQ195" i="46"/>
  <c r="BR195" i="46"/>
  <c r="BS195" i="46"/>
  <c r="BP196" i="46"/>
  <c r="BQ196" i="46"/>
  <c r="BR196" i="46"/>
  <c r="BS196" i="46"/>
  <c r="BP197" i="46"/>
  <c r="BQ197" i="46"/>
  <c r="BR197" i="46"/>
  <c r="BS197" i="46"/>
  <c r="BP198" i="46"/>
  <c r="BQ198" i="46"/>
  <c r="BR198" i="46"/>
  <c r="BS198" i="46"/>
  <c r="BP199" i="46"/>
  <c r="BV199" i="46" s="1"/>
  <c r="BQ199" i="46"/>
  <c r="BR199" i="46"/>
  <c r="BS199" i="46"/>
  <c r="BP200" i="46"/>
  <c r="BV200" i="46" s="1"/>
  <c r="BQ200" i="46"/>
  <c r="BR200" i="46"/>
  <c r="BS200" i="46"/>
  <c r="BP201" i="46"/>
  <c r="BQ201" i="46"/>
  <c r="BR201" i="46"/>
  <c r="BS201" i="46"/>
  <c r="BV201" i="46" s="1"/>
  <c r="BP202" i="46"/>
  <c r="BQ202" i="46"/>
  <c r="BR202" i="46"/>
  <c r="BS202" i="46"/>
  <c r="BV202" i="46" s="1"/>
  <c r="BP203" i="46"/>
  <c r="BQ203" i="46"/>
  <c r="BR203" i="46"/>
  <c r="BS203" i="46"/>
  <c r="BP204" i="46"/>
  <c r="BQ204" i="46"/>
  <c r="BR204" i="46"/>
  <c r="BS204" i="46"/>
  <c r="BV204" i="46" s="1"/>
  <c r="BP205" i="46"/>
  <c r="BQ205" i="46"/>
  <c r="BV205" i="46" s="1"/>
  <c r="BR205" i="46"/>
  <c r="BS205" i="46"/>
  <c r="BP206" i="46"/>
  <c r="BQ206" i="46"/>
  <c r="BV206" i="46" s="1"/>
  <c r="BR206" i="46"/>
  <c r="BS206" i="46"/>
  <c r="BP207" i="46"/>
  <c r="BQ207" i="46"/>
  <c r="BR207" i="46"/>
  <c r="BS207" i="46"/>
  <c r="BP208" i="46"/>
  <c r="BQ208" i="46"/>
  <c r="BR208" i="46"/>
  <c r="BS208" i="46"/>
  <c r="BP209" i="46"/>
  <c r="BV209" i="46" s="1"/>
  <c r="BQ209" i="46"/>
  <c r="BR209" i="46"/>
  <c r="BS209" i="46"/>
  <c r="BP210" i="46"/>
  <c r="BV210" i="46" s="1"/>
  <c r="BQ210" i="46"/>
  <c r="BR210" i="46"/>
  <c r="BS210" i="46"/>
  <c r="BP211" i="46"/>
  <c r="BQ211" i="46"/>
  <c r="BR211" i="46"/>
  <c r="BS211" i="46"/>
  <c r="BP212" i="46"/>
  <c r="BV212" i="46" s="1"/>
  <c r="BQ212" i="46"/>
  <c r="BR212" i="46"/>
  <c r="BS212" i="46"/>
  <c r="BP213" i="46"/>
  <c r="BQ213" i="46"/>
  <c r="BR213" i="46"/>
  <c r="BS213" i="46"/>
  <c r="BV213" i="46" s="1"/>
  <c r="BQ12" i="46"/>
  <c r="BR12" i="46"/>
  <c r="BS12" i="46"/>
  <c r="BP12" i="46"/>
  <c r="BW217" i="46"/>
  <c r="BX217" i="46" s="1"/>
  <c r="BU217" i="46"/>
  <c r="BT217" i="46"/>
  <c r="BW216" i="46"/>
  <c r="BX216" i="46" s="1"/>
  <c r="BU216" i="46"/>
  <c r="BT216" i="46"/>
  <c r="BV216" i="46"/>
  <c r="BW214" i="46"/>
  <c r="BX214" i="46" s="1"/>
  <c r="BU214" i="46"/>
  <c r="BW213" i="46"/>
  <c r="BX213" i="46" s="1"/>
  <c r="BU213" i="46"/>
  <c r="BT213" i="46"/>
  <c r="BX212" i="46"/>
  <c r="BW212" i="46"/>
  <c r="BU212" i="46"/>
  <c r="BT212" i="46"/>
  <c r="BW211" i="46"/>
  <c r="BX211" i="46" s="1"/>
  <c r="BU211" i="46"/>
  <c r="BT211" i="46"/>
  <c r="BX210" i="46"/>
  <c r="BW210" i="46"/>
  <c r="BU210" i="46"/>
  <c r="BT210" i="46"/>
  <c r="BW209" i="46"/>
  <c r="BX209" i="46" s="1"/>
  <c r="BU209" i="46"/>
  <c r="BT209" i="46"/>
  <c r="BX208" i="46"/>
  <c r="BW208" i="46"/>
  <c r="BU208" i="46"/>
  <c r="BT208" i="46"/>
  <c r="BV208" i="46"/>
  <c r="BW207" i="46"/>
  <c r="BX207" i="46" s="1"/>
  <c r="BU207" i="46"/>
  <c r="BT207" i="46"/>
  <c r="BV207" i="46"/>
  <c r="BX206" i="46"/>
  <c r="BW206" i="46"/>
  <c r="BU206" i="46"/>
  <c r="BT206" i="46"/>
  <c r="BW205" i="46"/>
  <c r="BX205" i="46" s="1"/>
  <c r="BU205" i="46"/>
  <c r="BT205" i="46"/>
  <c r="BX204" i="46"/>
  <c r="BW204" i="46"/>
  <c r="BU204" i="46"/>
  <c r="BT204" i="46"/>
  <c r="BW203" i="46"/>
  <c r="BX203" i="46" s="1"/>
  <c r="BU203" i="46"/>
  <c r="BT203" i="46"/>
  <c r="BX202" i="46"/>
  <c r="BW202" i="46"/>
  <c r="BU202" i="46"/>
  <c r="BT202" i="46"/>
  <c r="BW201" i="46"/>
  <c r="BX201" i="46" s="1"/>
  <c r="BU201" i="46"/>
  <c r="BT201" i="46"/>
  <c r="BX200" i="46"/>
  <c r="BW200" i="46"/>
  <c r="BU200" i="46"/>
  <c r="BT200" i="46"/>
  <c r="BW199" i="46"/>
  <c r="BX199" i="46" s="1"/>
  <c r="BU199" i="46"/>
  <c r="BT199" i="46"/>
  <c r="BX198" i="46"/>
  <c r="BW198" i="46"/>
  <c r="BU198" i="46"/>
  <c r="BT198" i="46"/>
  <c r="BV198" i="46"/>
  <c r="BW197" i="46"/>
  <c r="BX197" i="46" s="1"/>
  <c r="BU197" i="46"/>
  <c r="BT197" i="46"/>
  <c r="BX196" i="46"/>
  <c r="BW196" i="46"/>
  <c r="BU196" i="46"/>
  <c r="BT196" i="46"/>
  <c r="BV196" i="46"/>
  <c r="BW195" i="46"/>
  <c r="BX195" i="46" s="1"/>
  <c r="BU195" i="46"/>
  <c r="BT195" i="46"/>
  <c r="BX194" i="46"/>
  <c r="BW194" i="46"/>
  <c r="BU194" i="46"/>
  <c r="BT194" i="46"/>
  <c r="BV194" i="46"/>
  <c r="BW193" i="46"/>
  <c r="BX193" i="46" s="1"/>
  <c r="BU193" i="46"/>
  <c r="BT193" i="46"/>
  <c r="BV193" i="46"/>
  <c r="BX192" i="46"/>
  <c r="BW192" i="46"/>
  <c r="BU192" i="46"/>
  <c r="BT192" i="46"/>
  <c r="BW191" i="46"/>
  <c r="BX191" i="46" s="1"/>
  <c r="BU191" i="46"/>
  <c r="BT191" i="46"/>
  <c r="BX190" i="46"/>
  <c r="BW190" i="46"/>
  <c r="BU190" i="46"/>
  <c r="BT190" i="46"/>
  <c r="BW189" i="46"/>
  <c r="BX189" i="46" s="1"/>
  <c r="BU189" i="46"/>
  <c r="BT189" i="46"/>
  <c r="BX188" i="46"/>
  <c r="BW188" i="46"/>
  <c r="BU188" i="46"/>
  <c r="BT188" i="46"/>
  <c r="BW187" i="46"/>
  <c r="BX187" i="46" s="1"/>
  <c r="BU187" i="46"/>
  <c r="BT187" i="46"/>
  <c r="BX186" i="46"/>
  <c r="BW186" i="46"/>
  <c r="BU186" i="46"/>
  <c r="BT186" i="46"/>
  <c r="BW185" i="46"/>
  <c r="BX185" i="46" s="1"/>
  <c r="BU185" i="46"/>
  <c r="BT185" i="46"/>
  <c r="BX184" i="46"/>
  <c r="BW184" i="46"/>
  <c r="BU184" i="46"/>
  <c r="BT184" i="46"/>
  <c r="BW183" i="46"/>
  <c r="BX183" i="46" s="1"/>
  <c r="BU183" i="46"/>
  <c r="BT183" i="46"/>
  <c r="BX182" i="46"/>
  <c r="BW182" i="46"/>
  <c r="BU182" i="46"/>
  <c r="BT182" i="46"/>
  <c r="BV182" i="46"/>
  <c r="BX181" i="46"/>
  <c r="BW181" i="46"/>
  <c r="BU181" i="46"/>
  <c r="BT181" i="46"/>
  <c r="BX180" i="46"/>
  <c r="BW180" i="46"/>
  <c r="BU180" i="46"/>
  <c r="BT180" i="46"/>
  <c r="BW179" i="46"/>
  <c r="BX179" i="46" s="1"/>
  <c r="BU179" i="46"/>
  <c r="BT179" i="46"/>
  <c r="BX178" i="46"/>
  <c r="BW178" i="46"/>
  <c r="BU178" i="46"/>
  <c r="BT178" i="46"/>
  <c r="BW177" i="46"/>
  <c r="BX177" i="46" s="1"/>
  <c r="BU177" i="46"/>
  <c r="BT177" i="46"/>
  <c r="BX176" i="46"/>
  <c r="BW176" i="46"/>
  <c r="BU176" i="46"/>
  <c r="BT176" i="46"/>
  <c r="BW175" i="46"/>
  <c r="BX175" i="46" s="1"/>
  <c r="BU175" i="46"/>
  <c r="BT175" i="46"/>
  <c r="BX174" i="46"/>
  <c r="BW174" i="46"/>
  <c r="BU174" i="46"/>
  <c r="BT174" i="46"/>
  <c r="BW173" i="46"/>
  <c r="BX173" i="46" s="1"/>
  <c r="BU173" i="46"/>
  <c r="BT173" i="46"/>
  <c r="BW172" i="46"/>
  <c r="BX172" i="46" s="1"/>
  <c r="BU172" i="46"/>
  <c r="BT172" i="46"/>
  <c r="BW171" i="46"/>
  <c r="BX171" i="46" s="1"/>
  <c r="BU171" i="46"/>
  <c r="BT171" i="46"/>
  <c r="BX170" i="46"/>
  <c r="BW170" i="46"/>
  <c r="BU170" i="46"/>
  <c r="BT170" i="46"/>
  <c r="BW169" i="46"/>
  <c r="BX169" i="46" s="1"/>
  <c r="BU169" i="46"/>
  <c r="BT169" i="46"/>
  <c r="BW168" i="46"/>
  <c r="BX168" i="46" s="1"/>
  <c r="BU168" i="46"/>
  <c r="BT168" i="46"/>
  <c r="BW167" i="46"/>
  <c r="BX167" i="46" s="1"/>
  <c r="BU167" i="46"/>
  <c r="BT167" i="46"/>
  <c r="BX166" i="46"/>
  <c r="BW166" i="46"/>
  <c r="BU166" i="46"/>
  <c r="BT166" i="46"/>
  <c r="BW165" i="46"/>
  <c r="BX165" i="46" s="1"/>
  <c r="BU165" i="46"/>
  <c r="BT165" i="46"/>
  <c r="BW164" i="46"/>
  <c r="BX164" i="46" s="1"/>
  <c r="BU164" i="46"/>
  <c r="BT164" i="46"/>
  <c r="BW163" i="46"/>
  <c r="BX163" i="46" s="1"/>
  <c r="BU163" i="46"/>
  <c r="BT163" i="46"/>
  <c r="BX162" i="46"/>
  <c r="BW162" i="46"/>
  <c r="BU162" i="46"/>
  <c r="BT162" i="46"/>
  <c r="BW161" i="46"/>
  <c r="BX161" i="46" s="1"/>
  <c r="BU161" i="46"/>
  <c r="BT161" i="46"/>
  <c r="BW160" i="46"/>
  <c r="BX160" i="46" s="1"/>
  <c r="BU160" i="46"/>
  <c r="BT160" i="46"/>
  <c r="BW159" i="46"/>
  <c r="BX159" i="46" s="1"/>
  <c r="BU159" i="46"/>
  <c r="BT159" i="46"/>
  <c r="BX158" i="46"/>
  <c r="BW158" i="46"/>
  <c r="BU158" i="46"/>
  <c r="BT158" i="46"/>
  <c r="BW157" i="46"/>
  <c r="BX157" i="46" s="1"/>
  <c r="BU157" i="46"/>
  <c r="BT157" i="46"/>
  <c r="BW156" i="46"/>
  <c r="BX156" i="46" s="1"/>
  <c r="BU156" i="46"/>
  <c r="BT156" i="46"/>
  <c r="BW155" i="46"/>
  <c r="BX155" i="46" s="1"/>
  <c r="BU155" i="46"/>
  <c r="BT155" i="46"/>
  <c r="BX154" i="46"/>
  <c r="BW154" i="46"/>
  <c r="BU154" i="46"/>
  <c r="BT154" i="46"/>
  <c r="BW153" i="46"/>
  <c r="BX153" i="46" s="1"/>
  <c r="BU153" i="46"/>
  <c r="BT153" i="46"/>
  <c r="BW152" i="46"/>
  <c r="BX152" i="46" s="1"/>
  <c r="BU152" i="46"/>
  <c r="BT152" i="46"/>
  <c r="BW151" i="46"/>
  <c r="BX151" i="46" s="1"/>
  <c r="BU151" i="46"/>
  <c r="BT151" i="46"/>
  <c r="BX150" i="46"/>
  <c r="BW150" i="46"/>
  <c r="BU150" i="46"/>
  <c r="BT150" i="46"/>
  <c r="BW149" i="46"/>
  <c r="BX149" i="46" s="1"/>
  <c r="BU149" i="46"/>
  <c r="BT149" i="46"/>
  <c r="BW148" i="46"/>
  <c r="BX148" i="46" s="1"/>
  <c r="BU148" i="46"/>
  <c r="BT148" i="46"/>
  <c r="BW147" i="46"/>
  <c r="BX147" i="46" s="1"/>
  <c r="BU147" i="46"/>
  <c r="BT147" i="46"/>
  <c r="BX146" i="46"/>
  <c r="BW146" i="46"/>
  <c r="BU146" i="46"/>
  <c r="BV146" i="46" s="1"/>
  <c r="BT146" i="46"/>
  <c r="BW145" i="46"/>
  <c r="BX145" i="46" s="1"/>
  <c r="BU145" i="46"/>
  <c r="BT145" i="46"/>
  <c r="BW144" i="46"/>
  <c r="BX144" i="46" s="1"/>
  <c r="BU144" i="46"/>
  <c r="BT144" i="46"/>
  <c r="BW143" i="46"/>
  <c r="BX143" i="46" s="1"/>
  <c r="BU143" i="46"/>
  <c r="BT143" i="46"/>
  <c r="BX142" i="46"/>
  <c r="BW142" i="46"/>
  <c r="BU142" i="46"/>
  <c r="BT142" i="46"/>
  <c r="BW141" i="46"/>
  <c r="BX141" i="46" s="1"/>
  <c r="BU141" i="46"/>
  <c r="BT141" i="46"/>
  <c r="BW140" i="46"/>
  <c r="BX140" i="46" s="1"/>
  <c r="BU140" i="46"/>
  <c r="BT140" i="46"/>
  <c r="BW139" i="46"/>
  <c r="BX139" i="46" s="1"/>
  <c r="BU139" i="46"/>
  <c r="BT139" i="46"/>
  <c r="BX138" i="46"/>
  <c r="BW138" i="46"/>
  <c r="BU138" i="46"/>
  <c r="BT138" i="46"/>
  <c r="BW137" i="46"/>
  <c r="BX137" i="46" s="1"/>
  <c r="BU137" i="46"/>
  <c r="BT137" i="46"/>
  <c r="BX136" i="46"/>
  <c r="BW136" i="46"/>
  <c r="BU136" i="46"/>
  <c r="BT136" i="46"/>
  <c r="BW135" i="46"/>
  <c r="BX135" i="46" s="1"/>
  <c r="BU135" i="46"/>
  <c r="BT135" i="46"/>
  <c r="BX134" i="46"/>
  <c r="BW134" i="46"/>
  <c r="BU134" i="46"/>
  <c r="BT134" i="46"/>
  <c r="BW133" i="46"/>
  <c r="BX133" i="46" s="1"/>
  <c r="BU133" i="46"/>
  <c r="BT133" i="46"/>
  <c r="BX132" i="46"/>
  <c r="BW132" i="46"/>
  <c r="BU132" i="46"/>
  <c r="BT132" i="46"/>
  <c r="BW131" i="46"/>
  <c r="BX131" i="46" s="1"/>
  <c r="BU131" i="46"/>
  <c r="BT131" i="46"/>
  <c r="BX130" i="46"/>
  <c r="BW130" i="46"/>
  <c r="BU130" i="46"/>
  <c r="BT130" i="46"/>
  <c r="BW129" i="46"/>
  <c r="BX129" i="46" s="1"/>
  <c r="BU129" i="46"/>
  <c r="BT129" i="46"/>
  <c r="BX128" i="46"/>
  <c r="BW128" i="46"/>
  <c r="BU128" i="46"/>
  <c r="BT128" i="46"/>
  <c r="BV128" i="46"/>
  <c r="BW127" i="46"/>
  <c r="BX127" i="46" s="1"/>
  <c r="BU127" i="46"/>
  <c r="BT127" i="46"/>
  <c r="BV127" i="46"/>
  <c r="BX126" i="46"/>
  <c r="BW126" i="46"/>
  <c r="BU126" i="46"/>
  <c r="BT126" i="46"/>
  <c r="BW125" i="46"/>
  <c r="BX125" i="46" s="1"/>
  <c r="BU125" i="46"/>
  <c r="BT125" i="46"/>
  <c r="BW124" i="46"/>
  <c r="BX124" i="46" s="1"/>
  <c r="BU124" i="46"/>
  <c r="BT124" i="46"/>
  <c r="BV124" i="46"/>
  <c r="BW123" i="46"/>
  <c r="BX123" i="46" s="1"/>
  <c r="BU123" i="46"/>
  <c r="BT123" i="46"/>
  <c r="BV123" i="46"/>
  <c r="BX122" i="46"/>
  <c r="BW122" i="46"/>
  <c r="BU122" i="46"/>
  <c r="BT122" i="46"/>
  <c r="BW121" i="46"/>
  <c r="BX121" i="46" s="1"/>
  <c r="BU121" i="46"/>
  <c r="BT121" i="46"/>
  <c r="BW120" i="46"/>
  <c r="BX120" i="46" s="1"/>
  <c r="BU120" i="46"/>
  <c r="BT120" i="46"/>
  <c r="BV120" i="46"/>
  <c r="BW119" i="46"/>
  <c r="BX119" i="46" s="1"/>
  <c r="BU119" i="46"/>
  <c r="BT119" i="46"/>
  <c r="BV119" i="46"/>
  <c r="BX118" i="46"/>
  <c r="BW118" i="46"/>
  <c r="BU118" i="46"/>
  <c r="BT118" i="46"/>
  <c r="BW117" i="46"/>
  <c r="BX117" i="46" s="1"/>
  <c r="BU117" i="46"/>
  <c r="BT117" i="46"/>
  <c r="BW116" i="46"/>
  <c r="BX116" i="46" s="1"/>
  <c r="BU116" i="46"/>
  <c r="BT116" i="46"/>
  <c r="BV116" i="46"/>
  <c r="BW115" i="46"/>
  <c r="BX115" i="46" s="1"/>
  <c r="BU115" i="46"/>
  <c r="BT115" i="46"/>
  <c r="BV115" i="46"/>
  <c r="BX114" i="46"/>
  <c r="BW114" i="46"/>
  <c r="BU114" i="46"/>
  <c r="BT114" i="46"/>
  <c r="BW113" i="46"/>
  <c r="BX113" i="46" s="1"/>
  <c r="BU113" i="46"/>
  <c r="BT113" i="46"/>
  <c r="BW112" i="46"/>
  <c r="BX112" i="46" s="1"/>
  <c r="BU112" i="46"/>
  <c r="BT112" i="46"/>
  <c r="BV112" i="46"/>
  <c r="BW111" i="46"/>
  <c r="BX111" i="46" s="1"/>
  <c r="BU111" i="46"/>
  <c r="BT111" i="46"/>
  <c r="BV111" i="46"/>
  <c r="BX110" i="46"/>
  <c r="BW110" i="46"/>
  <c r="BU110" i="46"/>
  <c r="BT110" i="46"/>
  <c r="BX109" i="46"/>
  <c r="BW109" i="46"/>
  <c r="BU109" i="46"/>
  <c r="BT109" i="46"/>
  <c r="BW108" i="46"/>
  <c r="BX108" i="46" s="1"/>
  <c r="BU108" i="46"/>
  <c r="BT108" i="46"/>
  <c r="BW107" i="46"/>
  <c r="BX107" i="46" s="1"/>
  <c r="BU107" i="46"/>
  <c r="BT107" i="46"/>
  <c r="BX106" i="46"/>
  <c r="BW106" i="46"/>
  <c r="BU106" i="46"/>
  <c r="BT106" i="46"/>
  <c r="BX105" i="46"/>
  <c r="BW105" i="46"/>
  <c r="BU105" i="46"/>
  <c r="BT105" i="46"/>
  <c r="BW104" i="46"/>
  <c r="BX104" i="46" s="1"/>
  <c r="BU104" i="46"/>
  <c r="BT104" i="46"/>
  <c r="BW103" i="46"/>
  <c r="BX103" i="46" s="1"/>
  <c r="BU103" i="46"/>
  <c r="BT103" i="46"/>
  <c r="BX102" i="46"/>
  <c r="BW102" i="46"/>
  <c r="BU102" i="46"/>
  <c r="BT102" i="46"/>
  <c r="BX101" i="46"/>
  <c r="BW101" i="46"/>
  <c r="BU101" i="46"/>
  <c r="BT101" i="46"/>
  <c r="BV101" i="46"/>
  <c r="BW100" i="46"/>
  <c r="BX100" i="46" s="1"/>
  <c r="BU100" i="46"/>
  <c r="BT100" i="46"/>
  <c r="BV100" i="46"/>
  <c r="BW99" i="46"/>
  <c r="BX99" i="46" s="1"/>
  <c r="BU99" i="46"/>
  <c r="BT99" i="46"/>
  <c r="BX98" i="46"/>
  <c r="BW98" i="46"/>
  <c r="BU98" i="46"/>
  <c r="BT98" i="46"/>
  <c r="BV98" i="46"/>
  <c r="BW97" i="46"/>
  <c r="BX97" i="46" s="1"/>
  <c r="BU97" i="46"/>
  <c r="BT97" i="46"/>
  <c r="BV97" i="46"/>
  <c r="BW96" i="46"/>
  <c r="BX96" i="46" s="1"/>
  <c r="BU96" i="46"/>
  <c r="BT96" i="46"/>
  <c r="BV96" i="46"/>
  <c r="BW95" i="46"/>
  <c r="BX95" i="46" s="1"/>
  <c r="BU95" i="46"/>
  <c r="BT95" i="46"/>
  <c r="BX94" i="46"/>
  <c r="BW94" i="46"/>
  <c r="BU94" i="46"/>
  <c r="BT94" i="46"/>
  <c r="BV94" i="46"/>
  <c r="BX93" i="46"/>
  <c r="BW93" i="46"/>
  <c r="BU93" i="46"/>
  <c r="BT93" i="46"/>
  <c r="BW92" i="46"/>
  <c r="BX92" i="46" s="1"/>
  <c r="BU92" i="46"/>
  <c r="BT92" i="46"/>
  <c r="BV92" i="46"/>
  <c r="BW91" i="46"/>
  <c r="BX91" i="46" s="1"/>
  <c r="BU91" i="46"/>
  <c r="BT91" i="46"/>
  <c r="BV91" i="46"/>
  <c r="BX90" i="46"/>
  <c r="BW90" i="46"/>
  <c r="BU90" i="46"/>
  <c r="BT90" i="46"/>
  <c r="BW89" i="46"/>
  <c r="BX89" i="46" s="1"/>
  <c r="BU89" i="46"/>
  <c r="BT89" i="46"/>
  <c r="BW88" i="46"/>
  <c r="BX88" i="46" s="1"/>
  <c r="BU88" i="46"/>
  <c r="BT88" i="46"/>
  <c r="BW87" i="46"/>
  <c r="BX87" i="46" s="1"/>
  <c r="BU87" i="46"/>
  <c r="BT87" i="46"/>
  <c r="BX86" i="46"/>
  <c r="BW86" i="46"/>
  <c r="BU86" i="46"/>
  <c r="BT86" i="46"/>
  <c r="BW85" i="46"/>
  <c r="BX85" i="46" s="1"/>
  <c r="BU85" i="46"/>
  <c r="BT85" i="46"/>
  <c r="BW84" i="46"/>
  <c r="BX84" i="46" s="1"/>
  <c r="BU84" i="46"/>
  <c r="BT84" i="46"/>
  <c r="BW83" i="46"/>
  <c r="BX83" i="46" s="1"/>
  <c r="BU83" i="46"/>
  <c r="BT83" i="46"/>
  <c r="BX82" i="46"/>
  <c r="BW82" i="46"/>
  <c r="BU82" i="46"/>
  <c r="BT82" i="46"/>
  <c r="BW81" i="46"/>
  <c r="BX81" i="46" s="1"/>
  <c r="BU81" i="46"/>
  <c r="BT81" i="46"/>
  <c r="BW80" i="46"/>
  <c r="BX80" i="46" s="1"/>
  <c r="BU80" i="46"/>
  <c r="BT80" i="46"/>
  <c r="BW79" i="46"/>
  <c r="BX79" i="46" s="1"/>
  <c r="BU79" i="46"/>
  <c r="BT79" i="46"/>
  <c r="BX78" i="46"/>
  <c r="BW78" i="46"/>
  <c r="BU78" i="46"/>
  <c r="BT78" i="46"/>
  <c r="BW77" i="46"/>
  <c r="BX77" i="46" s="1"/>
  <c r="BU77" i="46"/>
  <c r="BT77" i="46"/>
  <c r="BW76" i="46"/>
  <c r="BX76" i="46" s="1"/>
  <c r="BU76" i="46"/>
  <c r="BT76" i="46"/>
  <c r="BW75" i="46"/>
  <c r="BX75" i="46" s="1"/>
  <c r="BU75" i="46"/>
  <c r="BT75" i="46"/>
  <c r="BX74" i="46"/>
  <c r="BW74" i="46"/>
  <c r="BU74" i="46"/>
  <c r="BT74" i="46"/>
  <c r="BW73" i="46"/>
  <c r="BX73" i="46" s="1"/>
  <c r="BU73" i="46"/>
  <c r="BT73" i="46"/>
  <c r="BW72" i="46"/>
  <c r="BX72" i="46" s="1"/>
  <c r="BU72" i="46"/>
  <c r="BT72" i="46"/>
  <c r="BW71" i="46"/>
  <c r="BX71" i="46" s="1"/>
  <c r="BU71" i="46"/>
  <c r="BT71" i="46"/>
  <c r="BX70" i="46"/>
  <c r="BW70" i="46"/>
  <c r="BU70" i="46"/>
  <c r="BT70" i="46"/>
  <c r="BW69" i="46"/>
  <c r="BX69" i="46" s="1"/>
  <c r="BU69" i="46"/>
  <c r="BT69" i="46"/>
  <c r="BW68" i="46"/>
  <c r="BX68" i="46" s="1"/>
  <c r="BU68" i="46"/>
  <c r="BT68" i="46"/>
  <c r="BW67" i="46"/>
  <c r="BX67" i="46" s="1"/>
  <c r="BU67" i="46"/>
  <c r="BT67" i="46"/>
  <c r="BX66" i="46"/>
  <c r="BW66" i="46"/>
  <c r="BU66" i="46"/>
  <c r="BT66" i="46"/>
  <c r="BW65" i="46"/>
  <c r="BX65" i="46" s="1"/>
  <c r="BU65" i="46"/>
  <c r="BT65" i="46"/>
  <c r="BW64" i="46"/>
  <c r="BX64" i="46" s="1"/>
  <c r="BU64" i="46"/>
  <c r="BT64" i="46"/>
  <c r="BW63" i="46"/>
  <c r="BX63" i="46" s="1"/>
  <c r="BU63" i="46"/>
  <c r="BT63" i="46"/>
  <c r="BX62" i="46"/>
  <c r="BW62" i="46"/>
  <c r="BU62" i="46"/>
  <c r="BT62" i="46"/>
  <c r="BW61" i="46"/>
  <c r="BX61" i="46" s="1"/>
  <c r="BU61" i="46"/>
  <c r="BT61" i="46"/>
  <c r="BW60" i="46"/>
  <c r="BX60" i="46" s="1"/>
  <c r="BU60" i="46"/>
  <c r="BT60" i="46"/>
  <c r="BW59" i="46"/>
  <c r="BX59" i="46" s="1"/>
  <c r="BU59" i="46"/>
  <c r="BT59" i="46"/>
  <c r="BX58" i="46"/>
  <c r="BW58" i="46"/>
  <c r="BU58" i="46"/>
  <c r="BT58" i="46"/>
  <c r="BW57" i="46"/>
  <c r="BX57" i="46" s="1"/>
  <c r="BU57" i="46"/>
  <c r="BT57" i="46"/>
  <c r="BW56" i="46"/>
  <c r="BX56" i="46" s="1"/>
  <c r="BU56" i="46"/>
  <c r="BT56" i="46"/>
  <c r="BW55" i="46"/>
  <c r="BX55" i="46" s="1"/>
  <c r="BU55" i="46"/>
  <c r="BT55" i="46"/>
  <c r="BX54" i="46"/>
  <c r="BW54" i="46"/>
  <c r="BU54" i="46"/>
  <c r="BT54" i="46"/>
  <c r="BW53" i="46"/>
  <c r="BX53" i="46" s="1"/>
  <c r="BU53" i="46"/>
  <c r="BT53" i="46"/>
  <c r="BX52" i="46"/>
  <c r="BW52" i="46"/>
  <c r="BU52" i="46"/>
  <c r="BT52" i="46"/>
  <c r="BW51" i="46"/>
  <c r="BX51" i="46" s="1"/>
  <c r="BU51" i="46"/>
  <c r="BT51" i="46"/>
  <c r="BX50" i="46"/>
  <c r="BW50" i="46"/>
  <c r="BU50" i="46"/>
  <c r="BT50" i="46"/>
  <c r="BV50" i="46"/>
  <c r="BW49" i="46"/>
  <c r="BX49" i="46" s="1"/>
  <c r="BU49" i="46"/>
  <c r="BT49" i="46"/>
  <c r="BV49" i="46"/>
  <c r="BX48" i="46"/>
  <c r="BW48" i="46"/>
  <c r="BU48" i="46"/>
  <c r="BT48" i="46"/>
  <c r="BW47" i="46"/>
  <c r="BX47" i="46" s="1"/>
  <c r="BU47" i="46"/>
  <c r="BT47" i="46"/>
  <c r="BX46" i="46"/>
  <c r="BW46" i="46"/>
  <c r="BU46" i="46"/>
  <c r="BT46" i="46"/>
  <c r="BW45" i="46"/>
  <c r="BX45" i="46" s="1"/>
  <c r="BU45" i="46"/>
  <c r="BT45" i="46"/>
  <c r="BX44" i="46"/>
  <c r="BW44" i="46"/>
  <c r="BU44" i="46"/>
  <c r="BT44" i="46"/>
  <c r="BW43" i="46"/>
  <c r="BX43" i="46" s="1"/>
  <c r="BU43" i="46"/>
  <c r="BT43" i="46"/>
  <c r="BX42" i="46"/>
  <c r="BW42" i="46"/>
  <c r="BU42" i="46"/>
  <c r="BT42" i="46"/>
  <c r="BV42" i="46"/>
  <c r="BW41" i="46"/>
  <c r="BX41" i="46" s="1"/>
  <c r="BU41" i="46"/>
  <c r="BT41" i="46"/>
  <c r="BV41" i="46"/>
  <c r="BX40" i="46"/>
  <c r="BW40" i="46"/>
  <c r="BU40" i="46"/>
  <c r="BT40" i="46"/>
  <c r="BW39" i="46"/>
  <c r="BX39" i="46" s="1"/>
  <c r="BU39" i="46"/>
  <c r="BT39" i="46"/>
  <c r="BX38" i="46"/>
  <c r="BW38" i="46"/>
  <c r="BU38" i="46"/>
  <c r="BT38" i="46"/>
  <c r="BW37" i="46"/>
  <c r="BX37" i="46" s="1"/>
  <c r="BU37" i="46"/>
  <c r="BT37" i="46"/>
  <c r="BX36" i="46"/>
  <c r="BW36" i="46"/>
  <c r="BU36" i="46"/>
  <c r="BT36" i="46"/>
  <c r="BW35" i="46"/>
  <c r="BX35" i="46" s="1"/>
  <c r="BU35" i="46"/>
  <c r="BT35" i="46"/>
  <c r="BX34" i="46"/>
  <c r="BW34" i="46"/>
  <c r="BU34" i="46"/>
  <c r="BT34" i="46"/>
  <c r="BV34" i="46"/>
  <c r="BW33" i="46"/>
  <c r="BX33" i="46" s="1"/>
  <c r="BU33" i="46"/>
  <c r="BT33" i="46"/>
  <c r="BV33" i="46"/>
  <c r="BX32" i="46"/>
  <c r="BW32" i="46"/>
  <c r="BU32" i="46"/>
  <c r="BT32" i="46"/>
  <c r="BW31" i="46"/>
  <c r="BX31" i="46" s="1"/>
  <c r="BU31" i="46"/>
  <c r="BT31" i="46"/>
  <c r="BX30" i="46"/>
  <c r="BW30" i="46"/>
  <c r="BU30" i="46"/>
  <c r="BT30" i="46"/>
  <c r="BW29" i="46"/>
  <c r="BX29" i="46" s="1"/>
  <c r="BU29" i="46"/>
  <c r="BT29" i="46"/>
  <c r="BX28" i="46"/>
  <c r="BW28" i="46"/>
  <c r="BU28" i="46"/>
  <c r="BT28" i="46"/>
  <c r="BW27" i="46"/>
  <c r="BX27" i="46" s="1"/>
  <c r="BU27" i="46"/>
  <c r="BT27" i="46"/>
  <c r="BX26" i="46"/>
  <c r="BW26" i="46"/>
  <c r="BU26" i="46"/>
  <c r="BT26" i="46"/>
  <c r="BV26" i="46"/>
  <c r="BW25" i="46"/>
  <c r="BX25" i="46" s="1"/>
  <c r="BU25" i="46"/>
  <c r="BT25" i="46"/>
  <c r="BV25" i="46"/>
  <c r="BX24" i="46"/>
  <c r="BW24" i="46"/>
  <c r="BU24" i="46"/>
  <c r="BT24" i="46"/>
  <c r="BW23" i="46"/>
  <c r="BX23" i="46" s="1"/>
  <c r="BU23" i="46"/>
  <c r="BT23" i="46"/>
  <c r="BX22" i="46"/>
  <c r="BW22" i="46"/>
  <c r="BU22" i="46"/>
  <c r="BT22" i="46"/>
  <c r="BW21" i="46"/>
  <c r="BX21" i="46" s="1"/>
  <c r="BU21" i="46"/>
  <c r="BT21" i="46"/>
  <c r="BX20" i="46"/>
  <c r="BW20" i="46"/>
  <c r="BU20" i="46"/>
  <c r="BT20" i="46"/>
  <c r="BW19" i="46"/>
  <c r="BX19" i="46" s="1"/>
  <c r="BU19" i="46"/>
  <c r="BT19" i="46"/>
  <c r="BX18" i="46"/>
  <c r="BW18" i="46"/>
  <c r="BU18" i="46"/>
  <c r="BT18" i="46"/>
  <c r="BV18" i="46"/>
  <c r="BW17" i="46"/>
  <c r="BX17" i="46" s="1"/>
  <c r="BU17" i="46"/>
  <c r="BT17" i="46"/>
  <c r="BV17" i="46"/>
  <c r="BX16" i="46"/>
  <c r="BW16" i="46"/>
  <c r="BU16" i="46"/>
  <c r="BT16" i="46"/>
  <c r="BW15" i="46"/>
  <c r="BX15" i="46" s="1"/>
  <c r="BU15" i="46"/>
  <c r="BT15" i="46"/>
  <c r="BX14" i="46"/>
  <c r="BW14" i="46"/>
  <c r="BU14" i="46"/>
  <c r="BT14" i="46"/>
  <c r="BW13" i="46"/>
  <c r="BX13" i="46" s="1"/>
  <c r="BU13" i="46"/>
  <c r="BT13" i="46"/>
  <c r="BX12" i="46"/>
  <c r="BW12" i="46"/>
  <c r="BU12" i="46"/>
  <c r="BT12" i="46"/>
  <c r="BV12" i="46"/>
  <c r="BC218" i="46"/>
  <c r="AY218" i="46"/>
  <c r="BE217" i="46"/>
  <c r="BE216" i="46"/>
  <c r="BE214" i="46"/>
  <c r="BE211" i="46"/>
  <c r="BE198" i="46"/>
  <c r="BE189" i="46"/>
  <c r="BE190" i="46"/>
  <c r="BE187" i="46"/>
  <c r="BE185" i="46"/>
  <c r="BE183" i="46"/>
  <c r="BE180" i="46"/>
  <c r="BE178" i="46"/>
  <c r="BE174" i="46"/>
  <c r="BE170" i="46"/>
  <c r="BE165" i="46"/>
  <c r="BE166" i="46"/>
  <c r="BE161" i="46"/>
  <c r="BE156" i="46"/>
  <c r="BE146" i="46"/>
  <c r="BE147" i="46"/>
  <c r="BE143" i="46"/>
  <c r="BE136" i="46"/>
  <c r="BE126" i="46"/>
  <c r="BE125" i="46"/>
  <c r="BE118" i="46"/>
  <c r="BE117" i="46"/>
  <c r="BE109" i="46"/>
  <c r="BE108" i="46"/>
  <c r="BE105" i="46"/>
  <c r="BE104" i="46"/>
  <c r="BE91" i="46"/>
  <c r="BE90" i="46"/>
  <c r="BE83" i="46"/>
  <c r="BE82" i="46"/>
  <c r="BE79" i="46"/>
  <c r="BE78" i="46"/>
  <c r="BE77" i="46"/>
  <c r="BE56" i="46"/>
  <c r="BE51" i="46"/>
  <c r="BE43" i="46"/>
  <c r="BE34" i="46"/>
  <c r="BE28" i="46"/>
  <c r="BE20" i="46"/>
  <c r="AY215" i="46"/>
  <c r="AY216" i="46"/>
  <c r="AY217" i="46"/>
  <c r="AY214" i="46"/>
  <c r="AY13" i="46"/>
  <c r="AZ13" i="46"/>
  <c r="BA13" i="46"/>
  <c r="BB13" i="46"/>
  <c r="BE13" i="46" s="1"/>
  <c r="AY14" i="46"/>
  <c r="AZ14" i="46"/>
  <c r="BA14" i="46"/>
  <c r="BB14" i="46"/>
  <c r="AY15" i="46"/>
  <c r="AZ15" i="46"/>
  <c r="BA15" i="46"/>
  <c r="BB15" i="46"/>
  <c r="AY16" i="46"/>
  <c r="AZ16" i="46"/>
  <c r="BA16" i="46"/>
  <c r="BB16" i="46"/>
  <c r="BE16" i="46" s="1"/>
  <c r="AY17" i="46"/>
  <c r="AZ17" i="46"/>
  <c r="BA17" i="46"/>
  <c r="BB17" i="46"/>
  <c r="BE17" i="46" s="1"/>
  <c r="AY18" i="46"/>
  <c r="AZ18" i="46"/>
  <c r="BA18" i="46"/>
  <c r="BB18" i="46"/>
  <c r="BE18" i="46" s="1"/>
  <c r="AY19" i="46"/>
  <c r="AZ19" i="46"/>
  <c r="BA19" i="46"/>
  <c r="BB19" i="46"/>
  <c r="BE19" i="46" s="1"/>
  <c r="AY20" i="46"/>
  <c r="AZ20" i="46"/>
  <c r="BA20" i="46"/>
  <c r="BB20" i="46"/>
  <c r="AY21" i="46"/>
  <c r="AZ21" i="46"/>
  <c r="BA21" i="46"/>
  <c r="BB21" i="46"/>
  <c r="BE21" i="46" s="1"/>
  <c r="AY22" i="46"/>
  <c r="AZ22" i="46"/>
  <c r="BA22" i="46"/>
  <c r="BB22" i="46"/>
  <c r="AY23" i="46"/>
  <c r="AZ23" i="46"/>
  <c r="BA23" i="46"/>
  <c r="BB23" i="46"/>
  <c r="AY24" i="46"/>
  <c r="AZ24" i="46"/>
  <c r="BA24" i="46"/>
  <c r="BB24" i="46"/>
  <c r="BE24" i="46" s="1"/>
  <c r="AY25" i="46"/>
  <c r="AZ25" i="46"/>
  <c r="BA25" i="46"/>
  <c r="BB25" i="46"/>
  <c r="BE25" i="46" s="1"/>
  <c r="AY26" i="46"/>
  <c r="AZ26" i="46"/>
  <c r="BA26" i="46"/>
  <c r="BB26" i="46"/>
  <c r="BE26" i="46" s="1"/>
  <c r="AY27" i="46"/>
  <c r="AZ27" i="46"/>
  <c r="BA27" i="46"/>
  <c r="BB27" i="46"/>
  <c r="BE27" i="46" s="1"/>
  <c r="AY28" i="46"/>
  <c r="AZ28" i="46"/>
  <c r="BA28" i="46"/>
  <c r="BB28" i="46"/>
  <c r="AY29" i="46"/>
  <c r="AZ29" i="46"/>
  <c r="BA29" i="46"/>
  <c r="BB29" i="46"/>
  <c r="BE29" i="46" s="1"/>
  <c r="AY30" i="46"/>
  <c r="AZ30" i="46"/>
  <c r="BA30" i="46"/>
  <c r="BB30" i="46"/>
  <c r="AY31" i="46"/>
  <c r="AZ31" i="46"/>
  <c r="BA31" i="46"/>
  <c r="BB31" i="46"/>
  <c r="AY32" i="46"/>
  <c r="AZ32" i="46"/>
  <c r="BA32" i="46"/>
  <c r="BB32" i="46"/>
  <c r="BE32" i="46" s="1"/>
  <c r="AY33" i="46"/>
  <c r="AZ33" i="46"/>
  <c r="BA33" i="46"/>
  <c r="BB33" i="46"/>
  <c r="BE33" i="46" s="1"/>
  <c r="AY34" i="46"/>
  <c r="AZ34" i="46"/>
  <c r="BA34" i="46"/>
  <c r="BB34" i="46"/>
  <c r="AY35" i="46"/>
  <c r="AZ35" i="46"/>
  <c r="BA35" i="46"/>
  <c r="BB35" i="46"/>
  <c r="BE35" i="46" s="1"/>
  <c r="AY36" i="46"/>
  <c r="AZ36" i="46"/>
  <c r="BA36" i="46"/>
  <c r="BB36" i="46"/>
  <c r="BE36" i="46" s="1"/>
  <c r="AY37" i="46"/>
  <c r="AZ37" i="46"/>
  <c r="BA37" i="46"/>
  <c r="BB37" i="46"/>
  <c r="BE37" i="46" s="1"/>
  <c r="AY38" i="46"/>
  <c r="AZ38" i="46"/>
  <c r="BA38" i="46"/>
  <c r="BB38" i="46"/>
  <c r="AY39" i="46"/>
  <c r="AZ39" i="46"/>
  <c r="BA39" i="46"/>
  <c r="BB39" i="46"/>
  <c r="AY40" i="46"/>
  <c r="AZ40" i="46"/>
  <c r="BA40" i="46"/>
  <c r="BB40" i="46"/>
  <c r="BE40" i="46" s="1"/>
  <c r="AY41" i="46"/>
  <c r="AZ41" i="46"/>
  <c r="BA41" i="46"/>
  <c r="BB41" i="46"/>
  <c r="BE41" i="46" s="1"/>
  <c r="AY42" i="46"/>
  <c r="AZ42" i="46"/>
  <c r="BA42" i="46"/>
  <c r="BB42" i="46"/>
  <c r="BE42" i="46" s="1"/>
  <c r="AY43" i="46"/>
  <c r="AZ43" i="46"/>
  <c r="BA43" i="46"/>
  <c r="BB43" i="46"/>
  <c r="AY44" i="46"/>
  <c r="AZ44" i="46"/>
  <c r="BA44" i="46"/>
  <c r="BB44" i="46"/>
  <c r="BE44" i="46" s="1"/>
  <c r="AY45" i="46"/>
  <c r="AZ45" i="46"/>
  <c r="BA45" i="46"/>
  <c r="BB45" i="46"/>
  <c r="BE45" i="46" s="1"/>
  <c r="AY46" i="46"/>
  <c r="AZ46" i="46"/>
  <c r="BA46" i="46"/>
  <c r="BB46" i="46"/>
  <c r="AY47" i="46"/>
  <c r="AZ47" i="46"/>
  <c r="BA47" i="46"/>
  <c r="BB47" i="46"/>
  <c r="BE47" i="46" s="1"/>
  <c r="AY48" i="46"/>
  <c r="AZ48" i="46"/>
  <c r="BA48" i="46"/>
  <c r="BB48" i="46"/>
  <c r="AY49" i="46"/>
  <c r="AZ49" i="46"/>
  <c r="BA49" i="46"/>
  <c r="BB49" i="46"/>
  <c r="AY50" i="46"/>
  <c r="AZ50" i="46"/>
  <c r="BA50" i="46"/>
  <c r="BB50" i="46"/>
  <c r="AY51" i="46"/>
  <c r="AZ51" i="46"/>
  <c r="BA51" i="46"/>
  <c r="BB51" i="46"/>
  <c r="AY52" i="46"/>
  <c r="AZ52" i="46"/>
  <c r="BA52" i="46"/>
  <c r="BB52" i="46"/>
  <c r="AY53" i="46"/>
  <c r="AZ53" i="46"/>
  <c r="BA53" i="46"/>
  <c r="BB53" i="46"/>
  <c r="AY54" i="46"/>
  <c r="AZ54" i="46"/>
  <c r="BA54" i="46"/>
  <c r="BB54" i="46"/>
  <c r="AY55" i="46"/>
  <c r="AZ55" i="46"/>
  <c r="BA55" i="46"/>
  <c r="BB55" i="46"/>
  <c r="AY56" i="46"/>
  <c r="AZ56" i="46"/>
  <c r="BA56" i="46"/>
  <c r="BB56" i="46"/>
  <c r="AY57" i="46"/>
  <c r="AZ57" i="46"/>
  <c r="BA57" i="46"/>
  <c r="BB57" i="46"/>
  <c r="AY58" i="46"/>
  <c r="AZ58" i="46"/>
  <c r="BA58" i="46"/>
  <c r="BB58" i="46"/>
  <c r="AY59" i="46"/>
  <c r="AZ59" i="46"/>
  <c r="BA59" i="46"/>
  <c r="BB59" i="46"/>
  <c r="AY60" i="46"/>
  <c r="AZ60" i="46"/>
  <c r="BA60" i="46"/>
  <c r="BB60" i="46"/>
  <c r="AY61" i="46"/>
  <c r="AZ61" i="46"/>
  <c r="BA61" i="46"/>
  <c r="BB61" i="46"/>
  <c r="AY62" i="46"/>
  <c r="AZ62" i="46"/>
  <c r="BA62" i="46"/>
  <c r="BB62" i="46"/>
  <c r="AY63" i="46"/>
  <c r="AZ63" i="46"/>
  <c r="BA63" i="46"/>
  <c r="BB63" i="46"/>
  <c r="AY64" i="46"/>
  <c r="AZ64" i="46"/>
  <c r="BA64" i="46"/>
  <c r="BB64" i="46"/>
  <c r="AY65" i="46"/>
  <c r="AZ65" i="46"/>
  <c r="BA65" i="46"/>
  <c r="BB65" i="46"/>
  <c r="AY66" i="46"/>
  <c r="AZ66" i="46"/>
  <c r="BA66" i="46"/>
  <c r="BB66" i="46"/>
  <c r="AY67" i="46"/>
  <c r="AZ67" i="46"/>
  <c r="BA67" i="46"/>
  <c r="BB67" i="46"/>
  <c r="AY68" i="46"/>
  <c r="AZ68" i="46"/>
  <c r="BA68" i="46"/>
  <c r="BB68" i="46"/>
  <c r="AY69" i="46"/>
  <c r="AZ69" i="46"/>
  <c r="BA69" i="46"/>
  <c r="BB69" i="46"/>
  <c r="AY70" i="46"/>
  <c r="AZ70" i="46"/>
  <c r="BA70" i="46"/>
  <c r="BB70" i="46"/>
  <c r="AY71" i="46"/>
  <c r="AZ71" i="46"/>
  <c r="BA71" i="46"/>
  <c r="BB71" i="46"/>
  <c r="AY72" i="46"/>
  <c r="AZ72" i="46"/>
  <c r="BA72" i="46"/>
  <c r="BB72" i="46"/>
  <c r="AY73" i="46"/>
  <c r="AZ73" i="46"/>
  <c r="BA73" i="46"/>
  <c r="BB73" i="46"/>
  <c r="AY74" i="46"/>
  <c r="AZ74" i="46"/>
  <c r="BA74" i="46"/>
  <c r="BB74" i="46"/>
  <c r="AY75" i="46"/>
  <c r="AZ75" i="46"/>
  <c r="BA75" i="46"/>
  <c r="BB75" i="46"/>
  <c r="AY76" i="46"/>
  <c r="AZ76" i="46"/>
  <c r="BA76" i="46"/>
  <c r="BB76" i="46"/>
  <c r="BE76" i="46" s="1"/>
  <c r="AY77" i="46"/>
  <c r="AZ77" i="46"/>
  <c r="BA77" i="46"/>
  <c r="BB77" i="46"/>
  <c r="AY78" i="46"/>
  <c r="AZ78" i="46"/>
  <c r="BA78" i="46"/>
  <c r="BB78" i="46"/>
  <c r="AY79" i="46"/>
  <c r="AZ79" i="46"/>
  <c r="BA79" i="46"/>
  <c r="BB79" i="46"/>
  <c r="AY80" i="46"/>
  <c r="AZ80" i="46"/>
  <c r="BA80" i="46"/>
  <c r="BB80" i="46"/>
  <c r="BE80" i="46" s="1"/>
  <c r="AY81" i="46"/>
  <c r="AZ81" i="46"/>
  <c r="BA81" i="46"/>
  <c r="BB81" i="46"/>
  <c r="BE81" i="46" s="1"/>
  <c r="AY82" i="46"/>
  <c r="AZ82" i="46"/>
  <c r="BA82" i="46"/>
  <c r="BB82" i="46"/>
  <c r="AY83" i="46"/>
  <c r="AZ83" i="46"/>
  <c r="BA83" i="46"/>
  <c r="BB83" i="46"/>
  <c r="AY84" i="46"/>
  <c r="AZ84" i="46"/>
  <c r="BA84" i="46"/>
  <c r="BB84" i="46"/>
  <c r="BE84" i="46" s="1"/>
  <c r="AY85" i="46"/>
  <c r="AZ85" i="46"/>
  <c r="BA85" i="46"/>
  <c r="BB85" i="46"/>
  <c r="BE85" i="46" s="1"/>
  <c r="AY86" i="46"/>
  <c r="AZ86" i="46"/>
  <c r="BA86" i="46"/>
  <c r="BB86" i="46"/>
  <c r="AY87" i="46"/>
  <c r="AZ87" i="46"/>
  <c r="BA87" i="46"/>
  <c r="BB87" i="46"/>
  <c r="AY88" i="46"/>
  <c r="AZ88" i="46"/>
  <c r="BA88" i="46"/>
  <c r="BB88" i="46"/>
  <c r="BE88" i="46" s="1"/>
  <c r="AY89" i="46"/>
  <c r="AZ89" i="46"/>
  <c r="BA89" i="46"/>
  <c r="BB89" i="46"/>
  <c r="BE89" i="46" s="1"/>
  <c r="AY90" i="46"/>
  <c r="AZ90" i="46"/>
  <c r="BA90" i="46"/>
  <c r="BB90" i="46"/>
  <c r="AY91" i="46"/>
  <c r="AZ91" i="46"/>
  <c r="BA91" i="46"/>
  <c r="BB91" i="46"/>
  <c r="AY92" i="46"/>
  <c r="AZ92" i="46"/>
  <c r="BA92" i="46"/>
  <c r="BB92" i="46"/>
  <c r="BE92" i="46" s="1"/>
  <c r="AY93" i="46"/>
  <c r="AZ93" i="46"/>
  <c r="BA93" i="46"/>
  <c r="BB93" i="46"/>
  <c r="BE93" i="46" s="1"/>
  <c r="AY94" i="46"/>
  <c r="AZ94" i="46"/>
  <c r="BA94" i="46"/>
  <c r="BB94" i="46"/>
  <c r="AY95" i="46"/>
  <c r="AZ95" i="46"/>
  <c r="BA95" i="46"/>
  <c r="BB95" i="46"/>
  <c r="AY96" i="46"/>
  <c r="AZ96" i="46"/>
  <c r="BA96" i="46"/>
  <c r="BB96" i="46"/>
  <c r="BE96" i="46" s="1"/>
  <c r="AY97" i="46"/>
  <c r="AZ97" i="46"/>
  <c r="BA97" i="46"/>
  <c r="BB97" i="46"/>
  <c r="BE97" i="46" s="1"/>
  <c r="AY98" i="46"/>
  <c r="AZ98" i="46"/>
  <c r="BA98" i="46"/>
  <c r="BB98" i="46"/>
  <c r="AY99" i="46"/>
  <c r="AZ99" i="46"/>
  <c r="BA99" i="46"/>
  <c r="BB99" i="46"/>
  <c r="AY100" i="46"/>
  <c r="AZ100" i="46"/>
  <c r="BA100" i="46"/>
  <c r="BB100" i="46"/>
  <c r="BE100" i="46" s="1"/>
  <c r="AY101" i="46"/>
  <c r="AZ101" i="46"/>
  <c r="BA101" i="46"/>
  <c r="BB101" i="46"/>
  <c r="BE101" i="46" s="1"/>
  <c r="AY102" i="46"/>
  <c r="AZ102" i="46"/>
  <c r="BA102" i="46"/>
  <c r="BB102" i="46"/>
  <c r="AY103" i="46"/>
  <c r="AZ103" i="46"/>
  <c r="BA103" i="46"/>
  <c r="BB103" i="46"/>
  <c r="AY104" i="46"/>
  <c r="AZ104" i="46"/>
  <c r="BA104" i="46"/>
  <c r="BB104" i="46"/>
  <c r="AY105" i="46"/>
  <c r="AZ105" i="46"/>
  <c r="BA105" i="46"/>
  <c r="BB105" i="46"/>
  <c r="AY106" i="46"/>
  <c r="AZ106" i="46"/>
  <c r="BA106" i="46"/>
  <c r="BB106" i="46"/>
  <c r="AY107" i="46"/>
  <c r="AZ107" i="46"/>
  <c r="BA107" i="46"/>
  <c r="BB107" i="46"/>
  <c r="AY108" i="46"/>
  <c r="AZ108" i="46"/>
  <c r="BA108" i="46"/>
  <c r="BB108" i="46"/>
  <c r="AY109" i="46"/>
  <c r="AZ109" i="46"/>
  <c r="BA109" i="46"/>
  <c r="BB109" i="46"/>
  <c r="AY110" i="46"/>
  <c r="AZ110" i="46"/>
  <c r="BA110" i="46"/>
  <c r="BB110" i="46"/>
  <c r="BE110" i="46" s="1"/>
  <c r="AY111" i="46"/>
  <c r="AZ111" i="46"/>
  <c r="BA111" i="46"/>
  <c r="BB111" i="46"/>
  <c r="BE111" i="46" s="1"/>
  <c r="AY112" i="46"/>
  <c r="AZ112" i="46"/>
  <c r="BA112" i="46"/>
  <c r="BB112" i="46"/>
  <c r="AY113" i="46"/>
  <c r="AZ113" i="46"/>
  <c r="BA113" i="46"/>
  <c r="BB113" i="46"/>
  <c r="BE113" i="46" s="1"/>
  <c r="AY114" i="46"/>
  <c r="AZ114" i="46"/>
  <c r="BA114" i="46"/>
  <c r="BB114" i="46"/>
  <c r="BE114" i="46" s="1"/>
  <c r="AY115" i="46"/>
  <c r="AZ115" i="46"/>
  <c r="BA115" i="46"/>
  <c r="BB115" i="46"/>
  <c r="BE115" i="46" s="1"/>
  <c r="AY116" i="46"/>
  <c r="AZ116" i="46"/>
  <c r="BA116" i="46"/>
  <c r="BB116" i="46"/>
  <c r="AY117" i="46"/>
  <c r="AZ117" i="46"/>
  <c r="BA117" i="46"/>
  <c r="BB117" i="46"/>
  <c r="AY118" i="46"/>
  <c r="AZ118" i="46"/>
  <c r="BA118" i="46"/>
  <c r="BB118" i="46"/>
  <c r="AY119" i="46"/>
  <c r="AZ119" i="46"/>
  <c r="BA119" i="46"/>
  <c r="BB119" i="46"/>
  <c r="BE119" i="46" s="1"/>
  <c r="AY120" i="46"/>
  <c r="AZ120" i="46"/>
  <c r="BA120" i="46"/>
  <c r="BB120" i="46"/>
  <c r="AY121" i="46"/>
  <c r="AZ121" i="46"/>
  <c r="BA121" i="46"/>
  <c r="BB121" i="46"/>
  <c r="BE121" i="46" s="1"/>
  <c r="AY122" i="46"/>
  <c r="AZ122" i="46"/>
  <c r="BA122" i="46"/>
  <c r="BB122" i="46"/>
  <c r="BE122" i="46" s="1"/>
  <c r="AY123" i="46"/>
  <c r="AZ123" i="46"/>
  <c r="BA123" i="46"/>
  <c r="BB123" i="46"/>
  <c r="BE123" i="46" s="1"/>
  <c r="AY124" i="46"/>
  <c r="AZ124" i="46"/>
  <c r="BA124" i="46"/>
  <c r="BB124" i="46"/>
  <c r="AY125" i="46"/>
  <c r="AZ125" i="46"/>
  <c r="BA125" i="46"/>
  <c r="BB125" i="46"/>
  <c r="AY126" i="46"/>
  <c r="AZ126" i="46"/>
  <c r="BA126" i="46"/>
  <c r="BB126" i="46"/>
  <c r="AY127" i="46"/>
  <c r="AZ127" i="46"/>
  <c r="BA127" i="46"/>
  <c r="BB127" i="46"/>
  <c r="BE127" i="46" s="1"/>
  <c r="AY128" i="46"/>
  <c r="AZ128" i="46"/>
  <c r="BA128" i="46"/>
  <c r="BB128" i="46"/>
  <c r="AY129" i="46"/>
  <c r="AZ129" i="46"/>
  <c r="BA129" i="46"/>
  <c r="BB129" i="46"/>
  <c r="BE129" i="46" s="1"/>
  <c r="AY130" i="46"/>
  <c r="AZ130" i="46"/>
  <c r="BA130" i="46"/>
  <c r="BB130" i="46"/>
  <c r="BE130" i="46" s="1"/>
  <c r="AY131" i="46"/>
  <c r="AZ131" i="46"/>
  <c r="BA131" i="46"/>
  <c r="BB131" i="46"/>
  <c r="BE131" i="46" s="1"/>
  <c r="AY132" i="46"/>
  <c r="AZ132" i="46"/>
  <c r="BA132" i="46"/>
  <c r="BB132" i="46"/>
  <c r="AY133" i="46"/>
  <c r="AZ133" i="46"/>
  <c r="BA133" i="46"/>
  <c r="BB133" i="46"/>
  <c r="BE133" i="46" s="1"/>
  <c r="AY134" i="46"/>
  <c r="AZ134" i="46"/>
  <c r="BA134" i="46"/>
  <c r="BB134" i="46"/>
  <c r="BE134" i="46" s="1"/>
  <c r="AY135" i="46"/>
  <c r="AZ135" i="46"/>
  <c r="BA135" i="46"/>
  <c r="BB135" i="46"/>
  <c r="BE135" i="46" s="1"/>
  <c r="AY136" i="46"/>
  <c r="AZ136" i="46"/>
  <c r="BA136" i="46"/>
  <c r="BB136" i="46"/>
  <c r="AY137" i="46"/>
  <c r="AZ137" i="46"/>
  <c r="BA137" i="46"/>
  <c r="BB137" i="46"/>
  <c r="BE137" i="46" s="1"/>
  <c r="AY138" i="46"/>
  <c r="AZ138" i="46"/>
  <c r="BA138" i="46"/>
  <c r="BB138" i="46"/>
  <c r="AY139" i="46"/>
  <c r="AZ139" i="46"/>
  <c r="BA139" i="46"/>
  <c r="BB139" i="46"/>
  <c r="BE139" i="46" s="1"/>
  <c r="AY140" i="46"/>
  <c r="AZ140" i="46"/>
  <c r="BA140" i="46"/>
  <c r="BB140" i="46"/>
  <c r="BE140" i="46" s="1"/>
  <c r="AY141" i="46"/>
  <c r="AZ141" i="46"/>
  <c r="BA141" i="46"/>
  <c r="BB141" i="46"/>
  <c r="BE141" i="46" s="1"/>
  <c r="AY142" i="46"/>
  <c r="AZ142" i="46"/>
  <c r="BA142" i="46"/>
  <c r="BB142" i="46"/>
  <c r="AY143" i="46"/>
  <c r="AZ143" i="46"/>
  <c r="BA143" i="46"/>
  <c r="BB143" i="46"/>
  <c r="AY144" i="46"/>
  <c r="AZ144" i="46"/>
  <c r="BA144" i="46"/>
  <c r="BB144" i="46"/>
  <c r="BE144" i="46" s="1"/>
  <c r="AY145" i="46"/>
  <c r="AZ145" i="46"/>
  <c r="BA145" i="46"/>
  <c r="BB145" i="46"/>
  <c r="BE145" i="46" s="1"/>
  <c r="AY146" i="46"/>
  <c r="AZ146" i="46"/>
  <c r="BA146" i="46"/>
  <c r="BB146" i="46"/>
  <c r="AY147" i="46"/>
  <c r="AZ147" i="46"/>
  <c r="BA147" i="46"/>
  <c r="BB147" i="46"/>
  <c r="AY148" i="46"/>
  <c r="AZ148" i="46"/>
  <c r="BA148" i="46"/>
  <c r="BB148" i="46"/>
  <c r="BE148" i="46" s="1"/>
  <c r="AY149" i="46"/>
  <c r="AZ149" i="46"/>
  <c r="BE149" i="46" s="1"/>
  <c r="BA149" i="46"/>
  <c r="BB149" i="46"/>
  <c r="AY150" i="46"/>
  <c r="AZ150" i="46"/>
  <c r="BA150" i="46"/>
  <c r="BB150" i="46"/>
  <c r="AY151" i="46"/>
  <c r="AZ151" i="46"/>
  <c r="BA151" i="46"/>
  <c r="BB151" i="46"/>
  <c r="BE151" i="46" s="1"/>
  <c r="AY152" i="46"/>
  <c r="AZ152" i="46"/>
  <c r="BE152" i="46" s="1"/>
  <c r="BA152" i="46"/>
  <c r="BB152" i="46"/>
  <c r="AY153" i="46"/>
  <c r="AZ153" i="46"/>
  <c r="BE153" i="46" s="1"/>
  <c r="BA153" i="46"/>
  <c r="BB153" i="46"/>
  <c r="AY154" i="46"/>
  <c r="AZ154" i="46"/>
  <c r="BA154" i="46"/>
  <c r="BB154" i="46"/>
  <c r="AY155" i="46"/>
  <c r="AZ155" i="46"/>
  <c r="BA155" i="46"/>
  <c r="BB155" i="46"/>
  <c r="BE155" i="46" s="1"/>
  <c r="AY156" i="46"/>
  <c r="AZ156" i="46"/>
  <c r="BA156" i="46"/>
  <c r="BB156" i="46"/>
  <c r="AY157" i="46"/>
  <c r="AZ157" i="46"/>
  <c r="BE157" i="46" s="1"/>
  <c r="BA157" i="46"/>
  <c r="BB157" i="46"/>
  <c r="AY158" i="46"/>
  <c r="AZ158" i="46"/>
  <c r="BA158" i="46"/>
  <c r="BB158" i="46"/>
  <c r="AY159" i="46"/>
  <c r="AZ159" i="46"/>
  <c r="BA159" i="46"/>
  <c r="BB159" i="46"/>
  <c r="AY160" i="46"/>
  <c r="AZ160" i="46"/>
  <c r="BA160" i="46"/>
  <c r="BB160" i="46"/>
  <c r="AY161" i="46"/>
  <c r="AZ161" i="46"/>
  <c r="BA161" i="46"/>
  <c r="BB161" i="46"/>
  <c r="AY162" i="46"/>
  <c r="AZ162" i="46"/>
  <c r="BA162" i="46"/>
  <c r="BB162" i="46"/>
  <c r="AY163" i="46"/>
  <c r="AZ163" i="46"/>
  <c r="BA163" i="46"/>
  <c r="BB163" i="46"/>
  <c r="AY164" i="46"/>
  <c r="AZ164" i="46"/>
  <c r="BE164" i="46" s="1"/>
  <c r="BA164" i="46"/>
  <c r="BB164" i="46"/>
  <c r="AY165" i="46"/>
  <c r="AZ165" i="46"/>
  <c r="BA165" i="46"/>
  <c r="BB165" i="46"/>
  <c r="AY166" i="46"/>
  <c r="AZ166" i="46"/>
  <c r="BA166" i="46"/>
  <c r="BB166" i="46"/>
  <c r="AY167" i="46"/>
  <c r="AZ167" i="46"/>
  <c r="BA167" i="46"/>
  <c r="BB167" i="46"/>
  <c r="BE167" i="46" s="1"/>
  <c r="AY168" i="46"/>
  <c r="AZ168" i="46"/>
  <c r="BA168" i="46"/>
  <c r="BB168" i="46"/>
  <c r="AY169" i="46"/>
  <c r="AZ169" i="46"/>
  <c r="BA169" i="46"/>
  <c r="BB169" i="46"/>
  <c r="BE169" i="46" s="1"/>
  <c r="AY170" i="46"/>
  <c r="AZ170" i="46"/>
  <c r="BA170" i="46"/>
  <c r="BB170" i="46"/>
  <c r="AY171" i="46"/>
  <c r="AZ171" i="46"/>
  <c r="BA171" i="46"/>
  <c r="BB171" i="46"/>
  <c r="BE171" i="46" s="1"/>
  <c r="AY172" i="46"/>
  <c r="AZ172" i="46"/>
  <c r="BE172" i="46" s="1"/>
  <c r="BA172" i="46"/>
  <c r="BB172" i="46"/>
  <c r="AY173" i="46"/>
  <c r="AZ173" i="46"/>
  <c r="BE173" i="46" s="1"/>
  <c r="BA173" i="46"/>
  <c r="BB173" i="46"/>
  <c r="AY174" i="46"/>
  <c r="AZ174" i="46"/>
  <c r="BA174" i="46"/>
  <c r="BB174" i="46"/>
  <c r="AY175" i="46"/>
  <c r="AZ175" i="46"/>
  <c r="BA175" i="46"/>
  <c r="BB175" i="46"/>
  <c r="AY176" i="46"/>
  <c r="AZ176" i="46"/>
  <c r="BA176" i="46"/>
  <c r="BB176" i="46"/>
  <c r="AY177" i="46"/>
  <c r="AZ177" i="46"/>
  <c r="BA177" i="46"/>
  <c r="BB177" i="46"/>
  <c r="AY178" i="46"/>
  <c r="AZ178" i="46"/>
  <c r="BA178" i="46"/>
  <c r="BB178" i="46"/>
  <c r="AY179" i="46"/>
  <c r="BE179" i="46" s="1"/>
  <c r="AZ179" i="46"/>
  <c r="BA179" i="46"/>
  <c r="BB179" i="46"/>
  <c r="AY180" i="46"/>
  <c r="AZ180" i="46"/>
  <c r="BA180" i="46"/>
  <c r="BB180" i="46"/>
  <c r="AY181" i="46"/>
  <c r="AZ181" i="46"/>
  <c r="BA181" i="46"/>
  <c r="BB181" i="46"/>
  <c r="BE181" i="46" s="1"/>
  <c r="AY182" i="46"/>
  <c r="AZ182" i="46"/>
  <c r="BE182" i="46" s="1"/>
  <c r="BA182" i="46"/>
  <c r="BB182" i="46"/>
  <c r="AY183" i="46"/>
  <c r="AZ183" i="46"/>
  <c r="BA183" i="46"/>
  <c r="BB183" i="46"/>
  <c r="AY184" i="46"/>
  <c r="AZ184" i="46"/>
  <c r="BA184" i="46"/>
  <c r="BB184" i="46"/>
  <c r="AY185" i="46"/>
  <c r="AZ185" i="46"/>
  <c r="BA185" i="46"/>
  <c r="BB185" i="46"/>
  <c r="AY186" i="46"/>
  <c r="AZ186" i="46"/>
  <c r="BA186" i="46"/>
  <c r="BB186" i="46"/>
  <c r="AY187" i="46"/>
  <c r="AZ187" i="46"/>
  <c r="BA187" i="46"/>
  <c r="BB187" i="46"/>
  <c r="AY188" i="46"/>
  <c r="AZ188" i="46"/>
  <c r="BA188" i="46"/>
  <c r="BB188" i="46"/>
  <c r="AY189" i="46"/>
  <c r="AZ189" i="46"/>
  <c r="BA189" i="46"/>
  <c r="BB189" i="46"/>
  <c r="AY190" i="46"/>
  <c r="AZ190" i="46"/>
  <c r="BA190" i="46"/>
  <c r="BB190" i="46"/>
  <c r="AY191" i="46"/>
  <c r="AZ191" i="46"/>
  <c r="BE191" i="46" s="1"/>
  <c r="BA191" i="46"/>
  <c r="BB191" i="46"/>
  <c r="AY192" i="46"/>
  <c r="AZ192" i="46"/>
  <c r="BA192" i="46"/>
  <c r="BB192" i="46"/>
  <c r="AY193" i="46"/>
  <c r="AZ193" i="46"/>
  <c r="BA193" i="46"/>
  <c r="BB193" i="46"/>
  <c r="AY194" i="46"/>
  <c r="AZ194" i="46"/>
  <c r="BA194" i="46"/>
  <c r="BB194" i="46"/>
  <c r="AY195" i="46"/>
  <c r="AZ195" i="46"/>
  <c r="BA195" i="46"/>
  <c r="BB195" i="46"/>
  <c r="AY196" i="46"/>
  <c r="BE196" i="46" s="1"/>
  <c r="AZ196" i="46"/>
  <c r="BA196" i="46"/>
  <c r="BB196" i="46"/>
  <c r="AY197" i="46"/>
  <c r="BE197" i="46" s="1"/>
  <c r="AZ197" i="46"/>
  <c r="BA197" i="46"/>
  <c r="BB197" i="46"/>
  <c r="AY198" i="46"/>
  <c r="AZ198" i="46"/>
  <c r="BA198" i="46"/>
  <c r="BB198" i="46"/>
  <c r="AY199" i="46"/>
  <c r="AZ199" i="46"/>
  <c r="BA199" i="46"/>
  <c r="BB199" i="46"/>
  <c r="BE199" i="46" s="1"/>
  <c r="AY200" i="46"/>
  <c r="AZ200" i="46"/>
  <c r="BA200" i="46"/>
  <c r="BB200" i="46"/>
  <c r="AY201" i="46"/>
  <c r="AZ201" i="46"/>
  <c r="BA201" i="46"/>
  <c r="BB201" i="46"/>
  <c r="BE201" i="46" s="1"/>
  <c r="AY202" i="46"/>
  <c r="AZ202" i="46"/>
  <c r="BA202" i="46"/>
  <c r="BB202" i="46"/>
  <c r="AY203" i="46"/>
  <c r="AZ203" i="46"/>
  <c r="BA203" i="46"/>
  <c r="BB203" i="46"/>
  <c r="BE203" i="46" s="1"/>
  <c r="AY204" i="46"/>
  <c r="AZ204" i="46"/>
  <c r="BA204" i="46"/>
  <c r="BB204" i="46"/>
  <c r="AY205" i="46"/>
  <c r="AZ205" i="46"/>
  <c r="BA205" i="46"/>
  <c r="BB205" i="46"/>
  <c r="BE205" i="46" s="1"/>
  <c r="AY206" i="46"/>
  <c r="AZ206" i="46"/>
  <c r="BE206" i="46" s="1"/>
  <c r="BA206" i="46"/>
  <c r="BB206" i="46"/>
  <c r="AY207" i="46"/>
  <c r="AZ207" i="46"/>
  <c r="BE207" i="46" s="1"/>
  <c r="BA207" i="46"/>
  <c r="BB207" i="46"/>
  <c r="AY208" i="46"/>
  <c r="AZ208" i="46"/>
  <c r="BA208" i="46"/>
  <c r="BB208" i="46"/>
  <c r="AY209" i="46"/>
  <c r="AZ209" i="46"/>
  <c r="BA209" i="46"/>
  <c r="BB209" i="46"/>
  <c r="AY210" i="46"/>
  <c r="AZ210" i="46"/>
  <c r="BA210" i="46"/>
  <c r="BB210" i="46"/>
  <c r="AY211" i="46"/>
  <c r="AZ211" i="46"/>
  <c r="BA211" i="46"/>
  <c r="BB211" i="46"/>
  <c r="AY212" i="46"/>
  <c r="BE212" i="46" s="1"/>
  <c r="AZ212" i="46"/>
  <c r="BA212" i="46"/>
  <c r="BB212" i="46"/>
  <c r="AY213" i="46"/>
  <c r="BE213" i="46" s="1"/>
  <c r="AZ213" i="46"/>
  <c r="BA213" i="46"/>
  <c r="BB213" i="46"/>
  <c r="AZ12" i="46"/>
  <c r="BA12" i="46"/>
  <c r="BB12" i="46"/>
  <c r="AY12" i="46"/>
  <c r="BG217" i="46"/>
  <c r="BF217" i="46"/>
  <c r="BD217" i="46"/>
  <c r="BC217" i="46"/>
  <c r="BG216" i="46"/>
  <c r="BF216" i="46"/>
  <c r="BD216" i="46"/>
  <c r="BC216" i="46"/>
  <c r="BG214" i="46"/>
  <c r="BF214" i="46"/>
  <c r="BD214" i="46"/>
  <c r="BG213" i="46"/>
  <c r="BF213" i="46"/>
  <c r="BD213" i="46"/>
  <c r="BC213" i="46"/>
  <c r="BF212" i="46"/>
  <c r="BG212" i="46" s="1"/>
  <c r="BD212" i="46"/>
  <c r="BC212" i="46"/>
  <c r="BG211" i="46"/>
  <c r="BF211" i="46"/>
  <c r="BF210" i="46"/>
  <c r="BG210" i="46" s="1"/>
  <c r="BD210" i="46"/>
  <c r="BC210" i="46"/>
  <c r="BG209" i="46"/>
  <c r="BF209" i="46"/>
  <c r="BD209" i="46"/>
  <c r="BC209" i="46"/>
  <c r="BE209" i="46"/>
  <c r="BF208" i="46"/>
  <c r="BG208" i="46" s="1"/>
  <c r="BD208" i="46"/>
  <c r="BC208" i="46"/>
  <c r="BE208" i="46"/>
  <c r="BG207" i="46"/>
  <c r="BF207" i="46"/>
  <c r="BD207" i="46"/>
  <c r="BC207" i="46"/>
  <c r="BF206" i="46"/>
  <c r="BG206" i="46" s="1"/>
  <c r="BD206" i="46"/>
  <c r="BC206" i="46"/>
  <c r="BG205" i="46"/>
  <c r="BF205" i="46"/>
  <c r="BD205" i="46"/>
  <c r="BC205" i="46"/>
  <c r="BF204" i="46"/>
  <c r="BG204" i="46" s="1"/>
  <c r="BD204" i="46"/>
  <c r="BC204" i="46"/>
  <c r="BG203" i="46"/>
  <c r="BF203" i="46"/>
  <c r="BD203" i="46"/>
  <c r="BC203" i="46"/>
  <c r="BF202" i="46"/>
  <c r="BG202" i="46" s="1"/>
  <c r="BD202" i="46"/>
  <c r="BC202" i="46"/>
  <c r="BG201" i="46"/>
  <c r="BF201" i="46"/>
  <c r="BD201" i="46"/>
  <c r="BC201" i="46"/>
  <c r="BF200" i="46"/>
  <c r="BG200" i="46" s="1"/>
  <c r="BD200" i="46"/>
  <c r="BC200" i="46"/>
  <c r="BG199" i="46"/>
  <c r="BF199" i="46"/>
  <c r="BD199" i="46"/>
  <c r="BC199" i="46"/>
  <c r="BF198" i="46"/>
  <c r="BG198" i="46" s="1"/>
  <c r="BG197" i="46"/>
  <c r="BF197" i="46"/>
  <c r="BD197" i="46"/>
  <c r="BC197" i="46"/>
  <c r="BF196" i="46"/>
  <c r="BG196" i="46" s="1"/>
  <c r="BD196" i="46"/>
  <c r="BC196" i="46"/>
  <c r="BG195" i="46"/>
  <c r="BF195" i="46"/>
  <c r="BD195" i="46"/>
  <c r="BC195" i="46"/>
  <c r="BE195" i="46"/>
  <c r="BF194" i="46"/>
  <c r="BG194" i="46" s="1"/>
  <c r="BD194" i="46"/>
  <c r="BC194" i="46"/>
  <c r="BG193" i="46"/>
  <c r="BF193" i="46"/>
  <c r="BD193" i="46"/>
  <c r="BC193" i="46"/>
  <c r="BE193" i="46"/>
  <c r="BF192" i="46"/>
  <c r="BG192" i="46" s="1"/>
  <c r="BD192" i="46"/>
  <c r="BC192" i="46"/>
  <c r="BE192" i="46"/>
  <c r="BG191" i="46"/>
  <c r="BF191" i="46"/>
  <c r="BD191" i="46"/>
  <c r="BC191" i="46"/>
  <c r="BF190" i="46"/>
  <c r="BG190" i="46" s="1"/>
  <c r="BG189" i="46"/>
  <c r="BF189" i="46"/>
  <c r="BD189" i="46"/>
  <c r="BF188" i="46"/>
  <c r="BG188" i="46" s="1"/>
  <c r="BD188" i="46"/>
  <c r="BC188" i="46"/>
  <c r="BG187" i="46"/>
  <c r="BF187" i="46"/>
  <c r="BF186" i="46"/>
  <c r="BG186" i="46" s="1"/>
  <c r="BD186" i="46"/>
  <c r="BC186" i="46"/>
  <c r="BG185" i="46"/>
  <c r="BF185" i="46"/>
  <c r="BF184" i="46"/>
  <c r="BG184" i="46" s="1"/>
  <c r="BD184" i="46"/>
  <c r="BC184" i="46"/>
  <c r="BG183" i="46"/>
  <c r="BF183" i="46"/>
  <c r="BF182" i="46"/>
  <c r="BG182" i="46" s="1"/>
  <c r="BD182" i="46"/>
  <c r="BC182" i="46"/>
  <c r="BG181" i="46"/>
  <c r="BF181" i="46"/>
  <c r="BD181" i="46"/>
  <c r="BC181" i="46"/>
  <c r="BF180" i="46"/>
  <c r="BG180" i="46" s="1"/>
  <c r="BG179" i="46"/>
  <c r="BF179" i="46"/>
  <c r="BD179" i="46"/>
  <c r="BC179" i="46"/>
  <c r="BF178" i="46"/>
  <c r="BG178" i="46" s="1"/>
  <c r="BG177" i="46"/>
  <c r="BF177" i="46"/>
  <c r="BD177" i="46"/>
  <c r="BC177" i="46"/>
  <c r="BE177" i="46"/>
  <c r="BF176" i="46"/>
  <c r="BG176" i="46" s="1"/>
  <c r="BD176" i="46"/>
  <c r="BC176" i="46"/>
  <c r="BG175" i="46"/>
  <c r="BF175" i="46"/>
  <c r="BD175" i="46"/>
  <c r="BC175" i="46"/>
  <c r="BE175" i="46"/>
  <c r="BF174" i="46"/>
  <c r="BG174" i="46" s="1"/>
  <c r="BG173" i="46"/>
  <c r="BF173" i="46"/>
  <c r="BD173" i="46"/>
  <c r="BC173" i="46"/>
  <c r="BF172" i="46"/>
  <c r="BG172" i="46" s="1"/>
  <c r="BD172" i="46"/>
  <c r="BC172" i="46"/>
  <c r="BG171" i="46"/>
  <c r="BF171" i="46"/>
  <c r="BD171" i="46"/>
  <c r="BC171" i="46"/>
  <c r="BF170" i="46"/>
  <c r="BG170" i="46" s="1"/>
  <c r="BG169" i="46"/>
  <c r="BF169" i="46"/>
  <c r="BD169" i="46"/>
  <c r="BC169" i="46"/>
  <c r="BF168" i="46"/>
  <c r="BG168" i="46" s="1"/>
  <c r="BD168" i="46"/>
  <c r="BC168" i="46"/>
  <c r="BG167" i="46"/>
  <c r="BF167" i="46"/>
  <c r="BD167" i="46"/>
  <c r="BC167" i="46"/>
  <c r="BF166" i="46"/>
  <c r="BG166" i="46" s="1"/>
  <c r="BG165" i="46"/>
  <c r="BF165" i="46"/>
  <c r="BD165" i="46"/>
  <c r="BF164" i="46"/>
  <c r="BG164" i="46" s="1"/>
  <c r="BD164" i="46"/>
  <c r="BC164" i="46"/>
  <c r="BG163" i="46"/>
  <c r="BF163" i="46"/>
  <c r="BD163" i="46"/>
  <c r="BC163" i="46"/>
  <c r="BE163" i="46"/>
  <c r="BF162" i="46"/>
  <c r="BG162" i="46" s="1"/>
  <c r="BD162" i="46"/>
  <c r="BC162" i="46"/>
  <c r="BG161" i="46"/>
  <c r="BF161" i="46"/>
  <c r="BD161" i="46"/>
  <c r="BF160" i="46"/>
  <c r="BG160" i="46" s="1"/>
  <c r="BD160" i="46"/>
  <c r="BC160" i="46"/>
  <c r="BG159" i="46"/>
  <c r="BF159" i="46"/>
  <c r="BD159" i="46"/>
  <c r="BC159" i="46"/>
  <c r="BE159" i="46"/>
  <c r="BF158" i="46"/>
  <c r="BG158" i="46" s="1"/>
  <c r="BD158" i="46"/>
  <c r="BC158" i="46"/>
  <c r="BE158" i="46"/>
  <c r="BG157" i="46"/>
  <c r="BF157" i="46"/>
  <c r="BD157" i="46"/>
  <c r="BC157" i="46"/>
  <c r="BF156" i="46"/>
  <c r="BG156" i="46" s="1"/>
  <c r="BG155" i="46"/>
  <c r="BF155" i="46"/>
  <c r="BD155" i="46"/>
  <c r="BC155" i="46"/>
  <c r="BF154" i="46"/>
  <c r="BG154" i="46" s="1"/>
  <c r="BD154" i="46"/>
  <c r="BC154" i="46"/>
  <c r="BF153" i="46"/>
  <c r="BG153" i="46" s="1"/>
  <c r="BD153" i="46"/>
  <c r="BC153" i="46"/>
  <c r="BF152" i="46"/>
  <c r="BG152" i="46" s="1"/>
  <c r="BD152" i="46"/>
  <c r="BC152" i="46"/>
  <c r="BG151" i="46"/>
  <c r="BF151" i="46"/>
  <c r="BD151" i="46"/>
  <c r="BC151" i="46"/>
  <c r="BF150" i="46"/>
  <c r="BG150" i="46" s="1"/>
  <c r="BD150" i="46"/>
  <c r="BC150" i="46"/>
  <c r="BF149" i="46"/>
  <c r="BG149" i="46" s="1"/>
  <c r="BD149" i="46"/>
  <c r="BC149" i="46"/>
  <c r="BF148" i="46"/>
  <c r="BG148" i="46" s="1"/>
  <c r="BD148" i="46"/>
  <c r="BC148" i="46"/>
  <c r="BG147" i="46"/>
  <c r="BF147" i="46"/>
  <c r="BF146" i="46"/>
  <c r="BG146" i="46" s="1"/>
  <c r="BD146" i="46"/>
  <c r="BF145" i="46"/>
  <c r="BG145" i="46" s="1"/>
  <c r="BD145" i="46"/>
  <c r="BC145" i="46"/>
  <c r="BF144" i="46"/>
  <c r="BG144" i="46" s="1"/>
  <c r="BD144" i="46"/>
  <c r="BC144" i="46"/>
  <c r="BG143" i="46"/>
  <c r="BF143" i="46"/>
  <c r="BF142" i="46"/>
  <c r="BG142" i="46" s="1"/>
  <c r="BD142" i="46"/>
  <c r="BC142" i="46"/>
  <c r="BF141" i="46"/>
  <c r="BG141" i="46" s="1"/>
  <c r="BD141" i="46"/>
  <c r="BC141" i="46"/>
  <c r="BF140" i="46"/>
  <c r="BG140" i="46" s="1"/>
  <c r="BD140" i="46"/>
  <c r="BC140" i="46"/>
  <c r="BG139" i="46"/>
  <c r="BF139" i="46"/>
  <c r="BD139" i="46"/>
  <c r="BC139" i="46"/>
  <c r="BF138" i="46"/>
  <c r="BG138" i="46" s="1"/>
  <c r="BD138" i="46"/>
  <c r="BC138" i="46"/>
  <c r="BG137" i="46"/>
  <c r="BF137" i="46"/>
  <c r="BD137" i="46"/>
  <c r="BC137" i="46"/>
  <c r="BF136" i="46"/>
  <c r="BG136" i="46" s="1"/>
  <c r="BG135" i="46"/>
  <c r="BF135" i="46"/>
  <c r="BD135" i="46"/>
  <c r="BC135" i="46"/>
  <c r="BF134" i="46"/>
  <c r="BG134" i="46" s="1"/>
  <c r="BD134" i="46"/>
  <c r="BC134" i="46"/>
  <c r="BF133" i="46"/>
  <c r="BG133" i="46" s="1"/>
  <c r="BD133" i="46"/>
  <c r="BC133" i="46"/>
  <c r="BF132" i="46"/>
  <c r="BG132" i="46" s="1"/>
  <c r="BD132" i="46"/>
  <c r="BC132" i="46"/>
  <c r="BG131" i="46"/>
  <c r="BF131" i="46"/>
  <c r="BD131" i="46"/>
  <c r="BC131" i="46"/>
  <c r="BF130" i="46"/>
  <c r="BG130" i="46" s="1"/>
  <c r="BD130" i="46"/>
  <c r="BC130" i="46"/>
  <c r="BF129" i="46"/>
  <c r="BG129" i="46" s="1"/>
  <c r="BD129" i="46"/>
  <c r="BC129" i="46"/>
  <c r="BF128" i="46"/>
  <c r="BG128" i="46" s="1"/>
  <c r="BD128" i="46"/>
  <c r="BC128" i="46"/>
  <c r="BG127" i="46"/>
  <c r="BF127" i="46"/>
  <c r="BD127" i="46"/>
  <c r="BC127" i="46"/>
  <c r="BF126" i="46"/>
  <c r="BG126" i="46" s="1"/>
  <c r="BF125" i="46"/>
  <c r="BG125" i="46" s="1"/>
  <c r="BF124" i="46"/>
  <c r="BG124" i="46" s="1"/>
  <c r="BD124" i="46"/>
  <c r="BC124" i="46"/>
  <c r="BG123" i="46"/>
  <c r="BF123" i="46"/>
  <c r="BD123" i="46"/>
  <c r="BC123" i="46"/>
  <c r="BF122" i="46"/>
  <c r="BG122" i="46" s="1"/>
  <c r="BD122" i="46"/>
  <c r="BC122" i="46"/>
  <c r="BF121" i="46"/>
  <c r="BG121" i="46" s="1"/>
  <c r="BD121" i="46"/>
  <c r="BC121" i="46"/>
  <c r="BF120" i="46"/>
  <c r="BG120" i="46" s="1"/>
  <c r="BD120" i="46"/>
  <c r="BC120" i="46"/>
  <c r="BG119" i="46"/>
  <c r="BF119" i="46"/>
  <c r="BD119" i="46"/>
  <c r="BC119" i="46"/>
  <c r="BF118" i="46"/>
  <c r="BG118" i="46" s="1"/>
  <c r="BF117" i="46"/>
  <c r="BG117" i="46" s="1"/>
  <c r="BF116" i="46"/>
  <c r="BG116" i="46" s="1"/>
  <c r="BD116" i="46"/>
  <c r="BC116" i="46"/>
  <c r="BG115" i="46"/>
  <c r="BF115" i="46"/>
  <c r="BD115" i="46"/>
  <c r="BC115" i="46"/>
  <c r="BF114" i="46"/>
  <c r="BG114" i="46" s="1"/>
  <c r="BD114" i="46"/>
  <c r="BC114" i="46"/>
  <c r="BF113" i="46"/>
  <c r="BG113" i="46" s="1"/>
  <c r="BD113" i="46"/>
  <c r="BC113" i="46"/>
  <c r="BF112" i="46"/>
  <c r="BG112" i="46" s="1"/>
  <c r="BD112" i="46"/>
  <c r="BC112" i="46"/>
  <c r="BG111" i="46"/>
  <c r="BF111" i="46"/>
  <c r="BD111" i="46"/>
  <c r="BC111" i="46"/>
  <c r="BF110" i="46"/>
  <c r="BG110" i="46" s="1"/>
  <c r="BD110" i="46"/>
  <c r="BC110" i="46"/>
  <c r="BG109" i="46"/>
  <c r="BF109" i="46"/>
  <c r="BF108" i="46"/>
  <c r="BG108" i="46" s="1"/>
  <c r="BG107" i="46"/>
  <c r="BF107" i="46"/>
  <c r="BD107" i="46"/>
  <c r="BC107" i="46"/>
  <c r="BE107" i="46"/>
  <c r="BF106" i="46"/>
  <c r="BG106" i="46" s="1"/>
  <c r="BD106" i="46"/>
  <c r="BC106" i="46"/>
  <c r="BF105" i="46"/>
  <c r="BG105" i="46" s="1"/>
  <c r="BF104" i="46"/>
  <c r="BG104" i="46" s="1"/>
  <c r="BG103" i="46"/>
  <c r="BF103" i="46"/>
  <c r="BD103" i="46"/>
  <c r="BC103" i="46"/>
  <c r="BE103" i="46"/>
  <c r="BF102" i="46"/>
  <c r="BG102" i="46" s="1"/>
  <c r="BD102" i="46"/>
  <c r="BC102" i="46"/>
  <c r="BF101" i="46"/>
  <c r="BG101" i="46" s="1"/>
  <c r="BD101" i="46"/>
  <c r="BC101" i="46"/>
  <c r="BF100" i="46"/>
  <c r="BG100" i="46" s="1"/>
  <c r="BD100" i="46"/>
  <c r="BC100" i="46"/>
  <c r="BG99" i="46"/>
  <c r="BF99" i="46"/>
  <c r="BD99" i="46"/>
  <c r="BC99" i="46"/>
  <c r="BE99" i="46"/>
  <c r="BF98" i="46"/>
  <c r="BG98" i="46" s="1"/>
  <c r="BD98" i="46"/>
  <c r="BC98" i="46"/>
  <c r="BF97" i="46"/>
  <c r="BG97" i="46" s="1"/>
  <c r="BD97" i="46"/>
  <c r="BC97" i="46"/>
  <c r="BF96" i="46"/>
  <c r="BG96" i="46" s="1"/>
  <c r="BD96" i="46"/>
  <c r="BC96" i="46"/>
  <c r="BG95" i="46"/>
  <c r="BF95" i="46"/>
  <c r="BD95" i="46"/>
  <c r="BC95" i="46"/>
  <c r="BE95" i="46"/>
  <c r="BF94" i="46"/>
  <c r="BG94" i="46" s="1"/>
  <c r="BD94" i="46"/>
  <c r="BC94" i="46"/>
  <c r="BF93" i="46"/>
  <c r="BG93" i="46" s="1"/>
  <c r="BD93" i="46"/>
  <c r="BC93" i="46"/>
  <c r="BF92" i="46"/>
  <c r="BG92" i="46" s="1"/>
  <c r="BD92" i="46"/>
  <c r="BC92" i="46"/>
  <c r="BG91" i="46"/>
  <c r="BF91" i="46"/>
  <c r="BF90" i="46"/>
  <c r="BG90" i="46" s="1"/>
  <c r="BF89" i="46"/>
  <c r="BG89" i="46" s="1"/>
  <c r="BD89" i="46"/>
  <c r="BC89" i="46"/>
  <c r="BF88" i="46"/>
  <c r="BG88" i="46" s="1"/>
  <c r="BD88" i="46"/>
  <c r="BC88" i="46"/>
  <c r="BG87" i="46"/>
  <c r="BF87" i="46"/>
  <c r="BD87" i="46"/>
  <c r="BC87" i="46"/>
  <c r="BE87" i="46"/>
  <c r="BF86" i="46"/>
  <c r="BG86" i="46" s="1"/>
  <c r="BD86" i="46"/>
  <c r="BC86" i="46"/>
  <c r="BF85" i="46"/>
  <c r="BG85" i="46" s="1"/>
  <c r="BD85" i="46"/>
  <c r="BC85" i="46"/>
  <c r="BF84" i="46"/>
  <c r="BG84" i="46" s="1"/>
  <c r="BD84" i="46"/>
  <c r="BC84" i="46"/>
  <c r="BG83" i="46"/>
  <c r="BF83" i="46"/>
  <c r="BF82" i="46"/>
  <c r="BG82" i="46" s="1"/>
  <c r="BF81" i="46"/>
  <c r="BG81" i="46" s="1"/>
  <c r="BD81" i="46"/>
  <c r="BC81" i="46"/>
  <c r="BF80" i="46"/>
  <c r="BG80" i="46" s="1"/>
  <c r="BD80" i="46"/>
  <c r="BC80" i="46"/>
  <c r="BG79" i="46"/>
  <c r="BF79" i="46"/>
  <c r="BF78" i="46"/>
  <c r="BG78" i="46" s="1"/>
  <c r="BF77" i="46"/>
  <c r="BG77" i="46" s="1"/>
  <c r="BD77" i="46"/>
  <c r="BF76" i="46"/>
  <c r="BG76" i="46" s="1"/>
  <c r="BD76" i="46"/>
  <c r="BC76" i="46"/>
  <c r="BG75" i="46"/>
  <c r="BF75" i="46"/>
  <c r="BD75" i="46"/>
  <c r="BC75" i="46"/>
  <c r="BE75" i="46"/>
  <c r="BF74" i="46"/>
  <c r="BG74" i="46" s="1"/>
  <c r="BD74" i="46"/>
  <c r="BC74" i="46"/>
  <c r="BG73" i="46"/>
  <c r="BF73" i="46"/>
  <c r="BD73" i="46"/>
  <c r="BC73" i="46"/>
  <c r="BE73" i="46"/>
  <c r="BF72" i="46"/>
  <c r="BG72" i="46" s="1"/>
  <c r="BD72" i="46"/>
  <c r="BC72" i="46"/>
  <c r="BG71" i="46"/>
  <c r="BF71" i="46"/>
  <c r="BD71" i="46"/>
  <c r="BC71" i="46"/>
  <c r="BE71" i="46"/>
  <c r="BF70" i="46"/>
  <c r="BG70" i="46" s="1"/>
  <c r="BD70" i="46"/>
  <c r="BC70" i="46"/>
  <c r="BE70" i="46"/>
  <c r="BF69" i="46"/>
  <c r="BG69" i="46" s="1"/>
  <c r="BD69" i="46"/>
  <c r="BC69" i="46"/>
  <c r="BE69" i="46"/>
  <c r="BF68" i="46"/>
  <c r="BG68" i="46" s="1"/>
  <c r="BD68" i="46"/>
  <c r="BC68" i="46"/>
  <c r="BG67" i="46"/>
  <c r="BF67" i="46"/>
  <c r="BD67" i="46"/>
  <c r="BC67" i="46"/>
  <c r="BE67" i="46"/>
  <c r="BF66" i="46"/>
  <c r="BG66" i="46" s="1"/>
  <c r="BD66" i="46"/>
  <c r="BC66" i="46"/>
  <c r="BE66" i="46"/>
  <c r="BF65" i="46"/>
  <c r="BG65" i="46" s="1"/>
  <c r="BD65" i="46"/>
  <c r="BC65" i="46"/>
  <c r="BE65" i="46"/>
  <c r="BF64" i="46"/>
  <c r="BG64" i="46" s="1"/>
  <c r="BD64" i="46"/>
  <c r="BC64" i="46"/>
  <c r="BG63" i="46"/>
  <c r="BF63" i="46"/>
  <c r="BD63" i="46"/>
  <c r="BC63" i="46"/>
  <c r="BE63" i="46"/>
  <c r="BF62" i="46"/>
  <c r="BG62" i="46" s="1"/>
  <c r="BD62" i="46"/>
  <c r="BC62" i="46"/>
  <c r="BE62" i="46"/>
  <c r="BF61" i="46"/>
  <c r="BG61" i="46" s="1"/>
  <c r="BD61" i="46"/>
  <c r="BC61" i="46"/>
  <c r="BE61" i="46"/>
  <c r="BF60" i="46"/>
  <c r="BG60" i="46" s="1"/>
  <c r="BD60" i="46"/>
  <c r="BC60" i="46"/>
  <c r="BG59" i="46"/>
  <c r="BF59" i="46"/>
  <c r="BD59" i="46"/>
  <c r="BC59" i="46"/>
  <c r="BE59" i="46"/>
  <c r="BF58" i="46"/>
  <c r="BG58" i="46" s="1"/>
  <c r="BD58" i="46"/>
  <c r="BC58" i="46"/>
  <c r="BE58" i="46"/>
  <c r="BF57" i="46"/>
  <c r="BG57" i="46" s="1"/>
  <c r="BD57" i="46"/>
  <c r="BC57" i="46"/>
  <c r="BE57" i="46"/>
  <c r="BF56" i="46"/>
  <c r="BG56" i="46" s="1"/>
  <c r="BG55" i="46"/>
  <c r="BF55" i="46"/>
  <c r="BD55" i="46"/>
  <c r="BC55" i="46"/>
  <c r="BE55" i="46"/>
  <c r="BG54" i="46"/>
  <c r="BF54" i="46"/>
  <c r="BD54" i="46"/>
  <c r="BC54" i="46"/>
  <c r="BF53" i="46"/>
  <c r="BG53" i="46" s="1"/>
  <c r="BD53" i="46"/>
  <c r="BC53" i="46"/>
  <c r="BE53" i="46"/>
  <c r="BF52" i="46"/>
  <c r="BG52" i="46" s="1"/>
  <c r="BD52" i="46"/>
  <c r="BC52" i="46"/>
  <c r="BE52" i="46"/>
  <c r="BG51" i="46"/>
  <c r="BF51" i="46"/>
  <c r="BF50" i="46"/>
  <c r="BG50" i="46" s="1"/>
  <c r="BD50" i="46"/>
  <c r="BC50" i="46"/>
  <c r="BF49" i="46"/>
  <c r="BG49" i="46" s="1"/>
  <c r="BD49" i="46"/>
  <c r="BC49" i="46"/>
  <c r="BE49" i="46"/>
  <c r="BF48" i="46"/>
  <c r="BG48" i="46" s="1"/>
  <c r="BD48" i="46"/>
  <c r="BC48" i="46"/>
  <c r="BE48" i="46"/>
  <c r="BG47" i="46"/>
  <c r="BF47" i="46"/>
  <c r="BD47" i="46"/>
  <c r="BC47" i="46"/>
  <c r="BF46" i="46"/>
  <c r="BG46" i="46" s="1"/>
  <c r="BD46" i="46"/>
  <c r="BC46" i="46"/>
  <c r="BG45" i="46"/>
  <c r="BF45" i="46"/>
  <c r="BD45" i="46"/>
  <c r="BC45" i="46"/>
  <c r="BF44" i="46"/>
  <c r="BG44" i="46" s="1"/>
  <c r="BD44" i="46"/>
  <c r="BC44" i="46"/>
  <c r="BG43" i="46"/>
  <c r="BF43" i="46"/>
  <c r="BF42" i="46"/>
  <c r="BG42" i="46" s="1"/>
  <c r="BD42" i="46"/>
  <c r="BC42" i="46"/>
  <c r="BG41" i="46"/>
  <c r="BF41" i="46"/>
  <c r="BD41" i="46"/>
  <c r="BC41" i="46"/>
  <c r="BF40" i="46"/>
  <c r="BG40" i="46" s="1"/>
  <c r="BD40" i="46"/>
  <c r="BC40" i="46"/>
  <c r="BG39" i="46"/>
  <c r="BF39" i="46"/>
  <c r="BD39" i="46"/>
  <c r="BC39" i="46"/>
  <c r="BE39" i="46"/>
  <c r="BF38" i="46"/>
  <c r="BG38" i="46" s="1"/>
  <c r="BD38" i="46"/>
  <c r="BC38" i="46"/>
  <c r="BE38" i="46"/>
  <c r="BG37" i="46"/>
  <c r="BF37" i="46"/>
  <c r="BD37" i="46"/>
  <c r="BC37" i="46"/>
  <c r="BF36" i="46"/>
  <c r="BG36" i="46" s="1"/>
  <c r="BD36" i="46"/>
  <c r="BC36" i="46"/>
  <c r="BG35" i="46"/>
  <c r="BF35" i="46"/>
  <c r="BD35" i="46"/>
  <c r="BC35" i="46"/>
  <c r="BF34" i="46"/>
  <c r="BG34" i="46" s="1"/>
  <c r="BG33" i="46"/>
  <c r="BF33" i="46"/>
  <c r="BD33" i="46"/>
  <c r="BC33" i="46"/>
  <c r="BF32" i="46"/>
  <c r="BG32" i="46" s="1"/>
  <c r="BD32" i="46"/>
  <c r="BC32" i="46"/>
  <c r="BG31" i="46"/>
  <c r="BF31" i="46"/>
  <c r="BD31" i="46"/>
  <c r="BC31" i="46"/>
  <c r="BE31" i="46"/>
  <c r="BF30" i="46"/>
  <c r="BG30" i="46" s="1"/>
  <c r="BD30" i="46"/>
  <c r="BC30" i="46"/>
  <c r="BE30" i="46"/>
  <c r="BG29" i="46"/>
  <c r="BF29" i="46"/>
  <c r="BD29" i="46"/>
  <c r="BC29" i="46"/>
  <c r="BF28" i="46"/>
  <c r="BG28" i="46" s="1"/>
  <c r="BG27" i="46"/>
  <c r="BF27" i="46"/>
  <c r="BD27" i="46"/>
  <c r="BC27" i="46"/>
  <c r="BF26" i="46"/>
  <c r="BG26" i="46" s="1"/>
  <c r="BD26" i="46"/>
  <c r="BC26" i="46"/>
  <c r="BG25" i="46"/>
  <c r="BF25" i="46"/>
  <c r="BD25" i="46"/>
  <c r="BC25" i="46"/>
  <c r="BF24" i="46"/>
  <c r="BG24" i="46" s="1"/>
  <c r="BD24" i="46"/>
  <c r="BC24" i="46"/>
  <c r="BG23" i="46"/>
  <c r="BF23" i="46"/>
  <c r="BD23" i="46"/>
  <c r="BC23" i="46"/>
  <c r="BE23" i="46"/>
  <c r="BF22" i="46"/>
  <c r="BG22" i="46" s="1"/>
  <c r="BD22" i="46"/>
  <c r="BC22" i="46"/>
  <c r="BE22" i="46"/>
  <c r="BG21" i="46"/>
  <c r="BF21" i="46"/>
  <c r="BD21" i="46"/>
  <c r="BC21" i="46"/>
  <c r="BF20" i="46"/>
  <c r="BG20" i="46" s="1"/>
  <c r="BG19" i="46"/>
  <c r="BF19" i="46"/>
  <c r="BD19" i="46"/>
  <c r="BC19" i="46"/>
  <c r="BF18" i="46"/>
  <c r="BG18" i="46" s="1"/>
  <c r="BD18" i="46"/>
  <c r="BC18" i="46"/>
  <c r="BG17" i="46"/>
  <c r="BF17" i="46"/>
  <c r="BD17" i="46"/>
  <c r="BC17" i="46"/>
  <c r="BF16" i="46"/>
  <c r="BG16" i="46" s="1"/>
  <c r="BD16" i="46"/>
  <c r="BC16" i="46"/>
  <c r="BG15" i="46"/>
  <c r="BF15" i="46"/>
  <c r="BD15" i="46"/>
  <c r="BC15" i="46"/>
  <c r="BE15" i="46"/>
  <c r="BF14" i="46"/>
  <c r="BG14" i="46" s="1"/>
  <c r="BD14" i="46"/>
  <c r="BC14" i="46"/>
  <c r="BE14" i="46"/>
  <c r="BG13" i="46"/>
  <c r="BF13" i="46"/>
  <c r="BD13" i="46"/>
  <c r="BC13" i="46"/>
  <c r="BF12" i="46"/>
  <c r="BG12" i="46" s="1"/>
  <c r="BD12" i="46"/>
  <c r="BC12" i="46"/>
  <c r="BE12" i="46"/>
  <c r="AH13" i="46"/>
  <c r="AI13" i="46"/>
  <c r="AJ13" i="46"/>
  <c r="AK13" i="46"/>
  <c r="AH14" i="46"/>
  <c r="AI14" i="46"/>
  <c r="AJ14" i="46"/>
  <c r="AK14" i="46"/>
  <c r="AH15" i="46"/>
  <c r="AI15" i="46"/>
  <c r="AJ15" i="46"/>
  <c r="AK15" i="46"/>
  <c r="AH16" i="46"/>
  <c r="AI16" i="46"/>
  <c r="AJ16" i="46"/>
  <c r="AK16" i="46"/>
  <c r="AH17" i="46"/>
  <c r="AI17" i="46"/>
  <c r="AJ17" i="46"/>
  <c r="AK17" i="46"/>
  <c r="AH18" i="46"/>
  <c r="AI18" i="46"/>
  <c r="AJ18" i="46"/>
  <c r="AK18" i="46"/>
  <c r="AH19" i="46"/>
  <c r="AI19" i="46"/>
  <c r="AJ19" i="46"/>
  <c r="AK19" i="46"/>
  <c r="AH20" i="46"/>
  <c r="AI20" i="46"/>
  <c r="AJ20" i="46"/>
  <c r="AK20" i="46"/>
  <c r="AH21" i="46"/>
  <c r="AI21" i="46"/>
  <c r="AJ21" i="46"/>
  <c r="AK21" i="46"/>
  <c r="AH22" i="46"/>
  <c r="AI22" i="46"/>
  <c r="AJ22" i="46"/>
  <c r="AK22" i="46"/>
  <c r="AH23" i="46"/>
  <c r="AI23" i="46"/>
  <c r="AJ23" i="46"/>
  <c r="AK23" i="46"/>
  <c r="AH24" i="46"/>
  <c r="AI24" i="46"/>
  <c r="AJ24" i="46"/>
  <c r="AK24" i="46"/>
  <c r="AH25" i="46"/>
  <c r="AI25" i="46"/>
  <c r="AJ25" i="46"/>
  <c r="AK25" i="46"/>
  <c r="AH26" i="46"/>
  <c r="AI26" i="46"/>
  <c r="AJ26" i="46"/>
  <c r="AK26" i="46"/>
  <c r="AH27" i="46"/>
  <c r="AI27" i="46"/>
  <c r="AJ27" i="46"/>
  <c r="AK27" i="46"/>
  <c r="AH28" i="46"/>
  <c r="AI28" i="46"/>
  <c r="AJ28" i="46"/>
  <c r="AK28" i="46"/>
  <c r="AH29" i="46"/>
  <c r="AI29" i="46"/>
  <c r="AJ29" i="46"/>
  <c r="AK29" i="46"/>
  <c r="AH30" i="46"/>
  <c r="AI30" i="46"/>
  <c r="AJ30" i="46"/>
  <c r="AK30" i="46"/>
  <c r="AH31" i="46"/>
  <c r="AI31" i="46"/>
  <c r="AJ31" i="46"/>
  <c r="AK31" i="46"/>
  <c r="AH32" i="46"/>
  <c r="AI32" i="46"/>
  <c r="AJ32" i="46"/>
  <c r="AK32" i="46"/>
  <c r="AH33" i="46"/>
  <c r="AI33" i="46"/>
  <c r="AJ33" i="46"/>
  <c r="AK33" i="46"/>
  <c r="AH34" i="46"/>
  <c r="AI34" i="46"/>
  <c r="AJ34" i="46"/>
  <c r="AK34" i="46"/>
  <c r="AH35" i="46"/>
  <c r="AI35" i="46"/>
  <c r="AJ35" i="46"/>
  <c r="AK35" i="46"/>
  <c r="AH36" i="46"/>
  <c r="AI36" i="46"/>
  <c r="AJ36" i="46"/>
  <c r="AK36" i="46"/>
  <c r="AH37" i="46"/>
  <c r="AI37" i="46"/>
  <c r="AJ37" i="46"/>
  <c r="AK37" i="46"/>
  <c r="AH38" i="46"/>
  <c r="AI38" i="46"/>
  <c r="AJ38" i="46"/>
  <c r="AK38" i="46"/>
  <c r="AH39" i="46"/>
  <c r="AI39" i="46"/>
  <c r="AJ39" i="46"/>
  <c r="AK39" i="46"/>
  <c r="AH40" i="46"/>
  <c r="AI40" i="46"/>
  <c r="AJ40" i="46"/>
  <c r="AK40" i="46"/>
  <c r="AH41" i="46"/>
  <c r="AI41" i="46"/>
  <c r="AJ41" i="46"/>
  <c r="AK41" i="46"/>
  <c r="AH42" i="46"/>
  <c r="AI42" i="46"/>
  <c r="AJ42" i="46"/>
  <c r="AK42" i="46"/>
  <c r="AH43" i="46"/>
  <c r="AI43" i="46"/>
  <c r="AJ43" i="46"/>
  <c r="AK43" i="46"/>
  <c r="AH44" i="46"/>
  <c r="AI44" i="46"/>
  <c r="AJ44" i="46"/>
  <c r="AK44" i="46"/>
  <c r="AH45" i="46"/>
  <c r="AI45" i="46"/>
  <c r="AJ45" i="46"/>
  <c r="AK45" i="46"/>
  <c r="AH46" i="46"/>
  <c r="AI46" i="46"/>
  <c r="AJ46" i="46"/>
  <c r="AK46" i="46"/>
  <c r="AH47" i="46"/>
  <c r="AI47" i="46"/>
  <c r="AJ47" i="46"/>
  <c r="AK47" i="46"/>
  <c r="AH48" i="46"/>
  <c r="AI48" i="46"/>
  <c r="AJ48" i="46"/>
  <c r="AK48" i="46"/>
  <c r="AH49" i="46"/>
  <c r="AI49" i="46"/>
  <c r="AJ49" i="46"/>
  <c r="AK49" i="46"/>
  <c r="AH50" i="46"/>
  <c r="AI50" i="46"/>
  <c r="AJ50" i="46"/>
  <c r="AK50" i="46"/>
  <c r="AH51" i="46"/>
  <c r="AI51" i="46"/>
  <c r="AJ51" i="46"/>
  <c r="AK51" i="46"/>
  <c r="AH52" i="46"/>
  <c r="AI52" i="46"/>
  <c r="AJ52" i="46"/>
  <c r="AK52" i="46"/>
  <c r="AH53" i="46"/>
  <c r="AI53" i="46"/>
  <c r="AJ53" i="46"/>
  <c r="AK53" i="46"/>
  <c r="AH54" i="46"/>
  <c r="AI54" i="46"/>
  <c r="AJ54" i="46"/>
  <c r="AK54" i="46"/>
  <c r="AH55" i="46"/>
  <c r="AI55" i="46"/>
  <c r="AJ55" i="46"/>
  <c r="AK55" i="46"/>
  <c r="AH56" i="46"/>
  <c r="AI56" i="46"/>
  <c r="AJ56" i="46"/>
  <c r="AK56" i="46"/>
  <c r="AH57" i="46"/>
  <c r="AI57" i="46"/>
  <c r="AJ57" i="46"/>
  <c r="AK57" i="46"/>
  <c r="AH58" i="46"/>
  <c r="AI58" i="46"/>
  <c r="AJ58" i="46"/>
  <c r="AK58" i="46"/>
  <c r="AH59" i="46"/>
  <c r="AI59" i="46"/>
  <c r="AJ59" i="46"/>
  <c r="AK59" i="46"/>
  <c r="AH60" i="46"/>
  <c r="AI60" i="46"/>
  <c r="AJ60" i="46"/>
  <c r="AK60" i="46"/>
  <c r="AH61" i="46"/>
  <c r="AI61" i="46"/>
  <c r="AJ61" i="46"/>
  <c r="AK61" i="46"/>
  <c r="AH62" i="46"/>
  <c r="AI62" i="46"/>
  <c r="AJ62" i="46"/>
  <c r="AK62" i="46"/>
  <c r="AH63" i="46"/>
  <c r="AI63" i="46"/>
  <c r="AJ63" i="46"/>
  <c r="AK63" i="46"/>
  <c r="AH64" i="46"/>
  <c r="AI64" i="46"/>
  <c r="AJ64" i="46"/>
  <c r="AK64" i="46"/>
  <c r="AH65" i="46"/>
  <c r="AI65" i="46"/>
  <c r="AJ65" i="46"/>
  <c r="AK65" i="46"/>
  <c r="AH66" i="46"/>
  <c r="AI66" i="46"/>
  <c r="AJ66" i="46"/>
  <c r="AK66" i="46"/>
  <c r="AH67" i="46"/>
  <c r="AI67" i="46"/>
  <c r="AJ67" i="46"/>
  <c r="AK67" i="46"/>
  <c r="AH68" i="46"/>
  <c r="AI68" i="46"/>
  <c r="AJ68" i="46"/>
  <c r="AK68" i="46"/>
  <c r="AH69" i="46"/>
  <c r="AI69" i="46"/>
  <c r="AJ69" i="46"/>
  <c r="AK69" i="46"/>
  <c r="AH70" i="46"/>
  <c r="AI70" i="46"/>
  <c r="AJ70" i="46"/>
  <c r="AK70" i="46"/>
  <c r="AH71" i="46"/>
  <c r="AI71" i="46"/>
  <c r="AJ71" i="46"/>
  <c r="AK71" i="46"/>
  <c r="AH72" i="46"/>
  <c r="AI72" i="46"/>
  <c r="AJ72" i="46"/>
  <c r="AK72" i="46"/>
  <c r="AH73" i="46"/>
  <c r="AI73" i="46"/>
  <c r="AJ73" i="46"/>
  <c r="AK73" i="46"/>
  <c r="AH74" i="46"/>
  <c r="AI74" i="46"/>
  <c r="AJ74" i="46"/>
  <c r="AK74" i="46"/>
  <c r="AH75" i="46"/>
  <c r="AI75" i="46"/>
  <c r="AJ75" i="46"/>
  <c r="AK75" i="46"/>
  <c r="AH76" i="46"/>
  <c r="AI76" i="46"/>
  <c r="AJ76" i="46"/>
  <c r="AK76" i="46"/>
  <c r="AH77" i="46"/>
  <c r="AI77" i="46"/>
  <c r="AJ77" i="46"/>
  <c r="AK77" i="46"/>
  <c r="AH78" i="46"/>
  <c r="AI78" i="46"/>
  <c r="AJ78" i="46"/>
  <c r="AK78" i="46"/>
  <c r="AH79" i="46"/>
  <c r="AI79" i="46"/>
  <c r="AJ79" i="46"/>
  <c r="AK79" i="46"/>
  <c r="AH80" i="46"/>
  <c r="AI80" i="46"/>
  <c r="AJ80" i="46"/>
  <c r="AK80" i="46"/>
  <c r="AH81" i="46"/>
  <c r="AI81" i="46"/>
  <c r="AJ81" i="46"/>
  <c r="AK81" i="46"/>
  <c r="AH82" i="46"/>
  <c r="AI82" i="46"/>
  <c r="AJ82" i="46"/>
  <c r="AK82" i="46"/>
  <c r="AH83" i="46"/>
  <c r="AI83" i="46"/>
  <c r="AJ83" i="46"/>
  <c r="AK83" i="46"/>
  <c r="AH84" i="46"/>
  <c r="AI84" i="46"/>
  <c r="AJ84" i="46"/>
  <c r="AK84" i="46"/>
  <c r="AH85" i="46"/>
  <c r="AI85" i="46"/>
  <c r="AJ85" i="46"/>
  <c r="AK85" i="46"/>
  <c r="AH86" i="46"/>
  <c r="AI86" i="46"/>
  <c r="AJ86" i="46"/>
  <c r="AK86" i="46"/>
  <c r="AH87" i="46"/>
  <c r="AI87" i="46"/>
  <c r="AJ87" i="46"/>
  <c r="AK87" i="46"/>
  <c r="AH88" i="46"/>
  <c r="AI88" i="46"/>
  <c r="AJ88" i="46"/>
  <c r="AK88" i="46"/>
  <c r="AH89" i="46"/>
  <c r="AI89" i="46"/>
  <c r="AJ89" i="46"/>
  <c r="AK89" i="46"/>
  <c r="AH90" i="46"/>
  <c r="AI90" i="46"/>
  <c r="AJ90" i="46"/>
  <c r="AK90" i="46"/>
  <c r="AH91" i="46"/>
  <c r="AI91" i="46"/>
  <c r="AJ91" i="46"/>
  <c r="AK91" i="46"/>
  <c r="AH92" i="46"/>
  <c r="AI92" i="46"/>
  <c r="AJ92" i="46"/>
  <c r="AK92" i="46"/>
  <c r="AH93" i="46"/>
  <c r="AI93" i="46"/>
  <c r="AJ93" i="46"/>
  <c r="AK93" i="46"/>
  <c r="AH94" i="46"/>
  <c r="AI94" i="46"/>
  <c r="AJ94" i="46"/>
  <c r="AK94" i="46"/>
  <c r="AH95" i="46"/>
  <c r="AI95" i="46"/>
  <c r="AJ95" i="46"/>
  <c r="AK95" i="46"/>
  <c r="AH96" i="46"/>
  <c r="AI96" i="46"/>
  <c r="AJ96" i="46"/>
  <c r="AK96" i="46"/>
  <c r="AH97" i="46"/>
  <c r="AI97" i="46"/>
  <c r="AJ97" i="46"/>
  <c r="AK97" i="46"/>
  <c r="AH98" i="46"/>
  <c r="AI98" i="46"/>
  <c r="AJ98" i="46"/>
  <c r="AK98" i="46"/>
  <c r="AH99" i="46"/>
  <c r="AI99" i="46"/>
  <c r="AJ99" i="46"/>
  <c r="AK99" i="46"/>
  <c r="AH100" i="46"/>
  <c r="AI100" i="46"/>
  <c r="AJ100" i="46"/>
  <c r="AK100" i="46"/>
  <c r="AH101" i="46"/>
  <c r="AI101" i="46"/>
  <c r="AJ101" i="46"/>
  <c r="AK101" i="46"/>
  <c r="AH102" i="46"/>
  <c r="AI102" i="46"/>
  <c r="AJ102" i="46"/>
  <c r="AK102" i="46"/>
  <c r="AH103" i="46"/>
  <c r="AI103" i="46"/>
  <c r="AJ103" i="46"/>
  <c r="AK103" i="46"/>
  <c r="AH104" i="46"/>
  <c r="AI104" i="46"/>
  <c r="AJ104" i="46"/>
  <c r="AK104" i="46"/>
  <c r="AH105" i="46"/>
  <c r="AI105" i="46"/>
  <c r="AJ105" i="46"/>
  <c r="AK105" i="46"/>
  <c r="AH106" i="46"/>
  <c r="AI106" i="46"/>
  <c r="AJ106" i="46"/>
  <c r="AK106" i="46"/>
  <c r="AH107" i="46"/>
  <c r="AI107" i="46"/>
  <c r="AJ107" i="46"/>
  <c r="AK107" i="46"/>
  <c r="AH108" i="46"/>
  <c r="AI108" i="46"/>
  <c r="AJ108" i="46"/>
  <c r="AK108" i="46"/>
  <c r="AH109" i="46"/>
  <c r="AI109" i="46"/>
  <c r="AJ109" i="46"/>
  <c r="AK109" i="46"/>
  <c r="AH110" i="46"/>
  <c r="AI110" i="46"/>
  <c r="AJ110" i="46"/>
  <c r="AK110" i="46"/>
  <c r="AH111" i="46"/>
  <c r="AI111" i="46"/>
  <c r="AJ111" i="46"/>
  <c r="AK111" i="46"/>
  <c r="AH112" i="46"/>
  <c r="AI112" i="46"/>
  <c r="AJ112" i="46"/>
  <c r="AK112" i="46"/>
  <c r="AH113" i="46"/>
  <c r="AI113" i="46"/>
  <c r="AJ113" i="46"/>
  <c r="AK113" i="46"/>
  <c r="AH114" i="46"/>
  <c r="AI114" i="46"/>
  <c r="AJ114" i="46"/>
  <c r="AK114" i="46"/>
  <c r="AH115" i="46"/>
  <c r="AI115" i="46"/>
  <c r="AJ115" i="46"/>
  <c r="AK115" i="46"/>
  <c r="AH116" i="46"/>
  <c r="AI116" i="46"/>
  <c r="AJ116" i="46"/>
  <c r="AK116" i="46"/>
  <c r="AH117" i="46"/>
  <c r="AI117" i="46"/>
  <c r="AJ117" i="46"/>
  <c r="AK117" i="46"/>
  <c r="AH118" i="46"/>
  <c r="AI118" i="46"/>
  <c r="AJ118" i="46"/>
  <c r="AK118" i="46"/>
  <c r="AH119" i="46"/>
  <c r="AI119" i="46"/>
  <c r="AJ119" i="46"/>
  <c r="AK119" i="46"/>
  <c r="AH120" i="46"/>
  <c r="AI120" i="46"/>
  <c r="AJ120" i="46"/>
  <c r="AK120" i="46"/>
  <c r="AH121" i="46"/>
  <c r="AI121" i="46"/>
  <c r="AJ121" i="46"/>
  <c r="AK121" i="46"/>
  <c r="AH122" i="46"/>
  <c r="AI122" i="46"/>
  <c r="AJ122" i="46"/>
  <c r="AK122" i="46"/>
  <c r="AH123" i="46"/>
  <c r="AI123" i="46"/>
  <c r="AJ123" i="46"/>
  <c r="AK123" i="46"/>
  <c r="AH124" i="46"/>
  <c r="AI124" i="46"/>
  <c r="AJ124" i="46"/>
  <c r="AK124" i="46"/>
  <c r="AH125" i="46"/>
  <c r="AI125" i="46"/>
  <c r="AJ125" i="46"/>
  <c r="AK125" i="46"/>
  <c r="AH126" i="46"/>
  <c r="AI126" i="46"/>
  <c r="AJ126" i="46"/>
  <c r="AK126" i="46"/>
  <c r="AH127" i="46"/>
  <c r="AI127" i="46"/>
  <c r="AJ127" i="46"/>
  <c r="AK127" i="46"/>
  <c r="AH128" i="46"/>
  <c r="AI128" i="46"/>
  <c r="AJ128" i="46"/>
  <c r="AK128" i="46"/>
  <c r="AH129" i="46"/>
  <c r="AI129" i="46"/>
  <c r="AJ129" i="46"/>
  <c r="AK129" i="46"/>
  <c r="AH130" i="46"/>
  <c r="AI130" i="46"/>
  <c r="AJ130" i="46"/>
  <c r="AK130" i="46"/>
  <c r="AH131" i="46"/>
  <c r="AI131" i="46"/>
  <c r="AJ131" i="46"/>
  <c r="AK131" i="46"/>
  <c r="AH132" i="46"/>
  <c r="AI132" i="46"/>
  <c r="AJ132" i="46"/>
  <c r="AK132" i="46"/>
  <c r="AH133" i="46"/>
  <c r="AI133" i="46"/>
  <c r="AJ133" i="46"/>
  <c r="AK133" i="46"/>
  <c r="AH134" i="46"/>
  <c r="AI134" i="46"/>
  <c r="AJ134" i="46"/>
  <c r="AK134" i="46"/>
  <c r="AH135" i="46"/>
  <c r="AI135" i="46"/>
  <c r="AJ135" i="46"/>
  <c r="AK135" i="46"/>
  <c r="AH136" i="46"/>
  <c r="AI136" i="46"/>
  <c r="AJ136" i="46"/>
  <c r="AK136" i="46"/>
  <c r="AH137" i="46"/>
  <c r="AI137" i="46"/>
  <c r="AJ137" i="46"/>
  <c r="AK137" i="46"/>
  <c r="AH138" i="46"/>
  <c r="AI138" i="46"/>
  <c r="AJ138" i="46"/>
  <c r="AK138" i="46"/>
  <c r="AH139" i="46"/>
  <c r="AI139" i="46"/>
  <c r="AJ139" i="46"/>
  <c r="AK139" i="46"/>
  <c r="AH140" i="46"/>
  <c r="AI140" i="46"/>
  <c r="AJ140" i="46"/>
  <c r="AK140" i="46"/>
  <c r="AH141" i="46"/>
  <c r="AI141" i="46"/>
  <c r="AJ141" i="46"/>
  <c r="AK141" i="46"/>
  <c r="AH142" i="46"/>
  <c r="AI142" i="46"/>
  <c r="AJ142" i="46"/>
  <c r="AK142" i="46"/>
  <c r="AH143" i="46"/>
  <c r="AI143" i="46"/>
  <c r="AJ143" i="46"/>
  <c r="AK143" i="46"/>
  <c r="AH144" i="46"/>
  <c r="AI144" i="46"/>
  <c r="AJ144" i="46"/>
  <c r="AK144" i="46"/>
  <c r="AH145" i="46"/>
  <c r="AI145" i="46"/>
  <c r="AJ145" i="46"/>
  <c r="AK145" i="46"/>
  <c r="AH146" i="46"/>
  <c r="AI146" i="46"/>
  <c r="AJ146" i="46"/>
  <c r="AK146" i="46"/>
  <c r="AH147" i="46"/>
  <c r="AI147" i="46"/>
  <c r="AJ147" i="46"/>
  <c r="AK147" i="46"/>
  <c r="AH148" i="46"/>
  <c r="AI148" i="46"/>
  <c r="AJ148" i="46"/>
  <c r="AK148" i="46"/>
  <c r="AH149" i="46"/>
  <c r="AI149" i="46"/>
  <c r="AJ149" i="46"/>
  <c r="AK149" i="46"/>
  <c r="AH150" i="46"/>
  <c r="AI150" i="46"/>
  <c r="AJ150" i="46"/>
  <c r="AK150" i="46"/>
  <c r="AH151" i="46"/>
  <c r="AI151" i="46"/>
  <c r="AJ151" i="46"/>
  <c r="AK151" i="46"/>
  <c r="AH152" i="46"/>
  <c r="AI152" i="46"/>
  <c r="AJ152" i="46"/>
  <c r="AK152" i="46"/>
  <c r="AH153" i="46"/>
  <c r="AI153" i="46"/>
  <c r="AJ153" i="46"/>
  <c r="AK153" i="46"/>
  <c r="AH154" i="46"/>
  <c r="AI154" i="46"/>
  <c r="AJ154" i="46"/>
  <c r="AK154" i="46"/>
  <c r="AH155" i="46"/>
  <c r="AI155" i="46"/>
  <c r="AJ155" i="46"/>
  <c r="AK155" i="46"/>
  <c r="AH156" i="46"/>
  <c r="AI156" i="46"/>
  <c r="AJ156" i="46"/>
  <c r="AK156" i="46"/>
  <c r="AH157" i="46"/>
  <c r="AI157" i="46"/>
  <c r="AJ157" i="46"/>
  <c r="AK157" i="46"/>
  <c r="AH158" i="46"/>
  <c r="AI158" i="46"/>
  <c r="AJ158" i="46"/>
  <c r="AK158" i="46"/>
  <c r="AH159" i="46"/>
  <c r="AI159" i="46"/>
  <c r="AJ159" i="46"/>
  <c r="AK159" i="46"/>
  <c r="AH160" i="46"/>
  <c r="AI160" i="46"/>
  <c r="AJ160" i="46"/>
  <c r="AK160" i="46"/>
  <c r="AH161" i="46"/>
  <c r="AI161" i="46"/>
  <c r="AJ161" i="46"/>
  <c r="AK161" i="46"/>
  <c r="AH162" i="46"/>
  <c r="AI162" i="46"/>
  <c r="AJ162" i="46"/>
  <c r="AK162" i="46"/>
  <c r="AH163" i="46"/>
  <c r="AI163" i="46"/>
  <c r="AJ163" i="46"/>
  <c r="AK163" i="46"/>
  <c r="AH164" i="46"/>
  <c r="AI164" i="46"/>
  <c r="AJ164" i="46"/>
  <c r="AK164" i="46"/>
  <c r="AH165" i="46"/>
  <c r="AI165" i="46"/>
  <c r="AJ165" i="46"/>
  <c r="AK165" i="46"/>
  <c r="AH166" i="46"/>
  <c r="AI166" i="46"/>
  <c r="AJ166" i="46"/>
  <c r="AK166" i="46"/>
  <c r="AH167" i="46"/>
  <c r="AI167" i="46"/>
  <c r="AJ167" i="46"/>
  <c r="AK167" i="46"/>
  <c r="AH168" i="46"/>
  <c r="AI168" i="46"/>
  <c r="AJ168" i="46"/>
  <c r="AK168" i="46"/>
  <c r="AH169" i="46"/>
  <c r="AI169" i="46"/>
  <c r="AJ169" i="46"/>
  <c r="AK169" i="46"/>
  <c r="AH170" i="46"/>
  <c r="AI170" i="46"/>
  <c r="AJ170" i="46"/>
  <c r="AK170" i="46"/>
  <c r="AH171" i="46"/>
  <c r="AI171" i="46"/>
  <c r="AJ171" i="46"/>
  <c r="AK171" i="46"/>
  <c r="AH172" i="46"/>
  <c r="AI172" i="46"/>
  <c r="AJ172" i="46"/>
  <c r="AK172" i="46"/>
  <c r="AH173" i="46"/>
  <c r="AI173" i="46"/>
  <c r="AJ173" i="46"/>
  <c r="AK173" i="46"/>
  <c r="AH174" i="46"/>
  <c r="AI174" i="46"/>
  <c r="AJ174" i="46"/>
  <c r="AK174" i="46"/>
  <c r="AH175" i="46"/>
  <c r="AI175" i="46"/>
  <c r="AJ175" i="46"/>
  <c r="AK175" i="46"/>
  <c r="AH176" i="46"/>
  <c r="AI176" i="46"/>
  <c r="AJ176" i="46"/>
  <c r="AK176" i="46"/>
  <c r="AH177" i="46"/>
  <c r="AI177" i="46"/>
  <c r="AJ177" i="46"/>
  <c r="AK177" i="46"/>
  <c r="AH178" i="46"/>
  <c r="AI178" i="46"/>
  <c r="AJ178" i="46"/>
  <c r="AK178" i="46"/>
  <c r="AH179" i="46"/>
  <c r="AI179" i="46"/>
  <c r="AJ179" i="46"/>
  <c r="AK179" i="46"/>
  <c r="AH180" i="46"/>
  <c r="AI180" i="46"/>
  <c r="AJ180" i="46"/>
  <c r="AK180" i="46"/>
  <c r="AH181" i="46"/>
  <c r="AI181" i="46"/>
  <c r="AJ181" i="46"/>
  <c r="AK181" i="46"/>
  <c r="AH182" i="46"/>
  <c r="AI182" i="46"/>
  <c r="AJ182" i="46"/>
  <c r="AK182" i="46"/>
  <c r="AH183" i="46"/>
  <c r="AI183" i="46"/>
  <c r="AJ183" i="46"/>
  <c r="AK183" i="46"/>
  <c r="AH184" i="46"/>
  <c r="AI184" i="46"/>
  <c r="AJ184" i="46"/>
  <c r="AK184" i="46"/>
  <c r="AH185" i="46"/>
  <c r="AI185" i="46"/>
  <c r="AJ185" i="46"/>
  <c r="AK185" i="46"/>
  <c r="AH186" i="46"/>
  <c r="AI186" i="46"/>
  <c r="AJ186" i="46"/>
  <c r="AK186" i="46"/>
  <c r="AH187" i="46"/>
  <c r="AI187" i="46"/>
  <c r="AJ187" i="46"/>
  <c r="AK187" i="46"/>
  <c r="AH188" i="46"/>
  <c r="AI188" i="46"/>
  <c r="AJ188" i="46"/>
  <c r="AK188" i="46"/>
  <c r="AH189" i="46"/>
  <c r="AI189" i="46"/>
  <c r="AJ189" i="46"/>
  <c r="AK189" i="46"/>
  <c r="AH190" i="46"/>
  <c r="AI190" i="46"/>
  <c r="AJ190" i="46"/>
  <c r="AK190" i="46"/>
  <c r="AH191" i="46"/>
  <c r="AI191" i="46"/>
  <c r="AJ191" i="46"/>
  <c r="AK191" i="46"/>
  <c r="AH192" i="46"/>
  <c r="AI192" i="46"/>
  <c r="AJ192" i="46"/>
  <c r="AK192" i="46"/>
  <c r="AH193" i="46"/>
  <c r="AI193" i="46"/>
  <c r="AJ193" i="46"/>
  <c r="AK193" i="46"/>
  <c r="AH194" i="46"/>
  <c r="AI194" i="46"/>
  <c r="AJ194" i="46"/>
  <c r="AK194" i="46"/>
  <c r="AH195" i="46"/>
  <c r="AI195" i="46"/>
  <c r="AJ195" i="46"/>
  <c r="AK195" i="46"/>
  <c r="AH196" i="46"/>
  <c r="AI196" i="46"/>
  <c r="AJ196" i="46"/>
  <c r="AK196" i="46"/>
  <c r="AH197" i="46"/>
  <c r="AI197" i="46"/>
  <c r="AJ197" i="46"/>
  <c r="AK197" i="46"/>
  <c r="AH198" i="46"/>
  <c r="AI198" i="46"/>
  <c r="AJ198" i="46"/>
  <c r="AK198" i="46"/>
  <c r="AH199" i="46"/>
  <c r="AI199" i="46"/>
  <c r="AJ199" i="46"/>
  <c r="AK199" i="46"/>
  <c r="AH200" i="46"/>
  <c r="AI200" i="46"/>
  <c r="AJ200" i="46"/>
  <c r="AK200" i="46"/>
  <c r="AH201" i="46"/>
  <c r="AI201" i="46"/>
  <c r="AJ201" i="46"/>
  <c r="AK201" i="46"/>
  <c r="AH202" i="46"/>
  <c r="AI202" i="46"/>
  <c r="AJ202" i="46"/>
  <c r="AK202" i="46"/>
  <c r="AH203" i="46"/>
  <c r="AI203" i="46"/>
  <c r="AJ203" i="46"/>
  <c r="AK203" i="46"/>
  <c r="AH204" i="46"/>
  <c r="AI204" i="46"/>
  <c r="AJ204" i="46"/>
  <c r="AK204" i="46"/>
  <c r="AH205" i="46"/>
  <c r="AI205" i="46"/>
  <c r="AJ205" i="46"/>
  <c r="AK205" i="46"/>
  <c r="AH206" i="46"/>
  <c r="AI206" i="46"/>
  <c r="AJ206" i="46"/>
  <c r="AK206" i="46"/>
  <c r="AH207" i="46"/>
  <c r="AI207" i="46"/>
  <c r="AJ207" i="46"/>
  <c r="AK207" i="46"/>
  <c r="AH208" i="46"/>
  <c r="AI208" i="46"/>
  <c r="AJ208" i="46"/>
  <c r="AK208" i="46"/>
  <c r="AH209" i="46"/>
  <c r="AI209" i="46"/>
  <c r="AJ209" i="46"/>
  <c r="AK209" i="46"/>
  <c r="AH210" i="46"/>
  <c r="AI210" i="46"/>
  <c r="AJ210" i="46"/>
  <c r="AK210" i="46"/>
  <c r="AH211" i="46"/>
  <c r="AI211" i="46"/>
  <c r="AJ211" i="46"/>
  <c r="AK211" i="46"/>
  <c r="AH212" i="46"/>
  <c r="AI212" i="46"/>
  <c r="AJ212" i="46"/>
  <c r="AK212" i="46"/>
  <c r="AH213" i="46"/>
  <c r="AI213" i="46"/>
  <c r="AJ213" i="46"/>
  <c r="AI12" i="46"/>
  <c r="AJ12" i="46"/>
  <c r="AK12" i="46"/>
  <c r="AH12" i="46"/>
  <c r="AO218" i="46"/>
  <c r="AP218" i="46" s="1"/>
  <c r="AO217" i="46"/>
  <c r="AP217" i="46" s="1"/>
  <c r="AM217" i="46"/>
  <c r="AL217" i="46"/>
  <c r="AO216" i="46"/>
  <c r="AP216" i="46" s="1"/>
  <c r="AM216" i="46"/>
  <c r="AL216" i="46"/>
  <c r="AO215" i="46"/>
  <c r="AP215" i="46" s="1"/>
  <c r="AM215" i="46"/>
  <c r="AL215" i="46"/>
  <c r="AP214" i="46"/>
  <c r="AO214" i="46"/>
  <c r="BC214" i="46" s="1"/>
  <c r="AM214" i="46"/>
  <c r="AO213" i="46"/>
  <c r="AP213" i="46" s="1"/>
  <c r="AM213" i="46"/>
  <c r="AL213" i="46"/>
  <c r="AO212" i="46"/>
  <c r="AP212" i="46" s="1"/>
  <c r="AM212" i="46"/>
  <c r="AL212" i="46"/>
  <c r="AO211" i="46"/>
  <c r="BC211" i="46" s="1"/>
  <c r="AM211" i="46"/>
  <c r="AL211" i="46"/>
  <c r="AO210" i="46"/>
  <c r="AP210" i="46" s="1"/>
  <c r="AM210" i="46"/>
  <c r="AL210" i="46"/>
  <c r="AO209" i="46"/>
  <c r="AP209" i="46" s="1"/>
  <c r="AM209" i="46"/>
  <c r="AL209" i="46"/>
  <c r="AO208" i="46"/>
  <c r="AP208" i="46" s="1"/>
  <c r="AM208" i="46"/>
  <c r="AL208" i="46"/>
  <c r="AO207" i="46"/>
  <c r="AP207" i="46" s="1"/>
  <c r="AM207" i="46"/>
  <c r="AL207" i="46"/>
  <c r="AO206" i="46"/>
  <c r="AP206" i="46" s="1"/>
  <c r="AM206" i="46"/>
  <c r="AL206" i="46"/>
  <c r="AO205" i="46"/>
  <c r="AP205" i="46" s="1"/>
  <c r="AM205" i="46"/>
  <c r="AL205" i="46"/>
  <c r="AO204" i="46"/>
  <c r="AP204" i="46" s="1"/>
  <c r="AM204" i="46"/>
  <c r="AL204" i="46"/>
  <c r="AO203" i="46"/>
  <c r="AP203" i="46" s="1"/>
  <c r="AM203" i="46"/>
  <c r="AL203" i="46"/>
  <c r="AO202" i="46"/>
  <c r="AP202" i="46" s="1"/>
  <c r="AM202" i="46"/>
  <c r="AL202" i="46"/>
  <c r="AO201" i="46"/>
  <c r="AP201" i="46" s="1"/>
  <c r="AM201" i="46"/>
  <c r="AL201" i="46"/>
  <c r="AO200" i="46"/>
  <c r="AP200" i="46" s="1"/>
  <c r="AM200" i="46"/>
  <c r="AL200" i="46"/>
  <c r="AO199" i="46"/>
  <c r="AP199" i="46" s="1"/>
  <c r="AM199" i="46"/>
  <c r="AL199" i="46"/>
  <c r="AP198" i="46"/>
  <c r="BD198" i="46" s="1"/>
  <c r="AO198" i="46"/>
  <c r="BC198" i="46" s="1"/>
  <c r="AM198" i="46"/>
  <c r="AL198" i="46"/>
  <c r="AO197" i="46"/>
  <c r="AP197" i="46" s="1"/>
  <c r="AM197" i="46"/>
  <c r="AL197" i="46"/>
  <c r="AO196" i="46"/>
  <c r="AP196" i="46" s="1"/>
  <c r="AM196" i="46"/>
  <c r="AL196" i="46"/>
  <c r="AP195" i="46"/>
  <c r="AO195" i="46"/>
  <c r="AM195" i="46"/>
  <c r="AL195" i="46"/>
  <c r="AP194" i="46"/>
  <c r="AO194" i="46"/>
  <c r="AM194" i="46"/>
  <c r="AL194" i="46"/>
  <c r="AO193" i="46"/>
  <c r="AP193" i="46" s="1"/>
  <c r="AM193" i="46"/>
  <c r="AL193" i="46"/>
  <c r="AO192" i="46"/>
  <c r="AP192" i="46" s="1"/>
  <c r="AM192" i="46"/>
  <c r="AL192" i="46"/>
  <c r="AP191" i="46"/>
  <c r="AO191" i="46"/>
  <c r="AM191" i="46"/>
  <c r="AL191" i="46"/>
  <c r="AP190" i="46"/>
  <c r="BD190" i="46" s="1"/>
  <c r="AO190" i="46"/>
  <c r="BC190" i="46" s="1"/>
  <c r="AM190" i="46"/>
  <c r="AL190" i="46"/>
  <c r="AO189" i="46"/>
  <c r="AP189" i="46" s="1"/>
  <c r="AM189" i="46"/>
  <c r="AL189" i="46"/>
  <c r="AO188" i="46"/>
  <c r="AP188" i="46" s="1"/>
  <c r="AM188" i="46"/>
  <c r="AL188" i="46"/>
  <c r="AP187" i="46"/>
  <c r="BD187" i="46" s="1"/>
  <c r="AO187" i="46"/>
  <c r="BC187" i="46" s="1"/>
  <c r="AM187" i="46"/>
  <c r="AL187" i="46"/>
  <c r="AP186" i="46"/>
  <c r="AO186" i="46"/>
  <c r="AM186" i="46"/>
  <c r="AL186" i="46"/>
  <c r="AO185" i="46"/>
  <c r="AM185" i="46"/>
  <c r="AL185" i="46"/>
  <c r="AO184" i="46"/>
  <c r="AP184" i="46" s="1"/>
  <c r="AM184" i="46"/>
  <c r="AL184" i="46"/>
  <c r="AP183" i="46"/>
  <c r="BD183" i="46" s="1"/>
  <c r="AO183" i="46"/>
  <c r="BC183" i="46" s="1"/>
  <c r="AM183" i="46"/>
  <c r="AL183" i="46"/>
  <c r="AP182" i="46"/>
  <c r="AO182" i="46"/>
  <c r="AM182" i="46"/>
  <c r="AL182" i="46"/>
  <c r="AO181" i="46"/>
  <c r="AP181" i="46" s="1"/>
  <c r="AM181" i="46"/>
  <c r="AL181" i="46"/>
  <c r="AO180" i="46"/>
  <c r="AM180" i="46"/>
  <c r="AL180" i="46"/>
  <c r="AP179" i="46"/>
  <c r="AO179" i="46"/>
  <c r="AM179" i="46"/>
  <c r="AL179" i="46"/>
  <c r="AO178" i="46"/>
  <c r="AM178" i="46"/>
  <c r="AL178" i="46"/>
  <c r="AO177" i="46"/>
  <c r="AP177" i="46" s="1"/>
  <c r="AM177" i="46"/>
  <c r="AL177" i="46"/>
  <c r="AO176" i="46"/>
  <c r="AP176" i="46" s="1"/>
  <c r="AM176" i="46"/>
  <c r="AL176" i="46"/>
  <c r="AP175" i="46"/>
  <c r="AO175" i="46"/>
  <c r="AM175" i="46"/>
  <c r="AL175" i="46"/>
  <c r="AO174" i="46"/>
  <c r="BC174" i="46" s="1"/>
  <c r="AM174" i="46"/>
  <c r="AL174" i="46"/>
  <c r="AO173" i="46"/>
  <c r="AP173" i="46" s="1"/>
  <c r="AM173" i="46"/>
  <c r="AL173" i="46"/>
  <c r="AO172" i="46"/>
  <c r="AP172" i="46" s="1"/>
  <c r="AM172" i="46"/>
  <c r="AL172" i="46"/>
  <c r="AO171" i="46"/>
  <c r="AP171" i="46" s="1"/>
  <c r="AM171" i="46"/>
  <c r="AL171" i="46"/>
  <c r="AO170" i="46"/>
  <c r="AP170" i="46" s="1"/>
  <c r="BD170" i="46" s="1"/>
  <c r="AM170" i="46"/>
  <c r="AL170" i="46"/>
  <c r="AO169" i="46"/>
  <c r="AP169" i="46" s="1"/>
  <c r="AM169" i="46"/>
  <c r="AL169" i="46"/>
  <c r="AO168" i="46"/>
  <c r="AP168" i="46" s="1"/>
  <c r="AM168" i="46"/>
  <c r="AL168" i="46"/>
  <c r="AO167" i="46"/>
  <c r="AP167" i="46" s="1"/>
  <c r="AM167" i="46"/>
  <c r="AL167" i="46"/>
  <c r="AO166" i="46"/>
  <c r="BC166" i="46" s="1"/>
  <c r="AM166" i="46"/>
  <c r="AL166" i="46"/>
  <c r="AO165" i="46"/>
  <c r="AM165" i="46"/>
  <c r="AL165" i="46"/>
  <c r="AO164" i="46"/>
  <c r="AP164" i="46" s="1"/>
  <c r="AM164" i="46"/>
  <c r="AL164" i="46"/>
  <c r="AO163" i="46"/>
  <c r="AP163" i="46" s="1"/>
  <c r="AM163" i="46"/>
  <c r="AL163" i="46"/>
  <c r="AO162" i="46"/>
  <c r="AP162" i="46" s="1"/>
  <c r="AM162" i="46"/>
  <c r="AL162" i="46"/>
  <c r="AP161" i="46"/>
  <c r="AO161" i="46"/>
  <c r="BC161" i="46" s="1"/>
  <c r="AM161" i="46"/>
  <c r="AL161" i="46"/>
  <c r="AO160" i="46"/>
  <c r="AP160" i="46" s="1"/>
  <c r="AM160" i="46"/>
  <c r="AL160" i="46"/>
  <c r="AO159" i="46"/>
  <c r="AP159" i="46" s="1"/>
  <c r="AM159" i="46"/>
  <c r="AL159" i="46"/>
  <c r="AO158" i="46"/>
  <c r="AP158" i="46" s="1"/>
  <c r="AM158" i="46"/>
  <c r="AL158" i="46"/>
  <c r="AO157" i="46"/>
  <c r="AP157" i="46" s="1"/>
  <c r="AM157" i="46"/>
  <c r="AL157" i="46"/>
  <c r="AO156" i="46"/>
  <c r="AP156" i="46" s="1"/>
  <c r="BD156" i="46" s="1"/>
  <c r="AM156" i="46"/>
  <c r="AL156" i="46"/>
  <c r="AP155" i="46"/>
  <c r="AO155" i="46"/>
  <c r="AM155" i="46"/>
  <c r="AL155" i="46"/>
  <c r="AO154" i="46"/>
  <c r="AP154" i="46" s="1"/>
  <c r="AM154" i="46"/>
  <c r="AL154" i="46"/>
  <c r="AO153" i="46"/>
  <c r="AP153" i="46" s="1"/>
  <c r="AM153" i="46"/>
  <c r="AL153" i="46"/>
  <c r="AO152" i="46"/>
  <c r="AP152" i="46" s="1"/>
  <c r="AM152" i="46"/>
  <c r="AL152" i="46"/>
  <c r="AO151" i="46"/>
  <c r="AP151" i="46" s="1"/>
  <c r="AM151" i="46"/>
  <c r="AL151" i="46"/>
  <c r="AO150" i="46"/>
  <c r="AP150" i="46" s="1"/>
  <c r="AM150" i="46"/>
  <c r="AL150" i="46"/>
  <c r="AO149" i="46"/>
  <c r="AP149" i="46" s="1"/>
  <c r="AM149" i="46"/>
  <c r="AL149" i="46"/>
  <c r="AO148" i="46"/>
  <c r="AP148" i="46" s="1"/>
  <c r="AM148" i="46"/>
  <c r="AL148" i="46"/>
  <c r="AP147" i="46"/>
  <c r="BD147" i="46" s="1"/>
  <c r="AO147" i="46"/>
  <c r="BC147" i="46" s="1"/>
  <c r="AM147" i="46"/>
  <c r="AL147" i="46"/>
  <c r="AO146" i="46"/>
  <c r="AM146" i="46"/>
  <c r="AL146" i="46"/>
  <c r="AO145" i="46"/>
  <c r="AP145" i="46" s="1"/>
  <c r="AM145" i="46"/>
  <c r="AL145" i="46"/>
  <c r="AO144" i="46"/>
  <c r="AP144" i="46" s="1"/>
  <c r="AM144" i="46"/>
  <c r="AL144" i="46"/>
  <c r="AO143" i="46"/>
  <c r="BC143" i="46" s="1"/>
  <c r="AM143" i="46"/>
  <c r="AL143" i="46"/>
  <c r="AO142" i="46"/>
  <c r="AP142" i="46" s="1"/>
  <c r="AM142" i="46"/>
  <c r="AL142" i="46"/>
  <c r="AO141" i="46"/>
  <c r="AP141" i="46" s="1"/>
  <c r="AM141" i="46"/>
  <c r="AL141" i="46"/>
  <c r="AO140" i="46"/>
  <c r="AP140" i="46" s="1"/>
  <c r="AM140" i="46"/>
  <c r="AL140" i="46"/>
  <c r="AO139" i="46"/>
  <c r="AP139" i="46" s="1"/>
  <c r="AM139" i="46"/>
  <c r="AL139" i="46"/>
  <c r="AO138" i="46"/>
  <c r="AP138" i="46" s="1"/>
  <c r="AM138" i="46"/>
  <c r="AL138" i="46"/>
  <c r="AO137" i="46"/>
  <c r="AP137" i="46" s="1"/>
  <c r="AM137" i="46"/>
  <c r="AL137" i="46"/>
  <c r="AO136" i="46"/>
  <c r="AM136" i="46"/>
  <c r="AL136" i="46"/>
  <c r="AO135" i="46"/>
  <c r="AP135" i="46" s="1"/>
  <c r="AM135" i="46"/>
  <c r="AL135" i="46"/>
  <c r="AO134" i="46"/>
  <c r="AP134" i="46" s="1"/>
  <c r="AM134" i="46"/>
  <c r="AL134" i="46"/>
  <c r="AO133" i="46"/>
  <c r="AP133" i="46" s="1"/>
  <c r="AM133" i="46"/>
  <c r="AL133" i="46"/>
  <c r="AO132" i="46"/>
  <c r="AP132" i="46" s="1"/>
  <c r="AM132" i="46"/>
  <c r="AL132" i="46"/>
  <c r="AP131" i="46"/>
  <c r="AO131" i="46"/>
  <c r="AM131" i="46"/>
  <c r="AL131" i="46"/>
  <c r="AO130" i="46"/>
  <c r="AP130" i="46" s="1"/>
  <c r="AM130" i="46"/>
  <c r="AL130" i="46"/>
  <c r="AO129" i="46"/>
  <c r="AP129" i="46" s="1"/>
  <c r="AM129" i="46"/>
  <c r="AL129" i="46"/>
  <c r="AO128" i="46"/>
  <c r="AP128" i="46" s="1"/>
  <c r="AM128" i="46"/>
  <c r="AL128" i="46"/>
  <c r="AO127" i="46"/>
  <c r="AP127" i="46" s="1"/>
  <c r="AM127" i="46"/>
  <c r="AL127" i="46"/>
  <c r="AO126" i="46"/>
  <c r="AM126" i="46"/>
  <c r="AL126" i="46"/>
  <c r="AO125" i="46"/>
  <c r="AM125" i="46"/>
  <c r="AL125" i="46"/>
  <c r="AO124" i="46"/>
  <c r="AP124" i="46" s="1"/>
  <c r="AM124" i="46"/>
  <c r="AL124" i="46"/>
  <c r="AP123" i="46"/>
  <c r="AO123" i="46"/>
  <c r="AM123" i="46"/>
  <c r="AL123" i="46"/>
  <c r="AO122" i="46"/>
  <c r="AP122" i="46" s="1"/>
  <c r="AM122" i="46"/>
  <c r="AL122" i="46"/>
  <c r="AO121" i="46"/>
  <c r="AP121" i="46" s="1"/>
  <c r="AM121" i="46"/>
  <c r="AL121" i="46"/>
  <c r="AO120" i="46"/>
  <c r="AP120" i="46" s="1"/>
  <c r="AM120" i="46"/>
  <c r="AL120" i="46"/>
  <c r="AO119" i="46"/>
  <c r="AP119" i="46" s="1"/>
  <c r="AM119" i="46"/>
  <c r="AL119" i="46"/>
  <c r="AO118" i="46"/>
  <c r="AM118" i="46"/>
  <c r="AL118" i="46"/>
  <c r="AO117" i="46"/>
  <c r="AP117" i="46" s="1"/>
  <c r="BD117" i="46" s="1"/>
  <c r="AM117" i="46"/>
  <c r="AL117" i="46"/>
  <c r="AO116" i="46"/>
  <c r="AP116" i="46" s="1"/>
  <c r="AM116" i="46"/>
  <c r="AL116" i="46"/>
  <c r="AP115" i="46"/>
  <c r="AO115" i="46"/>
  <c r="AM115" i="46"/>
  <c r="AL115" i="46"/>
  <c r="AO114" i="46"/>
  <c r="AP114" i="46" s="1"/>
  <c r="AM114" i="46"/>
  <c r="AL114" i="46"/>
  <c r="AO113" i="46"/>
  <c r="AP113" i="46" s="1"/>
  <c r="AM113" i="46"/>
  <c r="AL113" i="46"/>
  <c r="AO112" i="46"/>
  <c r="AP112" i="46" s="1"/>
  <c r="AM112" i="46"/>
  <c r="AL112" i="46"/>
  <c r="AO111" i="46"/>
  <c r="AP111" i="46" s="1"/>
  <c r="AM111" i="46"/>
  <c r="AL111" i="46"/>
  <c r="AO110" i="46"/>
  <c r="AP110" i="46" s="1"/>
  <c r="AM110" i="46"/>
  <c r="AL110" i="46"/>
  <c r="AO109" i="46"/>
  <c r="AM109" i="46"/>
  <c r="AL109" i="46"/>
  <c r="AO108" i="46"/>
  <c r="AM108" i="46"/>
  <c r="AL108" i="46"/>
  <c r="AP107" i="46"/>
  <c r="AO107" i="46"/>
  <c r="AM107" i="46"/>
  <c r="AL107" i="46"/>
  <c r="AO106" i="46"/>
  <c r="AP106" i="46" s="1"/>
  <c r="AM106" i="46"/>
  <c r="AL106" i="46"/>
  <c r="AO105" i="46"/>
  <c r="BC105" i="46" s="1"/>
  <c r="AM105" i="46"/>
  <c r="AL105" i="46"/>
  <c r="AO104" i="46"/>
  <c r="AP104" i="46" s="1"/>
  <c r="BD104" i="46" s="1"/>
  <c r="AM104" i="46"/>
  <c r="AL104" i="46"/>
  <c r="AP103" i="46"/>
  <c r="AO103" i="46"/>
  <c r="AM103" i="46"/>
  <c r="AL103" i="46"/>
  <c r="AO102" i="46"/>
  <c r="AP102" i="46" s="1"/>
  <c r="AM102" i="46"/>
  <c r="AL102" i="46"/>
  <c r="AO101" i="46"/>
  <c r="AP101" i="46" s="1"/>
  <c r="AM101" i="46"/>
  <c r="AL101" i="46"/>
  <c r="AO100" i="46"/>
  <c r="AP100" i="46" s="1"/>
  <c r="AM100" i="46"/>
  <c r="AL100" i="46"/>
  <c r="AO99" i="46"/>
  <c r="AP99" i="46" s="1"/>
  <c r="AM99" i="46"/>
  <c r="AL99" i="46"/>
  <c r="AO98" i="46"/>
  <c r="AP98" i="46" s="1"/>
  <c r="AM98" i="46"/>
  <c r="AL98" i="46"/>
  <c r="AO97" i="46"/>
  <c r="AP97" i="46" s="1"/>
  <c r="AM97" i="46"/>
  <c r="AL97" i="46"/>
  <c r="AO96" i="46"/>
  <c r="AP96" i="46" s="1"/>
  <c r="AM96" i="46"/>
  <c r="AL96" i="46"/>
  <c r="AP95" i="46"/>
  <c r="AO95" i="46"/>
  <c r="AM95" i="46"/>
  <c r="AL95" i="46"/>
  <c r="AO94" i="46"/>
  <c r="AP94" i="46" s="1"/>
  <c r="AM94" i="46"/>
  <c r="AL94" i="46"/>
  <c r="AO93" i="46"/>
  <c r="AP93" i="46" s="1"/>
  <c r="AM93" i="46"/>
  <c r="AL93" i="46"/>
  <c r="AO92" i="46"/>
  <c r="AP92" i="46" s="1"/>
  <c r="AM92" i="46"/>
  <c r="AL92" i="46"/>
  <c r="AO91" i="46"/>
  <c r="BC91" i="46" s="1"/>
  <c r="AM91" i="46"/>
  <c r="AL91" i="46"/>
  <c r="AO90" i="46"/>
  <c r="AM90" i="46"/>
  <c r="AL90" i="46"/>
  <c r="AO89" i="46"/>
  <c r="AP89" i="46" s="1"/>
  <c r="AM89" i="46"/>
  <c r="AL89" i="46"/>
  <c r="AO88" i="46"/>
  <c r="AP88" i="46" s="1"/>
  <c r="AM88" i="46"/>
  <c r="AL88" i="46"/>
  <c r="AP87" i="46"/>
  <c r="AO87" i="46"/>
  <c r="AM87" i="46"/>
  <c r="AL87" i="46"/>
  <c r="AO86" i="46"/>
  <c r="AP86" i="46" s="1"/>
  <c r="AM86" i="46"/>
  <c r="AL86" i="46"/>
  <c r="AO85" i="46"/>
  <c r="AP85" i="46" s="1"/>
  <c r="AM85" i="46"/>
  <c r="AL85" i="46"/>
  <c r="AO84" i="46"/>
  <c r="AP84" i="46" s="1"/>
  <c r="AM84" i="46"/>
  <c r="AL84" i="46"/>
  <c r="AO83" i="46"/>
  <c r="BC83" i="46" s="1"/>
  <c r="AM83" i="46"/>
  <c r="AL83" i="46"/>
  <c r="AO82" i="46"/>
  <c r="AP82" i="46" s="1"/>
  <c r="BD82" i="46" s="1"/>
  <c r="AM82" i="46"/>
  <c r="AL82" i="46"/>
  <c r="AO81" i="46"/>
  <c r="AP81" i="46" s="1"/>
  <c r="AM81" i="46"/>
  <c r="AL81" i="46"/>
  <c r="AO80" i="46"/>
  <c r="AP80" i="46" s="1"/>
  <c r="AM80" i="46"/>
  <c r="AL80" i="46"/>
  <c r="AP79" i="46"/>
  <c r="BD79" i="46" s="1"/>
  <c r="AO79" i="46"/>
  <c r="BC79" i="46" s="1"/>
  <c r="AM79" i="46"/>
  <c r="AL79" i="46"/>
  <c r="AO78" i="46"/>
  <c r="AM78" i="46"/>
  <c r="AL78" i="46"/>
  <c r="AO77" i="46"/>
  <c r="AP77" i="46" s="1"/>
  <c r="AM77" i="46"/>
  <c r="AL77" i="46"/>
  <c r="AO76" i="46"/>
  <c r="AP76" i="46" s="1"/>
  <c r="AM76" i="46"/>
  <c r="AL76" i="46"/>
  <c r="AO75" i="46"/>
  <c r="AP75" i="46" s="1"/>
  <c r="AM75" i="46"/>
  <c r="AL75" i="46"/>
  <c r="AO74" i="46"/>
  <c r="AP74" i="46" s="1"/>
  <c r="AM74" i="46"/>
  <c r="AL74" i="46"/>
  <c r="AO73" i="46"/>
  <c r="AP73" i="46" s="1"/>
  <c r="AM73" i="46"/>
  <c r="AL73" i="46"/>
  <c r="AO72" i="46"/>
  <c r="AP72" i="46" s="1"/>
  <c r="AM72" i="46"/>
  <c r="AL72" i="46"/>
  <c r="AP71" i="46"/>
  <c r="AO71" i="46"/>
  <c r="AM71" i="46"/>
  <c r="AL71" i="46"/>
  <c r="AO70" i="46"/>
  <c r="AP70" i="46" s="1"/>
  <c r="AM70" i="46"/>
  <c r="AL70" i="46"/>
  <c r="AO69" i="46"/>
  <c r="AP69" i="46" s="1"/>
  <c r="AM69" i="46"/>
  <c r="AL69" i="46"/>
  <c r="AO68" i="46"/>
  <c r="AP68" i="46" s="1"/>
  <c r="AM68" i="46"/>
  <c r="AL68" i="46"/>
  <c r="AO67" i="46"/>
  <c r="AP67" i="46" s="1"/>
  <c r="AM67" i="46"/>
  <c r="AL67" i="46"/>
  <c r="AO66" i="46"/>
  <c r="AP66" i="46" s="1"/>
  <c r="AM66" i="46"/>
  <c r="AL66" i="46"/>
  <c r="AO65" i="46"/>
  <c r="AP65" i="46" s="1"/>
  <c r="AM65" i="46"/>
  <c r="AL65" i="46"/>
  <c r="AO64" i="46"/>
  <c r="AP64" i="46" s="1"/>
  <c r="AM64" i="46"/>
  <c r="AL64" i="46"/>
  <c r="AP63" i="46"/>
  <c r="AO63" i="46"/>
  <c r="AM63" i="46"/>
  <c r="AL63" i="46"/>
  <c r="AO62" i="46"/>
  <c r="AP62" i="46" s="1"/>
  <c r="AM62" i="46"/>
  <c r="AL62" i="46"/>
  <c r="AO61" i="46"/>
  <c r="AP61" i="46" s="1"/>
  <c r="AM61" i="46"/>
  <c r="AL61" i="46"/>
  <c r="AO60" i="46"/>
  <c r="AP60" i="46" s="1"/>
  <c r="AM60" i="46"/>
  <c r="AL60" i="46"/>
  <c r="AO59" i="46"/>
  <c r="AP59" i="46" s="1"/>
  <c r="AM59" i="46"/>
  <c r="AL59" i="46"/>
  <c r="AO58" i="46"/>
  <c r="AP58" i="46" s="1"/>
  <c r="AM58" i="46"/>
  <c r="AL58" i="46"/>
  <c r="AO57" i="46"/>
  <c r="AP57" i="46" s="1"/>
  <c r="AM57" i="46"/>
  <c r="AL57" i="46"/>
  <c r="AO56" i="46"/>
  <c r="AM56" i="46"/>
  <c r="AL56" i="46"/>
  <c r="AP55" i="46"/>
  <c r="AO55" i="46"/>
  <c r="AM55" i="46"/>
  <c r="AL55" i="46"/>
  <c r="AO54" i="46"/>
  <c r="AP54" i="46" s="1"/>
  <c r="AM54" i="46"/>
  <c r="AL54" i="46"/>
  <c r="AO53" i="46"/>
  <c r="AP53" i="46" s="1"/>
  <c r="AM53" i="46"/>
  <c r="AL53" i="46"/>
  <c r="AO52" i="46"/>
  <c r="AP52" i="46" s="1"/>
  <c r="AM52" i="46"/>
  <c r="AL52" i="46"/>
  <c r="AO51" i="46"/>
  <c r="BC51" i="46" s="1"/>
  <c r="AM51" i="46"/>
  <c r="AL51" i="46"/>
  <c r="AO50" i="46"/>
  <c r="AP50" i="46" s="1"/>
  <c r="AM50" i="46"/>
  <c r="AL50" i="46"/>
  <c r="AP49" i="46"/>
  <c r="AO49" i="46"/>
  <c r="AM49" i="46"/>
  <c r="AL49" i="46"/>
  <c r="AO48" i="46"/>
  <c r="AP48" i="46" s="1"/>
  <c r="AM48" i="46"/>
  <c r="AL48" i="46"/>
  <c r="AO47" i="46"/>
  <c r="AP47" i="46" s="1"/>
  <c r="AM47" i="46"/>
  <c r="AL47" i="46"/>
  <c r="AO46" i="46"/>
  <c r="AP46" i="46" s="1"/>
  <c r="AM46" i="46"/>
  <c r="AL46" i="46"/>
  <c r="AP45" i="46"/>
  <c r="AO45" i="46"/>
  <c r="AM45" i="46"/>
  <c r="AL45" i="46"/>
  <c r="AO44" i="46"/>
  <c r="AP44" i="46" s="1"/>
  <c r="AM44" i="46"/>
  <c r="AL44" i="46"/>
  <c r="AO43" i="46"/>
  <c r="BC43" i="46" s="1"/>
  <c r="AM43" i="46"/>
  <c r="AL43" i="46"/>
  <c r="AO42" i="46"/>
  <c r="AP42" i="46" s="1"/>
  <c r="AM42" i="46"/>
  <c r="AL42" i="46"/>
  <c r="AP41" i="46"/>
  <c r="AO41" i="46"/>
  <c r="AM41" i="46"/>
  <c r="AL41" i="46"/>
  <c r="AO40" i="46"/>
  <c r="AP40" i="46" s="1"/>
  <c r="AM40" i="46"/>
  <c r="AL40" i="46"/>
  <c r="AO39" i="46"/>
  <c r="AP39" i="46" s="1"/>
  <c r="AM39" i="46"/>
  <c r="AL39" i="46"/>
  <c r="AO38" i="46"/>
  <c r="AP38" i="46" s="1"/>
  <c r="AM38" i="46"/>
  <c r="AL38" i="46"/>
  <c r="AP37" i="46"/>
  <c r="AO37" i="46"/>
  <c r="AM37" i="46"/>
  <c r="AL37" i="46"/>
  <c r="AO36" i="46"/>
  <c r="AP36" i="46" s="1"/>
  <c r="AM36" i="46"/>
  <c r="AL36" i="46"/>
  <c r="AO35" i="46"/>
  <c r="AP35" i="46" s="1"/>
  <c r="AM35" i="46"/>
  <c r="AL35" i="46"/>
  <c r="AO34" i="46"/>
  <c r="AM34" i="46"/>
  <c r="AL34" i="46"/>
  <c r="AP33" i="46"/>
  <c r="AO33" i="46"/>
  <c r="AM33" i="46"/>
  <c r="AL33" i="46"/>
  <c r="AO32" i="46"/>
  <c r="AP32" i="46" s="1"/>
  <c r="AM32" i="46"/>
  <c r="AL32" i="46"/>
  <c r="AO31" i="46"/>
  <c r="AP31" i="46" s="1"/>
  <c r="AM31" i="46"/>
  <c r="AL31" i="46"/>
  <c r="AO30" i="46"/>
  <c r="AP30" i="46" s="1"/>
  <c r="AM30" i="46"/>
  <c r="AL30" i="46"/>
  <c r="AP29" i="46"/>
  <c r="AO29" i="46"/>
  <c r="AM29" i="46"/>
  <c r="AL29" i="46"/>
  <c r="AO28" i="46"/>
  <c r="AM28" i="46"/>
  <c r="AL28" i="46"/>
  <c r="AO27" i="46"/>
  <c r="AP27" i="46" s="1"/>
  <c r="AM27" i="46"/>
  <c r="AL27" i="46"/>
  <c r="AO26" i="46"/>
  <c r="AP26" i="46" s="1"/>
  <c r="AM26" i="46"/>
  <c r="AL26" i="46"/>
  <c r="AP25" i="46"/>
  <c r="AO25" i="46"/>
  <c r="AM25" i="46"/>
  <c r="AL25" i="46"/>
  <c r="AO24" i="46"/>
  <c r="AP24" i="46" s="1"/>
  <c r="AM24" i="46"/>
  <c r="AL24" i="46"/>
  <c r="AO23" i="46"/>
  <c r="AP23" i="46" s="1"/>
  <c r="AM23" i="46"/>
  <c r="AL23" i="46"/>
  <c r="AO22" i="46"/>
  <c r="AP22" i="46" s="1"/>
  <c r="AM22" i="46"/>
  <c r="AL22" i="46"/>
  <c r="AP21" i="46"/>
  <c r="AO21" i="46"/>
  <c r="AM21" i="46"/>
  <c r="AL21" i="46"/>
  <c r="AO20" i="46"/>
  <c r="AM20" i="46"/>
  <c r="AL20" i="46"/>
  <c r="AO19" i="46"/>
  <c r="AP19" i="46" s="1"/>
  <c r="AM19" i="46"/>
  <c r="AL19" i="46"/>
  <c r="AO18" i="46"/>
  <c r="AP18" i="46" s="1"/>
  <c r="AM18" i="46"/>
  <c r="AL18" i="46"/>
  <c r="AP17" i="46"/>
  <c r="AO17" i="46"/>
  <c r="AM17" i="46"/>
  <c r="AL17" i="46"/>
  <c r="AO16" i="46"/>
  <c r="AP16" i="46" s="1"/>
  <c r="AM16" i="46"/>
  <c r="AL16" i="46"/>
  <c r="AO15" i="46"/>
  <c r="AP15" i="46" s="1"/>
  <c r="AM15" i="46"/>
  <c r="AL15" i="46"/>
  <c r="AO14" i="46"/>
  <c r="AP14" i="46" s="1"/>
  <c r="AM14" i="46"/>
  <c r="AL14" i="46"/>
  <c r="AP13" i="46"/>
  <c r="AO13" i="46"/>
  <c r="AM13" i="46"/>
  <c r="AL13" i="46"/>
  <c r="AO12" i="46"/>
  <c r="AP12" i="46" s="1"/>
  <c r="AM12" i="46"/>
  <c r="AL12" i="46"/>
  <c r="D229" i="46"/>
  <c r="D241" i="46"/>
  <c r="D240" i="46"/>
  <c r="D239" i="46"/>
  <c r="D238" i="46"/>
  <c r="D237" i="46"/>
  <c r="D236" i="46"/>
  <c r="D235" i="46"/>
  <c r="D234" i="46"/>
  <c r="D233" i="46"/>
  <c r="D232" i="46"/>
  <c r="D231" i="46"/>
  <c r="D230" i="46"/>
  <c r="B54" i="48"/>
  <c r="B55" i="48"/>
  <c r="B56" i="48"/>
  <c r="B57" i="48"/>
  <c r="B58" i="48"/>
  <c r="B59" i="48"/>
  <c r="B60" i="48"/>
  <c r="B61" i="48"/>
  <c r="B62" i="48"/>
  <c r="B63" i="48"/>
  <c r="B64" i="48"/>
  <c r="B65" i="48"/>
  <c r="B53" i="48"/>
  <c r="U214" i="46"/>
  <c r="U211" i="46"/>
  <c r="V211" i="46"/>
  <c r="U198" i="46"/>
  <c r="V198" i="46"/>
  <c r="V190" i="46"/>
  <c r="U189" i="46"/>
  <c r="U190" i="46"/>
  <c r="U187" i="46"/>
  <c r="V187" i="46"/>
  <c r="U185" i="46"/>
  <c r="V185" i="46"/>
  <c r="U183" i="46"/>
  <c r="V183" i="46"/>
  <c r="U180" i="46"/>
  <c r="V180" i="46"/>
  <c r="U178" i="46"/>
  <c r="V178" i="46"/>
  <c r="U174" i="46"/>
  <c r="V174" i="46"/>
  <c r="U170" i="46"/>
  <c r="V170" i="46"/>
  <c r="V166" i="46"/>
  <c r="U165" i="46"/>
  <c r="U166" i="46"/>
  <c r="U161" i="46"/>
  <c r="V161" i="46"/>
  <c r="U156" i="46"/>
  <c r="V156" i="46"/>
  <c r="V147" i="46"/>
  <c r="U146" i="46"/>
  <c r="U147" i="46"/>
  <c r="U143" i="46"/>
  <c r="V143" i="46"/>
  <c r="U136" i="46"/>
  <c r="V136" i="46"/>
  <c r="T137" i="46"/>
  <c r="T138" i="46"/>
  <c r="T139" i="46"/>
  <c r="T140" i="46"/>
  <c r="T141" i="46"/>
  <c r="T142" i="46"/>
  <c r="T143" i="46"/>
  <c r="T144" i="46"/>
  <c r="T145" i="46"/>
  <c r="T146" i="46"/>
  <c r="T147" i="46"/>
  <c r="T148" i="46"/>
  <c r="T149" i="46"/>
  <c r="T150" i="46"/>
  <c r="T151" i="46"/>
  <c r="T152" i="46"/>
  <c r="T153" i="46"/>
  <c r="T154" i="46"/>
  <c r="T155" i="46"/>
  <c r="T156" i="46"/>
  <c r="T157" i="46"/>
  <c r="T158" i="46"/>
  <c r="T159" i="46"/>
  <c r="T160" i="46"/>
  <c r="T161" i="46"/>
  <c r="T162" i="46"/>
  <c r="T163" i="46"/>
  <c r="T164" i="46"/>
  <c r="T165" i="46"/>
  <c r="T166" i="46"/>
  <c r="T167" i="46"/>
  <c r="T168" i="46"/>
  <c r="T169" i="46"/>
  <c r="T170" i="46"/>
  <c r="T171" i="46"/>
  <c r="T172" i="46"/>
  <c r="T173" i="46"/>
  <c r="T174" i="46"/>
  <c r="T175" i="46"/>
  <c r="T176" i="46"/>
  <c r="T177" i="46"/>
  <c r="T178" i="46"/>
  <c r="T179" i="46"/>
  <c r="T180" i="46"/>
  <c r="T181" i="46"/>
  <c r="T182" i="46"/>
  <c r="T183" i="46"/>
  <c r="T184" i="46"/>
  <c r="T185" i="46"/>
  <c r="T186" i="46"/>
  <c r="T187" i="46"/>
  <c r="T188" i="46"/>
  <c r="T189" i="46"/>
  <c r="T190" i="46"/>
  <c r="T191" i="46"/>
  <c r="T192" i="46"/>
  <c r="T193" i="46"/>
  <c r="T194" i="46"/>
  <c r="T195" i="46"/>
  <c r="T196" i="46"/>
  <c r="T197" i="46"/>
  <c r="T198" i="46"/>
  <c r="T199" i="46"/>
  <c r="T200" i="46"/>
  <c r="T201" i="46"/>
  <c r="T202" i="46"/>
  <c r="T203" i="46"/>
  <c r="T204" i="46"/>
  <c r="T205" i="46"/>
  <c r="T206" i="46"/>
  <c r="T207" i="46"/>
  <c r="T208" i="46"/>
  <c r="T209" i="46"/>
  <c r="T210" i="46"/>
  <c r="T211" i="46"/>
  <c r="T212" i="46"/>
  <c r="T213" i="46"/>
  <c r="U125" i="46"/>
  <c r="V125" i="46"/>
  <c r="U126" i="46"/>
  <c r="V126" i="46"/>
  <c r="U117" i="46"/>
  <c r="V117" i="46"/>
  <c r="U118" i="46"/>
  <c r="V118" i="46"/>
  <c r="T119" i="46"/>
  <c r="T120" i="46"/>
  <c r="T121" i="46"/>
  <c r="T122" i="46"/>
  <c r="T123" i="46"/>
  <c r="T124" i="46"/>
  <c r="T125" i="46"/>
  <c r="T126" i="46"/>
  <c r="T127" i="46"/>
  <c r="T128" i="46"/>
  <c r="T129" i="46"/>
  <c r="T130" i="46"/>
  <c r="T131" i="46"/>
  <c r="T132" i="46"/>
  <c r="T133" i="46"/>
  <c r="T134" i="46"/>
  <c r="T135" i="46"/>
  <c r="T136" i="46"/>
  <c r="U108" i="46"/>
  <c r="V108" i="46"/>
  <c r="U109" i="46"/>
  <c r="V109" i="46"/>
  <c r="U104" i="46"/>
  <c r="V104" i="46"/>
  <c r="U105" i="46"/>
  <c r="V105" i="46"/>
  <c r="U90" i="46"/>
  <c r="V90" i="46"/>
  <c r="U91" i="46"/>
  <c r="V91" i="46"/>
  <c r="U82" i="46"/>
  <c r="V82" i="46"/>
  <c r="U83" i="46"/>
  <c r="V83" i="46"/>
  <c r="V78" i="46"/>
  <c r="V79" i="46"/>
  <c r="U77" i="46"/>
  <c r="U78" i="46"/>
  <c r="U79" i="46"/>
  <c r="U56" i="46"/>
  <c r="V56" i="46"/>
  <c r="U51" i="46"/>
  <c r="V51" i="46"/>
  <c r="U43" i="46"/>
  <c r="V43" i="46"/>
  <c r="U34" i="46"/>
  <c r="V34" i="46"/>
  <c r="T35" i="46"/>
  <c r="T36" i="46"/>
  <c r="T37" i="46"/>
  <c r="T38" i="46"/>
  <c r="T39" i="46"/>
  <c r="T40" i="46"/>
  <c r="T41" i="46"/>
  <c r="T42" i="46"/>
  <c r="T43" i="46"/>
  <c r="T44" i="46"/>
  <c r="T45" i="46"/>
  <c r="T46" i="46"/>
  <c r="T47" i="46"/>
  <c r="T48" i="46"/>
  <c r="T49" i="46"/>
  <c r="T50" i="46"/>
  <c r="T51" i="46"/>
  <c r="T52" i="46"/>
  <c r="T53" i="46"/>
  <c r="T54" i="46"/>
  <c r="T55" i="46"/>
  <c r="T56" i="46"/>
  <c r="T57" i="46"/>
  <c r="T58" i="46"/>
  <c r="T59" i="46"/>
  <c r="T60" i="46"/>
  <c r="T61" i="46"/>
  <c r="T62" i="46"/>
  <c r="T63" i="46"/>
  <c r="T64" i="46"/>
  <c r="T65" i="46"/>
  <c r="T66" i="46"/>
  <c r="T67" i="46"/>
  <c r="T68" i="46"/>
  <c r="T69" i="46"/>
  <c r="T70" i="46"/>
  <c r="T71" i="46"/>
  <c r="T72" i="46"/>
  <c r="T73" i="46"/>
  <c r="T74" i="46"/>
  <c r="T75" i="46"/>
  <c r="T76" i="46"/>
  <c r="T77" i="46"/>
  <c r="T78" i="46"/>
  <c r="T79" i="46"/>
  <c r="T80" i="46"/>
  <c r="T81" i="46"/>
  <c r="T82" i="46"/>
  <c r="T83" i="46"/>
  <c r="T84" i="46"/>
  <c r="T85" i="46"/>
  <c r="T86" i="46"/>
  <c r="T87" i="46"/>
  <c r="T88" i="46"/>
  <c r="T89" i="46"/>
  <c r="T90" i="46"/>
  <c r="T91" i="46"/>
  <c r="T92" i="46"/>
  <c r="T93" i="46"/>
  <c r="T94" i="46"/>
  <c r="T95" i="46"/>
  <c r="T96" i="46"/>
  <c r="T97" i="46"/>
  <c r="T98" i="46"/>
  <c r="T99" i="46"/>
  <c r="T100" i="46"/>
  <c r="T101" i="46"/>
  <c r="T102" i="46"/>
  <c r="T103" i="46"/>
  <c r="T104" i="46"/>
  <c r="T105" i="46"/>
  <c r="T106" i="46"/>
  <c r="T107" i="46"/>
  <c r="T108" i="46"/>
  <c r="T109" i="46"/>
  <c r="T110" i="46"/>
  <c r="T111" i="46"/>
  <c r="T112" i="46"/>
  <c r="T113" i="46"/>
  <c r="T114" i="46"/>
  <c r="T115" i="46"/>
  <c r="T116" i="46"/>
  <c r="T117" i="46"/>
  <c r="T118" i="46"/>
  <c r="U28" i="46"/>
  <c r="V28" i="46"/>
  <c r="U20" i="46"/>
  <c r="V20" i="46"/>
  <c r="Y82" i="46"/>
  <c r="Y90" i="46"/>
  <c r="Y161" i="46"/>
  <c r="X20" i="46"/>
  <c r="Y20" i="46" s="1"/>
  <c r="X28" i="46"/>
  <c r="Y28" i="46" s="1"/>
  <c r="X34" i="46"/>
  <c r="Y34" i="46" s="1"/>
  <c r="X43" i="46"/>
  <c r="Y43" i="46" s="1"/>
  <c r="X51" i="46"/>
  <c r="Y51" i="46" s="1"/>
  <c r="X56" i="46"/>
  <c r="Y56" i="46" s="1"/>
  <c r="X78" i="46"/>
  <c r="Y78" i="46" s="1"/>
  <c r="X79" i="46"/>
  <c r="Y79" i="46" s="1"/>
  <c r="X82" i="46"/>
  <c r="X83" i="46"/>
  <c r="Y83" i="46" s="1"/>
  <c r="X90" i="46"/>
  <c r="X91" i="46"/>
  <c r="Y91" i="46" s="1"/>
  <c r="X104" i="46"/>
  <c r="Y104" i="46" s="1"/>
  <c r="X105" i="46"/>
  <c r="Y105" i="46" s="1"/>
  <c r="X108" i="46"/>
  <c r="Y108" i="46" s="1"/>
  <c r="X109" i="46"/>
  <c r="Y109" i="46" s="1"/>
  <c r="X117" i="46"/>
  <c r="Y117" i="46" s="1"/>
  <c r="X118" i="46"/>
  <c r="Y118" i="46" s="1"/>
  <c r="X125" i="46"/>
  <c r="Y125" i="46" s="1"/>
  <c r="X126" i="46"/>
  <c r="Y126" i="46" s="1"/>
  <c r="X136" i="46"/>
  <c r="Y136" i="46" s="1"/>
  <c r="X143" i="46"/>
  <c r="Y143" i="46" s="1"/>
  <c r="X147" i="46"/>
  <c r="Y147" i="46" s="1"/>
  <c r="X156" i="46"/>
  <c r="Y156" i="46" s="1"/>
  <c r="X161" i="46"/>
  <c r="X166" i="46"/>
  <c r="Y166" i="46" s="1"/>
  <c r="X170" i="46"/>
  <c r="Y170" i="46" s="1"/>
  <c r="X174" i="46"/>
  <c r="Y174" i="46" s="1"/>
  <c r="X178" i="46"/>
  <c r="Y178" i="46" s="1"/>
  <c r="X180" i="46"/>
  <c r="Y180" i="46" s="1"/>
  <c r="X183" i="46"/>
  <c r="Y183" i="46" s="1"/>
  <c r="X185" i="46"/>
  <c r="Y185" i="46" s="1"/>
  <c r="X187" i="46"/>
  <c r="Y187" i="46" s="1"/>
  <c r="X190" i="46"/>
  <c r="Y190" i="46" s="1"/>
  <c r="X198" i="46"/>
  <c r="Y198" i="46" s="1"/>
  <c r="X211" i="46"/>
  <c r="Y211" i="46" s="1"/>
  <c r="U13" i="46"/>
  <c r="U14" i="46"/>
  <c r="U15" i="46"/>
  <c r="U16" i="46"/>
  <c r="U17" i="46"/>
  <c r="U18" i="46"/>
  <c r="U19" i="46"/>
  <c r="U21" i="46"/>
  <c r="U22" i="46"/>
  <c r="U23" i="46"/>
  <c r="U24" i="46"/>
  <c r="U25" i="46"/>
  <c r="U26" i="46"/>
  <c r="U27" i="46"/>
  <c r="U29" i="46"/>
  <c r="U30" i="46"/>
  <c r="U31" i="46"/>
  <c r="U32" i="46"/>
  <c r="U33" i="46"/>
  <c r="U35" i="46"/>
  <c r="U36" i="46"/>
  <c r="U37" i="46"/>
  <c r="U38" i="46"/>
  <c r="U39" i="46"/>
  <c r="U40" i="46"/>
  <c r="U41" i="46"/>
  <c r="U42" i="46"/>
  <c r="U44" i="46"/>
  <c r="U45" i="46"/>
  <c r="U46" i="46"/>
  <c r="U47" i="46"/>
  <c r="U48" i="46"/>
  <c r="U49" i="46"/>
  <c r="U50" i="46"/>
  <c r="U52" i="46"/>
  <c r="U53" i="46"/>
  <c r="U54" i="46"/>
  <c r="U55" i="46"/>
  <c r="U57" i="46"/>
  <c r="U58" i="46"/>
  <c r="U59" i="46"/>
  <c r="U60" i="46"/>
  <c r="U61" i="46"/>
  <c r="U62" i="46"/>
  <c r="U63" i="46"/>
  <c r="U64" i="46"/>
  <c r="U65" i="46"/>
  <c r="U66" i="46"/>
  <c r="U67" i="46"/>
  <c r="U68" i="46"/>
  <c r="U69" i="46"/>
  <c r="U70" i="46"/>
  <c r="U71" i="46"/>
  <c r="U72" i="46"/>
  <c r="U73" i="46"/>
  <c r="U74" i="46"/>
  <c r="U75" i="46"/>
  <c r="U76" i="46"/>
  <c r="U80" i="46"/>
  <c r="U81" i="46"/>
  <c r="U84" i="46"/>
  <c r="U85" i="46"/>
  <c r="U86" i="46"/>
  <c r="U87" i="46"/>
  <c r="U88" i="46"/>
  <c r="U89" i="46"/>
  <c r="U92" i="46"/>
  <c r="U93" i="46"/>
  <c r="U94" i="46"/>
  <c r="U95" i="46"/>
  <c r="U96" i="46"/>
  <c r="U97" i="46"/>
  <c r="U98" i="46"/>
  <c r="U99" i="46"/>
  <c r="U100" i="46"/>
  <c r="U101" i="46"/>
  <c r="U102" i="46"/>
  <c r="U103" i="46"/>
  <c r="U106" i="46"/>
  <c r="U107" i="46"/>
  <c r="U110" i="46"/>
  <c r="U111" i="46"/>
  <c r="U112" i="46"/>
  <c r="U113" i="46"/>
  <c r="U114" i="46"/>
  <c r="U115" i="46"/>
  <c r="U116" i="46"/>
  <c r="U119" i="46"/>
  <c r="U120" i="46"/>
  <c r="U121" i="46"/>
  <c r="U122" i="46"/>
  <c r="U123" i="46"/>
  <c r="U124" i="46"/>
  <c r="U127" i="46"/>
  <c r="U128" i="46"/>
  <c r="U129" i="46"/>
  <c r="U130" i="46"/>
  <c r="U131" i="46"/>
  <c r="U132" i="46"/>
  <c r="U133" i="46"/>
  <c r="U134" i="46"/>
  <c r="U135" i="46"/>
  <c r="U137" i="46"/>
  <c r="U138" i="46"/>
  <c r="U139" i="46"/>
  <c r="U140" i="46"/>
  <c r="U141" i="46"/>
  <c r="U142" i="46"/>
  <c r="U144" i="46"/>
  <c r="U145" i="46"/>
  <c r="U148" i="46"/>
  <c r="U149" i="46"/>
  <c r="U150" i="46"/>
  <c r="U151" i="46"/>
  <c r="U152" i="46"/>
  <c r="U153" i="46"/>
  <c r="U154" i="46"/>
  <c r="U155" i="46"/>
  <c r="U157" i="46"/>
  <c r="U158" i="46"/>
  <c r="U159" i="46"/>
  <c r="U160" i="46"/>
  <c r="U162" i="46"/>
  <c r="U163" i="46"/>
  <c r="U164" i="46"/>
  <c r="U167" i="46"/>
  <c r="U168" i="46"/>
  <c r="U169" i="46"/>
  <c r="U171" i="46"/>
  <c r="U172" i="46"/>
  <c r="U173" i="46"/>
  <c r="U175" i="46"/>
  <c r="U176" i="46"/>
  <c r="U177" i="46"/>
  <c r="U179" i="46"/>
  <c r="U181" i="46"/>
  <c r="U182" i="46"/>
  <c r="U184" i="46"/>
  <c r="U186" i="46"/>
  <c r="U188" i="46"/>
  <c r="U191" i="46"/>
  <c r="U192" i="46"/>
  <c r="U193" i="46"/>
  <c r="U194" i="46"/>
  <c r="U195" i="46"/>
  <c r="U196" i="46"/>
  <c r="U197" i="46"/>
  <c r="U199" i="46"/>
  <c r="U200" i="46"/>
  <c r="U201" i="46"/>
  <c r="U202" i="46"/>
  <c r="U203" i="46"/>
  <c r="U204" i="46"/>
  <c r="U205" i="46"/>
  <c r="U206" i="46"/>
  <c r="U207" i="46"/>
  <c r="U208" i="46"/>
  <c r="U209" i="46"/>
  <c r="U210" i="46"/>
  <c r="U212" i="46"/>
  <c r="U213" i="46"/>
  <c r="U217" i="46"/>
  <c r="T12" i="46"/>
  <c r="Q218" i="46"/>
  <c r="Q217" i="46"/>
  <c r="Q216" i="46"/>
  <c r="Q215" i="46"/>
  <c r="Q214" i="46"/>
  <c r="DW43" i="46" l="1"/>
  <c r="EK43" i="46" s="1"/>
  <c r="EJ43" i="46"/>
  <c r="DW109" i="46"/>
  <c r="EK109" i="46" s="1"/>
  <c r="EJ109" i="46"/>
  <c r="DW211" i="46"/>
  <c r="EK211" i="46" s="1"/>
  <c r="EJ211" i="46"/>
  <c r="DU12" i="46"/>
  <c r="DU213" i="46"/>
  <c r="DU208" i="46"/>
  <c r="DU200" i="46"/>
  <c r="DU197" i="46"/>
  <c r="DU192" i="46"/>
  <c r="DU184" i="46"/>
  <c r="DU181" i="46"/>
  <c r="DU176" i="46"/>
  <c r="DU172" i="46"/>
  <c r="DU171" i="46"/>
  <c r="DU169" i="46"/>
  <c r="DU164" i="46"/>
  <c r="DU158" i="46"/>
  <c r="DU157" i="46"/>
  <c r="DU152" i="46"/>
  <c r="DU150" i="46"/>
  <c r="DU141" i="46"/>
  <c r="DU140" i="46"/>
  <c r="EJ118" i="46"/>
  <c r="DW118" i="46"/>
  <c r="EK118" i="46" s="1"/>
  <c r="EJ185" i="46"/>
  <c r="DW185" i="46"/>
  <c r="EK185" i="46" s="1"/>
  <c r="DW189" i="46"/>
  <c r="EJ189" i="46"/>
  <c r="DW146" i="46"/>
  <c r="EJ146" i="46"/>
  <c r="DW166" i="46"/>
  <c r="EK166" i="46" s="1"/>
  <c r="EJ166" i="46"/>
  <c r="DW178" i="46"/>
  <c r="EK178" i="46" s="1"/>
  <c r="EJ178" i="46"/>
  <c r="DU205" i="46"/>
  <c r="DU204" i="46"/>
  <c r="DU203" i="46"/>
  <c r="DU188" i="46"/>
  <c r="DU149" i="46"/>
  <c r="DU148" i="46"/>
  <c r="DU145" i="46"/>
  <c r="DU144" i="46"/>
  <c r="DU115" i="46"/>
  <c r="DU107" i="46"/>
  <c r="DU101" i="46"/>
  <c r="DU100" i="46"/>
  <c r="DU99" i="46"/>
  <c r="DU97" i="46"/>
  <c r="DU96" i="46"/>
  <c r="DU95" i="46"/>
  <c r="DU93" i="46"/>
  <c r="DU92" i="46"/>
  <c r="DU89" i="46"/>
  <c r="DU88" i="46"/>
  <c r="DU87" i="46"/>
  <c r="DU85" i="46"/>
  <c r="DU84" i="46"/>
  <c r="DU81" i="46"/>
  <c r="DU80" i="46"/>
  <c r="DU57" i="46"/>
  <c r="DU30" i="46"/>
  <c r="DU29" i="46"/>
  <c r="DU26" i="46"/>
  <c r="DU25" i="46"/>
  <c r="DU24" i="46"/>
  <c r="DU23" i="46"/>
  <c r="DU134" i="46"/>
  <c r="DU128" i="46"/>
  <c r="DU116" i="46"/>
  <c r="DU113" i="46"/>
  <c r="DU102" i="46"/>
  <c r="DU64" i="46"/>
  <c r="DU38" i="46"/>
  <c r="DU32" i="46"/>
  <c r="DU21" i="46"/>
  <c r="DU218" i="46"/>
  <c r="EJ51" i="46"/>
  <c r="EJ117" i="46"/>
  <c r="EJ126" i="46"/>
  <c r="EJ143" i="46"/>
  <c r="EJ147" i="46"/>
  <c r="DU135" i="46"/>
  <c r="DU122" i="46"/>
  <c r="DU69" i="46"/>
  <c r="DU49" i="46"/>
  <c r="DU37" i="46"/>
  <c r="DU31" i="46"/>
  <c r="DU22" i="46"/>
  <c r="DU17" i="46"/>
  <c r="DU215" i="46"/>
  <c r="DW78" i="46"/>
  <c r="EK78" i="46" s="1"/>
  <c r="DW174" i="46"/>
  <c r="EK174" i="46" s="1"/>
  <c r="EJ28" i="46"/>
  <c r="EJ77" i="46"/>
  <c r="EJ79" i="46"/>
  <c r="EJ108" i="46"/>
  <c r="EJ125" i="46"/>
  <c r="EJ187" i="46"/>
  <c r="EJ198" i="46"/>
  <c r="DU127" i="46"/>
  <c r="DU114" i="46"/>
  <c r="DU103" i="46"/>
  <c r="DU68" i="46"/>
  <c r="DU36" i="46"/>
  <c r="DU16" i="46"/>
  <c r="DU206" i="46"/>
  <c r="DU216" i="46"/>
  <c r="EJ165" i="46"/>
  <c r="AP51" i="46"/>
  <c r="BD51" i="46" s="1"/>
  <c r="AP56" i="46"/>
  <c r="BD56" i="46" s="1"/>
  <c r="BC56" i="46"/>
  <c r="AP83" i="46"/>
  <c r="BD83" i="46" s="1"/>
  <c r="AP105" i="46"/>
  <c r="BD105" i="46" s="1"/>
  <c r="AP126" i="46"/>
  <c r="BD126" i="46" s="1"/>
  <c r="BC126" i="46"/>
  <c r="AP165" i="46"/>
  <c r="BC165" i="46"/>
  <c r="AP166" i="46"/>
  <c r="BD166" i="46" s="1"/>
  <c r="BC77" i="46"/>
  <c r="BC104" i="46"/>
  <c r="BC170" i="46"/>
  <c r="BC189" i="46"/>
  <c r="AP20" i="46"/>
  <c r="BD20" i="46" s="1"/>
  <c r="BC20" i="46"/>
  <c r="AP28" i="46"/>
  <c r="BD28" i="46" s="1"/>
  <c r="BC28" i="46"/>
  <c r="AP125" i="46"/>
  <c r="BD125" i="46" s="1"/>
  <c r="BC125" i="46"/>
  <c r="AP136" i="46"/>
  <c r="BD136" i="46" s="1"/>
  <c r="BC136" i="46"/>
  <c r="AP185" i="46"/>
  <c r="BD185" i="46" s="1"/>
  <c r="BC185" i="46"/>
  <c r="BC82" i="46"/>
  <c r="BC156" i="46"/>
  <c r="AP34" i="46"/>
  <c r="BD34" i="46" s="1"/>
  <c r="BC34" i="46"/>
  <c r="AP78" i="46"/>
  <c r="BD78" i="46" s="1"/>
  <c r="BC78" i="46"/>
  <c r="AP146" i="46"/>
  <c r="BC146" i="46"/>
  <c r="AP109" i="46"/>
  <c r="BD109" i="46" s="1"/>
  <c r="BC109" i="46"/>
  <c r="AP43" i="46"/>
  <c r="BD43" i="46" s="1"/>
  <c r="AP90" i="46"/>
  <c r="BD90" i="46" s="1"/>
  <c r="BC90" i="46"/>
  <c r="AP91" i="46"/>
  <c r="BD91" i="46" s="1"/>
  <c r="AP108" i="46"/>
  <c r="BD108" i="46" s="1"/>
  <c r="BC108" i="46"/>
  <c r="AP118" i="46"/>
  <c r="BD118" i="46" s="1"/>
  <c r="BC118" i="46"/>
  <c r="AP143" i="46"/>
  <c r="BD143" i="46" s="1"/>
  <c r="AP174" i="46"/>
  <c r="BD174" i="46" s="1"/>
  <c r="AP178" i="46"/>
  <c r="BD178" i="46" s="1"/>
  <c r="BC178" i="46"/>
  <c r="AP180" i="46"/>
  <c r="BD180" i="46" s="1"/>
  <c r="BC180" i="46"/>
  <c r="AP211" i="46"/>
  <c r="BD211" i="46" s="1"/>
  <c r="BC117" i="46"/>
  <c r="DS175" i="51"/>
  <c r="F193" i="51" s="1"/>
  <c r="CR175" i="51"/>
  <c r="F190" i="51" s="1"/>
  <c r="DA175" i="51"/>
  <c r="F191" i="51" s="1"/>
  <c r="DJ175" i="51"/>
  <c r="F192" i="51" s="1"/>
  <c r="CI175" i="51"/>
  <c r="F189" i="51" s="1"/>
  <c r="BZ175" i="51"/>
  <c r="F188" i="51" s="1"/>
  <c r="BQ175" i="51"/>
  <c r="F187" i="51" s="1"/>
  <c r="G187" i="51" s="1"/>
  <c r="H11" i="44" s="1"/>
  <c r="BH175" i="51"/>
  <c r="F186" i="51" s="1"/>
  <c r="AP175" i="51"/>
  <c r="F184" i="51" s="1"/>
  <c r="AY175" i="51"/>
  <c r="F185" i="51" s="1"/>
  <c r="X175" i="51"/>
  <c r="F182" i="51" s="1"/>
  <c r="G182" i="51" s="1"/>
  <c r="H6" i="44" s="1"/>
  <c r="AG175" i="51"/>
  <c r="F183" i="51" s="1"/>
  <c r="O175" i="51"/>
  <c r="F181" i="51" s="1"/>
  <c r="HS146" i="46"/>
  <c r="HS61" i="46"/>
  <c r="HS69" i="46"/>
  <c r="HS143" i="46"/>
  <c r="HS151" i="46"/>
  <c r="HS159" i="46"/>
  <c r="HS171" i="46"/>
  <c r="HS187" i="46"/>
  <c r="HS203" i="46"/>
  <c r="HS75" i="46"/>
  <c r="HS77" i="46"/>
  <c r="HS83" i="46"/>
  <c r="HS91" i="46"/>
  <c r="HS99" i="46"/>
  <c r="HS107" i="46"/>
  <c r="HS115" i="46"/>
  <c r="HS123" i="46"/>
  <c r="HS131" i="46"/>
  <c r="HS141" i="46"/>
  <c r="HS149" i="46"/>
  <c r="HS157" i="46"/>
  <c r="HS167" i="46"/>
  <c r="HS169" i="46"/>
  <c r="HS185" i="46"/>
  <c r="HS189" i="46"/>
  <c r="HS199" i="46"/>
  <c r="HS201" i="46"/>
  <c r="HS55" i="46"/>
  <c r="HS57" i="46"/>
  <c r="HS65" i="46"/>
  <c r="HS73" i="46"/>
  <c r="HS81" i="46"/>
  <c r="HS89" i="46"/>
  <c r="HS97" i="46"/>
  <c r="HS103" i="46"/>
  <c r="HS113" i="46"/>
  <c r="HS121" i="46"/>
  <c r="HS129" i="46"/>
  <c r="HS181" i="46"/>
  <c r="HS197" i="46"/>
  <c r="HS213" i="46"/>
  <c r="HB138" i="46"/>
  <c r="HB57" i="46"/>
  <c r="HB65" i="46"/>
  <c r="HB66" i="46"/>
  <c r="HB77" i="46"/>
  <c r="HB93" i="46"/>
  <c r="HB94" i="46"/>
  <c r="HB109" i="46"/>
  <c r="HB110" i="46"/>
  <c r="HB125" i="46"/>
  <c r="HB126" i="46"/>
  <c r="HB141" i="46"/>
  <c r="HB142" i="46"/>
  <c r="HB157" i="46"/>
  <c r="HB158" i="46"/>
  <c r="HB173" i="46"/>
  <c r="HB174" i="46"/>
  <c r="HB190" i="46"/>
  <c r="HB205" i="46"/>
  <c r="HB206" i="46"/>
  <c r="HB189" i="46"/>
  <c r="HB165" i="46"/>
  <c r="HB61" i="46"/>
  <c r="HB73" i="46"/>
  <c r="HB74" i="46"/>
  <c r="HB101" i="46"/>
  <c r="HB102" i="46"/>
  <c r="HB117" i="46"/>
  <c r="HB118" i="46"/>
  <c r="HB133" i="46"/>
  <c r="HB134" i="46"/>
  <c r="HB149" i="46"/>
  <c r="HB150" i="46"/>
  <c r="HB166" i="46"/>
  <c r="HB181" i="46"/>
  <c r="HB182" i="46"/>
  <c r="HB197" i="46"/>
  <c r="HB198" i="46"/>
  <c r="HB213" i="46"/>
  <c r="GK77" i="46"/>
  <c r="GK103" i="46"/>
  <c r="GK107" i="46"/>
  <c r="GK153" i="46"/>
  <c r="GK157" i="46"/>
  <c r="GK165" i="46"/>
  <c r="GK171" i="46"/>
  <c r="GK173" i="46"/>
  <c r="GK177" i="46"/>
  <c r="GK189" i="46"/>
  <c r="GK205" i="46"/>
  <c r="GK207" i="46"/>
  <c r="GK175" i="46"/>
  <c r="GK203" i="46"/>
  <c r="GK167" i="46"/>
  <c r="GK179" i="46"/>
  <c r="GK193" i="46"/>
  <c r="GK197" i="46"/>
  <c r="GK213" i="46"/>
  <c r="FT61" i="46"/>
  <c r="FT69" i="46"/>
  <c r="FT85" i="46"/>
  <c r="FT93" i="46"/>
  <c r="FT107" i="46"/>
  <c r="FT115" i="46"/>
  <c r="FT123" i="46"/>
  <c r="FT131" i="46"/>
  <c r="FT141" i="46"/>
  <c r="FT149" i="46"/>
  <c r="FT173" i="46"/>
  <c r="FT187" i="46"/>
  <c r="FT203" i="46"/>
  <c r="FT77" i="46"/>
  <c r="FT103" i="46"/>
  <c r="FT171" i="46"/>
  <c r="FT189" i="46"/>
  <c r="FT165" i="46"/>
  <c r="FT65" i="46"/>
  <c r="FT73" i="46"/>
  <c r="FT81" i="46"/>
  <c r="FT89" i="46"/>
  <c r="FT97" i="46"/>
  <c r="FT109" i="46"/>
  <c r="FT111" i="46"/>
  <c r="FT119" i="46"/>
  <c r="FT127" i="46"/>
  <c r="FT135" i="46"/>
  <c r="FT137" i="46"/>
  <c r="FT145" i="46"/>
  <c r="FT146" i="46"/>
  <c r="FT153" i="46"/>
  <c r="FT163" i="46"/>
  <c r="FT179" i="46"/>
  <c r="FT181" i="46"/>
  <c r="FT195" i="46"/>
  <c r="FT211" i="46"/>
  <c r="FC59" i="46"/>
  <c r="FC67" i="46"/>
  <c r="FC75" i="46"/>
  <c r="FC77" i="46"/>
  <c r="FC83" i="46"/>
  <c r="FC91" i="46"/>
  <c r="FC99" i="46"/>
  <c r="FC103" i="46"/>
  <c r="FC107" i="46"/>
  <c r="FC117" i="46"/>
  <c r="FC129" i="46"/>
  <c r="FC131" i="46"/>
  <c r="FC133" i="46"/>
  <c r="FC137" i="46"/>
  <c r="FC147" i="46"/>
  <c r="FC157" i="46"/>
  <c r="FC159" i="46"/>
  <c r="FC165" i="46"/>
  <c r="FC177" i="46"/>
  <c r="FC181" i="46"/>
  <c r="FC185" i="46"/>
  <c r="FC191" i="46"/>
  <c r="FC205" i="46"/>
  <c r="FC207" i="46"/>
  <c r="FC55" i="46"/>
  <c r="FC135" i="46"/>
  <c r="FC175" i="46"/>
  <c r="FC187" i="46"/>
  <c r="FC189" i="46"/>
  <c r="FC203" i="46"/>
  <c r="FC63" i="46"/>
  <c r="FC71" i="46"/>
  <c r="FC79" i="46"/>
  <c r="FC87" i="46"/>
  <c r="FC95" i="46"/>
  <c r="FC109" i="46"/>
  <c r="FC111" i="46"/>
  <c r="FC113" i="46"/>
  <c r="FC121" i="46"/>
  <c r="FC123" i="46"/>
  <c r="FC141" i="46"/>
  <c r="FC153" i="46"/>
  <c r="FC169" i="46"/>
  <c r="FC179" i="46"/>
  <c r="FC183" i="46"/>
  <c r="FC197" i="46"/>
  <c r="FC213" i="46"/>
  <c r="EL165" i="46"/>
  <c r="EL61" i="46"/>
  <c r="EL69" i="46"/>
  <c r="EL85" i="46"/>
  <c r="EL93" i="46"/>
  <c r="EL95" i="46"/>
  <c r="EL109" i="46"/>
  <c r="EL123" i="46"/>
  <c r="EL125" i="46"/>
  <c r="EL139" i="46"/>
  <c r="EL141" i="46"/>
  <c r="EL155" i="46"/>
  <c r="EL171" i="46"/>
  <c r="EL173" i="46"/>
  <c r="EL187" i="46"/>
  <c r="EL203" i="46"/>
  <c r="EL205" i="46"/>
  <c r="EL77" i="46"/>
  <c r="EL107" i="46"/>
  <c r="EL189" i="46"/>
  <c r="EL57" i="46"/>
  <c r="EL65" i="46"/>
  <c r="EL73" i="46"/>
  <c r="EL81" i="46"/>
  <c r="EL89" i="46"/>
  <c r="EL99" i="46"/>
  <c r="EL101" i="46"/>
  <c r="EL103" i="46"/>
  <c r="EL115" i="46"/>
  <c r="EL117" i="46"/>
  <c r="EL131" i="46"/>
  <c r="EL133" i="46"/>
  <c r="EL147" i="46"/>
  <c r="EL149" i="46"/>
  <c r="EL163" i="46"/>
  <c r="EL181" i="46"/>
  <c r="EL183" i="46"/>
  <c r="EL195" i="46"/>
  <c r="EL197" i="46"/>
  <c r="EL211" i="46"/>
  <c r="DU189" i="46"/>
  <c r="DU77" i="46"/>
  <c r="DU39" i="46"/>
  <c r="DU19" i="46"/>
  <c r="DU27" i="46"/>
  <c r="DU35" i="46"/>
  <c r="DU207" i="46"/>
  <c r="DU50" i="46"/>
  <c r="DU51" i="46"/>
  <c r="DU54" i="46"/>
  <c r="DU55" i="46"/>
  <c r="DU58" i="46"/>
  <c r="DU59" i="46"/>
  <c r="DU62" i="46"/>
  <c r="DU63" i="46"/>
  <c r="DU66" i="46"/>
  <c r="DU67" i="46"/>
  <c r="DU70" i="46"/>
  <c r="DU71" i="46"/>
  <c r="DU155" i="46"/>
  <c r="DU159" i="46"/>
  <c r="DU179" i="46"/>
  <c r="DU195" i="46"/>
  <c r="DU211" i="46"/>
  <c r="DU146" i="46"/>
  <c r="DU151" i="46"/>
  <c r="DU175" i="46"/>
  <c r="DU191" i="46"/>
  <c r="DU74" i="46"/>
  <c r="DU78" i="46"/>
  <c r="DU82" i="46"/>
  <c r="DU86" i="46"/>
  <c r="DU90" i="46"/>
  <c r="DU94" i="46"/>
  <c r="DU98" i="46"/>
  <c r="DU162" i="46"/>
  <c r="DU163" i="46"/>
  <c r="DU166" i="46"/>
  <c r="DU167" i="46"/>
  <c r="DU182" i="46"/>
  <c r="DU183" i="46"/>
  <c r="DU198" i="46"/>
  <c r="DU199" i="46"/>
  <c r="DD77" i="46"/>
  <c r="DD175" i="46"/>
  <c r="DD187" i="46"/>
  <c r="DD205" i="46"/>
  <c r="DD207" i="46"/>
  <c r="DD165" i="46"/>
  <c r="DD189" i="46"/>
  <c r="DD203" i="46"/>
  <c r="DD55" i="46"/>
  <c r="DD57" i="46"/>
  <c r="DD59" i="46"/>
  <c r="DD61" i="46"/>
  <c r="DD63" i="46"/>
  <c r="DD65" i="46"/>
  <c r="DD67" i="46"/>
  <c r="DD69" i="46"/>
  <c r="DD71" i="46"/>
  <c r="DD73" i="46"/>
  <c r="DD75" i="46"/>
  <c r="DD79" i="46"/>
  <c r="DD81" i="46"/>
  <c r="DD85" i="46"/>
  <c r="DD89" i="46"/>
  <c r="DD93" i="46"/>
  <c r="DD97" i="46"/>
  <c r="DD101" i="46"/>
  <c r="DD105" i="46"/>
  <c r="DD109" i="46"/>
  <c r="DD113" i="46"/>
  <c r="DD117" i="46"/>
  <c r="DD121" i="46"/>
  <c r="DD125" i="46"/>
  <c r="DD129" i="46"/>
  <c r="DD133" i="46"/>
  <c r="DD137" i="46"/>
  <c r="DD141" i="46"/>
  <c r="DD145" i="46"/>
  <c r="DD149" i="46"/>
  <c r="DD153" i="46"/>
  <c r="DD157" i="46"/>
  <c r="DD161" i="46"/>
  <c r="DD167" i="46"/>
  <c r="DD173" i="46"/>
  <c r="DD195" i="46"/>
  <c r="DD197" i="46"/>
  <c r="DD213" i="46"/>
  <c r="CM63" i="46"/>
  <c r="CM71" i="46"/>
  <c r="CM79" i="46"/>
  <c r="CM87" i="46"/>
  <c r="CM95" i="46"/>
  <c r="CM103" i="46"/>
  <c r="CM113" i="46"/>
  <c r="CM121" i="46"/>
  <c r="CM129" i="46"/>
  <c r="CM139" i="46"/>
  <c r="CM147" i="46"/>
  <c r="CM149" i="46"/>
  <c r="CM187" i="46"/>
  <c r="CM203" i="46"/>
  <c r="CM207" i="46"/>
  <c r="CM61" i="46"/>
  <c r="CM69" i="46"/>
  <c r="CM85" i="46"/>
  <c r="CM93" i="46"/>
  <c r="CM101" i="46"/>
  <c r="CM109" i="46"/>
  <c r="CM137" i="46"/>
  <c r="CM145" i="46"/>
  <c r="CM165" i="46"/>
  <c r="CM171" i="46"/>
  <c r="CM185" i="46"/>
  <c r="CM189" i="46"/>
  <c r="CM199" i="46"/>
  <c r="CM201" i="46"/>
  <c r="CM217" i="46"/>
  <c r="CM57" i="46"/>
  <c r="CM77" i="46"/>
  <c r="CM117" i="46"/>
  <c r="CM125" i="46"/>
  <c r="CM133" i="46"/>
  <c r="CM153" i="46"/>
  <c r="CM161" i="46"/>
  <c r="CM169" i="46"/>
  <c r="CM181" i="46"/>
  <c r="CM197" i="46"/>
  <c r="CM213" i="46"/>
  <c r="BV61" i="46"/>
  <c r="BV69" i="46"/>
  <c r="BV85" i="46"/>
  <c r="BV93" i="46"/>
  <c r="BV95" i="46"/>
  <c r="BV105" i="46"/>
  <c r="BV117" i="46"/>
  <c r="BV125" i="46"/>
  <c r="BV139" i="46"/>
  <c r="BV147" i="46"/>
  <c r="BV155" i="46"/>
  <c r="BV163" i="46"/>
  <c r="BV165" i="46"/>
  <c r="BV171" i="46"/>
  <c r="BV187" i="46"/>
  <c r="BV203" i="46"/>
  <c r="BV77" i="46"/>
  <c r="BV107" i="46"/>
  <c r="BV189" i="46"/>
  <c r="BV217" i="46"/>
  <c r="BV57" i="46"/>
  <c r="BV65" i="46"/>
  <c r="BV73" i="46"/>
  <c r="BV81" i="46"/>
  <c r="BV99" i="46"/>
  <c r="BV113" i="46"/>
  <c r="BV121" i="46"/>
  <c r="BV131" i="46"/>
  <c r="BV133" i="46"/>
  <c r="BV143" i="46"/>
  <c r="BV151" i="46"/>
  <c r="BV159" i="46"/>
  <c r="BV167" i="46"/>
  <c r="BV175" i="46"/>
  <c r="BV177" i="46"/>
  <c r="BV195" i="46"/>
  <c r="BV197" i="46"/>
  <c r="BV211" i="46"/>
  <c r="BE50" i="46"/>
  <c r="BE60" i="46"/>
  <c r="BE68" i="46"/>
  <c r="BE86" i="46"/>
  <c r="BE94" i="46"/>
  <c r="BE102" i="46"/>
  <c r="BE112" i="46"/>
  <c r="BE120" i="46"/>
  <c r="BE128" i="46"/>
  <c r="BE138" i="46"/>
  <c r="BE154" i="46"/>
  <c r="BE186" i="46"/>
  <c r="BE188" i="46"/>
  <c r="BE202" i="46"/>
  <c r="BE204" i="46"/>
  <c r="BE168" i="46"/>
  <c r="BE184" i="46"/>
  <c r="BE200" i="46"/>
  <c r="BE46" i="46"/>
  <c r="BE54" i="46"/>
  <c r="BE64" i="46"/>
  <c r="BE72" i="46"/>
  <c r="BE74" i="46"/>
  <c r="BE98" i="46"/>
  <c r="BE106" i="46"/>
  <c r="BE116" i="46"/>
  <c r="BE124" i="46"/>
  <c r="BE132" i="46"/>
  <c r="BE142" i="46"/>
  <c r="BE150" i="46"/>
  <c r="BE160" i="46"/>
  <c r="BE162" i="46"/>
  <c r="BE176" i="46"/>
  <c r="BE194" i="46"/>
  <c r="BE210" i="46"/>
  <c r="JR5" i="48"/>
  <c r="JK5" i="48"/>
  <c r="JQ27" i="48"/>
  <c r="JP27" i="48"/>
  <c r="JO27" i="48"/>
  <c r="JN27" i="48"/>
  <c r="JM27" i="48"/>
  <c r="JL27" i="48"/>
  <c r="JK27" i="48"/>
  <c r="JT26" i="48"/>
  <c r="JQ26" i="48"/>
  <c r="JP26" i="48"/>
  <c r="JO26" i="48"/>
  <c r="JN26" i="48"/>
  <c r="JM26" i="48"/>
  <c r="JL26" i="48"/>
  <c r="JK26" i="48"/>
  <c r="JT25" i="48"/>
  <c r="JU25" i="48" s="1"/>
  <c r="JR25" i="48"/>
  <c r="JQ25" i="48"/>
  <c r="JP25" i="48"/>
  <c r="JO25" i="48"/>
  <c r="JN25" i="48"/>
  <c r="JM25" i="48"/>
  <c r="JL25" i="48"/>
  <c r="JK25" i="48"/>
  <c r="JS25" i="48" s="1"/>
  <c r="JQ24" i="48"/>
  <c r="JP24" i="48"/>
  <c r="JO24" i="48"/>
  <c r="JN24" i="48"/>
  <c r="JM24" i="48"/>
  <c r="JL24" i="48"/>
  <c r="JK24" i="48"/>
  <c r="JQ23" i="48"/>
  <c r="JP23" i="48"/>
  <c r="JO23" i="48"/>
  <c r="JN23" i="48"/>
  <c r="JM23" i="48"/>
  <c r="JL23" i="48"/>
  <c r="JK23" i="48"/>
  <c r="JT22" i="48"/>
  <c r="JU22" i="48" s="1"/>
  <c r="JR22" i="48"/>
  <c r="JQ22" i="48"/>
  <c r="JP22" i="48"/>
  <c r="JO22" i="48"/>
  <c r="JN22" i="48"/>
  <c r="JM22" i="48"/>
  <c r="JL22" i="48"/>
  <c r="JK22" i="48"/>
  <c r="JS22" i="48" s="1"/>
  <c r="JQ21" i="48"/>
  <c r="JP21" i="48"/>
  <c r="JO21" i="48"/>
  <c r="JN21" i="48"/>
  <c r="JM21" i="48"/>
  <c r="JL21" i="48"/>
  <c r="JK21" i="48"/>
  <c r="JR20" i="48"/>
  <c r="JQ20" i="48"/>
  <c r="JP20" i="48"/>
  <c r="JO20" i="48"/>
  <c r="JN20" i="48"/>
  <c r="JM20" i="48"/>
  <c r="JL20" i="48"/>
  <c r="JK20" i="48"/>
  <c r="JS20" i="48" s="1"/>
  <c r="JQ19" i="48"/>
  <c r="JP19" i="48"/>
  <c r="JO19" i="48"/>
  <c r="JN19" i="48"/>
  <c r="JM19" i="48"/>
  <c r="JL19" i="48"/>
  <c r="JK19" i="48"/>
  <c r="JT18" i="48"/>
  <c r="JU18" i="48" s="1"/>
  <c r="JR18" i="48"/>
  <c r="JQ18" i="48"/>
  <c r="JP18" i="48"/>
  <c r="JO18" i="48"/>
  <c r="JN18" i="48"/>
  <c r="JM18" i="48"/>
  <c r="JL18" i="48"/>
  <c r="JK18" i="48"/>
  <c r="JS18" i="48" s="1"/>
  <c r="JT17" i="48"/>
  <c r="JU17" i="48" s="1"/>
  <c r="JR17" i="48"/>
  <c r="JQ17" i="48"/>
  <c r="JP17" i="48"/>
  <c r="JO17" i="48"/>
  <c r="JN17" i="48"/>
  <c r="JM17" i="48"/>
  <c r="JL17" i="48"/>
  <c r="JK17" i="48"/>
  <c r="JS17" i="48" s="1"/>
  <c r="JR16" i="48"/>
  <c r="JQ16" i="48"/>
  <c r="JP16" i="48"/>
  <c r="JO16" i="48"/>
  <c r="JN16" i="48"/>
  <c r="JM16" i="48"/>
  <c r="JL16" i="48"/>
  <c r="JK16" i="48"/>
  <c r="JS16" i="48" s="1"/>
  <c r="JU15" i="48"/>
  <c r="JT15" i="48"/>
  <c r="JR15" i="48"/>
  <c r="JQ15" i="48"/>
  <c r="JP15" i="48"/>
  <c r="JO15" i="48"/>
  <c r="JN15" i="48"/>
  <c r="JM15" i="48"/>
  <c r="JL15" i="48"/>
  <c r="JK15" i="48"/>
  <c r="JS15" i="48" s="1"/>
  <c r="JT14" i="48"/>
  <c r="JQ14" i="48"/>
  <c r="JP14" i="48"/>
  <c r="JO14" i="48"/>
  <c r="JN14" i="48"/>
  <c r="JM14" i="48"/>
  <c r="JL14" i="48"/>
  <c r="JK14" i="48"/>
  <c r="JS14" i="48" s="1"/>
  <c r="JT13" i="48"/>
  <c r="JU13" i="48" s="1"/>
  <c r="JR13" i="48"/>
  <c r="JQ13" i="48"/>
  <c r="JP13" i="48"/>
  <c r="JO13" i="48"/>
  <c r="JN13" i="48"/>
  <c r="JM13" i="48"/>
  <c r="JL13" i="48"/>
  <c r="JK13" i="48"/>
  <c r="JS13" i="48" s="1"/>
  <c r="JU12" i="48"/>
  <c r="JT12" i="48"/>
  <c r="JR12" i="48"/>
  <c r="JQ12" i="48"/>
  <c r="JP12" i="48"/>
  <c r="JO12" i="48"/>
  <c r="JN12" i="48"/>
  <c r="JM12" i="48"/>
  <c r="JL12" i="48"/>
  <c r="JK12" i="48"/>
  <c r="JS12" i="48" s="1"/>
  <c r="JQ11" i="48"/>
  <c r="JP11" i="48"/>
  <c r="JO11" i="48"/>
  <c r="JN11" i="48"/>
  <c r="JM11" i="48"/>
  <c r="JL11" i="48"/>
  <c r="JK11" i="48"/>
  <c r="JT10" i="48"/>
  <c r="JU10" i="48" s="1"/>
  <c r="JR10" i="48"/>
  <c r="JQ10" i="48"/>
  <c r="JP10" i="48"/>
  <c r="JO10" i="48"/>
  <c r="JN10" i="48"/>
  <c r="JM10" i="48"/>
  <c r="JL10" i="48"/>
  <c r="JK10" i="48"/>
  <c r="JS10" i="48" s="1"/>
  <c r="JQ9" i="48"/>
  <c r="JP9" i="48"/>
  <c r="JO9" i="48"/>
  <c r="JN9" i="48"/>
  <c r="JM9" i="48"/>
  <c r="JL9" i="48"/>
  <c r="JK9" i="48"/>
  <c r="JT8" i="48"/>
  <c r="JU8" i="48" s="1"/>
  <c r="JR8" i="48"/>
  <c r="JQ8" i="48"/>
  <c r="JP8" i="48"/>
  <c r="JO8" i="48"/>
  <c r="JN8" i="48"/>
  <c r="JM8" i="48"/>
  <c r="JL8" i="48"/>
  <c r="JK8" i="48"/>
  <c r="JS8" i="48" s="1"/>
  <c r="JQ7" i="48"/>
  <c r="JP7" i="48"/>
  <c r="JO7" i="48"/>
  <c r="JN7" i="48"/>
  <c r="JM7" i="48"/>
  <c r="JL7" i="48"/>
  <c r="JK7" i="48"/>
  <c r="JR6" i="48"/>
  <c r="JQ6" i="48"/>
  <c r="JP6" i="48"/>
  <c r="JO6" i="48"/>
  <c r="JN6" i="48"/>
  <c r="JM6" i="48"/>
  <c r="JL6" i="48"/>
  <c r="JK6" i="48"/>
  <c r="JS6" i="48" s="1"/>
  <c r="JQ5" i="48"/>
  <c r="JP5" i="48"/>
  <c r="JO5" i="48"/>
  <c r="JN5" i="48"/>
  <c r="JM5" i="48"/>
  <c r="JL5" i="48"/>
  <c r="JJ26" i="48"/>
  <c r="JR26" i="48" s="1"/>
  <c r="JJ24" i="48"/>
  <c r="JJ23" i="48"/>
  <c r="JT23" i="48" s="1"/>
  <c r="JU23" i="48" s="1"/>
  <c r="JJ21" i="48"/>
  <c r="JR21" i="48" s="1"/>
  <c r="JJ20" i="48"/>
  <c r="JJ19" i="48"/>
  <c r="JT19" i="48" s="1"/>
  <c r="JJ16" i="48"/>
  <c r="JJ14" i="48"/>
  <c r="JR14" i="48" s="1"/>
  <c r="JJ11" i="48"/>
  <c r="JJ9" i="48"/>
  <c r="JR9" i="48" s="1"/>
  <c r="JJ7" i="48"/>
  <c r="JT7" i="48" s="1"/>
  <c r="JU7" i="48" s="1"/>
  <c r="DW219" i="46" l="1"/>
  <c r="DW220" i="46" s="1"/>
  <c r="DW224" i="46" s="1"/>
  <c r="AP224" i="46"/>
  <c r="H172" i="51"/>
  <c r="DU224" i="46"/>
  <c r="JS7" i="48"/>
  <c r="JS9" i="48"/>
  <c r="JS26" i="48"/>
  <c r="JS21" i="48"/>
  <c r="JJ27" i="48"/>
  <c r="JR7" i="48"/>
  <c r="JT9" i="48"/>
  <c r="JR11" i="48"/>
  <c r="JS11" i="48" s="1"/>
  <c r="JU14" i="48"/>
  <c r="JR19" i="48"/>
  <c r="JS19" i="48" s="1"/>
  <c r="JT21" i="48"/>
  <c r="JU21" i="48" s="1"/>
  <c r="JR23" i="48"/>
  <c r="JS23" i="48" s="1"/>
  <c r="JU26" i="48"/>
  <c r="JU19" i="48"/>
  <c r="JR24" i="48"/>
  <c r="JS24" i="48" s="1"/>
  <c r="JU9" i="48"/>
  <c r="JT16" i="48"/>
  <c r="JU16" i="48" s="1"/>
  <c r="JT20" i="48"/>
  <c r="JU20" i="48" s="1"/>
  <c r="JT24" i="48"/>
  <c r="JU24" i="48" s="1"/>
  <c r="JS5" i="48"/>
  <c r="JT11" i="48"/>
  <c r="JU11" i="48" s="1"/>
  <c r="JT27" i="48" l="1"/>
  <c r="JU27" i="48"/>
  <c r="JU29" i="48" s="1"/>
  <c r="JU30" i="48" s="1"/>
  <c r="JU39" i="48" s="1"/>
  <c r="JR27" i="48"/>
  <c r="JS27" i="48" s="1"/>
  <c r="JS39" i="48"/>
  <c r="IV27" i="48"/>
  <c r="IU27" i="48"/>
  <c r="IT27" i="48"/>
  <c r="IS27" i="48"/>
  <c r="IR27" i="48"/>
  <c r="IQ27" i="48"/>
  <c r="IP27" i="48"/>
  <c r="IV26" i="48"/>
  <c r="IU26" i="48"/>
  <c r="IT26" i="48"/>
  <c r="IS26" i="48"/>
  <c r="IR26" i="48"/>
  <c r="IQ26" i="48"/>
  <c r="IP26" i="48"/>
  <c r="IY25" i="48"/>
  <c r="IZ25" i="48" s="1"/>
  <c r="IW25" i="48"/>
  <c r="IV25" i="48"/>
  <c r="IU25" i="48"/>
  <c r="IT25" i="48"/>
  <c r="IS25" i="48"/>
  <c r="IR25" i="48"/>
  <c r="IQ25" i="48"/>
  <c r="IP25" i="48"/>
  <c r="IY24" i="48"/>
  <c r="IZ24" i="48" s="1"/>
  <c r="IV24" i="48"/>
  <c r="IU24" i="48"/>
  <c r="IT24" i="48"/>
  <c r="IS24" i="48"/>
  <c r="IR24" i="48"/>
  <c r="IQ24" i="48"/>
  <c r="IP24" i="48"/>
  <c r="IV23" i="48"/>
  <c r="IU23" i="48"/>
  <c r="IT23" i="48"/>
  <c r="IS23" i="48"/>
  <c r="IR23" i="48"/>
  <c r="IQ23" i="48"/>
  <c r="IP23" i="48"/>
  <c r="IY22" i="48"/>
  <c r="IZ22" i="48" s="1"/>
  <c r="IW22" i="48"/>
  <c r="IV22" i="48"/>
  <c r="IU22" i="48"/>
  <c r="IT22" i="48"/>
  <c r="IS22" i="48"/>
  <c r="IR22" i="48"/>
  <c r="IQ22" i="48"/>
  <c r="IP22" i="48"/>
  <c r="IV21" i="48"/>
  <c r="IU21" i="48"/>
  <c r="IT21" i="48"/>
  <c r="IS21" i="48"/>
  <c r="IR21" i="48"/>
  <c r="IQ21" i="48"/>
  <c r="IP21" i="48"/>
  <c r="IV20" i="48"/>
  <c r="IU20" i="48"/>
  <c r="IT20" i="48"/>
  <c r="IS20" i="48"/>
  <c r="IR20" i="48"/>
  <c r="IQ20" i="48"/>
  <c r="IP20" i="48"/>
  <c r="IW19" i="48"/>
  <c r="IV19" i="48"/>
  <c r="IU19" i="48"/>
  <c r="IT19" i="48"/>
  <c r="IS19" i="48"/>
  <c r="IR19" i="48"/>
  <c r="IQ19" i="48"/>
  <c r="IP19" i="48"/>
  <c r="IY18" i="48"/>
  <c r="IZ18" i="48" s="1"/>
  <c r="IW18" i="48"/>
  <c r="IV18" i="48"/>
  <c r="IU18" i="48"/>
  <c r="IT18" i="48"/>
  <c r="IS18" i="48"/>
  <c r="IR18" i="48"/>
  <c r="IQ18" i="48"/>
  <c r="IP18" i="48"/>
  <c r="IX18" i="48" s="1"/>
  <c r="IY17" i="48"/>
  <c r="IZ17" i="48" s="1"/>
  <c r="IW17" i="48"/>
  <c r="IV17" i="48"/>
  <c r="IU17" i="48"/>
  <c r="IT17" i="48"/>
  <c r="IS17" i="48"/>
  <c r="IR17" i="48"/>
  <c r="IQ17" i="48"/>
  <c r="IP17" i="48"/>
  <c r="IW16" i="48"/>
  <c r="IV16" i="48"/>
  <c r="IU16" i="48"/>
  <c r="IT16" i="48"/>
  <c r="IS16" i="48"/>
  <c r="IR16" i="48"/>
  <c r="IQ16" i="48"/>
  <c r="IP16" i="48"/>
  <c r="IY15" i="48"/>
  <c r="IZ15" i="48" s="1"/>
  <c r="IW15" i="48"/>
  <c r="IV15" i="48"/>
  <c r="IU15" i="48"/>
  <c r="IT15" i="48"/>
  <c r="IS15" i="48"/>
  <c r="IR15" i="48"/>
  <c r="IQ15" i="48"/>
  <c r="IP15" i="48"/>
  <c r="IX15" i="48" s="1"/>
  <c r="IV14" i="48"/>
  <c r="IU14" i="48"/>
  <c r="IT14" i="48"/>
  <c r="IS14" i="48"/>
  <c r="IR14" i="48"/>
  <c r="IQ14" i="48"/>
  <c r="IP14" i="48"/>
  <c r="IY13" i="48"/>
  <c r="IZ13" i="48" s="1"/>
  <c r="IW13" i="48"/>
  <c r="IV13" i="48"/>
  <c r="IU13" i="48"/>
  <c r="IT13" i="48"/>
  <c r="IS13" i="48"/>
  <c r="IR13" i="48"/>
  <c r="IQ13" i="48"/>
  <c r="IP13" i="48"/>
  <c r="IY12" i="48"/>
  <c r="IZ12" i="48" s="1"/>
  <c r="IW12" i="48"/>
  <c r="IV12" i="48"/>
  <c r="IU12" i="48"/>
  <c r="IT12" i="48"/>
  <c r="IS12" i="48"/>
  <c r="IR12" i="48"/>
  <c r="IQ12" i="48"/>
  <c r="IP12" i="48"/>
  <c r="IX12" i="48" s="1"/>
  <c r="IV11" i="48"/>
  <c r="IU11" i="48"/>
  <c r="IT11" i="48"/>
  <c r="IS11" i="48"/>
  <c r="IR11" i="48"/>
  <c r="IQ11" i="48"/>
  <c r="IP11" i="48"/>
  <c r="IY10" i="48"/>
  <c r="IZ10" i="48" s="1"/>
  <c r="IW10" i="48"/>
  <c r="IV10" i="48"/>
  <c r="IU10" i="48"/>
  <c r="IT10" i="48"/>
  <c r="IS10" i="48"/>
  <c r="IR10" i="48"/>
  <c r="IQ10" i="48"/>
  <c r="IP10" i="48"/>
  <c r="IV9" i="48"/>
  <c r="IU9" i="48"/>
  <c r="IT9" i="48"/>
  <c r="IS9" i="48"/>
  <c r="IR9" i="48"/>
  <c r="IQ9" i="48"/>
  <c r="IP9" i="48"/>
  <c r="IY8" i="48"/>
  <c r="IZ8" i="48" s="1"/>
  <c r="IW8" i="48"/>
  <c r="IV8" i="48"/>
  <c r="IU8" i="48"/>
  <c r="IT8" i="48"/>
  <c r="IS8" i="48"/>
  <c r="IR8" i="48"/>
  <c r="IQ8" i="48"/>
  <c r="IP8" i="48"/>
  <c r="IW7" i="48"/>
  <c r="IV7" i="48"/>
  <c r="IU7" i="48"/>
  <c r="IT7" i="48"/>
  <c r="IS7" i="48"/>
  <c r="IR7" i="48"/>
  <c r="IQ7" i="48"/>
  <c r="IP7" i="48"/>
  <c r="IW6" i="48"/>
  <c r="IV6" i="48"/>
  <c r="IU6" i="48"/>
  <c r="IT6" i="48"/>
  <c r="IS6" i="48"/>
  <c r="IR6" i="48"/>
  <c r="IQ6" i="48"/>
  <c r="IP6" i="48"/>
  <c r="IW5" i="48"/>
  <c r="IV5" i="48"/>
  <c r="IU5" i="48"/>
  <c r="IT5" i="48"/>
  <c r="IS5" i="48"/>
  <c r="IR5" i="48"/>
  <c r="IQ5" i="48"/>
  <c r="IP5" i="48"/>
  <c r="IO26" i="48"/>
  <c r="IY26" i="48" s="1"/>
  <c r="IZ26" i="48" s="1"/>
  <c r="IO24" i="48"/>
  <c r="IW24" i="48" s="1"/>
  <c r="IO23" i="48"/>
  <c r="IY23" i="48" s="1"/>
  <c r="IZ23" i="48" s="1"/>
  <c r="IO21" i="48"/>
  <c r="IO20" i="48"/>
  <c r="IY20" i="48" s="1"/>
  <c r="IZ20" i="48" s="1"/>
  <c r="IO19" i="48"/>
  <c r="IY19" i="48" s="1"/>
  <c r="IZ19" i="48" s="1"/>
  <c r="IO16" i="48"/>
  <c r="IY16" i="48" s="1"/>
  <c r="IZ16" i="48" s="1"/>
  <c r="IO14" i="48"/>
  <c r="IY14" i="48" s="1"/>
  <c r="IZ14" i="48" s="1"/>
  <c r="IO11" i="48"/>
  <c r="IW11" i="48" s="1"/>
  <c r="IO9" i="48"/>
  <c r="IY9" i="48" s="1"/>
  <c r="IZ9" i="48" s="1"/>
  <c r="IO7" i="48"/>
  <c r="IY7" i="48" s="1"/>
  <c r="IZ7" i="48" s="1"/>
  <c r="IZ21" i="48" l="1"/>
  <c r="IX24" i="48"/>
  <c r="IX7" i="48"/>
  <c r="IX10" i="48"/>
  <c r="IX16" i="48"/>
  <c r="IX8" i="48"/>
  <c r="IW9" i="48"/>
  <c r="IX9" i="48" s="1"/>
  <c r="IW14" i="48"/>
  <c r="IX17" i="48"/>
  <c r="IX19" i="48"/>
  <c r="IW20" i="48"/>
  <c r="IX20" i="48" s="1"/>
  <c r="IX22" i="48"/>
  <c r="IW23" i="48"/>
  <c r="IX23" i="48" s="1"/>
  <c r="IW26" i="48"/>
  <c r="IY21" i="48"/>
  <c r="IX6" i="48"/>
  <c r="IO27" i="48"/>
  <c r="IX11" i="48"/>
  <c r="IY11" i="48"/>
  <c r="IZ11" i="48" s="1"/>
  <c r="IX14" i="48"/>
  <c r="IW21" i="48"/>
  <c r="IX26" i="48"/>
  <c r="IX21" i="48"/>
  <c r="IX5" i="48"/>
  <c r="IX13" i="48"/>
  <c r="IX25" i="48"/>
  <c r="IZ29" i="48" l="1"/>
  <c r="IZ30" i="48" s="1"/>
  <c r="IZ39" i="48" s="1"/>
  <c r="IW27" i="48"/>
  <c r="IX27" i="48" s="1"/>
  <c r="IX39" i="48" s="1"/>
  <c r="IY27" i="48"/>
  <c r="IZ27" i="48" s="1"/>
  <c r="IA27" i="48"/>
  <c r="HU5" i="48"/>
  <c r="HZ27" i="48"/>
  <c r="HY27" i="48"/>
  <c r="HX27" i="48"/>
  <c r="HW27" i="48"/>
  <c r="HV27" i="48"/>
  <c r="HU27" i="48"/>
  <c r="ID26" i="48"/>
  <c r="IE26" i="48" s="1"/>
  <c r="IA26" i="48"/>
  <c r="HZ26" i="48"/>
  <c r="HY26" i="48"/>
  <c r="HX26" i="48"/>
  <c r="HW26" i="48"/>
  <c r="HV26" i="48"/>
  <c r="HU26" i="48"/>
  <c r="ID25" i="48"/>
  <c r="IE25" i="48" s="1"/>
  <c r="IB25" i="48"/>
  <c r="IA25" i="48"/>
  <c r="HZ25" i="48"/>
  <c r="HY25" i="48"/>
  <c r="HX25" i="48"/>
  <c r="HW25" i="48"/>
  <c r="HV25" i="48"/>
  <c r="HU25" i="48"/>
  <c r="IB24" i="48"/>
  <c r="IA24" i="48"/>
  <c r="HZ24" i="48"/>
  <c r="HY24" i="48"/>
  <c r="HX24" i="48"/>
  <c r="HW24" i="48"/>
  <c r="HV24" i="48"/>
  <c r="HU24" i="48"/>
  <c r="IA23" i="48"/>
  <c r="HZ23" i="48"/>
  <c r="HY23" i="48"/>
  <c r="HX23" i="48"/>
  <c r="HW23" i="48"/>
  <c r="HV23" i="48"/>
  <c r="HU23" i="48"/>
  <c r="ID22" i="48"/>
  <c r="IE22" i="48" s="1"/>
  <c r="IB22" i="48"/>
  <c r="IA22" i="48"/>
  <c r="HZ22" i="48"/>
  <c r="HY22" i="48"/>
  <c r="HX22" i="48"/>
  <c r="HW22" i="48"/>
  <c r="HV22" i="48"/>
  <c r="HU22" i="48"/>
  <c r="IA21" i="48"/>
  <c r="HZ21" i="48"/>
  <c r="HY21" i="48"/>
  <c r="HX21" i="48"/>
  <c r="HW21" i="48"/>
  <c r="HV21" i="48"/>
  <c r="HU21" i="48"/>
  <c r="IB20" i="48"/>
  <c r="IA20" i="48"/>
  <c r="HZ20" i="48"/>
  <c r="HY20" i="48"/>
  <c r="HX20" i="48"/>
  <c r="HW20" i="48"/>
  <c r="HV20" i="48"/>
  <c r="HU20" i="48"/>
  <c r="ID19" i="48"/>
  <c r="IA19" i="48"/>
  <c r="HZ19" i="48"/>
  <c r="HY19" i="48"/>
  <c r="HX19" i="48"/>
  <c r="HW19" i="48"/>
  <c r="HV19" i="48"/>
  <c r="HU19" i="48"/>
  <c r="ID18" i="48"/>
  <c r="IE18" i="48" s="1"/>
  <c r="IB18" i="48"/>
  <c r="IA18" i="48"/>
  <c r="HZ18" i="48"/>
  <c r="HY18" i="48"/>
  <c r="HX18" i="48"/>
  <c r="HW18" i="48"/>
  <c r="HV18" i="48"/>
  <c r="HU18" i="48"/>
  <c r="ID17" i="48"/>
  <c r="IE17" i="48" s="1"/>
  <c r="IB17" i="48"/>
  <c r="IA17" i="48"/>
  <c r="HZ17" i="48"/>
  <c r="HY17" i="48"/>
  <c r="HX17" i="48"/>
  <c r="HW17" i="48"/>
  <c r="HV17" i="48"/>
  <c r="HU17" i="48"/>
  <c r="IC17" i="48" s="1"/>
  <c r="IA16" i="48"/>
  <c r="HZ16" i="48"/>
  <c r="HY16" i="48"/>
  <c r="HX16" i="48"/>
  <c r="HW16" i="48"/>
  <c r="HV16" i="48"/>
  <c r="HU16" i="48"/>
  <c r="ID15" i="48"/>
  <c r="IE15" i="48" s="1"/>
  <c r="IB15" i="48"/>
  <c r="IA15" i="48"/>
  <c r="HZ15" i="48"/>
  <c r="HY15" i="48"/>
  <c r="HX15" i="48"/>
  <c r="HW15" i="48"/>
  <c r="HV15" i="48"/>
  <c r="HU15" i="48"/>
  <c r="IA14" i="48"/>
  <c r="HZ14" i="48"/>
  <c r="HY14" i="48"/>
  <c r="HX14" i="48"/>
  <c r="HW14" i="48"/>
  <c r="HV14" i="48"/>
  <c r="HU14" i="48"/>
  <c r="ID13" i="48"/>
  <c r="IE13" i="48" s="1"/>
  <c r="IB13" i="48"/>
  <c r="IA13" i="48"/>
  <c r="HZ13" i="48"/>
  <c r="HY13" i="48"/>
  <c r="HX13" i="48"/>
  <c r="HW13" i="48"/>
  <c r="HV13" i="48"/>
  <c r="HU13" i="48"/>
  <c r="ID12" i="48"/>
  <c r="IE12" i="48" s="1"/>
  <c r="IB12" i="48"/>
  <c r="IA12" i="48"/>
  <c r="HZ12" i="48"/>
  <c r="HY12" i="48"/>
  <c r="HX12" i="48"/>
  <c r="HW12" i="48"/>
  <c r="HV12" i="48"/>
  <c r="HU12" i="48"/>
  <c r="IC12" i="48" s="1"/>
  <c r="IB11" i="48"/>
  <c r="IA11" i="48"/>
  <c r="HZ11" i="48"/>
  <c r="HY11" i="48"/>
  <c r="HX11" i="48"/>
  <c r="HW11" i="48"/>
  <c r="HV11" i="48"/>
  <c r="HU11" i="48"/>
  <c r="ID10" i="48"/>
  <c r="IE10" i="48" s="1"/>
  <c r="IB10" i="48"/>
  <c r="IA10" i="48"/>
  <c r="HZ10" i="48"/>
  <c r="HY10" i="48"/>
  <c r="HX10" i="48"/>
  <c r="HW10" i="48"/>
  <c r="HV10" i="48"/>
  <c r="HU10" i="48"/>
  <c r="IC10" i="48" s="1"/>
  <c r="IA9" i="48"/>
  <c r="HZ9" i="48"/>
  <c r="HY9" i="48"/>
  <c r="HX9" i="48"/>
  <c r="HW9" i="48"/>
  <c r="HV9" i="48"/>
  <c r="HU9" i="48"/>
  <c r="ID8" i="48"/>
  <c r="IE8" i="48" s="1"/>
  <c r="IB8" i="48"/>
  <c r="IA8" i="48"/>
  <c r="HZ8" i="48"/>
  <c r="HY8" i="48"/>
  <c r="HX8" i="48"/>
  <c r="HW8" i="48"/>
  <c r="HV8" i="48"/>
  <c r="HU8" i="48"/>
  <c r="IA7" i="48"/>
  <c r="HZ7" i="48"/>
  <c r="HY7" i="48"/>
  <c r="HX7" i="48"/>
  <c r="HW7" i="48"/>
  <c r="HV7" i="48"/>
  <c r="HU7" i="48"/>
  <c r="IB6" i="48"/>
  <c r="IA6" i="48"/>
  <c r="HZ6" i="48"/>
  <c r="HY6" i="48"/>
  <c r="HX6" i="48"/>
  <c r="HW6" i="48"/>
  <c r="HV6" i="48"/>
  <c r="HU6" i="48"/>
  <c r="IC6" i="48" s="1"/>
  <c r="IB5" i="48"/>
  <c r="IA5" i="48"/>
  <c r="HZ5" i="48"/>
  <c r="HY5" i="48"/>
  <c r="HX5" i="48"/>
  <c r="HW5" i="48"/>
  <c r="HV5" i="48"/>
  <c r="IC5" i="48"/>
  <c r="HT26" i="48"/>
  <c r="IB26" i="48" s="1"/>
  <c r="HT24" i="48"/>
  <c r="ID24" i="48" s="1"/>
  <c r="IE24" i="48" s="1"/>
  <c r="HT23" i="48"/>
  <c r="ID23" i="48" s="1"/>
  <c r="HT21" i="48"/>
  <c r="ID21" i="48" s="1"/>
  <c r="IE21" i="48" s="1"/>
  <c r="HT20" i="48"/>
  <c r="ID20" i="48" s="1"/>
  <c r="IE20" i="48" s="1"/>
  <c r="HT19" i="48"/>
  <c r="IB19" i="48" s="1"/>
  <c r="HT16" i="48"/>
  <c r="ID16" i="48" s="1"/>
  <c r="IE16" i="48" s="1"/>
  <c r="HT14" i="48"/>
  <c r="ID14" i="48" s="1"/>
  <c r="IE14" i="48" s="1"/>
  <c r="HT11" i="48"/>
  <c r="HT9" i="48"/>
  <c r="HT7" i="48"/>
  <c r="HT27" i="48" s="1"/>
  <c r="ID27" i="48" s="1"/>
  <c r="IE9" i="48" l="1"/>
  <c r="IC13" i="48"/>
  <c r="IC15" i="48"/>
  <c r="IC22" i="48"/>
  <c r="ID9" i="48"/>
  <c r="IC11" i="48"/>
  <c r="ID11" i="48"/>
  <c r="IE11" i="48" s="1"/>
  <c r="IB14" i="48"/>
  <c r="IB16" i="48"/>
  <c r="IC18" i="48"/>
  <c r="IC20" i="48"/>
  <c r="IB21" i="48"/>
  <c r="IB23" i="48"/>
  <c r="IC25" i="48"/>
  <c r="IE27" i="48"/>
  <c r="IE23" i="48"/>
  <c r="IC8" i="48"/>
  <c r="IB9" i="48"/>
  <c r="IC9" i="48" s="1"/>
  <c r="IE19" i="48"/>
  <c r="IB7" i="48"/>
  <c r="IC7" i="48" s="1"/>
  <c r="IC14" i="48"/>
  <c r="IC16" i="48"/>
  <c r="IC21" i="48"/>
  <c r="IC23" i="48"/>
  <c r="ID7" i="48"/>
  <c r="IE7" i="48" s="1"/>
  <c r="IC19" i="48"/>
  <c r="IC26" i="48"/>
  <c r="IB27" i="48"/>
  <c r="IC24" i="48"/>
  <c r="IC27" i="48"/>
  <c r="IE29" i="48" l="1"/>
  <c r="IE30" i="48" s="1"/>
  <c r="IE39" i="48" s="1"/>
  <c r="IC39" i="48"/>
  <c r="GZ5" i="48"/>
  <c r="HF27" i="48"/>
  <c r="HE27" i="48"/>
  <c r="HD27" i="48"/>
  <c r="HC27" i="48"/>
  <c r="HB27" i="48"/>
  <c r="HA27" i="48"/>
  <c r="GZ27" i="48"/>
  <c r="HF26" i="48"/>
  <c r="HE26" i="48"/>
  <c r="HD26" i="48"/>
  <c r="HC26" i="48"/>
  <c r="HB26" i="48"/>
  <c r="HA26" i="48"/>
  <c r="GZ26" i="48"/>
  <c r="HJ25" i="48"/>
  <c r="HI25" i="48"/>
  <c r="HG25" i="48"/>
  <c r="HF25" i="48"/>
  <c r="HE25" i="48"/>
  <c r="HD25" i="48"/>
  <c r="HC25" i="48"/>
  <c r="HB25" i="48"/>
  <c r="HA25" i="48"/>
  <c r="GZ25" i="48"/>
  <c r="HH25" i="48" s="1"/>
  <c r="HF24" i="48"/>
  <c r="HE24" i="48"/>
  <c r="HD24" i="48"/>
  <c r="HC24" i="48"/>
  <c r="HB24" i="48"/>
  <c r="HA24" i="48"/>
  <c r="GZ24" i="48"/>
  <c r="HF23" i="48"/>
  <c r="HE23" i="48"/>
  <c r="HD23" i="48"/>
  <c r="HC23" i="48"/>
  <c r="HB23" i="48"/>
  <c r="HA23" i="48"/>
  <c r="GZ23" i="48"/>
  <c r="HH23" i="48" s="1"/>
  <c r="HJ22" i="48"/>
  <c r="HI22" i="48"/>
  <c r="HG22" i="48"/>
  <c r="HF22" i="48"/>
  <c r="HE22" i="48"/>
  <c r="HD22" i="48"/>
  <c r="HC22" i="48"/>
  <c r="HB22" i="48"/>
  <c r="HA22" i="48"/>
  <c r="GZ22" i="48"/>
  <c r="HH22" i="48" s="1"/>
  <c r="HF21" i="48"/>
  <c r="HE21" i="48"/>
  <c r="HD21" i="48"/>
  <c r="HC21" i="48"/>
  <c r="HB21" i="48"/>
  <c r="HA21" i="48"/>
  <c r="GZ21" i="48"/>
  <c r="HF20" i="48"/>
  <c r="HE20" i="48"/>
  <c r="HD20" i="48"/>
  <c r="HC20" i="48"/>
  <c r="HB20" i="48"/>
  <c r="HA20" i="48"/>
  <c r="GZ20" i="48"/>
  <c r="HF19" i="48"/>
  <c r="HE19" i="48"/>
  <c r="HD19" i="48"/>
  <c r="HC19" i="48"/>
  <c r="HB19" i="48"/>
  <c r="HA19" i="48"/>
  <c r="GZ19" i="48"/>
  <c r="HJ18" i="48"/>
  <c r="HI18" i="48"/>
  <c r="HG18" i="48"/>
  <c r="HF18" i="48"/>
  <c r="HE18" i="48"/>
  <c r="HD18" i="48"/>
  <c r="HC18" i="48"/>
  <c r="HB18" i="48"/>
  <c r="HA18" i="48"/>
  <c r="GZ18" i="48"/>
  <c r="HH18" i="48" s="1"/>
  <c r="HJ17" i="48"/>
  <c r="HI17" i="48"/>
  <c r="HG17" i="48"/>
  <c r="HF17" i="48"/>
  <c r="HE17" i="48"/>
  <c r="HD17" i="48"/>
  <c r="HC17" i="48"/>
  <c r="HB17" i="48"/>
  <c r="HA17" i="48"/>
  <c r="GZ17" i="48"/>
  <c r="HH17" i="48" s="1"/>
  <c r="HF16" i="48"/>
  <c r="HE16" i="48"/>
  <c r="HD16" i="48"/>
  <c r="HC16" i="48"/>
  <c r="HB16" i="48"/>
  <c r="HA16" i="48"/>
  <c r="GZ16" i="48"/>
  <c r="HI15" i="48"/>
  <c r="HJ15" i="48" s="1"/>
  <c r="HG15" i="48"/>
  <c r="HF15" i="48"/>
  <c r="HE15" i="48"/>
  <c r="HD15" i="48"/>
  <c r="HC15" i="48"/>
  <c r="HB15" i="48"/>
  <c r="HA15" i="48"/>
  <c r="GZ15" i="48"/>
  <c r="HH15" i="48" s="1"/>
  <c r="HF14" i="48"/>
  <c r="HE14" i="48"/>
  <c r="HD14" i="48"/>
  <c r="HC14" i="48"/>
  <c r="HB14" i="48"/>
  <c r="HA14" i="48"/>
  <c r="GZ14" i="48"/>
  <c r="HI13" i="48"/>
  <c r="HJ13" i="48" s="1"/>
  <c r="HG13" i="48"/>
  <c r="HF13" i="48"/>
  <c r="HE13" i="48"/>
  <c r="HD13" i="48"/>
  <c r="HC13" i="48"/>
  <c r="HB13" i="48"/>
  <c r="HA13" i="48"/>
  <c r="GZ13" i="48"/>
  <c r="HH13" i="48" s="1"/>
  <c r="HI12" i="48"/>
  <c r="HJ12" i="48" s="1"/>
  <c r="HG12" i="48"/>
  <c r="HF12" i="48"/>
  <c r="HE12" i="48"/>
  <c r="HD12" i="48"/>
  <c r="HC12" i="48"/>
  <c r="HB12" i="48"/>
  <c r="HA12" i="48"/>
  <c r="GZ12" i="48"/>
  <c r="HH12" i="48" s="1"/>
  <c r="HF11" i="48"/>
  <c r="HE11" i="48"/>
  <c r="HD11" i="48"/>
  <c r="HC11" i="48"/>
  <c r="HB11" i="48"/>
  <c r="HA11" i="48"/>
  <c r="GZ11" i="48"/>
  <c r="HI10" i="48"/>
  <c r="HJ10" i="48" s="1"/>
  <c r="HG10" i="48"/>
  <c r="HF10" i="48"/>
  <c r="HE10" i="48"/>
  <c r="HD10" i="48"/>
  <c r="HC10" i="48"/>
  <c r="HB10" i="48"/>
  <c r="HA10" i="48"/>
  <c r="GZ10" i="48"/>
  <c r="HH10" i="48" s="1"/>
  <c r="HF9" i="48"/>
  <c r="HE9" i="48"/>
  <c r="HD9" i="48"/>
  <c r="HC9" i="48"/>
  <c r="HB9" i="48"/>
  <c r="HA9" i="48"/>
  <c r="GZ9" i="48"/>
  <c r="HI8" i="48"/>
  <c r="HJ8" i="48" s="1"/>
  <c r="HG8" i="48"/>
  <c r="HF8" i="48"/>
  <c r="HE8" i="48"/>
  <c r="HD8" i="48"/>
  <c r="HC8" i="48"/>
  <c r="HB8" i="48"/>
  <c r="HA8" i="48"/>
  <c r="GZ8" i="48"/>
  <c r="HH8" i="48" s="1"/>
  <c r="HF7" i="48"/>
  <c r="HE7" i="48"/>
  <c r="HD7" i="48"/>
  <c r="HC7" i="48"/>
  <c r="HB7" i="48"/>
  <c r="HA7" i="48"/>
  <c r="GZ7" i="48"/>
  <c r="HG6" i="48"/>
  <c r="HF6" i="48"/>
  <c r="HE6" i="48"/>
  <c r="HD6" i="48"/>
  <c r="HC6" i="48"/>
  <c r="HB6" i="48"/>
  <c r="HA6" i="48"/>
  <c r="GZ6" i="48"/>
  <c r="HH6" i="48" s="1"/>
  <c r="HG5" i="48"/>
  <c r="HF5" i="48"/>
  <c r="HE5" i="48"/>
  <c r="HD5" i="48"/>
  <c r="HC5" i="48"/>
  <c r="HB5" i="48"/>
  <c r="HA5" i="48"/>
  <c r="GY26" i="48"/>
  <c r="GY24" i="48"/>
  <c r="HG24" i="48" s="1"/>
  <c r="GY23" i="48"/>
  <c r="HG23" i="48" s="1"/>
  <c r="GY21" i="48"/>
  <c r="HI21" i="48" s="1"/>
  <c r="GY20" i="48"/>
  <c r="HG20" i="48" s="1"/>
  <c r="GY19" i="48"/>
  <c r="HG19" i="48" s="1"/>
  <c r="GY16" i="48"/>
  <c r="HG16" i="48" s="1"/>
  <c r="GY14" i="48"/>
  <c r="GY11" i="48"/>
  <c r="HG11" i="48" s="1"/>
  <c r="GY9" i="48"/>
  <c r="GY7" i="48"/>
  <c r="HG7" i="48" s="1"/>
  <c r="HH16" i="48" l="1"/>
  <c r="HH20" i="48"/>
  <c r="HH24" i="48"/>
  <c r="HH7" i="48"/>
  <c r="HH11" i="48"/>
  <c r="HH19" i="48"/>
  <c r="HG14" i="48"/>
  <c r="HH14" i="48" s="1"/>
  <c r="HI16" i="48"/>
  <c r="HI20" i="48"/>
  <c r="HJ20" i="48" s="1"/>
  <c r="HJ21" i="48"/>
  <c r="HI24" i="48"/>
  <c r="HJ24" i="48" s="1"/>
  <c r="HG26" i="48"/>
  <c r="HH26" i="48" s="1"/>
  <c r="GY27" i="48"/>
  <c r="HI7" i="48"/>
  <c r="HG9" i="48"/>
  <c r="HH9" i="48" s="1"/>
  <c r="HI11" i="48"/>
  <c r="HJ11" i="48" s="1"/>
  <c r="HJ16" i="48"/>
  <c r="HI19" i="48"/>
  <c r="HG21" i="48"/>
  <c r="HH21" i="48" s="1"/>
  <c r="HI23" i="48"/>
  <c r="HJ23" i="48" s="1"/>
  <c r="HJ7" i="48"/>
  <c r="HI14" i="48"/>
  <c r="HJ14" i="48" s="1"/>
  <c r="HJ19" i="48"/>
  <c r="HI26" i="48"/>
  <c r="HJ26" i="48" s="1"/>
  <c r="HI9" i="48"/>
  <c r="HJ9" i="48" s="1"/>
  <c r="HH5" i="48"/>
  <c r="HG27" i="48" l="1"/>
  <c r="HH27" i="48" s="1"/>
  <c r="HH39" i="48" s="1"/>
  <c r="HI27" i="48"/>
  <c r="HJ27" i="48" s="1"/>
  <c r="HJ29" i="48" s="1"/>
  <c r="HJ30" i="48" s="1"/>
  <c r="HJ39" i="48" s="1"/>
  <c r="GE5" i="48"/>
  <c r="GK27" i="48"/>
  <c r="GJ27" i="48"/>
  <c r="GI27" i="48"/>
  <c r="GH27" i="48"/>
  <c r="GG27" i="48"/>
  <c r="GF27" i="48"/>
  <c r="GE27" i="48"/>
  <c r="GK26" i="48"/>
  <c r="GJ26" i="48"/>
  <c r="GI26" i="48"/>
  <c r="GH26" i="48"/>
  <c r="GG26" i="48"/>
  <c r="GF26" i="48"/>
  <c r="GE26" i="48"/>
  <c r="GN25" i="48"/>
  <c r="GO25" i="48" s="1"/>
  <c r="GL25" i="48"/>
  <c r="GK25" i="48"/>
  <c r="GJ25" i="48"/>
  <c r="GI25" i="48"/>
  <c r="GH25" i="48"/>
  <c r="GG25" i="48"/>
  <c r="GF25" i="48"/>
  <c r="GE25" i="48"/>
  <c r="GK24" i="48"/>
  <c r="GJ24" i="48"/>
  <c r="GI24" i="48"/>
  <c r="GH24" i="48"/>
  <c r="GG24" i="48"/>
  <c r="GF24" i="48"/>
  <c r="GE24" i="48"/>
  <c r="GK23" i="48"/>
  <c r="GJ23" i="48"/>
  <c r="GI23" i="48"/>
  <c r="GH23" i="48"/>
  <c r="GG23" i="48"/>
  <c r="GF23" i="48"/>
  <c r="GE23" i="48"/>
  <c r="GN22" i="48"/>
  <c r="GO22" i="48" s="1"/>
  <c r="GL22" i="48"/>
  <c r="GK22" i="48"/>
  <c r="GJ22" i="48"/>
  <c r="GI22" i="48"/>
  <c r="GH22" i="48"/>
  <c r="GG22" i="48"/>
  <c r="GF22" i="48"/>
  <c r="GE22" i="48"/>
  <c r="GK21" i="48"/>
  <c r="GJ21" i="48"/>
  <c r="GI21" i="48"/>
  <c r="GH21" i="48"/>
  <c r="GG21" i="48"/>
  <c r="GF21" i="48"/>
  <c r="GE21" i="48"/>
  <c r="GK20" i="48"/>
  <c r="GJ20" i="48"/>
  <c r="GI20" i="48"/>
  <c r="GH20" i="48"/>
  <c r="GG20" i="48"/>
  <c r="GF20" i="48"/>
  <c r="GE20" i="48"/>
  <c r="GK19" i="48"/>
  <c r="GJ19" i="48"/>
  <c r="GI19" i="48"/>
  <c r="GH19" i="48"/>
  <c r="GG19" i="48"/>
  <c r="GF19" i="48"/>
  <c r="GE19" i="48"/>
  <c r="GN18" i="48"/>
  <c r="GO18" i="48" s="1"/>
  <c r="GL18" i="48"/>
  <c r="GK18" i="48"/>
  <c r="GJ18" i="48"/>
  <c r="GI18" i="48"/>
  <c r="GH18" i="48"/>
  <c r="GG18" i="48"/>
  <c r="GF18" i="48"/>
  <c r="GE18" i="48"/>
  <c r="GO17" i="48"/>
  <c r="GN17" i="48"/>
  <c r="GL17" i="48"/>
  <c r="GK17" i="48"/>
  <c r="GJ17" i="48"/>
  <c r="GI17" i="48"/>
  <c r="GH17" i="48"/>
  <c r="GG17" i="48"/>
  <c r="GF17" i="48"/>
  <c r="GE17" i="48"/>
  <c r="GK16" i="48"/>
  <c r="GJ16" i="48"/>
  <c r="GI16" i="48"/>
  <c r="GH16" i="48"/>
  <c r="GG16" i="48"/>
  <c r="GF16" i="48"/>
  <c r="GE16" i="48"/>
  <c r="GN15" i="48"/>
  <c r="GO15" i="48" s="1"/>
  <c r="GL15" i="48"/>
  <c r="GK15" i="48"/>
  <c r="GJ15" i="48"/>
  <c r="GI15" i="48"/>
  <c r="GH15" i="48"/>
  <c r="GG15" i="48"/>
  <c r="GF15" i="48"/>
  <c r="GE15" i="48"/>
  <c r="GK14" i="48"/>
  <c r="GJ14" i="48"/>
  <c r="GI14" i="48"/>
  <c r="GH14" i="48"/>
  <c r="GG14" i="48"/>
  <c r="GF14" i="48"/>
  <c r="GE14" i="48"/>
  <c r="GO13" i="48"/>
  <c r="GN13" i="48"/>
  <c r="GL13" i="48"/>
  <c r="GK13" i="48"/>
  <c r="GJ13" i="48"/>
  <c r="GI13" i="48"/>
  <c r="GH13" i="48"/>
  <c r="GG13" i="48"/>
  <c r="GF13" i="48"/>
  <c r="GE13" i="48"/>
  <c r="GN12" i="48"/>
  <c r="GO12" i="48" s="1"/>
  <c r="GL12" i="48"/>
  <c r="GK12" i="48"/>
  <c r="GJ12" i="48"/>
  <c r="GI12" i="48"/>
  <c r="GH12" i="48"/>
  <c r="GG12" i="48"/>
  <c r="GF12" i="48"/>
  <c r="GE12" i="48"/>
  <c r="GK11" i="48"/>
  <c r="GJ11" i="48"/>
  <c r="GI11" i="48"/>
  <c r="GH11" i="48"/>
  <c r="GG11" i="48"/>
  <c r="GF11" i="48"/>
  <c r="GE11" i="48"/>
  <c r="GN10" i="48"/>
  <c r="GO10" i="48" s="1"/>
  <c r="GL10" i="48"/>
  <c r="GK10" i="48"/>
  <c r="GJ10" i="48"/>
  <c r="GI10" i="48"/>
  <c r="GH10" i="48"/>
  <c r="GG10" i="48"/>
  <c r="GF10" i="48"/>
  <c r="GE10" i="48"/>
  <c r="GK9" i="48"/>
  <c r="GJ9" i="48"/>
  <c r="GI9" i="48"/>
  <c r="GH9" i="48"/>
  <c r="GG9" i="48"/>
  <c r="GF9" i="48"/>
  <c r="GE9" i="48"/>
  <c r="GN8" i="48"/>
  <c r="GO8" i="48" s="1"/>
  <c r="GL8" i="48"/>
  <c r="GK8" i="48"/>
  <c r="GJ8" i="48"/>
  <c r="GI8" i="48"/>
  <c r="GH8" i="48"/>
  <c r="GG8" i="48"/>
  <c r="GF8" i="48"/>
  <c r="GE8" i="48"/>
  <c r="GM8" i="48" s="1"/>
  <c r="GK7" i="48"/>
  <c r="GJ7" i="48"/>
  <c r="GI7" i="48"/>
  <c r="GH7" i="48"/>
  <c r="GG7" i="48"/>
  <c r="GF7" i="48"/>
  <c r="GE7" i="48"/>
  <c r="GL6" i="48"/>
  <c r="GK6" i="48"/>
  <c r="GJ6" i="48"/>
  <c r="GI6" i="48"/>
  <c r="GH6" i="48"/>
  <c r="GG6" i="48"/>
  <c r="GF6" i="48"/>
  <c r="GE6" i="48"/>
  <c r="GM6" i="48" s="1"/>
  <c r="GL5" i="48"/>
  <c r="GK5" i="48"/>
  <c r="GJ5" i="48"/>
  <c r="GI5" i="48"/>
  <c r="GH5" i="48"/>
  <c r="GG5" i="48"/>
  <c r="GF5" i="48"/>
  <c r="GD26" i="48"/>
  <c r="GL26" i="48" s="1"/>
  <c r="GD24" i="48"/>
  <c r="GN24" i="48" s="1"/>
  <c r="GO24" i="48" s="1"/>
  <c r="GD23" i="48"/>
  <c r="GL23" i="48" s="1"/>
  <c r="GD21" i="48"/>
  <c r="GD20" i="48"/>
  <c r="GL20" i="48" s="1"/>
  <c r="GD19" i="48"/>
  <c r="GN19" i="48" s="1"/>
  <c r="GO19" i="48" s="1"/>
  <c r="GD16" i="48"/>
  <c r="GN16" i="48" s="1"/>
  <c r="GO16" i="48" s="1"/>
  <c r="GD14" i="48"/>
  <c r="GN14" i="48" s="1"/>
  <c r="GO14" i="48" s="1"/>
  <c r="GD11" i="48"/>
  <c r="GN11" i="48" s="1"/>
  <c r="GO11" i="48" s="1"/>
  <c r="GD9" i="48"/>
  <c r="GL9" i="48" s="1"/>
  <c r="GD7" i="48"/>
  <c r="GL7" i="48" s="1"/>
  <c r="GO21" i="48" l="1"/>
  <c r="GM7" i="48"/>
  <c r="GN7" i="48"/>
  <c r="GO7" i="48" s="1"/>
  <c r="GM10" i="48"/>
  <c r="GL11" i="48"/>
  <c r="GM11" i="48" s="1"/>
  <c r="GL14" i="48"/>
  <c r="GM17" i="48"/>
  <c r="GM20" i="48"/>
  <c r="GN20" i="48"/>
  <c r="GO20" i="48" s="1"/>
  <c r="GL21" i="48"/>
  <c r="GM23" i="48"/>
  <c r="GN23" i="48"/>
  <c r="GO23" i="48" s="1"/>
  <c r="GL24" i="48"/>
  <c r="GM24" i="48" s="1"/>
  <c r="GM26" i="48"/>
  <c r="GN26" i="48"/>
  <c r="GO26" i="48" s="1"/>
  <c r="GM14" i="48"/>
  <c r="GM21" i="48"/>
  <c r="GN21" i="48"/>
  <c r="GD27" i="48"/>
  <c r="GM9" i="48"/>
  <c r="GN9" i="48"/>
  <c r="GM12" i="48"/>
  <c r="GM15" i="48"/>
  <c r="GL16" i="48"/>
  <c r="GM16" i="48" s="1"/>
  <c r="GM18" i="48"/>
  <c r="GL19" i="48"/>
  <c r="GM19" i="48" s="1"/>
  <c r="GM25" i="48"/>
  <c r="GM5" i="48"/>
  <c r="GO9" i="48"/>
  <c r="GM13" i="48"/>
  <c r="GM22" i="48"/>
  <c r="GM39" i="48" l="1"/>
  <c r="GN27" i="48"/>
  <c r="GO27" i="48" s="1"/>
  <c r="GO29" i="48" s="1"/>
  <c r="GO30" i="48" s="1"/>
  <c r="GO39" i="48" s="1"/>
  <c r="GL27" i="48"/>
  <c r="GM27" i="48" s="1"/>
  <c r="FI26" i="48"/>
  <c r="FI24" i="48"/>
  <c r="FI23" i="48"/>
  <c r="FI21" i="48"/>
  <c r="FI20" i="48"/>
  <c r="FI19" i="48"/>
  <c r="FI16" i="48"/>
  <c r="FI14" i="48"/>
  <c r="FI11" i="48"/>
  <c r="FI9" i="48"/>
  <c r="FI7" i="48"/>
  <c r="FI27" i="48" l="1"/>
  <c r="FS27" i="48" l="1"/>
  <c r="FT27" i="48" s="1"/>
  <c r="FQ27" i="48"/>
  <c r="FP27" i="48"/>
  <c r="FO27" i="48"/>
  <c r="FN27" i="48"/>
  <c r="FM27" i="48"/>
  <c r="FL27" i="48"/>
  <c r="FK27" i="48"/>
  <c r="FJ27" i="48"/>
  <c r="FS26" i="48"/>
  <c r="FT26" i="48" s="1"/>
  <c r="FQ26" i="48"/>
  <c r="FP26" i="48"/>
  <c r="FO26" i="48"/>
  <c r="FN26" i="48"/>
  <c r="FM26" i="48"/>
  <c r="FL26" i="48"/>
  <c r="FK26" i="48"/>
  <c r="FJ26" i="48"/>
  <c r="FS25" i="48"/>
  <c r="FT25" i="48" s="1"/>
  <c r="FQ25" i="48"/>
  <c r="FP25" i="48"/>
  <c r="FO25" i="48"/>
  <c r="FN25" i="48"/>
  <c r="FM25" i="48"/>
  <c r="FL25" i="48"/>
  <c r="FK25" i="48"/>
  <c r="FJ25" i="48"/>
  <c r="FS24" i="48"/>
  <c r="FT24" i="48" s="1"/>
  <c r="FQ24" i="48"/>
  <c r="FP24" i="48"/>
  <c r="FO24" i="48"/>
  <c r="FN24" i="48"/>
  <c r="FM24" i="48"/>
  <c r="FL24" i="48"/>
  <c r="FK24" i="48"/>
  <c r="FJ24" i="48"/>
  <c r="FS23" i="48"/>
  <c r="FT23" i="48" s="1"/>
  <c r="FQ23" i="48"/>
  <c r="FP23" i="48"/>
  <c r="FO23" i="48"/>
  <c r="FN23" i="48"/>
  <c r="FM23" i="48"/>
  <c r="FL23" i="48"/>
  <c r="FK23" i="48"/>
  <c r="FJ23" i="48"/>
  <c r="FS22" i="48"/>
  <c r="FT22" i="48" s="1"/>
  <c r="FQ22" i="48"/>
  <c r="FP22" i="48"/>
  <c r="FO22" i="48"/>
  <c r="FN22" i="48"/>
  <c r="FM22" i="48"/>
  <c r="FL22" i="48"/>
  <c r="FK22" i="48"/>
  <c r="FJ22" i="48"/>
  <c r="FR22" i="48" s="1"/>
  <c r="FS21" i="48"/>
  <c r="FT21" i="48" s="1"/>
  <c r="FQ21" i="48"/>
  <c r="FP21" i="48"/>
  <c r="FO21" i="48"/>
  <c r="FN21" i="48"/>
  <c r="FM21" i="48"/>
  <c r="FL21" i="48"/>
  <c r="FK21" i="48"/>
  <c r="FJ21" i="48"/>
  <c r="FS20" i="48"/>
  <c r="FT20" i="48" s="1"/>
  <c r="FQ20" i="48"/>
  <c r="FP20" i="48"/>
  <c r="FO20" i="48"/>
  <c r="FN20" i="48"/>
  <c r="FM20" i="48"/>
  <c r="FL20" i="48"/>
  <c r="FK20" i="48"/>
  <c r="FJ20" i="48"/>
  <c r="FS19" i="48"/>
  <c r="FT19" i="48" s="1"/>
  <c r="FQ19" i="48"/>
  <c r="FP19" i="48"/>
  <c r="FO19" i="48"/>
  <c r="FN19" i="48"/>
  <c r="FM19" i="48"/>
  <c r="FL19" i="48"/>
  <c r="FK19" i="48"/>
  <c r="FJ19" i="48"/>
  <c r="FS18" i="48"/>
  <c r="FT18" i="48" s="1"/>
  <c r="FQ18" i="48"/>
  <c r="FP18" i="48"/>
  <c r="FO18" i="48"/>
  <c r="FN18" i="48"/>
  <c r="FM18" i="48"/>
  <c r="FL18" i="48"/>
  <c r="FK18" i="48"/>
  <c r="FJ18" i="48"/>
  <c r="FS17" i="48"/>
  <c r="FT17" i="48" s="1"/>
  <c r="FQ17" i="48"/>
  <c r="FP17" i="48"/>
  <c r="FO17" i="48"/>
  <c r="FN17" i="48"/>
  <c r="FM17" i="48"/>
  <c r="FL17" i="48"/>
  <c r="FK17" i="48"/>
  <c r="FJ17" i="48"/>
  <c r="FS16" i="48"/>
  <c r="FT16" i="48" s="1"/>
  <c r="FQ16" i="48"/>
  <c r="FP16" i="48"/>
  <c r="FO16" i="48"/>
  <c r="FN16" i="48"/>
  <c r="FM16" i="48"/>
  <c r="FL16" i="48"/>
  <c r="FK16" i="48"/>
  <c r="FJ16" i="48"/>
  <c r="FS15" i="48"/>
  <c r="FT15" i="48" s="1"/>
  <c r="FQ15" i="48"/>
  <c r="FP15" i="48"/>
  <c r="FO15" i="48"/>
  <c r="FN15" i="48"/>
  <c r="FM15" i="48"/>
  <c r="FL15" i="48"/>
  <c r="FK15" i="48"/>
  <c r="FJ15" i="48"/>
  <c r="FS14" i="48"/>
  <c r="FT14" i="48" s="1"/>
  <c r="FQ14" i="48"/>
  <c r="FP14" i="48"/>
  <c r="FO14" i="48"/>
  <c r="FN14" i="48"/>
  <c r="FM14" i="48"/>
  <c r="FL14" i="48"/>
  <c r="FK14" i="48"/>
  <c r="FJ14" i="48"/>
  <c r="FS13" i="48"/>
  <c r="FT13" i="48" s="1"/>
  <c r="FQ13" i="48"/>
  <c r="FP13" i="48"/>
  <c r="FO13" i="48"/>
  <c r="FN13" i="48"/>
  <c r="FM13" i="48"/>
  <c r="FL13" i="48"/>
  <c r="FK13" i="48"/>
  <c r="FJ13" i="48"/>
  <c r="FS12" i="48"/>
  <c r="FT12" i="48" s="1"/>
  <c r="FQ12" i="48"/>
  <c r="FP12" i="48"/>
  <c r="FO12" i="48"/>
  <c r="FN12" i="48"/>
  <c r="FM12" i="48"/>
  <c r="FL12" i="48"/>
  <c r="FK12" i="48"/>
  <c r="FJ12" i="48"/>
  <c r="FT11" i="48"/>
  <c r="FS11" i="48"/>
  <c r="FQ11" i="48"/>
  <c r="FP11" i="48"/>
  <c r="FO11" i="48"/>
  <c r="FN11" i="48"/>
  <c r="FM11" i="48"/>
  <c r="FL11" i="48"/>
  <c r="FK11" i="48"/>
  <c r="FJ11" i="48"/>
  <c r="FS10" i="48"/>
  <c r="FT10" i="48" s="1"/>
  <c r="FQ10" i="48"/>
  <c r="FP10" i="48"/>
  <c r="FO10" i="48"/>
  <c r="FN10" i="48"/>
  <c r="FM10" i="48"/>
  <c r="FL10" i="48"/>
  <c r="FK10" i="48"/>
  <c r="FJ10" i="48"/>
  <c r="FS9" i="48"/>
  <c r="FT9" i="48" s="1"/>
  <c r="FQ9" i="48"/>
  <c r="FP9" i="48"/>
  <c r="FO9" i="48"/>
  <c r="FN9" i="48"/>
  <c r="FM9" i="48"/>
  <c r="FL9" i="48"/>
  <c r="FK9" i="48"/>
  <c r="FJ9" i="48"/>
  <c r="FS8" i="48"/>
  <c r="FT8" i="48" s="1"/>
  <c r="FQ8" i="48"/>
  <c r="FP8" i="48"/>
  <c r="FO8" i="48"/>
  <c r="FN8" i="48"/>
  <c r="FM8" i="48"/>
  <c r="FL8" i="48"/>
  <c r="FK8" i="48"/>
  <c r="FJ8" i="48"/>
  <c r="FS7" i="48"/>
  <c r="FT7" i="48" s="1"/>
  <c r="FQ7" i="48"/>
  <c r="FP7" i="48"/>
  <c r="FO7" i="48"/>
  <c r="FN7" i="48"/>
  <c r="FM7" i="48"/>
  <c r="FL7" i="48"/>
  <c r="FK7" i="48"/>
  <c r="FJ7" i="48"/>
  <c r="FQ6" i="48"/>
  <c r="FP6" i="48"/>
  <c r="FO6" i="48"/>
  <c r="FN6" i="48"/>
  <c r="FM6" i="48"/>
  <c r="FL6" i="48"/>
  <c r="FK6" i="48"/>
  <c r="FJ6" i="48"/>
  <c r="FQ5" i="48"/>
  <c r="FP5" i="48"/>
  <c r="FO5" i="48"/>
  <c r="FN5" i="48"/>
  <c r="FM5" i="48"/>
  <c r="FL5" i="48"/>
  <c r="FK5" i="48"/>
  <c r="FJ5" i="48"/>
  <c r="AW39" i="48"/>
  <c r="AW27" i="48"/>
  <c r="AX27" i="48" s="1"/>
  <c r="AU27" i="48"/>
  <c r="AT27" i="48"/>
  <c r="AS27" i="48"/>
  <c r="AR27" i="48"/>
  <c r="AQ27" i="48"/>
  <c r="AP27" i="48"/>
  <c r="AO27" i="48"/>
  <c r="AN27" i="48"/>
  <c r="AW26" i="48"/>
  <c r="AX26" i="48" s="1"/>
  <c r="AU26" i="48"/>
  <c r="AT26" i="48"/>
  <c r="AS26" i="48"/>
  <c r="AR26" i="48"/>
  <c r="AQ26" i="48"/>
  <c r="AP26" i="48"/>
  <c r="AO26" i="48"/>
  <c r="AN26" i="48"/>
  <c r="AW25" i="48"/>
  <c r="AX25" i="48" s="1"/>
  <c r="AU25" i="48"/>
  <c r="AT25" i="48"/>
  <c r="AS25" i="48"/>
  <c r="AR25" i="48"/>
  <c r="AQ25" i="48"/>
  <c r="AP25" i="48"/>
  <c r="AO25" i="48"/>
  <c r="AN25" i="48"/>
  <c r="AW24" i="48"/>
  <c r="AX24" i="48" s="1"/>
  <c r="AU24" i="48"/>
  <c r="AT24" i="48"/>
  <c r="AS24" i="48"/>
  <c r="AR24" i="48"/>
  <c r="AQ24" i="48"/>
  <c r="AP24" i="48"/>
  <c r="AO24" i="48"/>
  <c r="AN24" i="48"/>
  <c r="AW23" i="48"/>
  <c r="AX23" i="48" s="1"/>
  <c r="AU23" i="48"/>
  <c r="AT23" i="48"/>
  <c r="AS23" i="48"/>
  <c r="AR23" i="48"/>
  <c r="AQ23" i="48"/>
  <c r="AP23" i="48"/>
  <c r="AO23" i="48"/>
  <c r="AN23" i="48"/>
  <c r="AW22" i="48"/>
  <c r="AX22" i="48" s="1"/>
  <c r="AU22" i="48"/>
  <c r="AT22" i="48"/>
  <c r="AS22" i="48"/>
  <c r="AR22" i="48"/>
  <c r="AQ22" i="48"/>
  <c r="AP22" i="48"/>
  <c r="AO22" i="48"/>
  <c r="AN22" i="48"/>
  <c r="AV22" i="48" s="1"/>
  <c r="AX21" i="48"/>
  <c r="AW21" i="48"/>
  <c r="AU21" i="48"/>
  <c r="AT21" i="48"/>
  <c r="AS21" i="48"/>
  <c r="AR21" i="48"/>
  <c r="AQ21" i="48"/>
  <c r="AP21" i="48"/>
  <c r="AO21" i="48"/>
  <c r="AN21" i="48"/>
  <c r="AW20" i="48"/>
  <c r="AX20" i="48" s="1"/>
  <c r="AU20" i="48"/>
  <c r="AT20" i="48"/>
  <c r="AS20" i="48"/>
  <c r="AR20" i="48"/>
  <c r="AQ20" i="48"/>
  <c r="AP20" i="48"/>
  <c r="AO20" i="48"/>
  <c r="AN20" i="48"/>
  <c r="AX19" i="48"/>
  <c r="AW19" i="48"/>
  <c r="AU19" i="48"/>
  <c r="AT19" i="48"/>
  <c r="AS19" i="48"/>
  <c r="AR19" i="48"/>
  <c r="AQ19" i="48"/>
  <c r="AP19" i="48"/>
  <c r="AO19" i="48"/>
  <c r="AN19" i="48"/>
  <c r="AW18" i="48"/>
  <c r="AX18" i="48" s="1"/>
  <c r="AU18" i="48"/>
  <c r="AT18" i="48"/>
  <c r="AS18" i="48"/>
  <c r="AR18" i="48"/>
  <c r="AQ18" i="48"/>
  <c r="AP18" i="48"/>
  <c r="AO18" i="48"/>
  <c r="AN18" i="48"/>
  <c r="AW17" i="48"/>
  <c r="AX17" i="48" s="1"/>
  <c r="AU17" i="48"/>
  <c r="AT17" i="48"/>
  <c r="AS17" i="48"/>
  <c r="AR17" i="48"/>
  <c r="AQ17" i="48"/>
  <c r="AP17" i="48"/>
  <c r="AO17" i="48"/>
  <c r="AN17" i="48"/>
  <c r="AW16" i="48"/>
  <c r="AX16" i="48" s="1"/>
  <c r="AU16" i="48"/>
  <c r="AT16" i="48"/>
  <c r="AS16" i="48"/>
  <c r="AR16" i="48"/>
  <c r="AQ16" i="48"/>
  <c r="AP16" i="48"/>
  <c r="AO16" i="48"/>
  <c r="AN16" i="48"/>
  <c r="AW15" i="48"/>
  <c r="AX15" i="48" s="1"/>
  <c r="AU15" i="48"/>
  <c r="AT15" i="48"/>
  <c r="AS15" i="48"/>
  <c r="AR15" i="48"/>
  <c r="AQ15" i="48"/>
  <c r="AP15" i="48"/>
  <c r="AO15" i="48"/>
  <c r="AN15" i="48"/>
  <c r="AW14" i="48"/>
  <c r="AX14" i="48" s="1"/>
  <c r="AU14" i="48"/>
  <c r="AT14" i="48"/>
  <c r="AS14" i="48"/>
  <c r="AR14" i="48"/>
  <c r="AQ14" i="48"/>
  <c r="AP14" i="48"/>
  <c r="AO14" i="48"/>
  <c r="AN14" i="48"/>
  <c r="AW13" i="48"/>
  <c r="AX13" i="48" s="1"/>
  <c r="AU13" i="48"/>
  <c r="AT13" i="48"/>
  <c r="AS13" i="48"/>
  <c r="AR13" i="48"/>
  <c r="AQ13" i="48"/>
  <c r="AP13" i="48"/>
  <c r="AO13" i="48"/>
  <c r="AN13" i="48"/>
  <c r="AW12" i="48"/>
  <c r="AX12" i="48" s="1"/>
  <c r="AU12" i="48"/>
  <c r="AT12" i="48"/>
  <c r="AS12" i="48"/>
  <c r="AR12" i="48"/>
  <c r="AQ12" i="48"/>
  <c r="AP12" i="48"/>
  <c r="AO12" i="48"/>
  <c r="AN12" i="48"/>
  <c r="AW11" i="48"/>
  <c r="AX11" i="48" s="1"/>
  <c r="AU11" i="48"/>
  <c r="AT11" i="48"/>
  <c r="AS11" i="48"/>
  <c r="AR11" i="48"/>
  <c r="AQ11" i="48"/>
  <c r="AP11" i="48"/>
  <c r="AO11" i="48"/>
  <c r="AN11" i="48"/>
  <c r="AW10" i="48"/>
  <c r="AX10" i="48" s="1"/>
  <c r="AU10" i="48"/>
  <c r="AT10" i="48"/>
  <c r="AS10" i="48"/>
  <c r="AR10" i="48"/>
  <c r="AQ10" i="48"/>
  <c r="AP10" i="48"/>
  <c r="AO10" i="48"/>
  <c r="AN10" i="48"/>
  <c r="AW9" i="48"/>
  <c r="AX9" i="48" s="1"/>
  <c r="AU9" i="48"/>
  <c r="AT9" i="48"/>
  <c r="AS9" i="48"/>
  <c r="AR9" i="48"/>
  <c r="AQ9" i="48"/>
  <c r="AO9" i="48"/>
  <c r="AN9" i="48"/>
  <c r="AW8" i="48"/>
  <c r="AX8" i="48" s="1"/>
  <c r="AU8" i="48"/>
  <c r="AT8" i="48"/>
  <c r="AS8" i="48"/>
  <c r="AR8" i="48"/>
  <c r="AQ8" i="48"/>
  <c r="AP8" i="48"/>
  <c r="AO8" i="48"/>
  <c r="AN8" i="48"/>
  <c r="AW7" i="48"/>
  <c r="AX7" i="48" s="1"/>
  <c r="AU7" i="48"/>
  <c r="AT7" i="48"/>
  <c r="AS7" i="48"/>
  <c r="AR7" i="48"/>
  <c r="AO7" i="48"/>
  <c r="AU6" i="48"/>
  <c r="AT6" i="48"/>
  <c r="AS6" i="48"/>
  <c r="AR6" i="48"/>
  <c r="AQ6" i="48"/>
  <c r="AP6" i="48"/>
  <c r="AN6" i="48"/>
  <c r="AU5" i="48"/>
  <c r="AT5" i="48"/>
  <c r="AS5" i="48"/>
  <c r="AR5" i="48"/>
  <c r="AQ5" i="48"/>
  <c r="AP5" i="48"/>
  <c r="AO5" i="48"/>
  <c r="AN5" i="48"/>
  <c r="EU27" i="48"/>
  <c r="ET27" i="48"/>
  <c r="ES27" i="48"/>
  <c r="ER27" i="48"/>
  <c r="EQ27" i="48"/>
  <c r="EP27" i="48"/>
  <c r="EO27" i="48"/>
  <c r="EU26" i="48"/>
  <c r="ET26" i="48"/>
  <c r="ES26" i="48"/>
  <c r="EQ26" i="48"/>
  <c r="EP26" i="48"/>
  <c r="EO26" i="48"/>
  <c r="EY25" i="48"/>
  <c r="EX25" i="48"/>
  <c r="EV25" i="48"/>
  <c r="EU25" i="48"/>
  <c r="ET25" i="48"/>
  <c r="ES25" i="48"/>
  <c r="ER25" i="48"/>
  <c r="EQ25" i="48"/>
  <c r="EP25" i="48"/>
  <c r="EO25" i="48"/>
  <c r="EU24" i="48"/>
  <c r="ET24" i="48"/>
  <c r="ES24" i="48"/>
  <c r="EQ24" i="48"/>
  <c r="EP24" i="48"/>
  <c r="EO24" i="48"/>
  <c r="EU23" i="48"/>
  <c r="ET23" i="48"/>
  <c r="ES23" i="48"/>
  <c r="EQ23" i="48"/>
  <c r="EP23" i="48"/>
  <c r="EO23" i="48"/>
  <c r="EY22" i="48"/>
  <c r="EX22" i="48"/>
  <c r="EV22" i="48"/>
  <c r="EU22" i="48"/>
  <c r="ET22" i="48"/>
  <c r="ES22" i="48"/>
  <c r="ER22" i="48"/>
  <c r="EQ22" i="48"/>
  <c r="EP22" i="48"/>
  <c r="EO22" i="48"/>
  <c r="EU21" i="48"/>
  <c r="ET21" i="48"/>
  <c r="ES21" i="48"/>
  <c r="ER21" i="48"/>
  <c r="EQ21" i="48"/>
  <c r="EP21" i="48"/>
  <c r="EO21" i="48"/>
  <c r="EU20" i="48"/>
  <c r="ET20" i="48"/>
  <c r="ES20" i="48"/>
  <c r="ER20" i="48"/>
  <c r="EQ20" i="48"/>
  <c r="EP20" i="48"/>
  <c r="EO20" i="48"/>
  <c r="EU19" i="48"/>
  <c r="ET19" i="48"/>
  <c r="ES19" i="48"/>
  <c r="ER19" i="48"/>
  <c r="EQ19" i="48"/>
  <c r="EP19" i="48"/>
  <c r="EO19" i="48"/>
  <c r="EX18" i="48"/>
  <c r="EY18" i="48" s="1"/>
  <c r="EV18" i="48"/>
  <c r="EU18" i="48"/>
  <c r="ET18" i="48"/>
  <c r="ES18" i="48"/>
  <c r="ER18" i="48"/>
  <c r="EQ18" i="48"/>
  <c r="EP18" i="48"/>
  <c r="EO18" i="48"/>
  <c r="EW18" i="48" s="1"/>
  <c r="EX17" i="48"/>
  <c r="EY17" i="48" s="1"/>
  <c r="EV17" i="48"/>
  <c r="EU17" i="48"/>
  <c r="ET17" i="48"/>
  <c r="ES17" i="48"/>
  <c r="ER17" i="48"/>
  <c r="EQ17" i="48"/>
  <c r="EP17" i="48"/>
  <c r="EO17" i="48"/>
  <c r="EU16" i="48"/>
  <c r="ET16" i="48"/>
  <c r="ES16" i="48"/>
  <c r="EQ16" i="48"/>
  <c r="EP16" i="48"/>
  <c r="EO16" i="48"/>
  <c r="EX15" i="48"/>
  <c r="EY15" i="48" s="1"/>
  <c r="EV15" i="48"/>
  <c r="EU15" i="48"/>
  <c r="ET15" i="48"/>
  <c r="ES15" i="48"/>
  <c r="ER15" i="48"/>
  <c r="EQ15" i="48"/>
  <c r="EP15" i="48"/>
  <c r="EO15" i="48"/>
  <c r="EU14" i="48"/>
  <c r="ET14" i="48"/>
  <c r="ES14" i="48"/>
  <c r="ER14" i="48"/>
  <c r="EQ14" i="48"/>
  <c r="EP14" i="48"/>
  <c r="EO14" i="48"/>
  <c r="EX13" i="48"/>
  <c r="EY13" i="48" s="1"/>
  <c r="EV13" i="48"/>
  <c r="EU13" i="48"/>
  <c r="ET13" i="48"/>
  <c r="ES13" i="48"/>
  <c r="ER13" i="48"/>
  <c r="EQ13" i="48"/>
  <c r="EP13" i="48"/>
  <c r="EO13" i="48"/>
  <c r="EW13" i="48" s="1"/>
  <c r="EX12" i="48"/>
  <c r="EY12" i="48" s="1"/>
  <c r="EV12" i="48"/>
  <c r="EU12" i="48"/>
  <c r="ET12" i="48"/>
  <c r="ES12" i="48"/>
  <c r="ER12" i="48"/>
  <c r="EQ12" i="48"/>
  <c r="EP12" i="48"/>
  <c r="EO12" i="48"/>
  <c r="EU11" i="48"/>
  <c r="ET11" i="48"/>
  <c r="ES11" i="48"/>
  <c r="ER11" i="48"/>
  <c r="EQ11" i="48"/>
  <c r="EP11" i="48"/>
  <c r="EO11" i="48"/>
  <c r="EX10" i="48"/>
  <c r="EY10" i="48" s="1"/>
  <c r="EV10" i="48"/>
  <c r="EU10" i="48"/>
  <c r="ET10" i="48"/>
  <c r="ES10" i="48"/>
  <c r="ER10" i="48"/>
  <c r="EQ10" i="48"/>
  <c r="EP10" i="48"/>
  <c r="EO10" i="48"/>
  <c r="EU9" i="48"/>
  <c r="ET9" i="48"/>
  <c r="ES9" i="48"/>
  <c r="ER9" i="48"/>
  <c r="EQ9" i="48"/>
  <c r="EP9" i="48"/>
  <c r="EO9" i="48"/>
  <c r="EX8" i="48"/>
  <c r="EY8" i="48" s="1"/>
  <c r="EV8" i="48"/>
  <c r="EU8" i="48"/>
  <c r="ET8" i="48"/>
  <c r="ES8" i="48"/>
  <c r="ER8" i="48"/>
  <c r="EQ8" i="48"/>
  <c r="EP8" i="48"/>
  <c r="EO8" i="48"/>
  <c r="EU7" i="48"/>
  <c r="ET7" i="48"/>
  <c r="ES7" i="48"/>
  <c r="ER7" i="48"/>
  <c r="EQ7" i="48"/>
  <c r="EP7" i="48"/>
  <c r="EO7" i="48"/>
  <c r="EV6" i="48"/>
  <c r="EU6" i="48"/>
  <c r="ET6" i="48"/>
  <c r="ES6" i="48"/>
  <c r="ER6" i="48"/>
  <c r="EQ6" i="48"/>
  <c r="EP6" i="48"/>
  <c r="EO6" i="48"/>
  <c r="EV5" i="48"/>
  <c r="EU5" i="48"/>
  <c r="ET5" i="48"/>
  <c r="ES5" i="48"/>
  <c r="ER5" i="48"/>
  <c r="EQ5" i="48"/>
  <c r="EP5" i="48"/>
  <c r="EO5" i="48"/>
  <c r="ED10" i="48"/>
  <c r="ED18" i="48"/>
  <c r="ED22" i="48"/>
  <c r="EC8" i="48"/>
  <c r="ED8" i="48" s="1"/>
  <c r="EC10" i="48"/>
  <c r="EC12" i="48"/>
  <c r="ED12" i="48" s="1"/>
  <c r="EC13" i="48"/>
  <c r="ED13" i="48" s="1"/>
  <c r="EC15" i="48"/>
  <c r="ED15" i="48" s="1"/>
  <c r="EC17" i="48"/>
  <c r="ED17" i="48" s="1"/>
  <c r="EC18" i="48"/>
  <c r="EC19" i="48"/>
  <c r="EC22" i="48"/>
  <c r="EC25" i="48"/>
  <c r="ED25" i="48" s="1"/>
  <c r="U26" i="48"/>
  <c r="U16" i="48"/>
  <c r="U14" i="48"/>
  <c r="U11" i="48"/>
  <c r="U10" i="48"/>
  <c r="U9" i="48"/>
  <c r="U8" i="48"/>
  <c r="U7" i="48"/>
  <c r="U6" i="48"/>
  <c r="U5" i="48"/>
  <c r="EA25" i="48"/>
  <c r="EA22" i="48"/>
  <c r="EA18" i="48"/>
  <c r="EA17" i="48"/>
  <c r="EA15" i="48"/>
  <c r="EA13" i="48"/>
  <c r="EA12" i="48"/>
  <c r="EA10" i="48"/>
  <c r="EA8" i="48"/>
  <c r="EA6" i="48"/>
  <c r="EA5" i="48"/>
  <c r="DZ27" i="48"/>
  <c r="DZ26" i="48"/>
  <c r="DZ25" i="48"/>
  <c r="DZ24" i="48"/>
  <c r="DZ23" i="48"/>
  <c r="DZ22" i="48"/>
  <c r="DZ21" i="48"/>
  <c r="DZ20" i="48"/>
  <c r="DZ19" i="48"/>
  <c r="DZ18" i="48"/>
  <c r="DZ17" i="48"/>
  <c r="DZ16" i="48"/>
  <c r="DZ15" i="48"/>
  <c r="DZ14" i="48"/>
  <c r="DZ13" i="48"/>
  <c r="DZ12" i="48"/>
  <c r="DZ11" i="48"/>
  <c r="DZ10" i="48"/>
  <c r="DZ9" i="48"/>
  <c r="DZ8" i="48"/>
  <c r="DZ7" i="48"/>
  <c r="DZ6" i="48"/>
  <c r="DZ5" i="48"/>
  <c r="DY27" i="48"/>
  <c r="DY26" i="48"/>
  <c r="DY25" i="48"/>
  <c r="DY24" i="48"/>
  <c r="DY23" i="48"/>
  <c r="DY22" i="48"/>
  <c r="DY21" i="48"/>
  <c r="DY20" i="48"/>
  <c r="DY19" i="48"/>
  <c r="DY18" i="48"/>
  <c r="DY17" i="48"/>
  <c r="DY16" i="48"/>
  <c r="DY15" i="48"/>
  <c r="DY14" i="48"/>
  <c r="DY13" i="48"/>
  <c r="DY12" i="48"/>
  <c r="DY11" i="48"/>
  <c r="DY10" i="48"/>
  <c r="DY9" i="48"/>
  <c r="DY8" i="48"/>
  <c r="DY7" i="48"/>
  <c r="DY6" i="48"/>
  <c r="DY5" i="48"/>
  <c r="DX27" i="48"/>
  <c r="DX26" i="48"/>
  <c r="DX25" i="48"/>
  <c r="DX24" i="48"/>
  <c r="DX23" i="48"/>
  <c r="DX22" i="48"/>
  <c r="DX21" i="48"/>
  <c r="DX20" i="48"/>
  <c r="DX19" i="48"/>
  <c r="DX18" i="48"/>
  <c r="DX17" i="48"/>
  <c r="DX16" i="48"/>
  <c r="DX15" i="48"/>
  <c r="DX14" i="48"/>
  <c r="DX13" i="48"/>
  <c r="DX12" i="48"/>
  <c r="DX11" i="48"/>
  <c r="DX10" i="48"/>
  <c r="DX9" i="48"/>
  <c r="DX8" i="48"/>
  <c r="DX7" i="48"/>
  <c r="DW27" i="48"/>
  <c r="DW26" i="48"/>
  <c r="DW25" i="48"/>
  <c r="DW24" i="48"/>
  <c r="DW23" i="48"/>
  <c r="DW22" i="48"/>
  <c r="DW18" i="48"/>
  <c r="DW17" i="48"/>
  <c r="DW16" i="48"/>
  <c r="DW15" i="48"/>
  <c r="DW13" i="48"/>
  <c r="DW12" i="48"/>
  <c r="DW10" i="48"/>
  <c r="DW8" i="48"/>
  <c r="DV27" i="48"/>
  <c r="DV25" i="48"/>
  <c r="DV22" i="48"/>
  <c r="DV18" i="48"/>
  <c r="DV17" i="48"/>
  <c r="DV15" i="48"/>
  <c r="DV14" i="48"/>
  <c r="DV13" i="48"/>
  <c r="DV12" i="48"/>
  <c r="DV10" i="48"/>
  <c r="DV8" i="48"/>
  <c r="DV6" i="48"/>
  <c r="DU7" i="48"/>
  <c r="DU5" i="48"/>
  <c r="DX6" i="48"/>
  <c r="DX5" i="48"/>
  <c r="DW6" i="48"/>
  <c r="DW5" i="48"/>
  <c r="DV5" i="48"/>
  <c r="DU27" i="48"/>
  <c r="DU26" i="48"/>
  <c r="DU25" i="48"/>
  <c r="DU24" i="48"/>
  <c r="DU23" i="48"/>
  <c r="DU22" i="48"/>
  <c r="DU21" i="48"/>
  <c r="DU20" i="48"/>
  <c r="DU19" i="48"/>
  <c r="DU18" i="48"/>
  <c r="DU17" i="48"/>
  <c r="DU16" i="48"/>
  <c r="DU15" i="48"/>
  <c r="DU14" i="48"/>
  <c r="DU13" i="48"/>
  <c r="DU12" i="48"/>
  <c r="DU11" i="48"/>
  <c r="DU10" i="48"/>
  <c r="DU9" i="48"/>
  <c r="DU8" i="48"/>
  <c r="DU6" i="48"/>
  <c r="DT27" i="48"/>
  <c r="DT26" i="48"/>
  <c r="DT25" i="48"/>
  <c r="DT24" i="48"/>
  <c r="DT23" i="48"/>
  <c r="DT22" i="48"/>
  <c r="DT21" i="48"/>
  <c r="DT20" i="48"/>
  <c r="DT19" i="48"/>
  <c r="DT18" i="48"/>
  <c r="DT17" i="48"/>
  <c r="DT16" i="48"/>
  <c r="DT15" i="48"/>
  <c r="DT14" i="48"/>
  <c r="DT13" i="48"/>
  <c r="DT12" i="48"/>
  <c r="DT11" i="48"/>
  <c r="DT10" i="48"/>
  <c r="DT9" i="48"/>
  <c r="DT8" i="48"/>
  <c r="DT7" i="48"/>
  <c r="DT6" i="48"/>
  <c r="DT5" i="48"/>
  <c r="DV26" i="48"/>
  <c r="DV24" i="48"/>
  <c r="DV23" i="48"/>
  <c r="DW21" i="48"/>
  <c r="DV21" i="48"/>
  <c r="DV20" i="48"/>
  <c r="EA19" i="48"/>
  <c r="DW19" i="48"/>
  <c r="DV19" i="48"/>
  <c r="DV16" i="48"/>
  <c r="DW11" i="48"/>
  <c r="DW9" i="48"/>
  <c r="DV9" i="48"/>
  <c r="DW7" i="48"/>
  <c r="DV7" i="48"/>
  <c r="DS26" i="48"/>
  <c r="EA26" i="48" s="1"/>
  <c r="DS24" i="48"/>
  <c r="EC24" i="48" s="1"/>
  <c r="DS23" i="48"/>
  <c r="DO21" i="48"/>
  <c r="DS21" i="48" s="1"/>
  <c r="EC21" i="48" s="1"/>
  <c r="DO20" i="48"/>
  <c r="DS20" i="48" s="1"/>
  <c r="EC20" i="48" s="1"/>
  <c r="DS19" i="48"/>
  <c r="ED19" i="48" s="1"/>
  <c r="EC16" i="48"/>
  <c r="DO14" i="48"/>
  <c r="DS14" i="48" s="1"/>
  <c r="EA14" i="48" s="1"/>
  <c r="DO11" i="48"/>
  <c r="DS9" i="48"/>
  <c r="EC9" i="48" s="1"/>
  <c r="DO9" i="48"/>
  <c r="DN9" i="48"/>
  <c r="DN11" i="48" s="1"/>
  <c r="DS7" i="48"/>
  <c r="EC7" i="48" s="1"/>
  <c r="ED7" i="48" s="1"/>
  <c r="EW10" i="48" l="1"/>
  <c r="EW15" i="48"/>
  <c r="AV14" i="48"/>
  <c r="AV9" i="48"/>
  <c r="AV25" i="48"/>
  <c r="AV17" i="48"/>
  <c r="DS11" i="48"/>
  <c r="DS27" i="48" s="1"/>
  <c r="DV11" i="48"/>
  <c r="EA9" i="48"/>
  <c r="EB9" i="48" s="1"/>
  <c r="DW14" i="48"/>
  <c r="DW20" i="48"/>
  <c r="EA21" i="48"/>
  <c r="EA24" i="48"/>
  <c r="EB24" i="48" s="1"/>
  <c r="EC26" i="48"/>
  <c r="ED26" i="48" s="1"/>
  <c r="EC14" i="48"/>
  <c r="ED14" i="48" s="1"/>
  <c r="ED21" i="48"/>
  <c r="ED9" i="48"/>
  <c r="EW8" i="48"/>
  <c r="AV5" i="48"/>
  <c r="AV6" i="48"/>
  <c r="AV7" i="48"/>
  <c r="AV39" i="48" s="1"/>
  <c r="AF39" i="48" s="1"/>
  <c r="E54" i="48" s="1"/>
  <c r="G54" i="48" s="1"/>
  <c r="G6" i="44" s="1"/>
  <c r="AV12" i="48"/>
  <c r="AV15" i="48"/>
  <c r="AV20" i="48"/>
  <c r="AV23" i="48"/>
  <c r="EA7" i="48"/>
  <c r="EA20" i="48"/>
  <c r="ED24" i="48"/>
  <c r="ED20" i="48"/>
  <c r="ED16" i="48"/>
  <c r="EW17" i="48"/>
  <c r="AV10" i="48"/>
  <c r="AV13" i="48"/>
  <c r="AV18" i="48"/>
  <c r="AV21" i="48"/>
  <c r="AV26" i="48"/>
  <c r="FR5" i="48"/>
  <c r="FR6" i="48"/>
  <c r="FR7" i="48"/>
  <c r="FT29" i="48"/>
  <c r="FT30" i="48" s="1"/>
  <c r="FT39" i="48" s="1"/>
  <c r="FR17" i="48"/>
  <c r="EA16" i="48"/>
  <c r="EC23" i="48"/>
  <c r="ED23" i="48" s="1"/>
  <c r="EA23" i="48"/>
  <c r="EW5" i="48"/>
  <c r="EW6" i="48"/>
  <c r="EW12" i="48"/>
  <c r="EW22" i="48"/>
  <c r="EW25" i="48"/>
  <c r="AV8" i="48"/>
  <c r="AV11" i="48"/>
  <c r="AV16" i="48"/>
  <c r="AV19" i="48"/>
  <c r="AV24" i="48"/>
  <c r="AV27" i="48"/>
  <c r="FR14" i="48"/>
  <c r="FR25" i="48"/>
  <c r="FR12" i="48"/>
  <c r="FR15" i="48"/>
  <c r="FR8" i="48"/>
  <c r="FR13" i="48"/>
  <c r="FR18" i="48"/>
  <c r="FR21" i="48"/>
  <c r="FR26" i="48"/>
  <c r="FR10" i="48"/>
  <c r="FR20" i="48"/>
  <c r="FR23" i="48"/>
  <c r="FR9" i="48"/>
  <c r="FR11" i="48"/>
  <c r="FR16" i="48"/>
  <c r="FR19" i="48"/>
  <c r="FR24" i="48"/>
  <c r="FR27" i="48"/>
  <c r="AX29" i="48"/>
  <c r="AX30" i="48" s="1"/>
  <c r="AX39" i="48" s="1"/>
  <c r="EB21" i="48"/>
  <c r="EB23" i="48"/>
  <c r="EB18" i="48"/>
  <c r="EB14" i="48"/>
  <c r="EB8" i="48"/>
  <c r="EB12" i="48"/>
  <c r="EB16" i="48"/>
  <c r="EB13" i="48"/>
  <c r="EB17" i="48"/>
  <c r="EB6" i="48"/>
  <c r="EB25" i="48"/>
  <c r="EB20" i="48"/>
  <c r="EB10" i="48"/>
  <c r="EB22" i="48"/>
  <c r="EB26" i="48"/>
  <c r="EB7" i="48"/>
  <c r="EB15" i="48"/>
  <c r="EB19" i="48"/>
  <c r="EB5" i="48"/>
  <c r="EC27" i="48" l="1"/>
  <c r="ED27" i="48" s="1"/>
  <c r="EA27" i="48"/>
  <c r="EB27" i="48" s="1"/>
  <c r="EB39" i="48" s="1"/>
  <c r="FR39" i="48"/>
  <c r="EC11" i="48"/>
  <c r="ED11" i="48"/>
  <c r="ED29" i="48" s="1"/>
  <c r="ED30" i="48" s="1"/>
  <c r="ED39" i="48" s="1"/>
  <c r="EA11" i="48"/>
  <c r="EB11" i="48" s="1"/>
  <c r="CE216" i="46"/>
  <c r="DF15" i="48"/>
  <c r="DE16" i="48"/>
  <c r="DE17" i="48"/>
  <c r="DE18" i="48"/>
  <c r="DE19" i="48"/>
  <c r="DE20" i="48"/>
  <c r="DE21" i="48"/>
  <c r="DE22" i="48"/>
  <c r="DE23" i="48"/>
  <c r="DE24" i="48"/>
  <c r="DE25" i="48"/>
  <c r="DE26" i="48"/>
  <c r="DF25" i="48"/>
  <c r="DA25" i="48"/>
  <c r="DB23" i="48"/>
  <c r="DB24" i="48"/>
  <c r="DB25" i="48"/>
  <c r="DB26" i="48"/>
  <c r="DB27" i="48"/>
  <c r="DA22" i="48"/>
  <c r="DB22" i="48"/>
  <c r="DC22" i="48"/>
  <c r="DD22" i="48"/>
  <c r="DF22" i="48"/>
  <c r="DB16" i="48"/>
  <c r="DA17" i="48"/>
  <c r="DB17" i="48"/>
  <c r="DC17" i="48"/>
  <c r="DD17" i="48"/>
  <c r="DF17" i="48"/>
  <c r="DA18" i="48"/>
  <c r="DB18" i="48"/>
  <c r="DC18" i="48"/>
  <c r="DD18" i="48"/>
  <c r="DF18" i="48"/>
  <c r="DA15" i="48"/>
  <c r="DB15" i="48"/>
  <c r="DC15" i="48"/>
  <c r="DE27" i="48"/>
  <c r="DE6" i="48"/>
  <c r="DE7" i="48"/>
  <c r="DE8" i="48"/>
  <c r="DE9" i="48"/>
  <c r="DE10" i="48"/>
  <c r="DE11" i="48"/>
  <c r="DE12" i="48"/>
  <c r="DE13" i="48"/>
  <c r="DE14" i="48"/>
  <c r="DE15" i="48"/>
  <c r="DC27" i="48"/>
  <c r="DD27" i="48"/>
  <c r="DC7" i="48"/>
  <c r="DD7" i="48"/>
  <c r="DC8" i="48"/>
  <c r="DD8" i="48"/>
  <c r="DC9" i="48"/>
  <c r="DD9" i="48"/>
  <c r="DC10" i="48"/>
  <c r="DD10" i="48"/>
  <c r="DC11" i="48"/>
  <c r="DD11" i="48"/>
  <c r="DC12" i="48"/>
  <c r="DD12" i="48"/>
  <c r="DC13" i="48"/>
  <c r="DD13" i="48"/>
  <c r="DC14" i="48"/>
  <c r="DD14" i="48"/>
  <c r="DD15" i="48"/>
  <c r="DC16" i="48"/>
  <c r="DD16" i="48"/>
  <c r="DC19" i="48"/>
  <c r="DD19" i="48"/>
  <c r="DC20" i="48"/>
  <c r="DD20" i="48"/>
  <c r="DC21" i="48"/>
  <c r="DD21" i="48"/>
  <c r="DC23" i="48"/>
  <c r="DD23" i="48"/>
  <c r="DC24" i="48"/>
  <c r="DD24" i="48"/>
  <c r="DC25" i="48"/>
  <c r="DD25" i="48"/>
  <c r="DC26" i="48"/>
  <c r="DD26" i="48"/>
  <c r="DA10" i="48"/>
  <c r="DB10" i="48"/>
  <c r="DF10" i="48"/>
  <c r="DA27" i="48"/>
  <c r="DF8" i="48"/>
  <c r="DA8" i="48"/>
  <c r="DB8" i="48"/>
  <c r="DF12" i="48"/>
  <c r="DF13" i="48"/>
  <c r="DA12" i="48"/>
  <c r="DB12" i="48"/>
  <c r="DA13" i="48"/>
  <c r="DB13" i="48"/>
  <c r="CZ12" i="48"/>
  <c r="DA23" i="48"/>
  <c r="CZ26" i="48"/>
  <c r="CZ27" i="48"/>
  <c r="CY27" i="48"/>
  <c r="CY7" i="48"/>
  <c r="CZ7" i="48"/>
  <c r="CY8" i="48"/>
  <c r="CZ8" i="48"/>
  <c r="CY9" i="48"/>
  <c r="CZ9" i="48"/>
  <c r="CY10" i="48"/>
  <c r="CZ10" i="48"/>
  <c r="CY11" i="48"/>
  <c r="CZ11" i="48"/>
  <c r="CY12" i="48"/>
  <c r="CY13" i="48"/>
  <c r="CZ13" i="48"/>
  <c r="CY14" i="48"/>
  <c r="CZ14" i="48"/>
  <c r="CY15" i="48"/>
  <c r="CZ15" i="48"/>
  <c r="CY16" i="48"/>
  <c r="CZ16" i="48"/>
  <c r="CY17" i="48"/>
  <c r="CZ17" i="48"/>
  <c r="CY18" i="48"/>
  <c r="CZ18" i="48"/>
  <c r="CY19" i="48"/>
  <c r="CZ19" i="48"/>
  <c r="CY20" i="48"/>
  <c r="CZ20" i="48"/>
  <c r="CY21" i="48"/>
  <c r="CZ21" i="48"/>
  <c r="CY22" i="48"/>
  <c r="CZ22" i="48"/>
  <c r="CY23" i="48"/>
  <c r="CZ23" i="48"/>
  <c r="CY24" i="48"/>
  <c r="CZ24" i="48"/>
  <c r="CY25" i="48"/>
  <c r="CZ25" i="48"/>
  <c r="CY26" i="48"/>
  <c r="CY6" i="48"/>
  <c r="CZ6" i="48"/>
  <c r="DA6" i="48"/>
  <c r="DB6" i="48"/>
  <c r="DC6" i="48"/>
  <c r="DD6" i="48"/>
  <c r="CZ5" i="48"/>
  <c r="DA5" i="48"/>
  <c r="DB5" i="48"/>
  <c r="DC5" i="48"/>
  <c r="DD5" i="48"/>
  <c r="DE5" i="48"/>
  <c r="CY5" i="48"/>
  <c r="DA7" i="48"/>
  <c r="DA26" i="48"/>
  <c r="DI25" i="48"/>
  <c r="DH25" i="48"/>
  <c r="DA24" i="48"/>
  <c r="DH22" i="48"/>
  <c r="DI22" i="48" s="1"/>
  <c r="DB21" i="48"/>
  <c r="DA21" i="48"/>
  <c r="DB20" i="48"/>
  <c r="DA20" i="48"/>
  <c r="DH19" i="48"/>
  <c r="DB19" i="48"/>
  <c r="DA19" i="48"/>
  <c r="DH18" i="48"/>
  <c r="DI18" i="48" s="1"/>
  <c r="DH17" i="48"/>
  <c r="DI17" i="48" s="1"/>
  <c r="DF16" i="48"/>
  <c r="DA16" i="48"/>
  <c r="DI15" i="48"/>
  <c r="DH15" i="48"/>
  <c r="DB14" i="48"/>
  <c r="DA14" i="48"/>
  <c r="DI13" i="48"/>
  <c r="DH13" i="48"/>
  <c r="DH12" i="48"/>
  <c r="DI12" i="48" s="1"/>
  <c r="DG12" i="48"/>
  <c r="DB11" i="48"/>
  <c r="DA11" i="48"/>
  <c r="DH10" i="48"/>
  <c r="DI10" i="48" s="1"/>
  <c r="DF9" i="48"/>
  <c r="DB9" i="48"/>
  <c r="DA9" i="48"/>
  <c r="DH8" i="48"/>
  <c r="DI8" i="48" s="1"/>
  <c r="DF7" i="48"/>
  <c r="DB7" i="48"/>
  <c r="DF6" i="48"/>
  <c r="DF5" i="48"/>
  <c r="CX26" i="48"/>
  <c r="DH26" i="48" s="1"/>
  <c r="DI26" i="48" s="1"/>
  <c r="CX24" i="48"/>
  <c r="DF24" i="48" s="1"/>
  <c r="CX23" i="48"/>
  <c r="DF23" i="48" s="1"/>
  <c r="CX21" i="48"/>
  <c r="DF21" i="48" s="1"/>
  <c r="CX20" i="48"/>
  <c r="DF20" i="48" s="1"/>
  <c r="CX19" i="48"/>
  <c r="DI19" i="48" s="1"/>
  <c r="CX16" i="48"/>
  <c r="DH16" i="48" s="1"/>
  <c r="DI16" i="48" s="1"/>
  <c r="CX14" i="48"/>
  <c r="DF14" i="48" s="1"/>
  <c r="CX11" i="48"/>
  <c r="DH11" i="48" s="1"/>
  <c r="DI11" i="48" s="1"/>
  <c r="CX9" i="48"/>
  <c r="DH9" i="48" s="1"/>
  <c r="CX7" i="48"/>
  <c r="DH7" i="48" s="1"/>
  <c r="DG20" i="48" l="1"/>
  <c r="DI9" i="48"/>
  <c r="DF11" i="48"/>
  <c r="DH20" i="48"/>
  <c r="DI20" i="48" s="1"/>
  <c r="DH21" i="48"/>
  <c r="DH23" i="48"/>
  <c r="DI23" i="48" s="1"/>
  <c r="DH24" i="48"/>
  <c r="DI24" i="48" s="1"/>
  <c r="DF26" i="48"/>
  <c r="DG16" i="48"/>
  <c r="DH14" i="48"/>
  <c r="DI14" i="48" s="1"/>
  <c r="DF19" i="48"/>
  <c r="DI21" i="48"/>
  <c r="DG5" i="48"/>
  <c r="DG18" i="48"/>
  <c r="DG24" i="48"/>
  <c r="CX27" i="48"/>
  <c r="DG9" i="48"/>
  <c r="DI7" i="48"/>
  <c r="DG26" i="48"/>
  <c r="DG23" i="48"/>
  <c r="DG15" i="48"/>
  <c r="DG6" i="48"/>
  <c r="DG22" i="48"/>
  <c r="DG14" i="48"/>
  <c r="DG10" i="48"/>
  <c r="DG11" i="48"/>
  <c r="DG19" i="48"/>
  <c r="DG25" i="48"/>
  <c r="DG8" i="48"/>
  <c r="DG17" i="48"/>
  <c r="DG21" i="48"/>
  <c r="DG13" i="48"/>
  <c r="DG7" i="48"/>
  <c r="DF27" i="48" l="1"/>
  <c r="DG27" i="48" s="1"/>
  <c r="DH27" i="48"/>
  <c r="DI27" i="48" s="1"/>
  <c r="DI29" i="48" s="1"/>
  <c r="DI30" i="48" s="1"/>
  <c r="DI39" i="48" s="1"/>
  <c r="DG39" i="48"/>
  <c r="BN216" i="46"/>
  <c r="CK25" i="48"/>
  <c r="CK15" i="48"/>
  <c r="CK12" i="48"/>
  <c r="CK13" i="48"/>
  <c r="CK10" i="48"/>
  <c r="CK8" i="48"/>
  <c r="CJ8" i="48"/>
  <c r="CF27" i="48"/>
  <c r="CF25" i="48"/>
  <c r="CG23" i="48"/>
  <c r="CG24" i="48"/>
  <c r="CG25" i="48"/>
  <c r="CG26" i="48"/>
  <c r="CG27" i="48"/>
  <c r="CF22" i="48"/>
  <c r="CG22" i="48"/>
  <c r="CH22" i="48"/>
  <c r="CI22" i="48"/>
  <c r="CJ22" i="48"/>
  <c r="CK22" i="48"/>
  <c r="CK17" i="48"/>
  <c r="CK18" i="48"/>
  <c r="CF17" i="48"/>
  <c r="CG17" i="48"/>
  <c r="CF18" i="48"/>
  <c r="CG18" i="48"/>
  <c r="CG16" i="48"/>
  <c r="CF15" i="48"/>
  <c r="CG15" i="48"/>
  <c r="CF12" i="48"/>
  <c r="CG12" i="48"/>
  <c r="CF13" i="48"/>
  <c r="CG13" i="48"/>
  <c r="CF10" i="48"/>
  <c r="CG10" i="48"/>
  <c r="CF8" i="48"/>
  <c r="CG8" i="48"/>
  <c r="CF5" i="48"/>
  <c r="CG5" i="48"/>
  <c r="CF6" i="48"/>
  <c r="CG6" i="48"/>
  <c r="CK6" i="48"/>
  <c r="CK5" i="48"/>
  <c r="CF26" i="48"/>
  <c r="CF24" i="48"/>
  <c r="CF23" i="48"/>
  <c r="CG21" i="48"/>
  <c r="CF21" i="48"/>
  <c r="CG20" i="48"/>
  <c r="CF20" i="48"/>
  <c r="CG19" i="48"/>
  <c r="CF19" i="48"/>
  <c r="CF16" i="48"/>
  <c r="CG14" i="48"/>
  <c r="CF14" i="48"/>
  <c r="CG11" i="48"/>
  <c r="CF11" i="48"/>
  <c r="CG9" i="48"/>
  <c r="CF9" i="48"/>
  <c r="CG7" i="48"/>
  <c r="CF7" i="48"/>
  <c r="CH5" i="48"/>
  <c r="CI5" i="48"/>
  <c r="CJ5" i="48"/>
  <c r="CH6" i="48"/>
  <c r="CI6" i="48"/>
  <c r="CJ6" i="48"/>
  <c r="CH7" i="48"/>
  <c r="CI7" i="48"/>
  <c r="CJ7" i="48"/>
  <c r="CH8" i="48"/>
  <c r="CI8" i="48"/>
  <c r="CH9" i="48"/>
  <c r="CI9" i="48"/>
  <c r="CJ9" i="48"/>
  <c r="CH10" i="48"/>
  <c r="CI10" i="48"/>
  <c r="CJ10" i="48"/>
  <c r="CH11" i="48"/>
  <c r="CI11" i="48"/>
  <c r="CJ11" i="48"/>
  <c r="CH12" i="48"/>
  <c r="CI12" i="48"/>
  <c r="CJ12" i="48"/>
  <c r="CH13" i="48"/>
  <c r="CI13" i="48"/>
  <c r="CJ13" i="48"/>
  <c r="CH14" i="48"/>
  <c r="CI14" i="48"/>
  <c r="CJ14" i="48"/>
  <c r="CH15" i="48"/>
  <c r="CI15" i="48"/>
  <c r="CJ15" i="48"/>
  <c r="CH16" i="48"/>
  <c r="CI16" i="48"/>
  <c r="CJ16" i="48"/>
  <c r="CH17" i="48"/>
  <c r="CI17" i="48"/>
  <c r="CJ17" i="48"/>
  <c r="CH18" i="48"/>
  <c r="CI18" i="48"/>
  <c r="CJ18" i="48"/>
  <c r="CH19" i="48"/>
  <c r="CI19" i="48"/>
  <c r="CJ19" i="48"/>
  <c r="CH20" i="48"/>
  <c r="CI20" i="48"/>
  <c r="CJ20" i="48"/>
  <c r="CH21" i="48"/>
  <c r="CI21" i="48"/>
  <c r="CJ21" i="48"/>
  <c r="CH23" i="48"/>
  <c r="CI23" i="48"/>
  <c r="CJ23" i="48"/>
  <c r="CH24" i="48"/>
  <c r="CI24" i="48"/>
  <c r="CJ24" i="48"/>
  <c r="CH25" i="48"/>
  <c r="CI25" i="48"/>
  <c r="CJ25" i="48"/>
  <c r="CH26" i="48"/>
  <c r="CI26" i="48"/>
  <c r="CJ26" i="48"/>
  <c r="CH27" i="48"/>
  <c r="CI27" i="48"/>
  <c r="CJ27" i="48"/>
  <c r="CE27" i="48"/>
  <c r="CE6" i="48"/>
  <c r="CE7" i="48"/>
  <c r="CE8" i="48"/>
  <c r="CE9" i="48"/>
  <c r="CE10" i="48"/>
  <c r="CE11" i="48"/>
  <c r="CE12" i="48"/>
  <c r="CE13" i="48"/>
  <c r="CE14" i="48"/>
  <c r="CE15" i="48"/>
  <c r="CE16" i="48"/>
  <c r="CE17" i="48"/>
  <c r="CE18" i="48"/>
  <c r="CE19" i="48"/>
  <c r="CE20" i="48"/>
  <c r="CE21" i="48"/>
  <c r="CE22" i="48"/>
  <c r="CE23" i="48"/>
  <c r="CE24" i="48"/>
  <c r="CE25" i="48"/>
  <c r="CE26" i="48"/>
  <c r="CE5" i="48"/>
  <c r="CC26" i="48"/>
  <c r="CK26" i="48" s="1"/>
  <c r="CC24" i="48"/>
  <c r="CK24" i="48" s="1"/>
  <c r="CC23" i="48"/>
  <c r="CK23" i="48" s="1"/>
  <c r="CC21" i="48"/>
  <c r="CK21" i="48" s="1"/>
  <c r="CC20" i="48"/>
  <c r="CK20" i="48" s="1"/>
  <c r="CC19" i="48"/>
  <c r="CK19" i="48" s="1"/>
  <c r="CC16" i="48"/>
  <c r="CK16" i="48" s="1"/>
  <c r="CC14" i="48"/>
  <c r="CK14" i="48" s="1"/>
  <c r="CC11" i="48"/>
  <c r="CK11" i="48" s="1"/>
  <c r="CC9" i="48"/>
  <c r="CK9" i="48" s="1"/>
  <c r="CC7" i="48"/>
  <c r="CC27" i="48" s="1"/>
  <c r="CK27" i="48" s="1"/>
  <c r="CM7" i="48" l="1"/>
  <c r="CK7" i="48"/>
  <c r="CD27" i="48" l="1"/>
  <c r="CL27" i="48" s="1"/>
  <c r="CD6" i="48"/>
  <c r="CL6" i="48" s="1"/>
  <c r="CD7" i="48"/>
  <c r="CL7" i="48" s="1"/>
  <c r="CD8" i="48"/>
  <c r="CL8" i="48" s="1"/>
  <c r="CD9" i="48"/>
  <c r="CL9" i="48" s="1"/>
  <c r="CD10" i="48"/>
  <c r="CL10" i="48" s="1"/>
  <c r="CD11" i="48"/>
  <c r="CL11" i="48" s="1"/>
  <c r="CD12" i="48"/>
  <c r="CL12" i="48" s="1"/>
  <c r="CD13" i="48"/>
  <c r="CL13" i="48" s="1"/>
  <c r="CD14" i="48"/>
  <c r="CL14" i="48" s="1"/>
  <c r="CD15" i="48"/>
  <c r="CL15" i="48" s="1"/>
  <c r="CD16" i="48"/>
  <c r="CL16" i="48" s="1"/>
  <c r="CD17" i="48"/>
  <c r="CL17" i="48" s="1"/>
  <c r="CD18" i="48"/>
  <c r="CL18" i="48" s="1"/>
  <c r="CD19" i="48"/>
  <c r="CL19" i="48" s="1"/>
  <c r="CD20" i="48"/>
  <c r="CL20" i="48" s="1"/>
  <c r="CD21" i="48"/>
  <c r="CL21" i="48" s="1"/>
  <c r="CD22" i="48"/>
  <c r="CL22" i="48" s="1"/>
  <c r="CD23" i="48"/>
  <c r="CL23" i="48" s="1"/>
  <c r="CD24" i="48"/>
  <c r="CL24" i="48" s="1"/>
  <c r="CD25" i="48"/>
  <c r="CL25" i="48" s="1"/>
  <c r="CD26" i="48"/>
  <c r="CL26" i="48" s="1"/>
  <c r="CD5" i="48"/>
  <c r="CM27" i="48"/>
  <c r="CN27" i="48" s="1"/>
  <c r="CN26" i="48"/>
  <c r="CM26" i="48"/>
  <c r="CM25" i="48"/>
  <c r="CN25" i="48" s="1"/>
  <c r="CM24" i="48"/>
  <c r="CN24" i="48" s="1"/>
  <c r="CM23" i="48"/>
  <c r="CN23" i="48" s="1"/>
  <c r="CM22" i="48"/>
  <c r="CN22" i="48" s="1"/>
  <c r="CM21" i="48"/>
  <c r="CN21" i="48" s="1"/>
  <c r="CM20" i="48"/>
  <c r="CN20" i="48" s="1"/>
  <c r="CM19" i="48"/>
  <c r="CN19" i="48" s="1"/>
  <c r="CM18" i="48"/>
  <c r="CN18" i="48" s="1"/>
  <c r="CN17" i="48"/>
  <c r="CM17" i="48"/>
  <c r="CM16" i="48"/>
  <c r="CN16" i="48" s="1"/>
  <c r="CM15" i="48"/>
  <c r="CN15" i="48" s="1"/>
  <c r="CN14" i="48"/>
  <c r="CM14" i="48"/>
  <c r="CM13" i="48"/>
  <c r="CN13" i="48" s="1"/>
  <c r="CM12" i="48"/>
  <c r="CN12" i="48" s="1"/>
  <c r="CM11" i="48"/>
  <c r="CN11" i="48" s="1"/>
  <c r="CN10" i="48"/>
  <c r="CM10" i="48"/>
  <c r="CM9" i="48"/>
  <c r="CN9" i="48" s="1"/>
  <c r="CM8" i="48"/>
  <c r="CN8" i="48" s="1"/>
  <c r="CN7" i="48"/>
  <c r="JC38" i="48"/>
  <c r="IH38" i="48"/>
  <c r="HM38" i="48"/>
  <c r="GR38" i="48"/>
  <c r="FW38" i="48"/>
  <c r="FB38" i="48"/>
  <c r="EG38" i="48"/>
  <c r="DL38" i="48"/>
  <c r="CQ38" i="48"/>
  <c r="BV38" i="48"/>
  <c r="BA38" i="48"/>
  <c r="AF38" i="48"/>
  <c r="K38" i="48"/>
  <c r="HG222" i="46"/>
  <c r="GP222" i="46"/>
  <c r="FY222" i="46"/>
  <c r="FH222" i="46"/>
  <c r="EQ222" i="46"/>
  <c r="DZ222" i="46"/>
  <c r="DI222" i="46"/>
  <c r="DM220" i="46"/>
  <c r="DQ224" i="46" s="1"/>
  <c r="CR222" i="46"/>
  <c r="CA222" i="46"/>
  <c r="BJ222" i="46"/>
  <c r="AW216" i="46"/>
  <c r="AS222" i="46"/>
  <c r="AB222" i="46"/>
  <c r="BP25" i="48"/>
  <c r="BP22" i="48"/>
  <c r="BP17" i="48"/>
  <c r="BP18" i="48"/>
  <c r="BP15" i="48"/>
  <c r="BP12" i="48"/>
  <c r="BP13" i="48"/>
  <c r="BP10" i="48"/>
  <c r="BP8" i="48"/>
  <c r="BP5" i="48"/>
  <c r="BP6" i="48"/>
  <c r="BM23" i="48"/>
  <c r="BL23" i="48"/>
  <c r="BL24" i="48"/>
  <c r="BL25" i="48"/>
  <c r="BL26" i="48"/>
  <c r="BO27" i="48"/>
  <c r="BM27" i="48"/>
  <c r="BN27" i="48"/>
  <c r="BK27" i="48"/>
  <c r="BL27" i="48"/>
  <c r="BK25" i="48"/>
  <c r="BK22" i="48"/>
  <c r="BL22" i="48"/>
  <c r="BK16" i="48"/>
  <c r="BL16" i="48"/>
  <c r="BJ18" i="48"/>
  <c r="BK18" i="48"/>
  <c r="BL18" i="48"/>
  <c r="BK17" i="48"/>
  <c r="BL17" i="48"/>
  <c r="BK15" i="48"/>
  <c r="BL15" i="48"/>
  <c r="BK12" i="48"/>
  <c r="BL12" i="48"/>
  <c r="BK13" i="48"/>
  <c r="BL13" i="48"/>
  <c r="BK10" i="48"/>
  <c r="BL10" i="48"/>
  <c r="BM10" i="48"/>
  <c r="BK8" i="48"/>
  <c r="BL8" i="48"/>
  <c r="BK5" i="48"/>
  <c r="BL5" i="48"/>
  <c r="BM5" i="48"/>
  <c r="BN5" i="48"/>
  <c r="BO5" i="48"/>
  <c r="BK6" i="48"/>
  <c r="BL6" i="48"/>
  <c r="BM6" i="48"/>
  <c r="BN6" i="48"/>
  <c r="BO6" i="48"/>
  <c r="BJ27" i="48"/>
  <c r="BJ6" i="48"/>
  <c r="BJ7" i="48"/>
  <c r="BJ8" i="48"/>
  <c r="BJ9" i="48"/>
  <c r="BJ10" i="48"/>
  <c r="BJ11" i="48"/>
  <c r="BJ12" i="48"/>
  <c r="BJ13" i="48"/>
  <c r="BJ14" i="48"/>
  <c r="BJ15" i="48"/>
  <c r="BJ16" i="48"/>
  <c r="BJ17" i="48"/>
  <c r="BJ19" i="48"/>
  <c r="BJ20" i="48"/>
  <c r="BJ21" i="48"/>
  <c r="BJ22" i="48"/>
  <c r="BJ23" i="48"/>
  <c r="BJ24" i="48"/>
  <c r="BJ25" i="48"/>
  <c r="BJ26" i="48"/>
  <c r="BI27" i="48"/>
  <c r="BI6" i="48"/>
  <c r="BI7" i="48"/>
  <c r="BI8" i="48"/>
  <c r="BI9" i="48"/>
  <c r="BI10" i="48"/>
  <c r="BI11" i="48"/>
  <c r="BI12" i="48"/>
  <c r="BI13" i="48"/>
  <c r="BI14" i="48"/>
  <c r="BI15" i="48"/>
  <c r="BI16" i="48"/>
  <c r="BI17" i="48"/>
  <c r="BI18" i="48"/>
  <c r="BI19" i="48"/>
  <c r="BI20" i="48"/>
  <c r="BI21" i="48"/>
  <c r="BI22" i="48"/>
  <c r="BI23" i="48"/>
  <c r="BI24" i="48"/>
  <c r="BI25" i="48"/>
  <c r="BI26" i="48"/>
  <c r="BK26" i="48"/>
  <c r="BK24" i="48"/>
  <c r="BK23" i="48"/>
  <c r="BL21" i="48"/>
  <c r="BK21" i="48"/>
  <c r="BL20" i="48"/>
  <c r="BK20" i="48"/>
  <c r="BL19" i="48"/>
  <c r="BK19" i="48"/>
  <c r="BL14" i="48"/>
  <c r="BK14" i="48"/>
  <c r="BL11" i="48"/>
  <c r="BK11" i="48"/>
  <c r="BL9" i="48"/>
  <c r="BK9" i="48"/>
  <c r="BL7" i="48"/>
  <c r="BK7" i="48"/>
  <c r="BH26" i="48"/>
  <c r="BP26" i="48" s="1"/>
  <c r="BH24" i="48"/>
  <c r="BP24" i="48" s="1"/>
  <c r="BH23" i="48"/>
  <c r="BP23" i="48" s="1"/>
  <c r="BH21" i="48"/>
  <c r="BP21" i="48" s="1"/>
  <c r="BH20" i="48"/>
  <c r="BP20" i="48" s="1"/>
  <c r="BH19" i="48"/>
  <c r="BP19" i="48" s="1"/>
  <c r="BH16" i="48"/>
  <c r="BP16" i="48" s="1"/>
  <c r="BH14" i="48"/>
  <c r="BP14" i="48" s="1"/>
  <c r="BH11" i="48"/>
  <c r="BP11" i="48" s="1"/>
  <c r="BH9" i="48"/>
  <c r="BP9" i="48" s="1"/>
  <c r="BH7" i="48"/>
  <c r="BH27" i="48" s="1"/>
  <c r="BP27" i="48" s="1"/>
  <c r="BP7" i="48" l="1"/>
  <c r="CN29" i="48"/>
  <c r="CN30" i="48" s="1"/>
  <c r="CN39" i="48" s="1"/>
  <c r="CL5" i="48"/>
  <c r="CL39" i="48" s="1"/>
  <c r="BJ5" i="48"/>
  <c r="BM7" i="48"/>
  <c r="BN7" i="48"/>
  <c r="BO7" i="48"/>
  <c r="BM8" i="48"/>
  <c r="BN8" i="48"/>
  <c r="BO8" i="48"/>
  <c r="BM9" i="48"/>
  <c r="BN9" i="48"/>
  <c r="BO9" i="48"/>
  <c r="BN10" i="48"/>
  <c r="BO10" i="48"/>
  <c r="BM11" i="48"/>
  <c r="BN11" i="48"/>
  <c r="BO11" i="48"/>
  <c r="BM12" i="48"/>
  <c r="BN12" i="48"/>
  <c r="BO12" i="48"/>
  <c r="BM13" i="48"/>
  <c r="BN13" i="48"/>
  <c r="BO13" i="48"/>
  <c r="BM14" i="48"/>
  <c r="BN14" i="48"/>
  <c r="BO14" i="48"/>
  <c r="BM15" i="48"/>
  <c r="BN15" i="48"/>
  <c r="BO15" i="48"/>
  <c r="BM16" i="48"/>
  <c r="BN16" i="48"/>
  <c r="BO16" i="48"/>
  <c r="BM17" i="48"/>
  <c r="BN17" i="48"/>
  <c r="BO17" i="48"/>
  <c r="BM18" i="48"/>
  <c r="BN18" i="48"/>
  <c r="BO18" i="48"/>
  <c r="BM19" i="48"/>
  <c r="BN19" i="48"/>
  <c r="BO19" i="48"/>
  <c r="BM20" i="48"/>
  <c r="BN20" i="48"/>
  <c r="BO20" i="48"/>
  <c r="BM21" i="48"/>
  <c r="BN21" i="48"/>
  <c r="BO21" i="48"/>
  <c r="BM22" i="48"/>
  <c r="BN22" i="48"/>
  <c r="BO22" i="48"/>
  <c r="BN23" i="48"/>
  <c r="BO23" i="48"/>
  <c r="BM24" i="48"/>
  <c r="BN24" i="48"/>
  <c r="BO24" i="48"/>
  <c r="BM25" i="48"/>
  <c r="BN25" i="48"/>
  <c r="BO25" i="48"/>
  <c r="BM26" i="48"/>
  <c r="BN26" i="48"/>
  <c r="BO26" i="48"/>
  <c r="BI5" i="48"/>
  <c r="BR27" i="48"/>
  <c r="BS27" i="48" s="1"/>
  <c r="BQ27" i="48"/>
  <c r="BR26" i="48"/>
  <c r="BS26" i="48" s="1"/>
  <c r="BR25" i="48"/>
  <c r="BS25" i="48" s="1"/>
  <c r="BR24" i="48"/>
  <c r="BS24" i="48" s="1"/>
  <c r="BR23" i="48"/>
  <c r="BS23" i="48" s="1"/>
  <c r="BR22" i="48"/>
  <c r="BS22" i="48" s="1"/>
  <c r="BR21" i="48"/>
  <c r="BS21" i="48" s="1"/>
  <c r="BR20" i="48"/>
  <c r="BS20" i="48" s="1"/>
  <c r="BR19" i="48"/>
  <c r="BS19" i="48" s="1"/>
  <c r="BR18" i="48"/>
  <c r="BS18" i="48" s="1"/>
  <c r="BR17" i="48"/>
  <c r="BS17" i="48" s="1"/>
  <c r="BR16" i="48"/>
  <c r="BS16" i="48" s="1"/>
  <c r="BR15" i="48"/>
  <c r="BS15" i="48" s="1"/>
  <c r="BR14" i="48"/>
  <c r="BS14" i="48" s="1"/>
  <c r="BR13" i="48"/>
  <c r="BS13" i="48" s="1"/>
  <c r="BR12" i="48"/>
  <c r="BS12" i="48" s="1"/>
  <c r="BR11" i="48"/>
  <c r="BS11" i="48" s="1"/>
  <c r="BR10" i="48"/>
  <c r="BS10" i="48" s="1"/>
  <c r="BR9" i="48"/>
  <c r="BS9" i="48" s="1"/>
  <c r="BR8" i="48"/>
  <c r="BS8" i="48" s="1"/>
  <c r="BR7" i="48"/>
  <c r="BS7" i="48" s="1"/>
  <c r="K3" i="48"/>
  <c r="M38" i="48" s="1"/>
  <c r="AC17" i="48"/>
  <c r="AC25" i="48"/>
  <c r="AB8" i="48"/>
  <c r="AC8" i="48" s="1"/>
  <c r="AB10" i="48"/>
  <c r="AC10" i="48" s="1"/>
  <c r="AB12" i="48"/>
  <c r="AC12" i="48" s="1"/>
  <c r="AB13" i="48"/>
  <c r="AC13" i="48" s="1"/>
  <c r="AB15" i="48"/>
  <c r="AC15" i="48" s="1"/>
  <c r="AB17" i="48"/>
  <c r="AB18" i="48"/>
  <c r="AC18" i="48" s="1"/>
  <c r="AB22" i="48"/>
  <c r="AC22" i="48" s="1"/>
  <c r="AB25" i="48"/>
  <c r="T5" i="48"/>
  <c r="Z25" i="48"/>
  <c r="Z22" i="48"/>
  <c r="Z17" i="48"/>
  <c r="Z18" i="48"/>
  <c r="Z15" i="48"/>
  <c r="Z12" i="48"/>
  <c r="Z13" i="48"/>
  <c r="Z10" i="48"/>
  <c r="Z8" i="48"/>
  <c r="Y6" i="48"/>
  <c r="Y7" i="48"/>
  <c r="Y8" i="48"/>
  <c r="Y9" i="48"/>
  <c r="Y10" i="48"/>
  <c r="Y11" i="48"/>
  <c r="Y12" i="48"/>
  <c r="Y13" i="48"/>
  <c r="Y14" i="48"/>
  <c r="Y15" i="48"/>
  <c r="Y16" i="48"/>
  <c r="Y17" i="48"/>
  <c r="Y18" i="48"/>
  <c r="Y19" i="48"/>
  <c r="Y20" i="48"/>
  <c r="Y21" i="48"/>
  <c r="Y22" i="48"/>
  <c r="Y23" i="48"/>
  <c r="Y24" i="48"/>
  <c r="Y25" i="48"/>
  <c r="Y26" i="48"/>
  <c r="X6" i="48"/>
  <c r="X7" i="48"/>
  <c r="X8" i="48"/>
  <c r="X9" i="48"/>
  <c r="X10" i="48"/>
  <c r="X11" i="48"/>
  <c r="X12" i="48"/>
  <c r="X13" i="48"/>
  <c r="X14" i="48"/>
  <c r="X15" i="48"/>
  <c r="X16" i="48"/>
  <c r="X17" i="48"/>
  <c r="X18" i="48"/>
  <c r="X19" i="48"/>
  <c r="X20" i="48"/>
  <c r="X21" i="48"/>
  <c r="X22" i="48"/>
  <c r="X23" i="48"/>
  <c r="X24" i="48"/>
  <c r="X25" i="48"/>
  <c r="X26" i="48"/>
  <c r="V16" i="48"/>
  <c r="V17" i="48"/>
  <c r="V18" i="48"/>
  <c r="V15" i="48"/>
  <c r="V13" i="48"/>
  <c r="V12" i="48"/>
  <c r="U12" i="48"/>
  <c r="V10" i="48"/>
  <c r="W6" i="48"/>
  <c r="W7" i="48"/>
  <c r="W8" i="48"/>
  <c r="W9" i="48"/>
  <c r="W10" i="48"/>
  <c r="W11" i="48"/>
  <c r="W12" i="48"/>
  <c r="W13" i="48"/>
  <c r="W14" i="48"/>
  <c r="W15" i="48"/>
  <c r="W16" i="48"/>
  <c r="W17" i="48"/>
  <c r="W18" i="48"/>
  <c r="W19" i="48"/>
  <c r="W20" i="48"/>
  <c r="W21" i="48"/>
  <c r="W22" i="48"/>
  <c r="W23" i="48"/>
  <c r="W24" i="48"/>
  <c r="W25" i="48"/>
  <c r="W26" i="48"/>
  <c r="W27" i="48"/>
  <c r="V8" i="48"/>
  <c r="V9" i="48"/>
  <c r="V11" i="48"/>
  <c r="V14" i="48"/>
  <c r="V19" i="48"/>
  <c r="V20" i="48"/>
  <c r="V21" i="48"/>
  <c r="V7" i="48"/>
  <c r="U25" i="48"/>
  <c r="V23" i="48"/>
  <c r="V24" i="48"/>
  <c r="V25" i="48"/>
  <c r="V26" i="48"/>
  <c r="U23" i="48"/>
  <c r="T22" i="48"/>
  <c r="U22" i="48"/>
  <c r="V22" i="48"/>
  <c r="U24" i="48"/>
  <c r="T27" i="48"/>
  <c r="U27" i="48"/>
  <c r="V27" i="48"/>
  <c r="X27" i="48"/>
  <c r="Y27" i="48"/>
  <c r="S27" i="48"/>
  <c r="U21" i="48"/>
  <c r="U20" i="48"/>
  <c r="U19" i="48"/>
  <c r="U13" i="48"/>
  <c r="U15" i="48"/>
  <c r="U17" i="48"/>
  <c r="U18" i="48"/>
  <c r="T6" i="48"/>
  <c r="T7" i="48"/>
  <c r="T8" i="48"/>
  <c r="T9" i="48"/>
  <c r="T10" i="48"/>
  <c r="T11" i="48"/>
  <c r="T12" i="48"/>
  <c r="T13" i="48"/>
  <c r="T14" i="48"/>
  <c r="T15" i="48"/>
  <c r="T16" i="48"/>
  <c r="T17" i="48"/>
  <c r="T18" i="48"/>
  <c r="T19" i="48"/>
  <c r="T20" i="48"/>
  <c r="T21" i="48"/>
  <c r="T23" i="48"/>
  <c r="T24" i="48"/>
  <c r="T25" i="48"/>
  <c r="T26" i="48"/>
  <c r="S7" i="48"/>
  <c r="S8" i="48"/>
  <c r="S9" i="48"/>
  <c r="S10" i="48"/>
  <c r="S11" i="48"/>
  <c r="S12" i="48"/>
  <c r="S13" i="48"/>
  <c r="S14" i="48"/>
  <c r="S15" i="48"/>
  <c r="S16" i="48"/>
  <c r="S17" i="48"/>
  <c r="S18" i="48"/>
  <c r="S19" i="48"/>
  <c r="S20" i="48"/>
  <c r="S21" i="48"/>
  <c r="S22" i="48"/>
  <c r="S23" i="48"/>
  <c r="S24" i="48"/>
  <c r="S25" i="48"/>
  <c r="S26" i="48"/>
  <c r="S6" i="48"/>
  <c r="S5" i="48"/>
  <c r="V6" i="48"/>
  <c r="V5" i="48"/>
  <c r="W5" i="48"/>
  <c r="X5" i="48"/>
  <c r="Y5" i="48"/>
  <c r="Z5" i="48"/>
  <c r="Z6" i="48"/>
  <c r="AB7" i="48"/>
  <c r="K222" i="46"/>
  <c r="O216" i="46"/>
  <c r="U216" i="46" s="1"/>
  <c r="R26" i="48"/>
  <c r="Z26" i="48" s="1"/>
  <c r="R24" i="48"/>
  <c r="Z24" i="48" s="1"/>
  <c r="R23" i="48"/>
  <c r="Z23" i="48" s="1"/>
  <c r="R21" i="48"/>
  <c r="AB21" i="48" s="1"/>
  <c r="R20" i="48"/>
  <c r="R19" i="48"/>
  <c r="R16" i="48"/>
  <c r="Z16" i="48" s="1"/>
  <c r="R14" i="48"/>
  <c r="R11" i="48"/>
  <c r="R27" i="48" s="1"/>
  <c r="Z27" i="48" s="1"/>
  <c r="R9" i="48"/>
  <c r="R7" i="48"/>
  <c r="AC7" i="48" s="1"/>
  <c r="Z21" i="48" l="1"/>
  <c r="Z14" i="48"/>
  <c r="AB24" i="48"/>
  <c r="AC24" i="48" s="1"/>
  <c r="AB20" i="48"/>
  <c r="AC20" i="48" s="1"/>
  <c r="AB16" i="48"/>
  <c r="AC16" i="48" s="1"/>
  <c r="AC21" i="48"/>
  <c r="Z7" i="48"/>
  <c r="Z20" i="48"/>
  <c r="Z11" i="48"/>
  <c r="AA11" i="48" s="1"/>
  <c r="BQ11" i="48" s="1"/>
  <c r="AB27" i="48"/>
  <c r="AB23" i="48"/>
  <c r="AC23" i="48" s="1"/>
  <c r="AB19" i="48"/>
  <c r="AC19" i="48" s="1"/>
  <c r="AB11" i="48"/>
  <c r="AC11" i="48" s="1"/>
  <c r="Z19" i="48"/>
  <c r="Z9" i="48"/>
  <c r="AB26" i="48"/>
  <c r="AB14" i="48"/>
  <c r="AC14" i="48" s="1"/>
  <c r="AC27" i="48"/>
  <c r="AB9" i="48"/>
  <c r="AC9" i="48" s="1"/>
  <c r="AC26" i="48"/>
  <c r="BQ7" i="48"/>
  <c r="BS29" i="48"/>
  <c r="BS30" i="48" s="1"/>
  <c r="BS39" i="48" s="1"/>
  <c r="BQ12" i="48"/>
  <c r="M1" i="48"/>
  <c r="AA5" i="48"/>
  <c r="AA7" i="48"/>
  <c r="AA17" i="48"/>
  <c r="AA25" i="48"/>
  <c r="AA13" i="48"/>
  <c r="AA15" i="48"/>
  <c r="AA21" i="48"/>
  <c r="BQ21" i="48" s="1"/>
  <c r="AA27" i="48"/>
  <c r="AA23" i="48"/>
  <c r="BQ23" i="48" s="1"/>
  <c r="AA6" i="48"/>
  <c r="AA24" i="48"/>
  <c r="BQ24" i="48" s="1"/>
  <c r="AA20" i="48"/>
  <c r="BQ20" i="48" s="1"/>
  <c r="AA16" i="48"/>
  <c r="BQ16" i="48" s="1"/>
  <c r="AA12" i="48"/>
  <c r="AA14" i="48"/>
  <c r="BQ14" i="48" s="1"/>
  <c r="AA10" i="48"/>
  <c r="AA8" i="48"/>
  <c r="AA19" i="48"/>
  <c r="BQ19" i="48" s="1"/>
  <c r="AA26" i="48"/>
  <c r="BQ26" i="48" s="1"/>
  <c r="AA22" i="48"/>
  <c r="AA18" i="48"/>
  <c r="BQ18" i="48" s="1"/>
  <c r="AA9" i="48"/>
  <c r="BQ9" i="48" s="1"/>
  <c r="AC29" i="48" l="1"/>
  <c r="AC30" i="48" s="1"/>
  <c r="AC39" i="48" s="1"/>
  <c r="BQ10" i="48"/>
  <c r="BQ6" i="48"/>
  <c r="BQ13" i="48"/>
  <c r="BQ22" i="48"/>
  <c r="BQ8" i="48"/>
  <c r="BQ15" i="48"/>
  <c r="AA39" i="48"/>
  <c r="BQ17" i="48" l="1"/>
  <c r="BQ25" i="48"/>
  <c r="BQ5" i="48" l="1"/>
  <c r="BQ39" i="48" s="1"/>
  <c r="JC3" i="48" l="1"/>
  <c r="IH3" i="48"/>
  <c r="HM3" i="48"/>
  <c r="GR3" i="48"/>
  <c r="FW3" i="48"/>
  <c r="FB3" i="48"/>
  <c r="EG3" i="48"/>
  <c r="DL3" i="48"/>
  <c r="CQ3" i="48"/>
  <c r="BV3" i="48"/>
  <c r="BA3" i="48"/>
  <c r="AF3" i="48"/>
  <c r="H29" i="48"/>
  <c r="H31" i="48" s="1"/>
  <c r="H26" i="48"/>
  <c r="H24" i="48"/>
  <c r="H23" i="48"/>
  <c r="H21" i="48"/>
  <c r="H20" i="48"/>
  <c r="H19" i="48"/>
  <c r="H14" i="48"/>
  <c r="H11" i="48"/>
  <c r="H9" i="48"/>
  <c r="H7" i="48"/>
  <c r="EX7" i="48" l="1"/>
  <c r="EV7" i="48"/>
  <c r="EW7" i="48" s="1"/>
  <c r="EY7" i="48"/>
  <c r="EX16" i="48"/>
  <c r="EY16" i="48" s="1"/>
  <c r="EV16" i="48"/>
  <c r="EW16" i="48" s="1"/>
  <c r="EX23" i="48"/>
  <c r="EY23" i="48" s="1"/>
  <c r="EV23" i="48"/>
  <c r="EW23" i="48" s="1"/>
  <c r="EX9" i="48"/>
  <c r="EY9" i="48" s="1"/>
  <c r="EV9" i="48"/>
  <c r="EW9" i="48" s="1"/>
  <c r="EX19" i="48"/>
  <c r="EY19" i="48" s="1"/>
  <c r="EV19" i="48"/>
  <c r="EW19" i="48" s="1"/>
  <c r="EX24" i="48"/>
  <c r="EY24" i="48" s="1"/>
  <c r="EV24" i="48"/>
  <c r="EW24" i="48" s="1"/>
  <c r="EX11" i="48"/>
  <c r="EY11" i="48" s="1"/>
  <c r="EV11" i="48"/>
  <c r="EW11" i="48" s="1"/>
  <c r="EX20" i="48"/>
  <c r="EY20" i="48" s="1"/>
  <c r="EV20" i="48"/>
  <c r="EW20" i="48" s="1"/>
  <c r="EV26" i="48"/>
  <c r="EW26" i="48" s="1"/>
  <c r="EX26" i="48"/>
  <c r="EY26" i="48" s="1"/>
  <c r="EX14" i="48"/>
  <c r="EY14" i="48" s="1"/>
  <c r="EV14" i="48"/>
  <c r="EW14" i="48" s="1"/>
  <c r="EV21" i="48"/>
  <c r="EW21" i="48" s="1"/>
  <c r="EX21" i="48"/>
  <c r="EY21" i="48" s="1"/>
  <c r="DN38" i="48"/>
  <c r="DN1" i="48"/>
  <c r="BC38" i="48"/>
  <c r="BC1" i="48"/>
  <c r="EI1" i="48"/>
  <c r="EI38" i="48"/>
  <c r="HO1" i="48"/>
  <c r="HO38" i="48"/>
  <c r="AH38" i="48"/>
  <c r="AH1" i="48"/>
  <c r="GT38" i="48"/>
  <c r="GT1" i="48"/>
  <c r="BX38" i="48"/>
  <c r="BX1" i="48"/>
  <c r="FD38" i="48"/>
  <c r="FD1" i="48"/>
  <c r="IJ38" i="48"/>
  <c r="IJ1" i="48"/>
  <c r="CS38" i="48"/>
  <c r="CS1" i="48"/>
  <c r="FY38" i="48"/>
  <c r="FY1" i="48"/>
  <c r="JE38" i="48"/>
  <c r="JE1" i="48"/>
  <c r="H27" i="48"/>
  <c r="F30" i="48" s="1"/>
  <c r="F33" i="48" s="1"/>
  <c r="EX39" i="48"/>
  <c r="EW39" i="48" l="1"/>
  <c r="EY27" i="48"/>
  <c r="EY29" i="48" s="1"/>
  <c r="EY30" i="48" s="1"/>
  <c r="EX27" i="48"/>
  <c r="EV27" i="48"/>
  <c r="EW27" i="48" s="1"/>
  <c r="H30" i="48"/>
  <c r="H32" i="48" s="1"/>
  <c r="EY39" i="48" l="1"/>
  <c r="EG39" i="48" s="1"/>
  <c r="E59" i="48" s="1"/>
  <c r="G11" i="44" s="1"/>
  <c r="AB5" i="46"/>
  <c r="AC222" i="46" s="1"/>
  <c r="S12" i="46"/>
  <c r="R12" i="46"/>
  <c r="Q12" i="46"/>
  <c r="U12" i="46"/>
  <c r="T13" i="46"/>
  <c r="T14" i="46"/>
  <c r="T15" i="46"/>
  <c r="T16" i="46"/>
  <c r="T17" i="46"/>
  <c r="T18" i="46"/>
  <c r="T19" i="46"/>
  <c r="T20" i="46"/>
  <c r="T21" i="46"/>
  <c r="T22" i="46"/>
  <c r="T23" i="46"/>
  <c r="T24" i="46"/>
  <c r="T25" i="46"/>
  <c r="T26" i="46"/>
  <c r="T27" i="46"/>
  <c r="T28" i="46"/>
  <c r="T29" i="46"/>
  <c r="T30" i="46"/>
  <c r="T31" i="46"/>
  <c r="T32" i="46"/>
  <c r="T33" i="46"/>
  <c r="T34" i="46"/>
  <c r="S13" i="46"/>
  <c r="S14" i="46"/>
  <c r="S15" i="46"/>
  <c r="S16" i="46"/>
  <c r="S17" i="46"/>
  <c r="S18" i="46"/>
  <c r="S19" i="46"/>
  <c r="S20" i="46"/>
  <c r="S21" i="46"/>
  <c r="S22" i="46"/>
  <c r="S23" i="46"/>
  <c r="S24" i="46"/>
  <c r="S25" i="46"/>
  <c r="S26" i="46"/>
  <c r="S27" i="46"/>
  <c r="S28" i="46"/>
  <c r="S29" i="46"/>
  <c r="S30" i="46"/>
  <c r="S31" i="46"/>
  <c r="S32" i="46"/>
  <c r="S33" i="46"/>
  <c r="S34" i="46"/>
  <c r="S35" i="46"/>
  <c r="S36" i="46"/>
  <c r="S37" i="46"/>
  <c r="S38" i="46"/>
  <c r="S39" i="46"/>
  <c r="S40" i="46"/>
  <c r="S41" i="46"/>
  <c r="S42" i="46"/>
  <c r="S43" i="46"/>
  <c r="S44" i="46"/>
  <c r="S45" i="46"/>
  <c r="S46" i="46"/>
  <c r="S47" i="46"/>
  <c r="S48" i="46"/>
  <c r="S49" i="46"/>
  <c r="S50" i="46"/>
  <c r="S51" i="46"/>
  <c r="S52" i="46"/>
  <c r="S53" i="46"/>
  <c r="S54" i="46"/>
  <c r="S55" i="46"/>
  <c r="S56" i="46"/>
  <c r="S57" i="46"/>
  <c r="S58" i="46"/>
  <c r="S59" i="46"/>
  <c r="S60" i="46"/>
  <c r="S61" i="46"/>
  <c r="S62" i="46"/>
  <c r="S63" i="46"/>
  <c r="S64" i="46"/>
  <c r="S65" i="46"/>
  <c r="S66" i="46"/>
  <c r="S67" i="46"/>
  <c r="S68" i="46"/>
  <c r="S69" i="46"/>
  <c r="S70" i="46"/>
  <c r="S71" i="46"/>
  <c r="S72" i="46"/>
  <c r="S73" i="46"/>
  <c r="S74" i="46"/>
  <c r="S75" i="46"/>
  <c r="S76" i="46"/>
  <c r="S77" i="46"/>
  <c r="S78" i="46"/>
  <c r="S79" i="46"/>
  <c r="S80" i="46"/>
  <c r="S81" i="46"/>
  <c r="S82" i="46"/>
  <c r="S83" i="46"/>
  <c r="S84" i="46"/>
  <c r="S85" i="46"/>
  <c r="S86" i="46"/>
  <c r="S87" i="46"/>
  <c r="S88" i="46"/>
  <c r="S89" i="46"/>
  <c r="S90" i="46"/>
  <c r="S91" i="46"/>
  <c r="S92" i="46"/>
  <c r="S93" i="46"/>
  <c r="S94" i="46"/>
  <c r="S95" i="46"/>
  <c r="S96" i="46"/>
  <c r="S97" i="46"/>
  <c r="S98" i="46"/>
  <c r="S99" i="46"/>
  <c r="S100" i="46"/>
  <c r="S101" i="46"/>
  <c r="S102" i="46"/>
  <c r="S103" i="46"/>
  <c r="S104" i="46"/>
  <c r="S105" i="46"/>
  <c r="S106" i="46"/>
  <c r="S107" i="46"/>
  <c r="S108" i="46"/>
  <c r="S109" i="46"/>
  <c r="S110" i="46"/>
  <c r="S111" i="46"/>
  <c r="S112" i="46"/>
  <c r="S113" i="46"/>
  <c r="S114" i="46"/>
  <c r="S115" i="46"/>
  <c r="S116" i="46"/>
  <c r="S117" i="46"/>
  <c r="S118" i="46"/>
  <c r="S119" i="46"/>
  <c r="S120" i="46"/>
  <c r="S121" i="46"/>
  <c r="S122" i="46"/>
  <c r="S123" i="46"/>
  <c r="S124" i="46"/>
  <c r="S125" i="46"/>
  <c r="S126" i="46"/>
  <c r="S127" i="46"/>
  <c r="S128" i="46"/>
  <c r="S129" i="46"/>
  <c r="S130" i="46"/>
  <c r="S131" i="46"/>
  <c r="S132" i="46"/>
  <c r="S133" i="46"/>
  <c r="S134" i="46"/>
  <c r="S135" i="46"/>
  <c r="S136" i="46"/>
  <c r="S137" i="46"/>
  <c r="S138" i="46"/>
  <c r="S139" i="46"/>
  <c r="S140" i="46"/>
  <c r="S141" i="46"/>
  <c r="S142" i="46"/>
  <c r="S143" i="46"/>
  <c r="S144" i="46"/>
  <c r="S145" i="46"/>
  <c r="S146" i="46"/>
  <c r="S147" i="46"/>
  <c r="S148" i="46"/>
  <c r="S149" i="46"/>
  <c r="S150" i="46"/>
  <c r="S151" i="46"/>
  <c r="S152" i="46"/>
  <c r="S153" i="46"/>
  <c r="S154" i="46"/>
  <c r="S155" i="46"/>
  <c r="S156" i="46"/>
  <c r="S157" i="46"/>
  <c r="S158" i="46"/>
  <c r="S159" i="46"/>
  <c r="S160" i="46"/>
  <c r="S161" i="46"/>
  <c r="S162" i="46"/>
  <c r="S163" i="46"/>
  <c r="S164" i="46"/>
  <c r="S165" i="46"/>
  <c r="S166" i="46"/>
  <c r="S167" i="46"/>
  <c r="S168" i="46"/>
  <c r="S169" i="46"/>
  <c r="S170" i="46"/>
  <c r="S171" i="46"/>
  <c r="S172" i="46"/>
  <c r="S173" i="46"/>
  <c r="S174" i="46"/>
  <c r="S175" i="46"/>
  <c r="S176" i="46"/>
  <c r="S177" i="46"/>
  <c r="S178" i="46"/>
  <c r="S179" i="46"/>
  <c r="S180" i="46"/>
  <c r="S181" i="46"/>
  <c r="S182" i="46"/>
  <c r="S183" i="46"/>
  <c r="S184" i="46"/>
  <c r="S185" i="46"/>
  <c r="S186" i="46"/>
  <c r="S187" i="46"/>
  <c r="S188" i="46"/>
  <c r="S189" i="46"/>
  <c r="S190" i="46"/>
  <c r="S191" i="46"/>
  <c r="S192" i="46"/>
  <c r="S193" i="46"/>
  <c r="S194" i="46"/>
  <c r="S195" i="46"/>
  <c r="S196" i="46"/>
  <c r="S197" i="46"/>
  <c r="S198" i="46"/>
  <c r="S199" i="46"/>
  <c r="S200" i="46"/>
  <c r="S201" i="46"/>
  <c r="S202" i="46"/>
  <c r="S203" i="46"/>
  <c r="S204" i="46"/>
  <c r="S205" i="46"/>
  <c r="S206" i="46"/>
  <c r="S207" i="46"/>
  <c r="S208" i="46"/>
  <c r="S209" i="46"/>
  <c r="S210" i="46"/>
  <c r="S211" i="46"/>
  <c r="S212" i="46"/>
  <c r="S213" i="46"/>
  <c r="R13" i="46"/>
  <c r="R14" i="46"/>
  <c r="R15" i="46"/>
  <c r="R16" i="46"/>
  <c r="R17" i="46"/>
  <c r="R18" i="46"/>
  <c r="R19" i="46"/>
  <c r="R20" i="46"/>
  <c r="R21" i="46"/>
  <c r="R22" i="46"/>
  <c r="R23" i="46"/>
  <c r="R24" i="46"/>
  <c r="R25" i="46"/>
  <c r="R26" i="46"/>
  <c r="R27" i="46"/>
  <c r="R28" i="46"/>
  <c r="R29" i="46"/>
  <c r="R30" i="46"/>
  <c r="R31" i="46"/>
  <c r="R32" i="46"/>
  <c r="R33" i="46"/>
  <c r="R34" i="46"/>
  <c r="R35" i="46"/>
  <c r="R36" i="46"/>
  <c r="R37" i="46"/>
  <c r="R38" i="46"/>
  <c r="R39" i="46"/>
  <c r="R40" i="46"/>
  <c r="R41" i="46"/>
  <c r="R42" i="46"/>
  <c r="R43" i="46"/>
  <c r="R44" i="46"/>
  <c r="R45" i="46"/>
  <c r="R46" i="46"/>
  <c r="R47" i="46"/>
  <c r="R48" i="46"/>
  <c r="R49" i="46"/>
  <c r="R50" i="46"/>
  <c r="R51" i="46"/>
  <c r="R52" i="46"/>
  <c r="R53" i="46"/>
  <c r="R54" i="46"/>
  <c r="R55" i="46"/>
  <c r="R56" i="46"/>
  <c r="R57" i="46"/>
  <c r="R58" i="46"/>
  <c r="R59" i="46"/>
  <c r="R60" i="46"/>
  <c r="R61" i="46"/>
  <c r="R62" i="46"/>
  <c r="R63" i="46"/>
  <c r="R64" i="46"/>
  <c r="R65" i="46"/>
  <c r="R66" i="46"/>
  <c r="R67" i="46"/>
  <c r="R68" i="46"/>
  <c r="R69" i="46"/>
  <c r="R70" i="46"/>
  <c r="R71" i="46"/>
  <c r="R72" i="46"/>
  <c r="R73" i="46"/>
  <c r="R74" i="46"/>
  <c r="R75" i="46"/>
  <c r="R76" i="46"/>
  <c r="R77" i="46"/>
  <c r="R78" i="46"/>
  <c r="R79" i="46"/>
  <c r="R80" i="46"/>
  <c r="R81" i="46"/>
  <c r="R82" i="46"/>
  <c r="R83" i="46"/>
  <c r="R84" i="46"/>
  <c r="R85" i="46"/>
  <c r="R86" i="46"/>
  <c r="R87" i="46"/>
  <c r="R88" i="46"/>
  <c r="R89" i="46"/>
  <c r="R90" i="46"/>
  <c r="R91" i="46"/>
  <c r="R92" i="46"/>
  <c r="R93" i="46"/>
  <c r="R94" i="46"/>
  <c r="R95" i="46"/>
  <c r="R96" i="46"/>
  <c r="R97" i="46"/>
  <c r="R98" i="46"/>
  <c r="R99" i="46"/>
  <c r="R100" i="46"/>
  <c r="R101" i="46"/>
  <c r="R102" i="46"/>
  <c r="R103" i="46"/>
  <c r="R104" i="46"/>
  <c r="R105" i="46"/>
  <c r="R106" i="46"/>
  <c r="R107" i="46"/>
  <c r="R108" i="46"/>
  <c r="R109" i="46"/>
  <c r="R110" i="46"/>
  <c r="R111" i="46"/>
  <c r="R112" i="46"/>
  <c r="R113" i="46"/>
  <c r="R114" i="46"/>
  <c r="R115" i="46"/>
  <c r="R116" i="46"/>
  <c r="R117" i="46"/>
  <c r="R118" i="46"/>
  <c r="R119" i="46"/>
  <c r="R120" i="46"/>
  <c r="R121" i="46"/>
  <c r="R122" i="46"/>
  <c r="R123" i="46"/>
  <c r="R124" i="46"/>
  <c r="R125" i="46"/>
  <c r="R126" i="46"/>
  <c r="R127" i="46"/>
  <c r="R128" i="46"/>
  <c r="R129" i="46"/>
  <c r="R130" i="46"/>
  <c r="R131" i="46"/>
  <c r="R132" i="46"/>
  <c r="R133" i="46"/>
  <c r="R134" i="46"/>
  <c r="R135" i="46"/>
  <c r="R136" i="46"/>
  <c r="R137" i="46"/>
  <c r="R138" i="46"/>
  <c r="R139" i="46"/>
  <c r="R140" i="46"/>
  <c r="R141" i="46"/>
  <c r="R142" i="46"/>
  <c r="R143" i="46"/>
  <c r="R144" i="46"/>
  <c r="R145" i="46"/>
  <c r="R146" i="46"/>
  <c r="R147" i="46"/>
  <c r="R148" i="46"/>
  <c r="R149" i="46"/>
  <c r="R150" i="46"/>
  <c r="R151" i="46"/>
  <c r="R152" i="46"/>
  <c r="R153" i="46"/>
  <c r="R154" i="46"/>
  <c r="R155" i="46"/>
  <c r="R156" i="46"/>
  <c r="R157" i="46"/>
  <c r="R158" i="46"/>
  <c r="R159" i="46"/>
  <c r="R160" i="46"/>
  <c r="R161" i="46"/>
  <c r="R162" i="46"/>
  <c r="R163" i="46"/>
  <c r="R164" i="46"/>
  <c r="R165" i="46"/>
  <c r="R166" i="46"/>
  <c r="R167" i="46"/>
  <c r="R168" i="46"/>
  <c r="R169" i="46"/>
  <c r="R170" i="46"/>
  <c r="R171" i="46"/>
  <c r="R172" i="46"/>
  <c r="R173" i="46"/>
  <c r="R174" i="46"/>
  <c r="R175" i="46"/>
  <c r="R176" i="46"/>
  <c r="R177" i="46"/>
  <c r="R178" i="46"/>
  <c r="R179" i="46"/>
  <c r="R180" i="46"/>
  <c r="R181" i="46"/>
  <c r="R182" i="46"/>
  <c r="R183" i="46"/>
  <c r="R184" i="46"/>
  <c r="R185" i="46"/>
  <c r="R186" i="46"/>
  <c r="R187" i="46"/>
  <c r="R188" i="46"/>
  <c r="R189" i="46"/>
  <c r="R190" i="46"/>
  <c r="R191" i="46"/>
  <c r="R192" i="46"/>
  <c r="R193" i="46"/>
  <c r="R194" i="46"/>
  <c r="R195" i="46"/>
  <c r="R196" i="46"/>
  <c r="R197" i="46"/>
  <c r="R198" i="46"/>
  <c r="R199" i="46"/>
  <c r="R200" i="46"/>
  <c r="R201" i="46"/>
  <c r="R202" i="46"/>
  <c r="R203" i="46"/>
  <c r="R204" i="46"/>
  <c r="R205" i="46"/>
  <c r="R206" i="46"/>
  <c r="R207" i="46"/>
  <c r="R208" i="46"/>
  <c r="R209" i="46"/>
  <c r="R210" i="46"/>
  <c r="R211" i="46"/>
  <c r="R212" i="46"/>
  <c r="R213" i="46"/>
  <c r="Q13" i="46"/>
  <c r="Q14" i="46"/>
  <c r="Q15" i="46"/>
  <c r="Q16" i="46"/>
  <c r="Q17" i="46"/>
  <c r="Q18" i="46"/>
  <c r="Q19" i="46"/>
  <c r="Q20" i="46"/>
  <c r="Q21" i="46"/>
  <c r="Q22" i="46"/>
  <c r="Q23" i="46"/>
  <c r="Q24" i="46"/>
  <c r="Q25" i="46"/>
  <c r="Q26" i="46"/>
  <c r="Q27" i="46"/>
  <c r="Q28" i="46"/>
  <c r="Q29" i="46"/>
  <c r="Q30" i="46"/>
  <c r="Q31" i="46"/>
  <c r="Q32" i="46"/>
  <c r="Q33" i="46"/>
  <c r="Q34" i="46"/>
  <c r="Q35" i="46"/>
  <c r="Q36" i="46"/>
  <c r="Q37" i="46"/>
  <c r="Q38" i="46"/>
  <c r="Q39" i="46"/>
  <c r="Q40" i="46"/>
  <c r="Q41" i="46"/>
  <c r="Q42" i="46"/>
  <c r="Q43" i="46"/>
  <c r="W43" i="46" s="1"/>
  <c r="Q44" i="46"/>
  <c r="Q45" i="46"/>
  <c r="Q46" i="46"/>
  <c r="Q47" i="46"/>
  <c r="Q48" i="46"/>
  <c r="Q49" i="46"/>
  <c r="Q50" i="46"/>
  <c r="Q51" i="46"/>
  <c r="Q52" i="46"/>
  <c r="Q53" i="46"/>
  <c r="Q54" i="46"/>
  <c r="Q55" i="46"/>
  <c r="Q56" i="46"/>
  <c r="Q57" i="46"/>
  <c r="Q58" i="46"/>
  <c r="Q59" i="46"/>
  <c r="Q60" i="46"/>
  <c r="Q61" i="46"/>
  <c r="Q62" i="46"/>
  <c r="Q63" i="46"/>
  <c r="Q64" i="46"/>
  <c r="Q65" i="46"/>
  <c r="Q66" i="46"/>
  <c r="Q67" i="46"/>
  <c r="Q68" i="46"/>
  <c r="Q69" i="46"/>
  <c r="Q70" i="46"/>
  <c r="Q71" i="46"/>
  <c r="Q72" i="46"/>
  <c r="Q73" i="46"/>
  <c r="Q74" i="46"/>
  <c r="Q75" i="46"/>
  <c r="Q76" i="46"/>
  <c r="Q77" i="46"/>
  <c r="Q78" i="46"/>
  <c r="Q79" i="46"/>
  <c r="W79" i="46" s="1"/>
  <c r="Q80" i="46"/>
  <c r="Q81" i="46"/>
  <c r="Q82" i="46"/>
  <c r="Q83" i="46"/>
  <c r="W83" i="46" s="1"/>
  <c r="Q84" i="46"/>
  <c r="Q85" i="46"/>
  <c r="Q86" i="46"/>
  <c r="Q87" i="46"/>
  <c r="Q88" i="46"/>
  <c r="Q89" i="46"/>
  <c r="Q90" i="46"/>
  <c r="Q91" i="46"/>
  <c r="W91" i="46" s="1"/>
  <c r="Q92" i="46"/>
  <c r="Q93" i="46"/>
  <c r="Q94" i="46"/>
  <c r="Q95" i="46"/>
  <c r="Q96" i="46"/>
  <c r="Q97" i="46"/>
  <c r="Q98" i="46"/>
  <c r="Q99" i="46"/>
  <c r="Q100" i="46"/>
  <c r="Q101" i="46"/>
  <c r="Q102" i="46"/>
  <c r="Q103" i="46"/>
  <c r="Q104" i="46"/>
  <c r="Q105" i="46"/>
  <c r="Q106" i="46"/>
  <c r="Q107" i="46"/>
  <c r="Q108" i="46"/>
  <c r="Q109" i="46"/>
  <c r="Q110" i="46"/>
  <c r="Q111" i="46"/>
  <c r="Q112" i="46"/>
  <c r="Q113" i="46"/>
  <c r="Q114" i="46"/>
  <c r="Q115" i="46"/>
  <c r="Q116" i="46"/>
  <c r="Q117" i="46"/>
  <c r="Q118" i="46"/>
  <c r="Q119" i="46"/>
  <c r="Q120" i="46"/>
  <c r="Q121" i="46"/>
  <c r="Q122" i="46"/>
  <c r="Q123" i="46"/>
  <c r="Q124" i="46"/>
  <c r="Q125" i="46"/>
  <c r="Q126" i="46"/>
  <c r="Q127" i="46"/>
  <c r="Q128" i="46"/>
  <c r="Q129" i="46"/>
  <c r="Q130" i="46"/>
  <c r="Q131" i="46"/>
  <c r="Q132" i="46"/>
  <c r="Q133" i="46"/>
  <c r="Q134" i="46"/>
  <c r="Q135" i="46"/>
  <c r="Q136" i="46"/>
  <c r="Q137" i="46"/>
  <c r="Q138" i="46"/>
  <c r="Q139" i="46"/>
  <c r="Q140" i="46"/>
  <c r="Q141" i="46"/>
  <c r="Q142" i="46"/>
  <c r="Q143" i="46"/>
  <c r="W143" i="46" s="1"/>
  <c r="Q144" i="46"/>
  <c r="Q145" i="46"/>
  <c r="Q146" i="46"/>
  <c r="Q147" i="46"/>
  <c r="W147" i="46" s="1"/>
  <c r="Q148" i="46"/>
  <c r="Q149" i="46"/>
  <c r="Q150" i="46"/>
  <c r="Q151" i="46"/>
  <c r="Q152" i="46"/>
  <c r="Q153" i="46"/>
  <c r="Q154" i="46"/>
  <c r="Q155" i="46"/>
  <c r="Q156" i="46"/>
  <c r="Q157" i="46"/>
  <c r="Q158" i="46"/>
  <c r="Q159" i="46"/>
  <c r="Q160" i="46"/>
  <c r="Q161" i="46"/>
  <c r="Q162" i="46"/>
  <c r="Q163" i="46"/>
  <c r="Q164" i="46"/>
  <c r="Q165" i="46"/>
  <c r="Q166" i="46"/>
  <c r="Q167" i="46"/>
  <c r="Q168" i="46"/>
  <c r="Q169" i="46"/>
  <c r="Q170" i="46"/>
  <c r="Q171" i="46"/>
  <c r="Q172" i="46"/>
  <c r="Q173" i="46"/>
  <c r="Q174" i="46"/>
  <c r="Q175" i="46"/>
  <c r="Q176" i="46"/>
  <c r="Q177" i="46"/>
  <c r="Q178" i="46"/>
  <c r="Q179" i="46"/>
  <c r="Q180" i="46"/>
  <c r="Q181" i="46"/>
  <c r="Q182" i="46"/>
  <c r="Q183" i="46"/>
  <c r="W183" i="46" s="1"/>
  <c r="Q184" i="46"/>
  <c r="Q185" i="46"/>
  <c r="Q186" i="46"/>
  <c r="Q187" i="46"/>
  <c r="W187" i="46" s="1"/>
  <c r="Q188" i="46"/>
  <c r="Q189" i="46"/>
  <c r="Q190" i="46"/>
  <c r="Q191" i="46"/>
  <c r="Q192" i="46"/>
  <c r="Q193" i="46"/>
  <c r="Q194" i="46"/>
  <c r="Q195" i="46"/>
  <c r="Q196" i="46"/>
  <c r="Q197" i="46"/>
  <c r="Q198" i="46"/>
  <c r="Q199" i="46"/>
  <c r="Q200" i="46"/>
  <c r="Q201" i="46"/>
  <c r="Q202" i="46"/>
  <c r="Q203" i="46"/>
  <c r="Q204" i="46"/>
  <c r="Q205" i="46"/>
  <c r="Q206" i="46"/>
  <c r="Q207" i="46"/>
  <c r="Q208" i="46"/>
  <c r="Q209" i="46"/>
  <c r="Q210" i="46"/>
  <c r="Q211" i="46"/>
  <c r="W211" i="46" s="1"/>
  <c r="Q212" i="46"/>
  <c r="Q213" i="46"/>
  <c r="HL213" i="46"/>
  <c r="HL212" i="46"/>
  <c r="HL210" i="46"/>
  <c r="HL209" i="46"/>
  <c r="HL208" i="46"/>
  <c r="HL207" i="46"/>
  <c r="HL206" i="46"/>
  <c r="HL205" i="46"/>
  <c r="HL204" i="46"/>
  <c r="HL203" i="46"/>
  <c r="HL202" i="46"/>
  <c r="HL201" i="46"/>
  <c r="HL200" i="46"/>
  <c r="HL199" i="46"/>
  <c r="HL197" i="46"/>
  <c r="HL196" i="46"/>
  <c r="HL195" i="46"/>
  <c r="HL194" i="46"/>
  <c r="HL193" i="46"/>
  <c r="HL192" i="46"/>
  <c r="HL191" i="46"/>
  <c r="HL188" i="46"/>
  <c r="HL186" i="46"/>
  <c r="HL184" i="46"/>
  <c r="HL182" i="46"/>
  <c r="HL181" i="46"/>
  <c r="HL179" i="46"/>
  <c r="HL177" i="46"/>
  <c r="HL176" i="46"/>
  <c r="HL175" i="46"/>
  <c r="HL173" i="46"/>
  <c r="HL172" i="46"/>
  <c r="HL171" i="46"/>
  <c r="HL169" i="46"/>
  <c r="HL168" i="46"/>
  <c r="HL167" i="46"/>
  <c r="HL164" i="46"/>
  <c r="HL163" i="46"/>
  <c r="HL162" i="46"/>
  <c r="HL160" i="46"/>
  <c r="HL159" i="46"/>
  <c r="HL158" i="46"/>
  <c r="HL157" i="46"/>
  <c r="HL155" i="46"/>
  <c r="HL154" i="46"/>
  <c r="HL153" i="46"/>
  <c r="HL152" i="46"/>
  <c r="HL151" i="46"/>
  <c r="HL150" i="46"/>
  <c r="HL149" i="46"/>
  <c r="HL148" i="46"/>
  <c r="HL145" i="46"/>
  <c r="HL144" i="46"/>
  <c r="HL142" i="46"/>
  <c r="HL141" i="46"/>
  <c r="HL140" i="46"/>
  <c r="HL139" i="46"/>
  <c r="HL138" i="46"/>
  <c r="HL137" i="46"/>
  <c r="HL135" i="46"/>
  <c r="HL134" i="46"/>
  <c r="HL133" i="46"/>
  <c r="HL132" i="46"/>
  <c r="HL131" i="46"/>
  <c r="HL130" i="46"/>
  <c r="HL129" i="46"/>
  <c r="HL128" i="46"/>
  <c r="HL127" i="46"/>
  <c r="HL124" i="46"/>
  <c r="HL123" i="46"/>
  <c r="HL122" i="46"/>
  <c r="HL121" i="46"/>
  <c r="HL120" i="46"/>
  <c r="HL119" i="46"/>
  <c r="HL116" i="46"/>
  <c r="HL115" i="46"/>
  <c r="HL114" i="46"/>
  <c r="HL113" i="46"/>
  <c r="HL112" i="46"/>
  <c r="HL111" i="46"/>
  <c r="HL110" i="46"/>
  <c r="HL107" i="46"/>
  <c r="HL106" i="46"/>
  <c r="HL103" i="46"/>
  <c r="HL102" i="46"/>
  <c r="HL101" i="46"/>
  <c r="HL100" i="46"/>
  <c r="HL99" i="46"/>
  <c r="HL98" i="46"/>
  <c r="HL97" i="46"/>
  <c r="HL96" i="46"/>
  <c r="HL95" i="46"/>
  <c r="HL94" i="46"/>
  <c r="HL93" i="46"/>
  <c r="HL92" i="46"/>
  <c r="HL89" i="46"/>
  <c r="HL88" i="46"/>
  <c r="HL87" i="46"/>
  <c r="HL86" i="46"/>
  <c r="HL85" i="46"/>
  <c r="HL84" i="46"/>
  <c r="HL81" i="46"/>
  <c r="HL80" i="46"/>
  <c r="HL76" i="46"/>
  <c r="HL75" i="46"/>
  <c r="HL74" i="46"/>
  <c r="HL73" i="46"/>
  <c r="HL72" i="46"/>
  <c r="HL71" i="46"/>
  <c r="HL70" i="46"/>
  <c r="HL69" i="46"/>
  <c r="HL68" i="46"/>
  <c r="HL67" i="46"/>
  <c r="HL66" i="46"/>
  <c r="HL65" i="46"/>
  <c r="HL64" i="46"/>
  <c r="HL63" i="46"/>
  <c r="HL62" i="46"/>
  <c r="HL61" i="46"/>
  <c r="HL60" i="46"/>
  <c r="HL59" i="46"/>
  <c r="HL58" i="46"/>
  <c r="HL57" i="46"/>
  <c r="HL55" i="46"/>
  <c r="HL54" i="46"/>
  <c r="HL53" i="46"/>
  <c r="HL52" i="46"/>
  <c r="HL50" i="46"/>
  <c r="HL49" i="46"/>
  <c r="HL48" i="46"/>
  <c r="HL47" i="46"/>
  <c r="HL46" i="46"/>
  <c r="HL45" i="46"/>
  <c r="HL44" i="46"/>
  <c r="HL42" i="46"/>
  <c r="HL41" i="46"/>
  <c r="HL40" i="46"/>
  <c r="HL39" i="46"/>
  <c r="HL38" i="46"/>
  <c r="HL37" i="46"/>
  <c r="HL36" i="46"/>
  <c r="HL35" i="46"/>
  <c r="HL33" i="46"/>
  <c r="HL32" i="46"/>
  <c r="HL31" i="46"/>
  <c r="HL30" i="46"/>
  <c r="HL29" i="46"/>
  <c r="HL27" i="46"/>
  <c r="HL26" i="46"/>
  <c r="HL25" i="46"/>
  <c r="HL24" i="46"/>
  <c r="HL23" i="46"/>
  <c r="HL22" i="46"/>
  <c r="HL21" i="46"/>
  <c r="HL19" i="46"/>
  <c r="HL18" i="46"/>
  <c r="HL17" i="46"/>
  <c r="HL16" i="46"/>
  <c r="HL15" i="46"/>
  <c r="HL14" i="46"/>
  <c r="HL13" i="46"/>
  <c r="HL12" i="46"/>
  <c r="W198" i="46" l="1"/>
  <c r="W190" i="46"/>
  <c r="W178" i="46"/>
  <c r="W174" i="46"/>
  <c r="W170" i="46"/>
  <c r="W166" i="46"/>
  <c r="W126" i="46"/>
  <c r="W118" i="46"/>
  <c r="W90" i="46"/>
  <c r="W82" i="46"/>
  <c r="W78" i="46"/>
  <c r="W34" i="46"/>
  <c r="W185" i="46"/>
  <c r="W161" i="46"/>
  <c r="W125" i="46"/>
  <c r="W117" i="46"/>
  <c r="W109" i="46"/>
  <c r="W105" i="46"/>
  <c r="W180" i="46"/>
  <c r="W156" i="46"/>
  <c r="W136" i="46"/>
  <c r="W108" i="46"/>
  <c r="W104" i="46"/>
  <c r="W56" i="46"/>
  <c r="W28" i="46"/>
  <c r="W20" i="46"/>
  <c r="W51" i="46"/>
  <c r="HL165" i="46"/>
  <c r="HL146" i="46"/>
  <c r="HL77" i="46"/>
  <c r="HL10" i="46"/>
  <c r="HL189" i="46"/>
  <c r="HL214" i="46" l="1"/>
  <c r="JJ29" i="48" l="1"/>
  <c r="HL216" i="46"/>
  <c r="GU213" i="46"/>
  <c r="GU212" i="46"/>
  <c r="GU210" i="46"/>
  <c r="GU209" i="46"/>
  <c r="GU208" i="46"/>
  <c r="GU207" i="46"/>
  <c r="GU206" i="46"/>
  <c r="GU205" i="46"/>
  <c r="GU204" i="46"/>
  <c r="GU203" i="46"/>
  <c r="GU202" i="46"/>
  <c r="GU201" i="46"/>
  <c r="GU200" i="46"/>
  <c r="GU199" i="46"/>
  <c r="GU197" i="46"/>
  <c r="GU196" i="46"/>
  <c r="GU195" i="46"/>
  <c r="GU194" i="46"/>
  <c r="GU193" i="46"/>
  <c r="GU192" i="46"/>
  <c r="GU191" i="46"/>
  <c r="GU188" i="46"/>
  <c r="GU186" i="46"/>
  <c r="GU184" i="46"/>
  <c r="GU182" i="46"/>
  <c r="GU181" i="46"/>
  <c r="GU179" i="46"/>
  <c r="GU177" i="46"/>
  <c r="GU176" i="46"/>
  <c r="GU175" i="46"/>
  <c r="GU173" i="46"/>
  <c r="GU172" i="46"/>
  <c r="GU171" i="46"/>
  <c r="GU169" i="46"/>
  <c r="GU168" i="46"/>
  <c r="GU167" i="46"/>
  <c r="GU164" i="46"/>
  <c r="GU163" i="46"/>
  <c r="GU162" i="46"/>
  <c r="GU160" i="46"/>
  <c r="GU159" i="46"/>
  <c r="GU158" i="46"/>
  <c r="GU157" i="46"/>
  <c r="GU155" i="46"/>
  <c r="GU154" i="46"/>
  <c r="GU153" i="46"/>
  <c r="GU152" i="46"/>
  <c r="GU151" i="46"/>
  <c r="GU150" i="46"/>
  <c r="GU149" i="46"/>
  <c r="GU148" i="46"/>
  <c r="GU145" i="46"/>
  <c r="GU144" i="46"/>
  <c r="GU142" i="46"/>
  <c r="GU141" i="46"/>
  <c r="GU140" i="46"/>
  <c r="GU139" i="46"/>
  <c r="GU138" i="46"/>
  <c r="GU137" i="46"/>
  <c r="GU135" i="46"/>
  <c r="GU134" i="46"/>
  <c r="GU133" i="46"/>
  <c r="GU132" i="46"/>
  <c r="GU131" i="46"/>
  <c r="GU130" i="46"/>
  <c r="GU129" i="46"/>
  <c r="GU128" i="46"/>
  <c r="GU127" i="46"/>
  <c r="GU124" i="46"/>
  <c r="GU123" i="46"/>
  <c r="GU122" i="46"/>
  <c r="GU121" i="46"/>
  <c r="GU120" i="46"/>
  <c r="GU119" i="46"/>
  <c r="GU116" i="46"/>
  <c r="GU115" i="46"/>
  <c r="GU114" i="46"/>
  <c r="GU113" i="46"/>
  <c r="GU112" i="46"/>
  <c r="GU111" i="46"/>
  <c r="GU110" i="46"/>
  <c r="GU107" i="46"/>
  <c r="GU106" i="46"/>
  <c r="GU103" i="46"/>
  <c r="GU102" i="46"/>
  <c r="GU101" i="46"/>
  <c r="GU100" i="46"/>
  <c r="GU99" i="46"/>
  <c r="GU98" i="46"/>
  <c r="GU97" i="46"/>
  <c r="GU96" i="46"/>
  <c r="GU95" i="46"/>
  <c r="GU94" i="46"/>
  <c r="GU93" i="46"/>
  <c r="GU92" i="46"/>
  <c r="GU89" i="46"/>
  <c r="GU88" i="46"/>
  <c r="GU87" i="46"/>
  <c r="GU86" i="46"/>
  <c r="GU85" i="46"/>
  <c r="GU84" i="46"/>
  <c r="GU81" i="46"/>
  <c r="GU80" i="46"/>
  <c r="GU76" i="46"/>
  <c r="GU75" i="46"/>
  <c r="GU74" i="46"/>
  <c r="GU73" i="46"/>
  <c r="GU72" i="46"/>
  <c r="GU71" i="46"/>
  <c r="GU70" i="46"/>
  <c r="GU69" i="46"/>
  <c r="GU68" i="46"/>
  <c r="GU67" i="46"/>
  <c r="GU66" i="46"/>
  <c r="GU65" i="46"/>
  <c r="GU64" i="46"/>
  <c r="GU63" i="46"/>
  <c r="GU62" i="46"/>
  <c r="GU61" i="46"/>
  <c r="GU60" i="46"/>
  <c r="GU59" i="46"/>
  <c r="GU58" i="46"/>
  <c r="GU57" i="46"/>
  <c r="GU55" i="46"/>
  <c r="GU54" i="46"/>
  <c r="GU53" i="46"/>
  <c r="GU52" i="46"/>
  <c r="GU50" i="46"/>
  <c r="GU49" i="46"/>
  <c r="GU48" i="46"/>
  <c r="GU47" i="46"/>
  <c r="GU46" i="46"/>
  <c r="GU45" i="46"/>
  <c r="GU44" i="46"/>
  <c r="GU42" i="46"/>
  <c r="GU41" i="46"/>
  <c r="GU40" i="46"/>
  <c r="GU39" i="46"/>
  <c r="GU38" i="46"/>
  <c r="GU37" i="46"/>
  <c r="GU36" i="46"/>
  <c r="GU35" i="46"/>
  <c r="GU33" i="46"/>
  <c r="GU32" i="46"/>
  <c r="GU31" i="46"/>
  <c r="GU30" i="46"/>
  <c r="GU29" i="46"/>
  <c r="GU27" i="46"/>
  <c r="GU26" i="46"/>
  <c r="GU25" i="46"/>
  <c r="GU24" i="46"/>
  <c r="GU23" i="46"/>
  <c r="GU22" i="46"/>
  <c r="GU21" i="46"/>
  <c r="GU19" i="46"/>
  <c r="GU18" i="46"/>
  <c r="GU17" i="46"/>
  <c r="GU16" i="46"/>
  <c r="GU15" i="46"/>
  <c r="GU14" i="46"/>
  <c r="GU13" i="46"/>
  <c r="GU12" i="46"/>
  <c r="HT216" i="46" l="1"/>
  <c r="HU216" i="46" s="1"/>
  <c r="HR216" i="46"/>
  <c r="HS216" i="46" s="1"/>
  <c r="JJ31" i="48"/>
  <c r="JH30" i="48"/>
  <c r="JJ30" i="48" s="1"/>
  <c r="JJ32" i="48" s="1"/>
  <c r="HL217" i="46"/>
  <c r="GU165" i="46"/>
  <c r="GU77" i="46"/>
  <c r="GU10" i="46"/>
  <c r="GU189" i="46"/>
  <c r="GU146" i="46"/>
  <c r="JH33" i="48" l="1"/>
  <c r="HK215" i="46"/>
  <c r="HT217" i="46"/>
  <c r="HU217" i="46" s="1"/>
  <c r="HR217" i="46"/>
  <c r="HS217" i="46" s="1"/>
  <c r="JT39" i="48"/>
  <c r="JC39" i="48" s="1"/>
  <c r="E65" i="48" s="1"/>
  <c r="G65" i="48" s="1"/>
  <c r="G17" i="44" s="1"/>
  <c r="GU214" i="46"/>
  <c r="HQ215" i="46" l="1"/>
  <c r="HK220" i="46"/>
  <c r="HO224" i="46" s="1"/>
  <c r="HL215" i="46"/>
  <c r="IO29" i="48"/>
  <c r="GU216" i="46"/>
  <c r="GD213" i="46"/>
  <c r="GD212" i="46"/>
  <c r="GD210" i="46"/>
  <c r="GD209" i="46"/>
  <c r="GD208" i="46"/>
  <c r="GD207" i="46"/>
  <c r="GD206" i="46"/>
  <c r="GD205" i="46"/>
  <c r="GD204" i="46"/>
  <c r="GD203" i="46"/>
  <c r="GD202" i="46"/>
  <c r="GD201" i="46"/>
  <c r="GD200" i="46"/>
  <c r="GD199" i="46"/>
  <c r="GD197" i="46"/>
  <c r="GD196" i="46"/>
  <c r="GD195" i="46"/>
  <c r="GD194" i="46"/>
  <c r="GD193" i="46"/>
  <c r="GD192" i="46"/>
  <c r="GD191" i="46"/>
  <c r="GD188" i="46"/>
  <c r="GD186" i="46"/>
  <c r="GD184" i="46"/>
  <c r="GD182" i="46"/>
  <c r="GD181" i="46"/>
  <c r="GD179" i="46"/>
  <c r="GD177" i="46"/>
  <c r="GD176" i="46"/>
  <c r="GD175" i="46"/>
  <c r="GD173" i="46"/>
  <c r="GD172" i="46"/>
  <c r="GD171" i="46"/>
  <c r="GD169" i="46"/>
  <c r="GD168" i="46"/>
  <c r="GD167" i="46"/>
  <c r="GD164" i="46"/>
  <c r="GD163" i="46"/>
  <c r="GD162" i="46"/>
  <c r="GD160" i="46"/>
  <c r="GD159" i="46"/>
  <c r="GD158" i="46"/>
  <c r="GD157" i="46"/>
  <c r="GD155" i="46"/>
  <c r="GD154" i="46"/>
  <c r="GD153" i="46"/>
  <c r="GD152" i="46"/>
  <c r="GD151" i="46"/>
  <c r="GD150" i="46"/>
  <c r="GD149" i="46"/>
  <c r="GD148" i="46"/>
  <c r="GD145" i="46"/>
  <c r="GD144" i="46"/>
  <c r="GD142" i="46"/>
  <c r="GD141" i="46"/>
  <c r="GD140" i="46"/>
  <c r="GD139" i="46"/>
  <c r="GD138" i="46"/>
  <c r="GD137" i="46"/>
  <c r="GD135" i="46"/>
  <c r="GD134" i="46"/>
  <c r="GD133" i="46"/>
  <c r="GD132" i="46"/>
  <c r="GD131" i="46"/>
  <c r="GD130" i="46"/>
  <c r="GD129" i="46"/>
  <c r="GD128" i="46"/>
  <c r="GD127" i="46"/>
  <c r="GD124" i="46"/>
  <c r="GD123" i="46"/>
  <c r="GD122" i="46"/>
  <c r="GD121" i="46"/>
  <c r="GD120" i="46"/>
  <c r="GD119" i="46"/>
  <c r="GD116" i="46"/>
  <c r="GD115" i="46"/>
  <c r="GD114" i="46"/>
  <c r="GD113" i="46"/>
  <c r="GD112" i="46"/>
  <c r="GD111" i="46"/>
  <c r="GD110" i="46"/>
  <c r="GD107" i="46"/>
  <c r="GD106" i="46"/>
  <c r="GD103" i="46"/>
  <c r="GD102" i="46"/>
  <c r="GD101" i="46"/>
  <c r="GD100" i="46"/>
  <c r="GD99" i="46"/>
  <c r="GD98" i="46"/>
  <c r="GD97" i="46"/>
  <c r="GD96" i="46"/>
  <c r="GD95" i="46"/>
  <c r="GD94" i="46"/>
  <c r="GD93" i="46"/>
  <c r="GD92" i="46"/>
  <c r="GD89" i="46"/>
  <c r="GD88" i="46"/>
  <c r="GD87" i="46"/>
  <c r="GD86" i="46"/>
  <c r="GD85" i="46"/>
  <c r="GD84" i="46"/>
  <c r="GD81" i="46"/>
  <c r="GD80" i="46"/>
  <c r="GD76" i="46"/>
  <c r="GD75" i="46"/>
  <c r="GD74" i="46"/>
  <c r="GD73" i="46"/>
  <c r="GD72" i="46"/>
  <c r="GD71" i="46"/>
  <c r="GD70" i="46"/>
  <c r="GD69" i="46"/>
  <c r="GD68" i="46"/>
  <c r="GD67" i="46"/>
  <c r="GD66" i="46"/>
  <c r="GD65" i="46"/>
  <c r="GD64" i="46"/>
  <c r="GD63" i="46"/>
  <c r="GD62" i="46"/>
  <c r="GD61" i="46"/>
  <c r="GD60" i="46"/>
  <c r="GD59" i="46"/>
  <c r="GD58" i="46"/>
  <c r="GD57" i="46"/>
  <c r="GD55" i="46"/>
  <c r="GD54" i="46"/>
  <c r="GD53" i="46"/>
  <c r="GD52" i="46"/>
  <c r="GD50" i="46"/>
  <c r="GD49" i="46"/>
  <c r="GD48" i="46"/>
  <c r="GD47" i="46"/>
  <c r="GD46" i="46"/>
  <c r="GD45" i="46"/>
  <c r="GD44" i="46"/>
  <c r="GD42" i="46"/>
  <c r="GD41" i="46"/>
  <c r="GD40" i="46"/>
  <c r="GD39" i="46"/>
  <c r="GD38" i="46"/>
  <c r="GD37" i="46"/>
  <c r="GD36" i="46"/>
  <c r="GD35" i="46"/>
  <c r="GD33" i="46"/>
  <c r="GD32" i="46"/>
  <c r="GD31" i="46"/>
  <c r="GD30" i="46"/>
  <c r="GD29" i="46"/>
  <c r="GD27" i="46"/>
  <c r="GD26" i="46"/>
  <c r="GD25" i="46"/>
  <c r="GD24" i="46"/>
  <c r="GD23" i="46"/>
  <c r="GD22" i="46"/>
  <c r="GD21" i="46"/>
  <c r="GD19" i="46"/>
  <c r="GD18" i="46"/>
  <c r="GD17" i="46"/>
  <c r="GD16" i="46"/>
  <c r="GD15" i="46"/>
  <c r="GD14" i="46"/>
  <c r="GD13" i="46"/>
  <c r="GD12" i="46"/>
  <c r="HR215" i="46" l="1"/>
  <c r="HS215" i="46" s="1"/>
  <c r="HT215" i="46"/>
  <c r="HU215" i="46" s="1"/>
  <c r="HL218" i="46"/>
  <c r="GU217" i="46"/>
  <c r="HC216" i="46"/>
  <c r="HD216" i="46" s="1"/>
  <c r="HA216" i="46"/>
  <c r="HB216" i="46" s="1"/>
  <c r="IO31" i="48"/>
  <c r="IM30" i="48"/>
  <c r="GT215" i="46" s="1"/>
  <c r="GD77" i="46"/>
  <c r="GD10" i="46"/>
  <c r="GD189" i="46"/>
  <c r="GD165" i="46"/>
  <c r="GD146" i="46"/>
  <c r="GZ215" i="46" l="1"/>
  <c r="GT220" i="46"/>
  <c r="GX224" i="46" s="1"/>
  <c r="GU215" i="46"/>
  <c r="HR218" i="46"/>
  <c r="HS218" i="46" s="1"/>
  <c r="HS224" i="46" s="1"/>
  <c r="HG224" i="46" s="1"/>
  <c r="E241" i="46" s="1"/>
  <c r="F241" i="46" s="1"/>
  <c r="F17" i="44" s="1"/>
  <c r="HT218" i="46"/>
  <c r="HU218" i="46" s="1"/>
  <c r="HU219" i="46" s="1"/>
  <c r="HU220" i="46" s="1"/>
  <c r="HU224" i="46" s="1"/>
  <c r="HA217" i="46"/>
  <c r="HB217" i="46" s="1"/>
  <c r="HC217" i="46"/>
  <c r="HD217" i="46" s="1"/>
  <c r="IO30" i="48"/>
  <c r="IO32" i="48" s="1"/>
  <c r="IM33" i="48"/>
  <c r="GD214" i="46"/>
  <c r="GD216" i="46"/>
  <c r="HC215" i="46" l="1"/>
  <c r="HD215" i="46" s="1"/>
  <c r="GU218" i="46"/>
  <c r="HA215" i="46"/>
  <c r="HB215" i="46" s="1"/>
  <c r="GL216" i="46"/>
  <c r="GM216" i="46" s="1"/>
  <c r="GJ216" i="46"/>
  <c r="GK216" i="46" s="1"/>
  <c r="IY39" i="48"/>
  <c r="IH39" i="48" s="1"/>
  <c r="E64" i="48" s="1"/>
  <c r="G64" i="48" s="1"/>
  <c r="G16" i="44" s="1"/>
  <c r="HT29" i="48"/>
  <c r="GD217" i="46"/>
  <c r="FM213" i="46"/>
  <c r="FM212" i="46"/>
  <c r="FM210" i="46"/>
  <c r="FM209" i="46"/>
  <c r="FM208" i="46"/>
  <c r="FM207" i="46"/>
  <c r="FM206" i="46"/>
  <c r="FM205" i="46"/>
  <c r="FM204" i="46"/>
  <c r="FM203" i="46"/>
  <c r="FM202" i="46"/>
  <c r="FM201" i="46"/>
  <c r="FM200" i="46"/>
  <c r="FM199" i="46"/>
  <c r="FM197" i="46"/>
  <c r="FM196" i="46"/>
  <c r="FM195" i="46"/>
  <c r="FM194" i="46"/>
  <c r="FM193" i="46"/>
  <c r="FM192" i="46"/>
  <c r="FM191" i="46"/>
  <c r="FM188" i="46"/>
  <c r="FM186" i="46"/>
  <c r="FM184" i="46"/>
  <c r="FM182" i="46"/>
  <c r="FM181" i="46"/>
  <c r="FM179" i="46"/>
  <c r="FM177" i="46"/>
  <c r="FM176" i="46"/>
  <c r="FM175" i="46"/>
  <c r="FM173" i="46"/>
  <c r="FM172" i="46"/>
  <c r="FM171" i="46"/>
  <c r="FM169" i="46"/>
  <c r="FM168" i="46"/>
  <c r="FM167" i="46"/>
  <c r="FM164" i="46"/>
  <c r="FM163" i="46"/>
  <c r="FM162" i="46"/>
  <c r="FM160" i="46"/>
  <c r="FM159" i="46"/>
  <c r="FM158" i="46"/>
  <c r="FM157" i="46"/>
  <c r="FM155" i="46"/>
  <c r="FM154" i="46"/>
  <c r="FM153" i="46"/>
  <c r="FM152" i="46"/>
  <c r="FM151" i="46"/>
  <c r="FM150" i="46"/>
  <c r="FM149" i="46"/>
  <c r="FM148" i="46"/>
  <c r="FM145" i="46"/>
  <c r="FM144" i="46"/>
  <c r="FM142" i="46"/>
  <c r="FM141" i="46"/>
  <c r="FM140" i="46"/>
  <c r="FM139" i="46"/>
  <c r="FM138" i="46"/>
  <c r="FM137" i="46"/>
  <c r="FM135" i="46"/>
  <c r="FM134" i="46"/>
  <c r="FM133" i="46"/>
  <c r="FM132" i="46"/>
  <c r="FM131" i="46"/>
  <c r="FM130" i="46"/>
  <c r="FM129" i="46"/>
  <c r="FM128" i="46"/>
  <c r="FM127" i="46"/>
  <c r="FM124" i="46"/>
  <c r="FM123" i="46"/>
  <c r="FM122" i="46"/>
  <c r="FM121" i="46"/>
  <c r="FM120" i="46"/>
  <c r="FM119" i="46"/>
  <c r="FM116" i="46"/>
  <c r="FM115" i="46"/>
  <c r="FM114" i="46"/>
  <c r="FM113" i="46"/>
  <c r="FM112" i="46"/>
  <c r="FM111" i="46"/>
  <c r="FM110" i="46"/>
  <c r="FM107" i="46"/>
  <c r="FM106" i="46"/>
  <c r="FM103" i="46"/>
  <c r="FM102" i="46"/>
  <c r="FM101" i="46"/>
  <c r="FM100" i="46"/>
  <c r="FM99" i="46"/>
  <c r="FM98" i="46"/>
  <c r="FM97" i="46"/>
  <c r="FM96" i="46"/>
  <c r="FM95" i="46"/>
  <c r="FM94" i="46"/>
  <c r="FM93" i="46"/>
  <c r="FM92" i="46"/>
  <c r="FM89" i="46"/>
  <c r="FM88" i="46"/>
  <c r="FM87" i="46"/>
  <c r="FM86" i="46"/>
  <c r="FM85" i="46"/>
  <c r="FM84" i="46"/>
  <c r="FM81" i="46"/>
  <c r="FM80" i="46"/>
  <c r="FM76" i="46"/>
  <c r="FM75" i="46"/>
  <c r="FM74" i="46"/>
  <c r="FM73" i="46"/>
  <c r="FM72" i="46"/>
  <c r="FM71" i="46"/>
  <c r="FM70" i="46"/>
  <c r="FM69" i="46"/>
  <c r="FM68" i="46"/>
  <c r="FM67" i="46"/>
  <c r="FM66" i="46"/>
  <c r="FM65" i="46"/>
  <c r="FM64" i="46"/>
  <c r="FM63" i="46"/>
  <c r="FM62" i="46"/>
  <c r="FM61" i="46"/>
  <c r="FM60" i="46"/>
  <c r="FM59" i="46"/>
  <c r="FM58" i="46"/>
  <c r="FM57" i="46"/>
  <c r="FM55" i="46"/>
  <c r="FM54" i="46"/>
  <c r="FM53" i="46"/>
  <c r="FM52" i="46"/>
  <c r="FM50" i="46"/>
  <c r="FM49" i="46"/>
  <c r="FM48" i="46"/>
  <c r="FM47" i="46"/>
  <c r="FM46" i="46"/>
  <c r="FM45" i="46"/>
  <c r="FM44" i="46"/>
  <c r="FM42" i="46"/>
  <c r="FM41" i="46"/>
  <c r="FM40" i="46"/>
  <c r="FM39" i="46"/>
  <c r="FM38" i="46"/>
  <c r="FM37" i="46"/>
  <c r="FM36" i="46"/>
  <c r="FM35" i="46"/>
  <c r="FM33" i="46"/>
  <c r="FM32" i="46"/>
  <c r="FM31" i="46"/>
  <c r="FM30" i="46"/>
  <c r="FM29" i="46"/>
  <c r="FM27" i="46"/>
  <c r="FM26" i="46"/>
  <c r="FM25" i="46"/>
  <c r="FM24" i="46"/>
  <c r="FM23" i="46"/>
  <c r="FM22" i="46"/>
  <c r="FM21" i="46"/>
  <c r="FM19" i="46"/>
  <c r="FM18" i="46"/>
  <c r="FM17" i="46"/>
  <c r="FM16" i="46"/>
  <c r="FM15" i="46"/>
  <c r="FM14" i="46"/>
  <c r="FM13" i="46"/>
  <c r="FM12" i="46"/>
  <c r="HA218" i="46" l="1"/>
  <c r="HB218" i="46" s="1"/>
  <c r="HB224" i="46" s="1"/>
  <c r="HC218" i="46"/>
  <c r="HD218" i="46" s="1"/>
  <c r="HD219" i="46" s="1"/>
  <c r="HD220" i="46" s="1"/>
  <c r="HD224" i="46" s="1"/>
  <c r="GL217" i="46"/>
  <c r="GM217" i="46" s="1"/>
  <c r="GJ217" i="46"/>
  <c r="GK217" i="46" s="1"/>
  <c r="HT31" i="48"/>
  <c r="HR30" i="48"/>
  <c r="FM189" i="46"/>
  <c r="FM165" i="46"/>
  <c r="FM146" i="46"/>
  <c r="FM77" i="46"/>
  <c r="FM10" i="46"/>
  <c r="GP224" i="46" l="1"/>
  <c r="E240" i="46" s="1"/>
  <c r="F240" i="46" s="1"/>
  <c r="F16" i="44" s="1"/>
  <c r="HR33" i="48"/>
  <c r="GC215" i="46"/>
  <c r="HT30" i="48"/>
  <c r="HT32" i="48" s="1"/>
  <c r="ID39" i="48"/>
  <c r="FM214" i="46"/>
  <c r="GI215" i="46" l="1"/>
  <c r="GC220" i="46"/>
  <c r="GG224" i="46" s="1"/>
  <c r="GD215" i="46"/>
  <c r="HM39" i="48"/>
  <c r="E63" i="48" s="1"/>
  <c r="G63" i="48" s="1"/>
  <c r="G15" i="44" s="1"/>
  <c r="GY29" i="48"/>
  <c r="FM216" i="46"/>
  <c r="EV213" i="46"/>
  <c r="EV212" i="46"/>
  <c r="EV210" i="46"/>
  <c r="EV209" i="46"/>
  <c r="EV208" i="46"/>
  <c r="EV207" i="46"/>
  <c r="EV206" i="46"/>
  <c r="EV205" i="46"/>
  <c r="EV204" i="46"/>
  <c r="EV203" i="46"/>
  <c r="EV202" i="46"/>
  <c r="EV201" i="46"/>
  <c r="EV200" i="46"/>
  <c r="EV199" i="46"/>
  <c r="EV197" i="46"/>
  <c r="EV196" i="46"/>
  <c r="EV195" i="46"/>
  <c r="EV194" i="46"/>
  <c r="EV193" i="46"/>
  <c r="EV192" i="46"/>
  <c r="EV191" i="46"/>
  <c r="EV188" i="46"/>
  <c r="EV186" i="46"/>
  <c r="EV184" i="46"/>
  <c r="EV182" i="46"/>
  <c r="EV181" i="46"/>
  <c r="EV179" i="46"/>
  <c r="EV177" i="46"/>
  <c r="EV176" i="46"/>
  <c r="EV175" i="46"/>
  <c r="EV173" i="46"/>
  <c r="EV172" i="46"/>
  <c r="EV171" i="46"/>
  <c r="EV169" i="46"/>
  <c r="EV168" i="46"/>
  <c r="EV167" i="46"/>
  <c r="EV164" i="46"/>
  <c r="EV163" i="46"/>
  <c r="EV162" i="46"/>
  <c r="EV160" i="46"/>
  <c r="EV159" i="46"/>
  <c r="EV158" i="46"/>
  <c r="EV157" i="46"/>
  <c r="EV155" i="46"/>
  <c r="EV154" i="46"/>
  <c r="EV153" i="46"/>
  <c r="EV152" i="46"/>
  <c r="EV151" i="46"/>
  <c r="EV150" i="46"/>
  <c r="EV149" i="46"/>
  <c r="EV148" i="46"/>
  <c r="EV145" i="46"/>
  <c r="EV144" i="46"/>
  <c r="EV142" i="46"/>
  <c r="EV141" i="46"/>
  <c r="EV140" i="46"/>
  <c r="EV139" i="46"/>
  <c r="EV138" i="46"/>
  <c r="EV137" i="46"/>
  <c r="EV135" i="46"/>
  <c r="EV134" i="46"/>
  <c r="EV133" i="46"/>
  <c r="EV132" i="46"/>
  <c r="EV131" i="46"/>
  <c r="EV130" i="46"/>
  <c r="EV129" i="46"/>
  <c r="EV128" i="46"/>
  <c r="EV127" i="46"/>
  <c r="EV124" i="46"/>
  <c r="EV123" i="46"/>
  <c r="EV122" i="46"/>
  <c r="EV121" i="46"/>
  <c r="EV120" i="46"/>
  <c r="EV119" i="46"/>
  <c r="EV116" i="46"/>
  <c r="EV115" i="46"/>
  <c r="EV114" i="46"/>
  <c r="EV113" i="46"/>
  <c r="EV112" i="46"/>
  <c r="EV111" i="46"/>
  <c r="EV110" i="46"/>
  <c r="EV107" i="46"/>
  <c r="EV106" i="46"/>
  <c r="EV103" i="46"/>
  <c r="EV102" i="46"/>
  <c r="EV101" i="46"/>
  <c r="EV100" i="46"/>
  <c r="EV99" i="46"/>
  <c r="EV98" i="46"/>
  <c r="EV97" i="46"/>
  <c r="EV96" i="46"/>
  <c r="EV95" i="46"/>
  <c r="EV94" i="46"/>
  <c r="EV93" i="46"/>
  <c r="EV92" i="46"/>
  <c r="EV89" i="46"/>
  <c r="EV88" i="46"/>
  <c r="EV87" i="46"/>
  <c r="EV86" i="46"/>
  <c r="EV85" i="46"/>
  <c r="EV84" i="46"/>
  <c r="EV81" i="46"/>
  <c r="EV80" i="46"/>
  <c r="EV76" i="46"/>
  <c r="EV75" i="46"/>
  <c r="EV74" i="46"/>
  <c r="EV73" i="46"/>
  <c r="EV72" i="46"/>
  <c r="EV71" i="46"/>
  <c r="EV70" i="46"/>
  <c r="EV69" i="46"/>
  <c r="EV68" i="46"/>
  <c r="EV67" i="46"/>
  <c r="EV66" i="46"/>
  <c r="EV65" i="46"/>
  <c r="EV64" i="46"/>
  <c r="EV63" i="46"/>
  <c r="EV62" i="46"/>
  <c r="EV61" i="46"/>
  <c r="EV60" i="46"/>
  <c r="EV59" i="46"/>
  <c r="EV58" i="46"/>
  <c r="EV57" i="46"/>
  <c r="EV55" i="46"/>
  <c r="EV54" i="46"/>
  <c r="EV53" i="46"/>
  <c r="EV52" i="46"/>
  <c r="EV50" i="46"/>
  <c r="EV49" i="46"/>
  <c r="EV48" i="46"/>
  <c r="EV47" i="46"/>
  <c r="EV46" i="46"/>
  <c r="EV45" i="46"/>
  <c r="EV44" i="46"/>
  <c r="EV42" i="46"/>
  <c r="EV41" i="46"/>
  <c r="EV40" i="46"/>
  <c r="EV39" i="46"/>
  <c r="EV38" i="46"/>
  <c r="EV37" i="46"/>
  <c r="EV36" i="46"/>
  <c r="EV35" i="46"/>
  <c r="EV33" i="46"/>
  <c r="EV32" i="46"/>
  <c r="EV31" i="46"/>
  <c r="EV30" i="46"/>
  <c r="EV29" i="46"/>
  <c r="EV27" i="46"/>
  <c r="EV26" i="46"/>
  <c r="EV25" i="46"/>
  <c r="EV24" i="46"/>
  <c r="EV23" i="46"/>
  <c r="EV22" i="46"/>
  <c r="EV21" i="46"/>
  <c r="EV19" i="46"/>
  <c r="EV18" i="46"/>
  <c r="EV17" i="46"/>
  <c r="EV16" i="46"/>
  <c r="EV15" i="46"/>
  <c r="EV14" i="46"/>
  <c r="EV13" i="46"/>
  <c r="EV12" i="46"/>
  <c r="GL215" i="46" l="1"/>
  <c r="GM215" i="46" s="1"/>
  <c r="GJ215" i="46"/>
  <c r="GK215" i="46" s="1"/>
  <c r="GD218" i="46"/>
  <c r="FU216" i="46"/>
  <c r="FV216" i="46" s="1"/>
  <c r="FS216" i="46"/>
  <c r="FT216" i="46" s="1"/>
  <c r="GY31" i="48"/>
  <c r="GW30" i="48"/>
  <c r="EV146" i="46"/>
  <c r="EV189" i="46"/>
  <c r="EV165" i="46"/>
  <c r="FM217" i="46"/>
  <c r="EV77" i="46"/>
  <c r="EV10" i="46"/>
  <c r="EV214" i="46" s="1"/>
  <c r="GJ218" i="46" l="1"/>
  <c r="GK218" i="46" s="1"/>
  <c r="GK224" i="46" s="1"/>
  <c r="GL218" i="46"/>
  <c r="GM218" i="46" s="1"/>
  <c r="GM219" i="46" s="1"/>
  <c r="GM220" i="46" s="1"/>
  <c r="GM224" i="46" s="1"/>
  <c r="GW33" i="48"/>
  <c r="FL215" i="46"/>
  <c r="GY30" i="48"/>
  <c r="GY32" i="48" s="1"/>
  <c r="FU217" i="46"/>
  <c r="FV217" i="46" s="1"/>
  <c r="FS217" i="46"/>
  <c r="FT217" i="46" s="1"/>
  <c r="GD29" i="48"/>
  <c r="HI39" i="48"/>
  <c r="EV216" i="46"/>
  <c r="GR39" i="48" l="1"/>
  <c r="E62" i="48" s="1"/>
  <c r="G62" i="48" s="1"/>
  <c r="G14" i="44" s="1"/>
  <c r="FR215" i="46"/>
  <c r="FL220" i="46"/>
  <c r="FP224" i="46" s="1"/>
  <c r="FM215" i="46"/>
  <c r="FY224" i="46"/>
  <c r="E239" i="46" s="1"/>
  <c r="F239" i="46" s="1"/>
  <c r="F15" i="44" s="1"/>
  <c r="FD216" i="46"/>
  <c r="FE216" i="46" s="1"/>
  <c r="FB216" i="46"/>
  <c r="FC216" i="46" s="1"/>
  <c r="GD31" i="48"/>
  <c r="GB30" i="48"/>
  <c r="EV217" i="46"/>
  <c r="EE213" i="46"/>
  <c r="EE212" i="46"/>
  <c r="EE210" i="46"/>
  <c r="EE209" i="46"/>
  <c r="EE208" i="46"/>
  <c r="EE207" i="46"/>
  <c r="EE206" i="46"/>
  <c r="EE205" i="46"/>
  <c r="EE204" i="46"/>
  <c r="EE203" i="46"/>
  <c r="EE202" i="46"/>
  <c r="EE201" i="46"/>
  <c r="EE200" i="46"/>
  <c r="EE199" i="46"/>
  <c r="EE197" i="46"/>
  <c r="EE196" i="46"/>
  <c r="EE195" i="46"/>
  <c r="EE194" i="46"/>
  <c r="EE193" i="46"/>
  <c r="EE192" i="46"/>
  <c r="EE191" i="46"/>
  <c r="EE188" i="46"/>
  <c r="EE186" i="46"/>
  <c r="EE184" i="46"/>
  <c r="EE182" i="46"/>
  <c r="EE181" i="46"/>
  <c r="EE179" i="46"/>
  <c r="EE177" i="46"/>
  <c r="EE176" i="46"/>
  <c r="EE175" i="46"/>
  <c r="EE173" i="46"/>
  <c r="EE172" i="46"/>
  <c r="EE171" i="46"/>
  <c r="EE169" i="46"/>
  <c r="EE168" i="46"/>
  <c r="EE167" i="46"/>
  <c r="EE164" i="46"/>
  <c r="EE163" i="46"/>
  <c r="EE162" i="46"/>
  <c r="EE160" i="46"/>
  <c r="EE159" i="46"/>
  <c r="EE158" i="46"/>
  <c r="EE157" i="46"/>
  <c r="EE155" i="46"/>
  <c r="EE154" i="46"/>
  <c r="EE153" i="46"/>
  <c r="EE152" i="46"/>
  <c r="EE151" i="46"/>
  <c r="EE150" i="46"/>
  <c r="EE149" i="46"/>
  <c r="EE148" i="46"/>
  <c r="EE145" i="46"/>
  <c r="EE144" i="46"/>
  <c r="EE142" i="46"/>
  <c r="EE141" i="46"/>
  <c r="EE140" i="46"/>
  <c r="EE139" i="46"/>
  <c r="EE138" i="46"/>
  <c r="EE137" i="46"/>
  <c r="EE135" i="46"/>
  <c r="EE134" i="46"/>
  <c r="EE133" i="46"/>
  <c r="EE132" i="46"/>
  <c r="EE131" i="46"/>
  <c r="EE130" i="46"/>
  <c r="EE129" i="46"/>
  <c r="EE128" i="46"/>
  <c r="EE127" i="46"/>
  <c r="EE124" i="46"/>
  <c r="EE123" i="46"/>
  <c r="EE122" i="46"/>
  <c r="EE121" i="46"/>
  <c r="EE120" i="46"/>
  <c r="EE119" i="46"/>
  <c r="EE116" i="46"/>
  <c r="EE115" i="46"/>
  <c r="EE114" i="46"/>
  <c r="EE113" i="46"/>
  <c r="EE112" i="46"/>
  <c r="EE111" i="46"/>
  <c r="EE110" i="46"/>
  <c r="EE107" i="46"/>
  <c r="EE106" i="46"/>
  <c r="EE103" i="46"/>
  <c r="EE102" i="46"/>
  <c r="EE101" i="46"/>
  <c r="EE100" i="46"/>
  <c r="EE99" i="46"/>
  <c r="EE98" i="46"/>
  <c r="EE97" i="46"/>
  <c r="EE96" i="46"/>
  <c r="EE95" i="46"/>
  <c r="EE94" i="46"/>
  <c r="EE93" i="46"/>
  <c r="EE92" i="46"/>
  <c r="EE89" i="46"/>
  <c r="EE88" i="46"/>
  <c r="EE87" i="46"/>
  <c r="EE86" i="46"/>
  <c r="EE85" i="46"/>
  <c r="EE84" i="46"/>
  <c r="EE81" i="46"/>
  <c r="EE80" i="46"/>
  <c r="EE76" i="46"/>
  <c r="EE75" i="46"/>
  <c r="EE74" i="46"/>
  <c r="EE73" i="46"/>
  <c r="EE72" i="46"/>
  <c r="EE71" i="46"/>
  <c r="EE70" i="46"/>
  <c r="EE69" i="46"/>
  <c r="EE68" i="46"/>
  <c r="EE67" i="46"/>
  <c r="EE66" i="46"/>
  <c r="EE65" i="46"/>
  <c r="EE64" i="46"/>
  <c r="EE63" i="46"/>
  <c r="EE62" i="46"/>
  <c r="EE61" i="46"/>
  <c r="EE60" i="46"/>
  <c r="EE59" i="46"/>
  <c r="EE58" i="46"/>
  <c r="EE57" i="46"/>
  <c r="EE55" i="46"/>
  <c r="EE54" i="46"/>
  <c r="EE53" i="46"/>
  <c r="EE52" i="46"/>
  <c r="EE50" i="46"/>
  <c r="EE49" i="46"/>
  <c r="EE48" i="46"/>
  <c r="EE47" i="46"/>
  <c r="EE46" i="46"/>
  <c r="EE45" i="46"/>
  <c r="EE44" i="46"/>
  <c r="EE42" i="46"/>
  <c r="EE41" i="46"/>
  <c r="EE40" i="46"/>
  <c r="EE39" i="46"/>
  <c r="EE38" i="46"/>
  <c r="EE37" i="46"/>
  <c r="EE36" i="46"/>
  <c r="EE35" i="46"/>
  <c r="EE33" i="46"/>
  <c r="EE32" i="46"/>
  <c r="EE31" i="46"/>
  <c r="EE30" i="46"/>
  <c r="EE29" i="46"/>
  <c r="EE27" i="46"/>
  <c r="EE26" i="46"/>
  <c r="EE25" i="46"/>
  <c r="EE24" i="46"/>
  <c r="EE23" i="46"/>
  <c r="EE22" i="46"/>
  <c r="EE21" i="46"/>
  <c r="EE19" i="46"/>
  <c r="EE18" i="46"/>
  <c r="EE17" i="46"/>
  <c r="EE16" i="46"/>
  <c r="EE15" i="46"/>
  <c r="EE14" i="46"/>
  <c r="EE13" i="46"/>
  <c r="EE12" i="46"/>
  <c r="GB33" i="48" l="1"/>
  <c r="EU215" i="46"/>
  <c r="FS215" i="46"/>
  <c r="FT215" i="46" s="1"/>
  <c r="FU215" i="46"/>
  <c r="FV215" i="46" s="1"/>
  <c r="FM218" i="46"/>
  <c r="FD217" i="46"/>
  <c r="FE217" i="46" s="1"/>
  <c r="FB217" i="46"/>
  <c r="FC217" i="46" s="1"/>
  <c r="GD30" i="48"/>
  <c r="GD32" i="48" s="1"/>
  <c r="GN39" i="48"/>
  <c r="FW39" i="48" s="1"/>
  <c r="E61" i="48" s="1"/>
  <c r="G61" i="48" s="1"/>
  <c r="G13" i="44" s="1"/>
  <c r="EE10" i="46"/>
  <c r="EE189" i="46"/>
  <c r="EE165" i="46"/>
  <c r="EE77" i="46"/>
  <c r="EE146" i="46"/>
  <c r="FA215" i="46" l="1"/>
  <c r="EU220" i="46"/>
  <c r="EY224" i="46" s="1"/>
  <c r="EV215" i="46"/>
  <c r="FU218" i="46"/>
  <c r="FV218" i="46" s="1"/>
  <c r="FV219" i="46" s="1"/>
  <c r="FV220" i="46" s="1"/>
  <c r="FV224" i="46" s="1"/>
  <c r="FS218" i="46"/>
  <c r="FT218" i="46" s="1"/>
  <c r="FT224" i="46" s="1"/>
  <c r="EE214" i="46"/>
  <c r="EE216" i="46"/>
  <c r="EV218" i="46" l="1"/>
  <c r="FB215" i="46"/>
  <c r="FC215" i="46" s="1"/>
  <c r="FD215" i="46"/>
  <c r="FE215" i="46" s="1"/>
  <c r="FH224" i="46"/>
  <c r="E238" i="46" s="1"/>
  <c r="F238" i="46" s="1"/>
  <c r="F14" i="44" s="1"/>
  <c r="EM216" i="46"/>
  <c r="EN216" i="46" s="1"/>
  <c r="EK216" i="46"/>
  <c r="EL216" i="46" s="1"/>
  <c r="FI29" i="48"/>
  <c r="EE217" i="46"/>
  <c r="CW213" i="46"/>
  <c r="CW212" i="46"/>
  <c r="CW210" i="46"/>
  <c r="CW209" i="46"/>
  <c r="CW208" i="46"/>
  <c r="CW207" i="46"/>
  <c r="CW206" i="46"/>
  <c r="CW205" i="46"/>
  <c r="CW204" i="46"/>
  <c r="CW203" i="46"/>
  <c r="CW202" i="46"/>
  <c r="CW201" i="46"/>
  <c r="CW200" i="46"/>
  <c r="CW199" i="46"/>
  <c r="CW197" i="46"/>
  <c r="CW196" i="46"/>
  <c r="CW195" i="46"/>
  <c r="CW194" i="46"/>
  <c r="CW193" i="46"/>
  <c r="CW192" i="46"/>
  <c r="CW191" i="46"/>
  <c r="CW188" i="46"/>
  <c r="CW186" i="46"/>
  <c r="CW184" i="46"/>
  <c r="CW182" i="46"/>
  <c r="CW181" i="46"/>
  <c r="CW179" i="46"/>
  <c r="CW177" i="46"/>
  <c r="CW176" i="46"/>
  <c r="CW175" i="46"/>
  <c r="CW173" i="46"/>
  <c r="CW172" i="46"/>
  <c r="CW171" i="46"/>
  <c r="CW169" i="46"/>
  <c r="CW168" i="46"/>
  <c r="CW167" i="46"/>
  <c r="CW164" i="46"/>
  <c r="CW163" i="46"/>
  <c r="CW162" i="46"/>
  <c r="CW160" i="46"/>
  <c r="CW159" i="46"/>
  <c r="CW158" i="46"/>
  <c r="CW157" i="46"/>
  <c r="CW155" i="46"/>
  <c r="CW154" i="46"/>
  <c r="CW153" i="46"/>
  <c r="CW152" i="46"/>
  <c r="CW151" i="46"/>
  <c r="CW150" i="46"/>
  <c r="CW149" i="46"/>
  <c r="CW148" i="46"/>
  <c r="CW145" i="46"/>
  <c r="CW144" i="46"/>
  <c r="CW142" i="46"/>
  <c r="CW141" i="46"/>
  <c r="CW140" i="46"/>
  <c r="CW139" i="46"/>
  <c r="CW138" i="46"/>
  <c r="CW137" i="46"/>
  <c r="CW135" i="46"/>
  <c r="CW134" i="46"/>
  <c r="CW133" i="46"/>
  <c r="CW132" i="46"/>
  <c r="CW131" i="46"/>
  <c r="CW130" i="46"/>
  <c r="CW129" i="46"/>
  <c r="CW128" i="46"/>
  <c r="CW127" i="46"/>
  <c r="CW124" i="46"/>
  <c r="CW123" i="46"/>
  <c r="CW122" i="46"/>
  <c r="CW121" i="46"/>
  <c r="CW120" i="46"/>
  <c r="CW119" i="46"/>
  <c r="CW116" i="46"/>
  <c r="CW115" i="46"/>
  <c r="CW114" i="46"/>
  <c r="CW113" i="46"/>
  <c r="CW112" i="46"/>
  <c r="CW111" i="46"/>
  <c r="CW110" i="46"/>
  <c r="CW107" i="46"/>
  <c r="CW106" i="46"/>
  <c r="CW103" i="46"/>
  <c r="CW102" i="46"/>
  <c r="CW101" i="46"/>
  <c r="CW100" i="46"/>
  <c r="CW99" i="46"/>
  <c r="CW98" i="46"/>
  <c r="CW97" i="46"/>
  <c r="CW96" i="46"/>
  <c r="CW95" i="46"/>
  <c r="CW94" i="46"/>
  <c r="CW93" i="46"/>
  <c r="CW92" i="46"/>
  <c r="CW89" i="46"/>
  <c r="CW88" i="46"/>
  <c r="CW87" i="46"/>
  <c r="CW86" i="46"/>
  <c r="CW85" i="46"/>
  <c r="CW84" i="46"/>
  <c r="CW81" i="46"/>
  <c r="CW80" i="46"/>
  <c r="CW76" i="46"/>
  <c r="CW75" i="46"/>
  <c r="CW74" i="46"/>
  <c r="CW73" i="46"/>
  <c r="CW72" i="46"/>
  <c r="CW71" i="46"/>
  <c r="CW70" i="46"/>
  <c r="CW69" i="46"/>
  <c r="CW68" i="46"/>
  <c r="CW67" i="46"/>
  <c r="CW66" i="46"/>
  <c r="CW65" i="46"/>
  <c r="CW64" i="46"/>
  <c r="CW63" i="46"/>
  <c r="CW62" i="46"/>
  <c r="CW61" i="46"/>
  <c r="CW60" i="46"/>
  <c r="CW59" i="46"/>
  <c r="CW58" i="46"/>
  <c r="CW57" i="46"/>
  <c r="CW55" i="46"/>
  <c r="CW54" i="46"/>
  <c r="CW53" i="46"/>
  <c r="CW52" i="46"/>
  <c r="CW50" i="46"/>
  <c r="CW49" i="46"/>
  <c r="CW48" i="46"/>
  <c r="CW47" i="46"/>
  <c r="CW46" i="46"/>
  <c r="CW45" i="46"/>
  <c r="CW44" i="46"/>
  <c r="CW42" i="46"/>
  <c r="CW41" i="46"/>
  <c r="CW40" i="46"/>
  <c r="CW39" i="46"/>
  <c r="CW38" i="46"/>
  <c r="CW37" i="46"/>
  <c r="CW36" i="46"/>
  <c r="CW35" i="46"/>
  <c r="CW33" i="46"/>
  <c r="CW32" i="46"/>
  <c r="CW31" i="46"/>
  <c r="CW30" i="46"/>
  <c r="CW29" i="46"/>
  <c r="CW27" i="46"/>
  <c r="CW26" i="46"/>
  <c r="CW25" i="46"/>
  <c r="CW24" i="46"/>
  <c r="CW23" i="46"/>
  <c r="CW22" i="46"/>
  <c r="CW21" i="46"/>
  <c r="CW19" i="46"/>
  <c r="CW18" i="46"/>
  <c r="CW17" i="46"/>
  <c r="CW16" i="46"/>
  <c r="CW15" i="46"/>
  <c r="CW14" i="46"/>
  <c r="CW13" i="46"/>
  <c r="CW12" i="46"/>
  <c r="FD218" i="46" l="1"/>
  <c r="FE218" i="46" s="1"/>
  <c r="FE219" i="46" s="1"/>
  <c r="FE220" i="46" s="1"/>
  <c r="FE224" i="46" s="1"/>
  <c r="FB218" i="46"/>
  <c r="FC218" i="46" s="1"/>
  <c r="FC224" i="46" s="1"/>
  <c r="EQ224" i="46" s="1"/>
  <c r="E237" i="46" s="1"/>
  <c r="F237" i="46" s="1"/>
  <c r="F13" i="44" s="1"/>
  <c r="EM217" i="46"/>
  <c r="EN217" i="46" s="1"/>
  <c r="EK217" i="46"/>
  <c r="EL217" i="46" s="1"/>
  <c r="FI31" i="48"/>
  <c r="FG30" i="48"/>
  <c r="CW189" i="46"/>
  <c r="CW10" i="46"/>
  <c r="CW165" i="46"/>
  <c r="CW146" i="46"/>
  <c r="CW77" i="46"/>
  <c r="FG33" i="48" l="1"/>
  <c r="ED215" i="46"/>
  <c r="FI30" i="48"/>
  <c r="FI32" i="48" s="1"/>
  <c r="FS39" i="48"/>
  <c r="FB39" i="48" s="1"/>
  <c r="E60" i="48" s="1"/>
  <c r="G60" i="48" s="1"/>
  <c r="G12" i="44" s="1"/>
  <c r="CW214" i="46"/>
  <c r="EJ215" i="46" l="1"/>
  <c r="ED220" i="46"/>
  <c r="EH224" i="46" s="1"/>
  <c r="EE215" i="46"/>
  <c r="DS29" i="48"/>
  <c r="CW216" i="46"/>
  <c r="CF213" i="46"/>
  <c r="CF212" i="46"/>
  <c r="CF210" i="46"/>
  <c r="CF209" i="46"/>
  <c r="CF208" i="46"/>
  <c r="CF207" i="46"/>
  <c r="CF206" i="46"/>
  <c r="CF205" i="46"/>
  <c r="CF204" i="46"/>
  <c r="CF203" i="46"/>
  <c r="CF202" i="46"/>
  <c r="CF201" i="46"/>
  <c r="CF200" i="46"/>
  <c r="CF199" i="46"/>
  <c r="CF197" i="46"/>
  <c r="CF196" i="46"/>
  <c r="CF195" i="46"/>
  <c r="CF194" i="46"/>
  <c r="CF193" i="46"/>
  <c r="CF192" i="46"/>
  <c r="CF191" i="46"/>
  <c r="CF188" i="46"/>
  <c r="CF186" i="46"/>
  <c r="CF184" i="46"/>
  <c r="CF182" i="46"/>
  <c r="CF181" i="46"/>
  <c r="CF179" i="46"/>
  <c r="CF177" i="46"/>
  <c r="CF176" i="46"/>
  <c r="CF175" i="46"/>
  <c r="CF173" i="46"/>
  <c r="CF172" i="46"/>
  <c r="CF171" i="46"/>
  <c r="CF169" i="46"/>
  <c r="CF168" i="46"/>
  <c r="CF167" i="46"/>
  <c r="CF164" i="46"/>
  <c r="CF163" i="46"/>
  <c r="CF162" i="46"/>
  <c r="CF160" i="46"/>
  <c r="CF159" i="46"/>
  <c r="CF158" i="46"/>
  <c r="CF157" i="46"/>
  <c r="CF155" i="46"/>
  <c r="CF154" i="46"/>
  <c r="CF153" i="46"/>
  <c r="CF152" i="46"/>
  <c r="CF151" i="46"/>
  <c r="CF150" i="46"/>
  <c r="CF149" i="46"/>
  <c r="CF148" i="46"/>
  <c r="CF145" i="46"/>
  <c r="CF144" i="46"/>
  <c r="CF142" i="46"/>
  <c r="CF141" i="46"/>
  <c r="CF140" i="46"/>
  <c r="CF139" i="46"/>
  <c r="CF138" i="46"/>
  <c r="CF137" i="46"/>
  <c r="CF135" i="46"/>
  <c r="CF134" i="46"/>
  <c r="CF133" i="46"/>
  <c r="CF132" i="46"/>
  <c r="CF131" i="46"/>
  <c r="CF130" i="46"/>
  <c r="CF129" i="46"/>
  <c r="CF128" i="46"/>
  <c r="CF127" i="46"/>
  <c r="CF124" i="46"/>
  <c r="CF123" i="46"/>
  <c r="CF122" i="46"/>
  <c r="CF121" i="46"/>
  <c r="CF120" i="46"/>
  <c r="CF119" i="46"/>
  <c r="CF116" i="46"/>
  <c r="CF115" i="46"/>
  <c r="CF114" i="46"/>
  <c r="CF113" i="46"/>
  <c r="CF112" i="46"/>
  <c r="CF111" i="46"/>
  <c r="CF110" i="46"/>
  <c r="CF107" i="46"/>
  <c r="CF106" i="46"/>
  <c r="CF103" i="46"/>
  <c r="CF102" i="46"/>
  <c r="CF101" i="46"/>
  <c r="CF100" i="46"/>
  <c r="CF99" i="46"/>
  <c r="CF98" i="46"/>
  <c r="CF97" i="46"/>
  <c r="CF96" i="46"/>
  <c r="CF95" i="46"/>
  <c r="CF94" i="46"/>
  <c r="CF93" i="46"/>
  <c r="CF92" i="46"/>
  <c r="CF89" i="46"/>
  <c r="CF88" i="46"/>
  <c r="CF87" i="46"/>
  <c r="CF86" i="46"/>
  <c r="CF85" i="46"/>
  <c r="CF84" i="46"/>
  <c r="CF81" i="46"/>
  <c r="CF80" i="46"/>
  <c r="CF76" i="46"/>
  <c r="CF75" i="46"/>
  <c r="CF74" i="46"/>
  <c r="CF73" i="46"/>
  <c r="CF72" i="46"/>
  <c r="CF71" i="46"/>
  <c r="CF70" i="46"/>
  <c r="CF69" i="46"/>
  <c r="CF68" i="46"/>
  <c r="CF67" i="46"/>
  <c r="CF66" i="46"/>
  <c r="CF65" i="46"/>
  <c r="CF64" i="46"/>
  <c r="CF63" i="46"/>
  <c r="CF62" i="46"/>
  <c r="CF61" i="46"/>
  <c r="CF60" i="46"/>
  <c r="CF59" i="46"/>
  <c r="CF58" i="46"/>
  <c r="CF57" i="46"/>
  <c r="CF55" i="46"/>
  <c r="CF54" i="46"/>
  <c r="CF53" i="46"/>
  <c r="CF52" i="46"/>
  <c r="CF50" i="46"/>
  <c r="CF49" i="46"/>
  <c r="CF48" i="46"/>
  <c r="CF47" i="46"/>
  <c r="CF46" i="46"/>
  <c r="CF45" i="46"/>
  <c r="CF44" i="46"/>
  <c r="CF42" i="46"/>
  <c r="CF41" i="46"/>
  <c r="CF40" i="46"/>
  <c r="CF39" i="46"/>
  <c r="CF38" i="46"/>
  <c r="CF37" i="46"/>
  <c r="CF36" i="46"/>
  <c r="CF35" i="46"/>
  <c r="CF33" i="46"/>
  <c r="CF32" i="46"/>
  <c r="CF31" i="46"/>
  <c r="CF30" i="46"/>
  <c r="CF29" i="46"/>
  <c r="CF27" i="46"/>
  <c r="CF26" i="46"/>
  <c r="CF25" i="46"/>
  <c r="CF24" i="46"/>
  <c r="CF23" i="46"/>
  <c r="CF22" i="46"/>
  <c r="CF21" i="46"/>
  <c r="CF19" i="46"/>
  <c r="CF18" i="46"/>
  <c r="CF17" i="46"/>
  <c r="CF16" i="46"/>
  <c r="CF15" i="46"/>
  <c r="CF14" i="46"/>
  <c r="CF13" i="46"/>
  <c r="CF12" i="46"/>
  <c r="EM215" i="46" l="1"/>
  <c r="EN215" i="46" s="1"/>
  <c r="EK215" i="46"/>
  <c r="EL215" i="46" s="1"/>
  <c r="EE218" i="46"/>
  <c r="DE216" i="46"/>
  <c r="DF216" i="46" s="1"/>
  <c r="DC216" i="46"/>
  <c r="DD216" i="46" s="1"/>
  <c r="DS31" i="48"/>
  <c r="DQ30" i="48"/>
  <c r="CW217" i="46"/>
  <c r="CF10" i="46"/>
  <c r="CF189" i="46"/>
  <c r="CF165" i="46"/>
  <c r="CF77" i="46"/>
  <c r="CF146" i="46"/>
  <c r="DQ33" i="48" l="1"/>
  <c r="CV215" i="46"/>
  <c r="EK218" i="46"/>
  <c r="EL218" i="46" s="1"/>
  <c r="EL224" i="46" s="1"/>
  <c r="EM218" i="46"/>
  <c r="EN218" i="46" s="1"/>
  <c r="EN219" i="46" s="1"/>
  <c r="EN220" i="46" s="1"/>
  <c r="EN224" i="46" s="1"/>
  <c r="DE217" i="46"/>
  <c r="DF217" i="46" s="1"/>
  <c r="DC217" i="46"/>
  <c r="DD217" i="46" s="1"/>
  <c r="EC39" i="48"/>
  <c r="DL39" i="48" s="1"/>
  <c r="E58" i="48" s="1"/>
  <c r="G58" i="48" s="1"/>
  <c r="G10" i="44" s="1"/>
  <c r="DS30" i="48"/>
  <c r="DS32" i="48" s="1"/>
  <c r="CF214" i="46"/>
  <c r="DZ224" i="46" l="1"/>
  <c r="E236" i="46" s="1"/>
  <c r="F236" i="46" s="1"/>
  <c r="F12" i="44" s="1"/>
  <c r="DB215" i="46"/>
  <c r="CV220" i="46"/>
  <c r="CZ224" i="46" s="1"/>
  <c r="CW215" i="46"/>
  <c r="CX29" i="48"/>
  <c r="CF216" i="46"/>
  <c r="BO213" i="46"/>
  <c r="BO212" i="46"/>
  <c r="BO210" i="46"/>
  <c r="BO209" i="46"/>
  <c r="BO208" i="46"/>
  <c r="BO207" i="46"/>
  <c r="BO206" i="46"/>
  <c r="BO205" i="46"/>
  <c r="BO204" i="46"/>
  <c r="BO203" i="46"/>
  <c r="BO202" i="46"/>
  <c r="BO201" i="46"/>
  <c r="BO200" i="46"/>
  <c r="BO199" i="46"/>
  <c r="BO197" i="46"/>
  <c r="BO196" i="46"/>
  <c r="BO195" i="46"/>
  <c r="BO194" i="46"/>
  <c r="BO193" i="46"/>
  <c r="BO192" i="46"/>
  <c r="BO191" i="46"/>
  <c r="BO188" i="46"/>
  <c r="BO186" i="46"/>
  <c r="BO184" i="46"/>
  <c r="BO182" i="46"/>
  <c r="BO181" i="46"/>
  <c r="BO179" i="46"/>
  <c r="BO177" i="46"/>
  <c r="BO176" i="46"/>
  <c r="BO175" i="46"/>
  <c r="BO173" i="46"/>
  <c r="BO172" i="46"/>
  <c r="BO171" i="46"/>
  <c r="BO169" i="46"/>
  <c r="BO168" i="46"/>
  <c r="BO167" i="46"/>
  <c r="BO164" i="46"/>
  <c r="BO163" i="46"/>
  <c r="BO162" i="46"/>
  <c r="BO160" i="46"/>
  <c r="BO159" i="46"/>
  <c r="BO158" i="46"/>
  <c r="BO157" i="46"/>
  <c r="BO155" i="46"/>
  <c r="BO154" i="46"/>
  <c r="BO153" i="46"/>
  <c r="BO152" i="46"/>
  <c r="BO151" i="46"/>
  <c r="BO150" i="46"/>
  <c r="BO149" i="46"/>
  <c r="BO148" i="46"/>
  <c r="BO145" i="46"/>
  <c r="BO144" i="46"/>
  <c r="BO142" i="46"/>
  <c r="BO141" i="46"/>
  <c r="BO140" i="46"/>
  <c r="BO139" i="46"/>
  <c r="BO138" i="46"/>
  <c r="BO137" i="46"/>
  <c r="BO135" i="46"/>
  <c r="BO134" i="46"/>
  <c r="BO133" i="46"/>
  <c r="BO132" i="46"/>
  <c r="BO131" i="46"/>
  <c r="BO130" i="46"/>
  <c r="BO129" i="46"/>
  <c r="BO128" i="46"/>
  <c r="BO127" i="46"/>
  <c r="BO124" i="46"/>
  <c r="BO123" i="46"/>
  <c r="BO122" i="46"/>
  <c r="BO121" i="46"/>
  <c r="BO120" i="46"/>
  <c r="BO119" i="46"/>
  <c r="BO116" i="46"/>
  <c r="BO115" i="46"/>
  <c r="BO114" i="46"/>
  <c r="BO113" i="46"/>
  <c r="BO112" i="46"/>
  <c r="BO111" i="46"/>
  <c r="BO110" i="46"/>
  <c r="BO107" i="46"/>
  <c r="BO106" i="46"/>
  <c r="BO103" i="46"/>
  <c r="BO102" i="46"/>
  <c r="BO101" i="46"/>
  <c r="BO100" i="46"/>
  <c r="BO99" i="46"/>
  <c r="BO98" i="46"/>
  <c r="BO97" i="46"/>
  <c r="BO96" i="46"/>
  <c r="BO95" i="46"/>
  <c r="BO94" i="46"/>
  <c r="BO93" i="46"/>
  <c r="BO92" i="46"/>
  <c r="BO89" i="46"/>
  <c r="BO88" i="46"/>
  <c r="BO87" i="46"/>
  <c r="BO86" i="46"/>
  <c r="BO85" i="46"/>
  <c r="BO84" i="46"/>
  <c r="BO81" i="46"/>
  <c r="BO80" i="46"/>
  <c r="BO76" i="46"/>
  <c r="BO75" i="46"/>
  <c r="BO74" i="46"/>
  <c r="BO73" i="46"/>
  <c r="BO72" i="46"/>
  <c r="BO71" i="46"/>
  <c r="BO70" i="46"/>
  <c r="BO69" i="46"/>
  <c r="BO68" i="46"/>
  <c r="BO67" i="46"/>
  <c r="BO66" i="46"/>
  <c r="BO65" i="46"/>
  <c r="BO64" i="46"/>
  <c r="BO63" i="46"/>
  <c r="BO62" i="46"/>
  <c r="BO61" i="46"/>
  <c r="BO60" i="46"/>
  <c r="BO59" i="46"/>
  <c r="BO58" i="46"/>
  <c r="BO57" i="46"/>
  <c r="BO55" i="46"/>
  <c r="BO54" i="46"/>
  <c r="BO53" i="46"/>
  <c r="BO52" i="46"/>
  <c r="BO50" i="46"/>
  <c r="BO49" i="46"/>
  <c r="BO48" i="46"/>
  <c r="BO47" i="46"/>
  <c r="BO46" i="46"/>
  <c r="BO45" i="46"/>
  <c r="BO44" i="46"/>
  <c r="BO42" i="46"/>
  <c r="BO41" i="46"/>
  <c r="BO40" i="46"/>
  <c r="BO39" i="46"/>
  <c r="BO38" i="46"/>
  <c r="BO37" i="46"/>
  <c r="BO36" i="46"/>
  <c r="BO35" i="46"/>
  <c r="BO33" i="46"/>
  <c r="BO32" i="46"/>
  <c r="BO31" i="46"/>
  <c r="BO30" i="46"/>
  <c r="BO29" i="46"/>
  <c r="BO27" i="46"/>
  <c r="BO26" i="46"/>
  <c r="BO25" i="46"/>
  <c r="BO24" i="46"/>
  <c r="BO23" i="46"/>
  <c r="BO22" i="46"/>
  <c r="BO21" i="46"/>
  <c r="BO19" i="46"/>
  <c r="BO18" i="46"/>
  <c r="BO17" i="46"/>
  <c r="BO16" i="46"/>
  <c r="BO15" i="46"/>
  <c r="BO14" i="46"/>
  <c r="BO13" i="46"/>
  <c r="BO12" i="46"/>
  <c r="DC215" i="46" l="1"/>
  <c r="DD215" i="46" s="1"/>
  <c r="DE215" i="46"/>
  <c r="DF215" i="46" s="1"/>
  <c r="CW218" i="46"/>
  <c r="CX31" i="48"/>
  <c r="CV30" i="48"/>
  <c r="CX30" i="48"/>
  <c r="BO77" i="46"/>
  <c r="CF217" i="46"/>
  <c r="BO10" i="46"/>
  <c r="BO189" i="46"/>
  <c r="BO165" i="46"/>
  <c r="BO146" i="46"/>
  <c r="CX32" i="48" l="1"/>
  <c r="DC218" i="46"/>
  <c r="DD218" i="46" s="1"/>
  <c r="DD224" i="46" s="1"/>
  <c r="DE218" i="46"/>
  <c r="DF218" i="46" s="1"/>
  <c r="DF219" i="46" s="1"/>
  <c r="DF220" i="46" s="1"/>
  <c r="DF224" i="46" s="1"/>
  <c r="CE215" i="46"/>
  <c r="CK215" i="46" s="1"/>
  <c r="CV33" i="48"/>
  <c r="BO214" i="46"/>
  <c r="CR224" i="46" l="1"/>
  <c r="E234" i="46" s="1"/>
  <c r="F234" i="46" s="1"/>
  <c r="F10" i="44" s="1"/>
  <c r="CC29" i="48"/>
  <c r="DH39" i="48"/>
  <c r="CQ39" i="48" s="1"/>
  <c r="E57" i="48" s="1"/>
  <c r="G57" i="48" s="1"/>
  <c r="G9" i="44" s="1"/>
  <c r="BO216" i="46"/>
  <c r="CE220" i="46"/>
  <c r="CI224" i="46" s="1"/>
  <c r="DI224" i="46"/>
  <c r="E235" i="46" s="1"/>
  <c r="F235" i="46" s="1"/>
  <c r="F11" i="44" s="1"/>
  <c r="CF215" i="46"/>
  <c r="BO217" i="46"/>
  <c r="AX213" i="46"/>
  <c r="AX212" i="46"/>
  <c r="AX210" i="46"/>
  <c r="AX209" i="46"/>
  <c r="AX208" i="46"/>
  <c r="AX207" i="46"/>
  <c r="AX206" i="46"/>
  <c r="AX205" i="46"/>
  <c r="AX204" i="46"/>
  <c r="AX203" i="46"/>
  <c r="AX202" i="46"/>
  <c r="AX201" i="46"/>
  <c r="AX200" i="46"/>
  <c r="AX199" i="46"/>
  <c r="AX197" i="46"/>
  <c r="AX196" i="46"/>
  <c r="AX195" i="46"/>
  <c r="AX194" i="46"/>
  <c r="AX193" i="46"/>
  <c r="AX192" i="46"/>
  <c r="AX191" i="46"/>
  <c r="AX188" i="46"/>
  <c r="AX186" i="46"/>
  <c r="AX184" i="46"/>
  <c r="AX182" i="46"/>
  <c r="AX181" i="46"/>
  <c r="AX179" i="46"/>
  <c r="AX177" i="46"/>
  <c r="AX176" i="46"/>
  <c r="AX175" i="46"/>
  <c r="AX173" i="46"/>
  <c r="AX172" i="46"/>
  <c r="AX171" i="46"/>
  <c r="AX169" i="46"/>
  <c r="AX168" i="46"/>
  <c r="AX167" i="46"/>
  <c r="AX164" i="46"/>
  <c r="AX163" i="46"/>
  <c r="AX162" i="46"/>
  <c r="AX160" i="46"/>
  <c r="AX159" i="46"/>
  <c r="AX158" i="46"/>
  <c r="AX157" i="46"/>
  <c r="AX155" i="46"/>
  <c r="AX154" i="46"/>
  <c r="AX153" i="46"/>
  <c r="AX152" i="46"/>
  <c r="AX151" i="46"/>
  <c r="AX150" i="46"/>
  <c r="AX149" i="46"/>
  <c r="AX148" i="46"/>
  <c r="AX145" i="46"/>
  <c r="AX144" i="46"/>
  <c r="AX142" i="46"/>
  <c r="AX141" i="46"/>
  <c r="AX140" i="46"/>
  <c r="AX139" i="46"/>
  <c r="AX138" i="46"/>
  <c r="AX137" i="46"/>
  <c r="AX135" i="46"/>
  <c r="AX134" i="46"/>
  <c r="AX133" i="46"/>
  <c r="AX132" i="46"/>
  <c r="AX131" i="46"/>
  <c r="AX130" i="46"/>
  <c r="AX129" i="46"/>
  <c r="AX128" i="46"/>
  <c r="AX127" i="46"/>
  <c r="AX124" i="46"/>
  <c r="AX123" i="46"/>
  <c r="AX122" i="46"/>
  <c r="AX121" i="46"/>
  <c r="AX120" i="46"/>
  <c r="AX119" i="46"/>
  <c r="AX116" i="46"/>
  <c r="AX115" i="46"/>
  <c r="AX114" i="46"/>
  <c r="AX113" i="46"/>
  <c r="AX112" i="46"/>
  <c r="AX111" i="46"/>
  <c r="AX110" i="46"/>
  <c r="AX107" i="46"/>
  <c r="AX106" i="46"/>
  <c r="AX103" i="46"/>
  <c r="AX102" i="46"/>
  <c r="AX101" i="46"/>
  <c r="AX100" i="46"/>
  <c r="AX99" i="46"/>
  <c r="AX98" i="46"/>
  <c r="AX97" i="46"/>
  <c r="AX96" i="46"/>
  <c r="AX95" i="46"/>
  <c r="AX94" i="46"/>
  <c r="AX93" i="46"/>
  <c r="AX92" i="46"/>
  <c r="AX89" i="46"/>
  <c r="AX88" i="46"/>
  <c r="AX87" i="46"/>
  <c r="AX86" i="46"/>
  <c r="AX85" i="46"/>
  <c r="AX84" i="46"/>
  <c r="AX81" i="46"/>
  <c r="AX80" i="46"/>
  <c r="AX76" i="46"/>
  <c r="AX75" i="46"/>
  <c r="AX74" i="46"/>
  <c r="AX73" i="46"/>
  <c r="AX72" i="46"/>
  <c r="AX71" i="46"/>
  <c r="AX70" i="46"/>
  <c r="AX69" i="46"/>
  <c r="AX68" i="46"/>
  <c r="AX67" i="46"/>
  <c r="AX66" i="46"/>
  <c r="AX65" i="46"/>
  <c r="AX64" i="46"/>
  <c r="AX63" i="46"/>
  <c r="AX62" i="46"/>
  <c r="AX61" i="46"/>
  <c r="AX60" i="46"/>
  <c r="AX59" i="46"/>
  <c r="AX58" i="46"/>
  <c r="AX57" i="46"/>
  <c r="AX55" i="46"/>
  <c r="AX54" i="46"/>
  <c r="AX53" i="46"/>
  <c r="AX52" i="46"/>
  <c r="AX50" i="46"/>
  <c r="AX49" i="46"/>
  <c r="AX48" i="46"/>
  <c r="AX47" i="46"/>
  <c r="AX46" i="46"/>
  <c r="AX45" i="46"/>
  <c r="AX44" i="46"/>
  <c r="AX42" i="46"/>
  <c r="AX41" i="46"/>
  <c r="AX40" i="46"/>
  <c r="AX39" i="46"/>
  <c r="AX38" i="46"/>
  <c r="AX37" i="46"/>
  <c r="AX36" i="46"/>
  <c r="AX35" i="46"/>
  <c r="AX33" i="46"/>
  <c r="AX32" i="46"/>
  <c r="AX31" i="46"/>
  <c r="AX30" i="46"/>
  <c r="AX29" i="46"/>
  <c r="AX27" i="46"/>
  <c r="AX26" i="46"/>
  <c r="AX25" i="46"/>
  <c r="AX24" i="46"/>
  <c r="AX23" i="46"/>
  <c r="AX22" i="46"/>
  <c r="AX21" i="46"/>
  <c r="AX19" i="46"/>
  <c r="AX18" i="46"/>
  <c r="AX17" i="46"/>
  <c r="AX16" i="46"/>
  <c r="AX15" i="46"/>
  <c r="AX14" i="46"/>
  <c r="AX13" i="46"/>
  <c r="AX12" i="46"/>
  <c r="CL215" i="46" l="1"/>
  <c r="CM215" i="46" s="1"/>
  <c r="CN215" i="46"/>
  <c r="CO215" i="46" s="1"/>
  <c r="CF218" i="46"/>
  <c r="CC31" i="48"/>
  <c r="CA30" i="48"/>
  <c r="AX10" i="46"/>
  <c r="AX189" i="46"/>
  <c r="AX165" i="46"/>
  <c r="AX77" i="46"/>
  <c r="AX146" i="46"/>
  <c r="CN218" i="46" l="1"/>
  <c r="CO218" i="46" s="1"/>
  <c r="CL218" i="46"/>
  <c r="CM218" i="46" s="1"/>
  <c r="CO219" i="46"/>
  <c r="CO220" i="46" s="1"/>
  <c r="CO224" i="46" s="1"/>
  <c r="CM224" i="46"/>
  <c r="CC30" i="48"/>
  <c r="CC32" i="48" s="1"/>
  <c r="CA33" i="48"/>
  <c r="BN215" i="46"/>
  <c r="BT215" i="46" s="1"/>
  <c r="AX214" i="46"/>
  <c r="AX216" i="46" l="1"/>
  <c r="BN220" i="46"/>
  <c r="BR224" i="46" s="1"/>
  <c r="BO215" i="46"/>
  <c r="CM39" i="48"/>
  <c r="BV39" i="48" s="1"/>
  <c r="E56" i="48" s="1"/>
  <c r="G56" i="48" s="1"/>
  <c r="G8" i="44" s="1"/>
  <c r="BH29" i="48"/>
  <c r="AX217" i="46"/>
  <c r="P213" i="46"/>
  <c r="P212" i="46"/>
  <c r="P210" i="46"/>
  <c r="P209" i="46"/>
  <c r="P208" i="46"/>
  <c r="P207" i="46"/>
  <c r="P206" i="46"/>
  <c r="P205" i="46"/>
  <c r="P204" i="46"/>
  <c r="P203" i="46"/>
  <c r="P202" i="46"/>
  <c r="P201" i="46"/>
  <c r="P200" i="46"/>
  <c r="P199" i="46"/>
  <c r="P197" i="46"/>
  <c r="P196" i="46"/>
  <c r="P195" i="46"/>
  <c r="P194" i="46"/>
  <c r="P193" i="46"/>
  <c r="P192" i="46"/>
  <c r="P191" i="46"/>
  <c r="P188" i="46"/>
  <c r="P186" i="46"/>
  <c r="P184" i="46"/>
  <c r="P182" i="46"/>
  <c r="P181" i="46"/>
  <c r="P179" i="46"/>
  <c r="P177" i="46"/>
  <c r="P176" i="46"/>
  <c r="P175" i="46"/>
  <c r="P173" i="46"/>
  <c r="P172" i="46"/>
  <c r="P171" i="46"/>
  <c r="P169" i="46"/>
  <c r="P168" i="46"/>
  <c r="P167" i="46"/>
  <c r="P164" i="46"/>
  <c r="P163" i="46"/>
  <c r="P162" i="46"/>
  <c r="P160" i="46"/>
  <c r="P159" i="46"/>
  <c r="P158" i="46"/>
  <c r="P157" i="46"/>
  <c r="P155" i="46"/>
  <c r="P154" i="46"/>
  <c r="P153" i="46"/>
  <c r="P152" i="46"/>
  <c r="P151" i="46"/>
  <c r="P150" i="46"/>
  <c r="P149" i="46"/>
  <c r="P148" i="46"/>
  <c r="P145" i="46"/>
  <c r="P144" i="46"/>
  <c r="P142" i="46"/>
  <c r="P141" i="46"/>
  <c r="P140" i="46"/>
  <c r="P139" i="46"/>
  <c r="P138" i="46"/>
  <c r="P137" i="46"/>
  <c r="P135" i="46"/>
  <c r="P134" i="46"/>
  <c r="P133" i="46"/>
  <c r="P132" i="46"/>
  <c r="P131" i="46"/>
  <c r="P130" i="46"/>
  <c r="P129" i="46"/>
  <c r="P128" i="46"/>
  <c r="P127" i="46"/>
  <c r="P124" i="46"/>
  <c r="P123" i="46"/>
  <c r="P122" i="46"/>
  <c r="P121" i="46"/>
  <c r="P120" i="46"/>
  <c r="P119" i="46"/>
  <c r="P116" i="46"/>
  <c r="P115" i="46"/>
  <c r="P114" i="46"/>
  <c r="P113" i="46"/>
  <c r="P112" i="46"/>
  <c r="P111" i="46"/>
  <c r="P110" i="46"/>
  <c r="P107" i="46"/>
  <c r="P106" i="46"/>
  <c r="P103" i="46"/>
  <c r="P102" i="46"/>
  <c r="P101" i="46"/>
  <c r="P100" i="46"/>
  <c r="P99" i="46"/>
  <c r="P98" i="46"/>
  <c r="P97" i="46"/>
  <c r="P96" i="46"/>
  <c r="P95" i="46"/>
  <c r="P94" i="46"/>
  <c r="P93" i="46"/>
  <c r="P92" i="46"/>
  <c r="P89" i="46"/>
  <c r="P88" i="46"/>
  <c r="P87" i="46"/>
  <c r="P86" i="46"/>
  <c r="P85" i="46"/>
  <c r="P84" i="46"/>
  <c r="P81" i="46"/>
  <c r="P80" i="46"/>
  <c r="P76" i="46"/>
  <c r="P75" i="46"/>
  <c r="P74" i="46"/>
  <c r="P73" i="46"/>
  <c r="P72" i="46"/>
  <c r="P71" i="46"/>
  <c r="P70" i="46"/>
  <c r="P69" i="46"/>
  <c r="P68" i="46"/>
  <c r="P67" i="46"/>
  <c r="P66" i="46"/>
  <c r="P65" i="46"/>
  <c r="P64" i="46"/>
  <c r="P63" i="46"/>
  <c r="P62" i="46"/>
  <c r="P61" i="46"/>
  <c r="P60" i="46"/>
  <c r="P59" i="46"/>
  <c r="P58" i="46"/>
  <c r="P57" i="46"/>
  <c r="P55" i="46"/>
  <c r="P54" i="46"/>
  <c r="P53" i="46"/>
  <c r="P52" i="46"/>
  <c r="P50" i="46"/>
  <c r="P49" i="46"/>
  <c r="P48" i="46"/>
  <c r="P47" i="46"/>
  <c r="P46" i="46"/>
  <c r="P45" i="46"/>
  <c r="P44" i="46"/>
  <c r="P42" i="46"/>
  <c r="P41" i="46"/>
  <c r="P40" i="46"/>
  <c r="P39" i="46"/>
  <c r="P38" i="46"/>
  <c r="P37" i="46"/>
  <c r="P36" i="46"/>
  <c r="P35" i="46"/>
  <c r="P33" i="46"/>
  <c r="P32" i="46"/>
  <c r="P31" i="46"/>
  <c r="P30" i="46"/>
  <c r="P29" i="46"/>
  <c r="P27" i="46"/>
  <c r="P26" i="46"/>
  <c r="P25" i="46"/>
  <c r="P24" i="46"/>
  <c r="P23" i="46"/>
  <c r="P22" i="46"/>
  <c r="P21" i="46"/>
  <c r="P19" i="46"/>
  <c r="P18" i="46"/>
  <c r="P17" i="46"/>
  <c r="P16" i="46"/>
  <c r="P15" i="46"/>
  <c r="P14" i="46"/>
  <c r="P13" i="46"/>
  <c r="P12" i="46"/>
  <c r="BW215" i="46" l="1"/>
  <c r="BX215" i="46" s="1"/>
  <c r="BU215" i="46"/>
  <c r="BV215" i="46" s="1"/>
  <c r="X16" i="46"/>
  <c r="Y16" i="46"/>
  <c r="V16" i="46"/>
  <c r="W16" i="46" s="1"/>
  <c r="Y30" i="46"/>
  <c r="V30" i="46"/>
  <c r="W30" i="46" s="1"/>
  <c r="X30" i="46"/>
  <c r="X48" i="46"/>
  <c r="Y48" i="46" s="1"/>
  <c r="V48" i="46"/>
  <c r="W48" i="46" s="1"/>
  <c r="X62" i="46"/>
  <c r="Y62" i="46" s="1"/>
  <c r="V62" i="46"/>
  <c r="W62" i="46" s="1"/>
  <c r="X81" i="46"/>
  <c r="Y81" i="46" s="1"/>
  <c r="V81" i="46"/>
  <c r="W81" i="46" s="1"/>
  <c r="X123" i="46"/>
  <c r="Y123" i="46" s="1"/>
  <c r="V123" i="46"/>
  <c r="W123" i="46" s="1"/>
  <c r="X14" i="46"/>
  <c r="Y14" i="46" s="1"/>
  <c r="V14" i="46"/>
  <c r="W14" i="46" s="1"/>
  <c r="V23" i="46"/>
  <c r="W23" i="46" s="1"/>
  <c r="X23" i="46"/>
  <c r="Y23" i="46" s="1"/>
  <c r="X15" i="46"/>
  <c r="Y15" i="46" s="1"/>
  <c r="V15" i="46"/>
  <c r="W15" i="46" s="1"/>
  <c r="Y19" i="46"/>
  <c r="X19" i="46"/>
  <c r="V19" i="46"/>
  <c r="W19" i="46" s="1"/>
  <c r="X24" i="46"/>
  <c r="Y24" i="46" s="1"/>
  <c r="V24" i="46"/>
  <c r="W24" i="46" s="1"/>
  <c r="X29" i="46"/>
  <c r="Y29" i="46" s="1"/>
  <c r="V29" i="46"/>
  <c r="W29" i="46" s="1"/>
  <c r="X33" i="46"/>
  <c r="Y33" i="46" s="1"/>
  <c r="V33" i="46"/>
  <c r="W33" i="46" s="1"/>
  <c r="Y38" i="46"/>
  <c r="X38" i="46"/>
  <c r="V38" i="46"/>
  <c r="W38" i="46" s="1"/>
  <c r="V42" i="46"/>
  <c r="W42" i="46" s="1"/>
  <c r="X42" i="46"/>
  <c r="Y42" i="46" s="1"/>
  <c r="X47" i="46"/>
  <c r="Y47" i="46" s="1"/>
  <c r="V47" i="46"/>
  <c r="W47" i="46" s="1"/>
  <c r="X52" i="46"/>
  <c r="Y52" i="46" s="1"/>
  <c r="V52" i="46"/>
  <c r="W52" i="46" s="1"/>
  <c r="X57" i="46"/>
  <c r="Y57" i="46" s="1"/>
  <c r="V57" i="46"/>
  <c r="W57" i="46" s="1"/>
  <c r="X61" i="46"/>
  <c r="Y61" i="46" s="1"/>
  <c r="V61" i="46"/>
  <c r="W61" i="46" s="1"/>
  <c r="X65" i="46"/>
  <c r="Y65" i="46" s="1"/>
  <c r="V65" i="46"/>
  <c r="W65" i="46" s="1"/>
  <c r="X69" i="46"/>
  <c r="Y69" i="46" s="1"/>
  <c r="V69" i="46"/>
  <c r="W69" i="46" s="1"/>
  <c r="Y73" i="46"/>
  <c r="X73" i="46"/>
  <c r="V73" i="46"/>
  <c r="W73" i="46" s="1"/>
  <c r="X80" i="46"/>
  <c r="Y80" i="46" s="1"/>
  <c r="V80" i="46"/>
  <c r="W80" i="46" s="1"/>
  <c r="V86" i="46"/>
  <c r="W86" i="46" s="1"/>
  <c r="X86" i="46"/>
  <c r="Y86" i="46" s="1"/>
  <c r="X92" i="46"/>
  <c r="Y92" i="46" s="1"/>
  <c r="V92" i="46"/>
  <c r="W92" i="46" s="1"/>
  <c r="X96" i="46"/>
  <c r="Y96" i="46" s="1"/>
  <c r="V96" i="46"/>
  <c r="W96" i="46" s="1"/>
  <c r="X100" i="46"/>
  <c r="Y100" i="46" s="1"/>
  <c r="V100" i="46"/>
  <c r="W100" i="46" s="1"/>
  <c r="V106" i="46"/>
  <c r="W106" i="46" s="1"/>
  <c r="X106" i="46"/>
  <c r="Y106" i="46" s="1"/>
  <c r="X112" i="46"/>
  <c r="Y112" i="46" s="1"/>
  <c r="V112" i="46"/>
  <c r="W112" i="46" s="1"/>
  <c r="X116" i="46"/>
  <c r="Y116" i="46" s="1"/>
  <c r="V116" i="46"/>
  <c r="W116" i="46" s="1"/>
  <c r="X122" i="46"/>
  <c r="Y122" i="46" s="1"/>
  <c r="V122" i="46"/>
  <c r="W122" i="46" s="1"/>
  <c r="X128" i="46"/>
  <c r="Y128" i="46" s="1"/>
  <c r="V128" i="46"/>
  <c r="W128" i="46" s="1"/>
  <c r="X132" i="46"/>
  <c r="Y132" i="46" s="1"/>
  <c r="V132" i="46"/>
  <c r="W132" i="46" s="1"/>
  <c r="X137" i="46"/>
  <c r="Y137" i="46" s="1"/>
  <c r="V137" i="46"/>
  <c r="W137" i="46" s="1"/>
  <c r="Y141" i="46"/>
  <c r="X141" i="46"/>
  <c r="V141" i="46"/>
  <c r="W141" i="46" s="1"/>
  <c r="V148" i="46"/>
  <c r="W148" i="46" s="1"/>
  <c r="X148" i="46"/>
  <c r="Y148" i="46" s="1"/>
  <c r="X152" i="46"/>
  <c r="Y152" i="46" s="1"/>
  <c r="V152" i="46"/>
  <c r="W152" i="46" s="1"/>
  <c r="Y157" i="46"/>
  <c r="X157" i="46"/>
  <c r="V157" i="46"/>
  <c r="W157" i="46" s="1"/>
  <c r="X162" i="46"/>
  <c r="Y162" i="46" s="1"/>
  <c r="V162" i="46"/>
  <c r="W162" i="46" s="1"/>
  <c r="V168" i="46"/>
  <c r="W168" i="46" s="1"/>
  <c r="X168" i="46"/>
  <c r="Y168" i="46" s="1"/>
  <c r="V173" i="46"/>
  <c r="W173" i="46" s="1"/>
  <c r="X173" i="46"/>
  <c r="Y173" i="46" s="1"/>
  <c r="X179" i="46"/>
  <c r="Y179" i="46" s="1"/>
  <c r="V179" i="46"/>
  <c r="W179" i="46" s="1"/>
  <c r="X186" i="46"/>
  <c r="Y186" i="46" s="1"/>
  <c r="V186" i="46"/>
  <c r="W186" i="46" s="1"/>
  <c r="X193" i="46"/>
  <c r="Y193" i="46" s="1"/>
  <c r="V193" i="46"/>
  <c r="W193" i="46" s="1"/>
  <c r="X197" i="46"/>
  <c r="Y197" i="46" s="1"/>
  <c r="V197" i="46"/>
  <c r="W197" i="46" s="1"/>
  <c r="Y202" i="46"/>
  <c r="X202" i="46"/>
  <c r="V202" i="46"/>
  <c r="W202" i="46" s="1"/>
  <c r="X206" i="46"/>
  <c r="Y206" i="46" s="1"/>
  <c r="V206" i="46"/>
  <c r="W206" i="46" s="1"/>
  <c r="V210" i="46"/>
  <c r="W210" i="46" s="1"/>
  <c r="X210" i="46"/>
  <c r="Y210" i="46" s="1"/>
  <c r="BO218" i="46"/>
  <c r="X35" i="46"/>
  <c r="Y35" i="46" s="1"/>
  <c r="V35" i="46"/>
  <c r="W35" i="46" s="1"/>
  <c r="X66" i="46"/>
  <c r="Y66" i="46" s="1"/>
  <c r="V66" i="46"/>
  <c r="W66" i="46" s="1"/>
  <c r="X97" i="46"/>
  <c r="Y97" i="46" s="1"/>
  <c r="V97" i="46"/>
  <c r="W97" i="46" s="1"/>
  <c r="V113" i="46"/>
  <c r="W113" i="46" s="1"/>
  <c r="X113" i="46"/>
  <c r="Y113" i="46" s="1"/>
  <c r="X133" i="46"/>
  <c r="Y133" i="46" s="1"/>
  <c r="V133" i="46"/>
  <c r="W133" i="46" s="1"/>
  <c r="X142" i="46"/>
  <c r="Y142" i="46" s="1"/>
  <c r="V142" i="46"/>
  <c r="W142" i="46" s="1"/>
  <c r="V153" i="46"/>
  <c r="W153" i="46" s="1"/>
  <c r="X153" i="46"/>
  <c r="Y153" i="46" s="1"/>
  <c r="V158" i="46"/>
  <c r="W158" i="46" s="1"/>
  <c r="X158" i="46"/>
  <c r="Y158" i="46" s="1"/>
  <c r="X163" i="46"/>
  <c r="Y163" i="46" s="1"/>
  <c r="V163" i="46"/>
  <c r="W163" i="46" s="1"/>
  <c r="Y169" i="46"/>
  <c r="X169" i="46"/>
  <c r="V169" i="46"/>
  <c r="W169" i="46" s="1"/>
  <c r="X175" i="46"/>
  <c r="Y175" i="46" s="1"/>
  <c r="V175" i="46"/>
  <c r="W175" i="46" s="1"/>
  <c r="V188" i="46"/>
  <c r="W188" i="46" s="1"/>
  <c r="X188" i="46"/>
  <c r="Y188" i="46" s="1"/>
  <c r="V194" i="46"/>
  <c r="W194" i="46" s="1"/>
  <c r="X194" i="46"/>
  <c r="Y194" i="46" s="1"/>
  <c r="X199" i="46"/>
  <c r="Y199" i="46" s="1"/>
  <c r="V199" i="46"/>
  <c r="W199" i="46" s="1"/>
  <c r="X203" i="46"/>
  <c r="Y203" i="46" s="1"/>
  <c r="V203" i="46"/>
  <c r="W203" i="46" s="1"/>
  <c r="Y207" i="46"/>
  <c r="X207" i="46"/>
  <c r="V207" i="46"/>
  <c r="W207" i="46" s="1"/>
  <c r="X212" i="46"/>
  <c r="Y212" i="46" s="1"/>
  <c r="V212" i="46"/>
  <c r="W212" i="46" s="1"/>
  <c r="X25" i="46"/>
  <c r="Y25" i="46" s="1"/>
  <c r="V25" i="46"/>
  <c r="W25" i="46" s="1"/>
  <c r="X44" i="46"/>
  <c r="Y44" i="46"/>
  <c r="V44" i="46"/>
  <c r="W44" i="46" s="1"/>
  <c r="V58" i="46"/>
  <c r="W58" i="46" s="1"/>
  <c r="X58" i="46"/>
  <c r="Y58" i="46" s="1"/>
  <c r="V74" i="46"/>
  <c r="W74" i="46" s="1"/>
  <c r="X74" i="46"/>
  <c r="Y74" i="46" s="1"/>
  <c r="X93" i="46"/>
  <c r="Y93" i="46" s="1"/>
  <c r="V93" i="46"/>
  <c r="W93" i="46" s="1"/>
  <c r="X101" i="46"/>
  <c r="Y101" i="46" s="1"/>
  <c r="V101" i="46"/>
  <c r="W101" i="46" s="1"/>
  <c r="X119" i="46"/>
  <c r="Y119" i="46" s="1"/>
  <c r="V119" i="46"/>
  <c r="W119" i="46" s="1"/>
  <c r="X129" i="46"/>
  <c r="Y129" i="46" s="1"/>
  <c r="V129" i="46"/>
  <c r="W129" i="46" s="1"/>
  <c r="Y138" i="46"/>
  <c r="X138" i="46"/>
  <c r="V138" i="46"/>
  <c r="W138" i="46" s="1"/>
  <c r="V149" i="46"/>
  <c r="W149" i="46" s="1"/>
  <c r="Y149" i="46"/>
  <c r="X149" i="46"/>
  <c r="Y181" i="46"/>
  <c r="X181" i="46"/>
  <c r="V181" i="46"/>
  <c r="W181" i="46" s="1"/>
  <c r="X13" i="46"/>
  <c r="Y13" i="46" s="1"/>
  <c r="V13" i="46"/>
  <c r="W13" i="46" s="1"/>
  <c r="X17" i="46"/>
  <c r="Y17" i="46" s="1"/>
  <c r="V17" i="46"/>
  <c r="W17" i="46" s="1"/>
  <c r="V22" i="46"/>
  <c r="W22" i="46" s="1"/>
  <c r="X22" i="46"/>
  <c r="Y22" i="46" s="1"/>
  <c r="X26" i="46"/>
  <c r="Y26" i="46" s="1"/>
  <c r="V26" i="46"/>
  <c r="W26" i="46" s="1"/>
  <c r="X31" i="46"/>
  <c r="Y31" i="46" s="1"/>
  <c r="V31" i="46"/>
  <c r="W31" i="46" s="1"/>
  <c r="X36" i="46"/>
  <c r="Y36" i="46" s="1"/>
  <c r="V36" i="46"/>
  <c r="W36" i="46" s="1"/>
  <c r="X40" i="46"/>
  <c r="Y40" i="46" s="1"/>
  <c r="V40" i="46"/>
  <c r="W40" i="46" s="1"/>
  <c r="X45" i="46"/>
  <c r="Y45" i="46" s="1"/>
  <c r="V45" i="46"/>
  <c r="W45" i="46" s="1"/>
  <c r="X49" i="46"/>
  <c r="Y49" i="46" s="1"/>
  <c r="V49" i="46"/>
  <c r="W49" i="46" s="1"/>
  <c r="X54" i="46"/>
  <c r="Y54" i="46" s="1"/>
  <c r="V54" i="46"/>
  <c r="W54" i="46" s="1"/>
  <c r="X59" i="46"/>
  <c r="Y59" i="46" s="1"/>
  <c r="V59" i="46"/>
  <c r="W59" i="46" s="1"/>
  <c r="Y63" i="46"/>
  <c r="X63" i="46"/>
  <c r="V63" i="46"/>
  <c r="W63" i="46" s="1"/>
  <c r="X67" i="46"/>
  <c r="Y67" i="46" s="1"/>
  <c r="V67" i="46"/>
  <c r="W67" i="46" s="1"/>
  <c r="X71" i="46"/>
  <c r="Y71" i="46" s="1"/>
  <c r="V71" i="46"/>
  <c r="W71" i="46" s="1"/>
  <c r="X75" i="46"/>
  <c r="Y75" i="46" s="1"/>
  <c r="V75" i="46"/>
  <c r="W75" i="46" s="1"/>
  <c r="X84" i="46"/>
  <c r="Y84" i="46" s="1"/>
  <c r="V84" i="46"/>
  <c r="W84" i="46" s="1"/>
  <c r="X88" i="46"/>
  <c r="Y88" i="46" s="1"/>
  <c r="V88" i="46"/>
  <c r="W88" i="46" s="1"/>
  <c r="Y94" i="46"/>
  <c r="V94" i="46"/>
  <c r="W94" i="46" s="1"/>
  <c r="X94" i="46"/>
  <c r="X98" i="46"/>
  <c r="Y98" i="46" s="1"/>
  <c r="V98" i="46"/>
  <c r="W98" i="46" s="1"/>
  <c r="Y102" i="46"/>
  <c r="X102" i="46"/>
  <c r="V102" i="46"/>
  <c r="W102" i="46" s="1"/>
  <c r="V110" i="46"/>
  <c r="W110" i="46" s="1"/>
  <c r="X110" i="46"/>
  <c r="Y110" i="46" s="1"/>
  <c r="Y114" i="46"/>
  <c r="X114" i="46"/>
  <c r="V114" i="46"/>
  <c r="W114" i="46" s="1"/>
  <c r="X120" i="46"/>
  <c r="Y120" i="46"/>
  <c r="V120" i="46"/>
  <c r="W120" i="46" s="1"/>
  <c r="X124" i="46"/>
  <c r="Y124" i="46" s="1"/>
  <c r="V124" i="46"/>
  <c r="W124" i="46" s="1"/>
  <c r="V130" i="46"/>
  <c r="W130" i="46" s="1"/>
  <c r="X130" i="46"/>
  <c r="Y130" i="46" s="1"/>
  <c r="Y134" i="46"/>
  <c r="V134" i="46"/>
  <c r="W134" i="46" s="1"/>
  <c r="X134" i="46"/>
  <c r="X139" i="46"/>
  <c r="Y139" i="46" s="1"/>
  <c r="V139" i="46"/>
  <c r="W139" i="46" s="1"/>
  <c r="V144" i="46"/>
  <c r="W144" i="46" s="1"/>
  <c r="X144" i="46"/>
  <c r="Y144" i="46" s="1"/>
  <c r="X150" i="46"/>
  <c r="Y150" i="46" s="1"/>
  <c r="V150" i="46"/>
  <c r="W150" i="46" s="1"/>
  <c r="X154" i="46"/>
  <c r="Y154" i="46" s="1"/>
  <c r="V154" i="46"/>
  <c r="W154" i="46" s="1"/>
  <c r="X159" i="46"/>
  <c r="Y159" i="46" s="1"/>
  <c r="V159" i="46"/>
  <c r="W159" i="46" s="1"/>
  <c r="V164" i="46"/>
  <c r="W164" i="46" s="1"/>
  <c r="X164" i="46"/>
  <c r="Y164" i="46" s="1"/>
  <c r="Y171" i="46"/>
  <c r="X171" i="46"/>
  <c r="V171" i="46"/>
  <c r="W171" i="46" s="1"/>
  <c r="X176" i="46"/>
  <c r="Y176" i="46" s="1"/>
  <c r="V176" i="46"/>
  <c r="W176" i="46" s="1"/>
  <c r="X182" i="46"/>
  <c r="Y182" i="46" s="1"/>
  <c r="V182" i="46"/>
  <c r="W182" i="46" s="1"/>
  <c r="Y191" i="46"/>
  <c r="X191" i="46"/>
  <c r="V191" i="46"/>
  <c r="W191" i="46" s="1"/>
  <c r="X195" i="46"/>
  <c r="Y195" i="46" s="1"/>
  <c r="V195" i="46"/>
  <c r="W195" i="46" s="1"/>
  <c r="Y200" i="46"/>
  <c r="V200" i="46"/>
  <c r="W200" i="46" s="1"/>
  <c r="X200" i="46"/>
  <c r="X204" i="46"/>
  <c r="Y204" i="46" s="1"/>
  <c r="V204" i="46"/>
  <c r="W204" i="46" s="1"/>
  <c r="X208" i="46"/>
  <c r="Y208" i="46" s="1"/>
  <c r="V208" i="46"/>
  <c r="W208" i="46" s="1"/>
  <c r="Y213" i="46"/>
  <c r="X213" i="46"/>
  <c r="V213" i="46"/>
  <c r="W213" i="46" s="1"/>
  <c r="X12" i="46"/>
  <c r="Y12" i="46" s="1"/>
  <c r="X21" i="46"/>
  <c r="V21" i="46"/>
  <c r="W21" i="46" s="1"/>
  <c r="Y21" i="46"/>
  <c r="Y39" i="46"/>
  <c r="X39" i="46"/>
  <c r="V39" i="46"/>
  <c r="W39" i="46" s="1"/>
  <c r="V53" i="46"/>
  <c r="W53" i="46" s="1"/>
  <c r="X53" i="46"/>
  <c r="Y53" i="46" s="1"/>
  <c r="V70" i="46"/>
  <c r="W70" i="46" s="1"/>
  <c r="X70" i="46"/>
  <c r="Y70" i="46" s="1"/>
  <c r="X87" i="46"/>
  <c r="Y87" i="46" s="1"/>
  <c r="V87" i="46"/>
  <c r="W87" i="46" s="1"/>
  <c r="X107" i="46"/>
  <c r="Y107" i="46" s="1"/>
  <c r="V107" i="46"/>
  <c r="W107" i="46" s="1"/>
  <c r="Y18" i="46"/>
  <c r="X18" i="46"/>
  <c r="V18" i="46"/>
  <c r="W18" i="46" s="1"/>
  <c r="X27" i="46"/>
  <c r="Y27" i="46" s="1"/>
  <c r="V27" i="46"/>
  <c r="W27" i="46" s="1"/>
  <c r="X32" i="46"/>
  <c r="Y32" i="46" s="1"/>
  <c r="V32" i="46"/>
  <c r="W32" i="46" s="1"/>
  <c r="X37" i="46"/>
  <c r="Y37" i="46" s="1"/>
  <c r="V37" i="46"/>
  <c r="W37" i="46" s="1"/>
  <c r="X41" i="46"/>
  <c r="Y41" i="46" s="1"/>
  <c r="V41" i="46"/>
  <c r="W41" i="46" s="1"/>
  <c r="X46" i="46"/>
  <c r="Y46" i="46" s="1"/>
  <c r="V46" i="46"/>
  <c r="W46" i="46" s="1"/>
  <c r="X50" i="46"/>
  <c r="Y50" i="46" s="1"/>
  <c r="V50" i="46"/>
  <c r="W50" i="46" s="1"/>
  <c r="X55" i="46"/>
  <c r="Y55" i="46" s="1"/>
  <c r="V55" i="46"/>
  <c r="W55" i="46" s="1"/>
  <c r="X60" i="46"/>
  <c r="Y60" i="46" s="1"/>
  <c r="V60" i="46"/>
  <c r="W60" i="46" s="1"/>
  <c r="X64" i="46"/>
  <c r="Y64" i="46" s="1"/>
  <c r="V64" i="46"/>
  <c r="W64" i="46" s="1"/>
  <c r="X68" i="46"/>
  <c r="Y68" i="46" s="1"/>
  <c r="V68" i="46"/>
  <c r="W68" i="46" s="1"/>
  <c r="X72" i="46"/>
  <c r="Y72" i="46" s="1"/>
  <c r="V72" i="46"/>
  <c r="W72" i="46" s="1"/>
  <c r="X76" i="46"/>
  <c r="Y76" i="46" s="1"/>
  <c r="V76" i="46"/>
  <c r="W76" i="46" s="1"/>
  <c r="V85" i="46"/>
  <c r="W85" i="46" s="1"/>
  <c r="X85" i="46"/>
  <c r="Y85" i="46" s="1"/>
  <c r="X89" i="46"/>
  <c r="Y89" i="46" s="1"/>
  <c r="V89" i="46"/>
  <c r="W89" i="46" s="1"/>
  <c r="X95" i="46"/>
  <c r="Y95" i="46" s="1"/>
  <c r="V95" i="46"/>
  <c r="W95" i="46" s="1"/>
  <c r="Y99" i="46"/>
  <c r="V99" i="46"/>
  <c r="W99" i="46" s="1"/>
  <c r="X99" i="46"/>
  <c r="X103" i="46"/>
  <c r="Y103" i="46" s="1"/>
  <c r="V103" i="46"/>
  <c r="W103" i="46" s="1"/>
  <c r="Y111" i="46"/>
  <c r="X111" i="46"/>
  <c r="V111" i="46"/>
  <c r="W111" i="46" s="1"/>
  <c r="X115" i="46"/>
  <c r="Y115" i="46" s="1"/>
  <c r="V115" i="46"/>
  <c r="W115" i="46" s="1"/>
  <c r="X121" i="46"/>
  <c r="Y121" i="46" s="1"/>
  <c r="V121" i="46"/>
  <c r="W121" i="46" s="1"/>
  <c r="X127" i="46"/>
  <c r="Y127" i="46" s="1"/>
  <c r="V127" i="46"/>
  <c r="W127" i="46" s="1"/>
  <c r="X131" i="46"/>
  <c r="Y131" i="46" s="1"/>
  <c r="V131" i="46"/>
  <c r="W131" i="46" s="1"/>
  <c r="X135" i="46"/>
  <c r="Y135" i="46" s="1"/>
  <c r="V135" i="46"/>
  <c r="W135" i="46" s="1"/>
  <c r="Y140" i="46"/>
  <c r="X140" i="46"/>
  <c r="V140" i="46"/>
  <c r="W140" i="46" s="1"/>
  <c r="V145" i="46"/>
  <c r="W145" i="46" s="1"/>
  <c r="Y145" i="46"/>
  <c r="X145" i="46"/>
  <c r="Y151" i="46"/>
  <c r="X151" i="46"/>
  <c r="V151" i="46"/>
  <c r="W151" i="46" s="1"/>
  <c r="X155" i="46"/>
  <c r="Y155" i="46" s="1"/>
  <c r="V155" i="46"/>
  <c r="W155" i="46" s="1"/>
  <c r="X160" i="46"/>
  <c r="Y160" i="46" s="1"/>
  <c r="V160" i="46"/>
  <c r="W160" i="46" s="1"/>
  <c r="X167" i="46"/>
  <c r="Y167" i="46" s="1"/>
  <c r="V167" i="46"/>
  <c r="W167" i="46" s="1"/>
  <c r="Y172" i="46"/>
  <c r="X172" i="46"/>
  <c r="V172" i="46"/>
  <c r="W172" i="46" s="1"/>
  <c r="X177" i="46"/>
  <c r="Y177" i="46"/>
  <c r="V177" i="46"/>
  <c r="W177" i="46" s="1"/>
  <c r="Y184" i="46"/>
  <c r="X184" i="46"/>
  <c r="V184" i="46"/>
  <c r="W184" i="46" s="1"/>
  <c r="V192" i="46"/>
  <c r="W192" i="46" s="1"/>
  <c r="X192" i="46"/>
  <c r="Y192" i="46" s="1"/>
  <c r="X196" i="46"/>
  <c r="Y196" i="46" s="1"/>
  <c r="V196" i="46"/>
  <c r="W196" i="46" s="1"/>
  <c r="X201" i="46"/>
  <c r="Y201" i="46" s="1"/>
  <c r="V201" i="46"/>
  <c r="W201" i="46" s="1"/>
  <c r="V205" i="46"/>
  <c r="W205" i="46" s="1"/>
  <c r="X205" i="46"/>
  <c r="Y205" i="46" s="1"/>
  <c r="V209" i="46"/>
  <c r="W209" i="46" s="1"/>
  <c r="X209" i="46"/>
  <c r="Y209" i="46" s="1"/>
  <c r="BH31" i="48"/>
  <c r="BF30" i="48"/>
  <c r="BH30" i="48" s="1"/>
  <c r="P10" i="46"/>
  <c r="V12" i="46"/>
  <c r="W12" i="46" s="1"/>
  <c r="P189" i="46"/>
  <c r="P165" i="46"/>
  <c r="P77" i="46"/>
  <c r="P146" i="46"/>
  <c r="BW218" i="46" l="1"/>
  <c r="BX218" i="46" s="1"/>
  <c r="BU218" i="46"/>
  <c r="BV218" i="46" s="1"/>
  <c r="BX219" i="46"/>
  <c r="BX220" i="46" s="1"/>
  <c r="BX224" i="46" s="1"/>
  <c r="BV224" i="46"/>
  <c r="BJ224" i="46" s="1"/>
  <c r="E232" i="46" s="1"/>
  <c r="F232" i="46" s="1"/>
  <c r="F8" i="44" s="1"/>
  <c r="X77" i="46"/>
  <c r="V77" i="46"/>
  <c r="W77" i="46" s="1"/>
  <c r="Y77" i="46"/>
  <c r="X165" i="46"/>
  <c r="Y165" i="46" s="1"/>
  <c r="V165" i="46"/>
  <c r="W165" i="46" s="1"/>
  <c r="X146" i="46"/>
  <c r="Y146" i="46" s="1"/>
  <c r="V146" i="46"/>
  <c r="W146" i="46" s="1"/>
  <c r="V189" i="46"/>
  <c r="W189" i="46" s="1"/>
  <c r="X189" i="46"/>
  <c r="Y189" i="46" s="1"/>
  <c r="BH32" i="48"/>
  <c r="BF33" i="48"/>
  <c r="AW215" i="46"/>
  <c r="BC215" i="46" s="1"/>
  <c r="P214" i="46"/>
  <c r="HG5" i="46"/>
  <c r="HH222" i="46" s="1"/>
  <c r="GP5" i="46"/>
  <c r="GQ222" i="46" s="1"/>
  <c r="FY5" i="46"/>
  <c r="FZ222" i="46" s="1"/>
  <c r="FH5" i="46"/>
  <c r="FI222" i="46" s="1"/>
  <c r="EQ5" i="46"/>
  <c r="ER222" i="46" s="1"/>
  <c r="DZ5" i="46"/>
  <c r="EA222" i="46" s="1"/>
  <c r="DI5" i="46"/>
  <c r="DJ222" i="46" s="1"/>
  <c r="CR5" i="46"/>
  <c r="CS222" i="46" s="1"/>
  <c r="CA5" i="46"/>
  <c r="CB222" i="46" s="1"/>
  <c r="BJ5" i="46"/>
  <c r="BK222" i="46" s="1"/>
  <c r="AS5" i="46"/>
  <c r="AT222" i="46" s="1"/>
  <c r="K5" i="46"/>
  <c r="L222" i="46" s="1"/>
  <c r="R29" i="48" l="1"/>
  <c r="V214" i="46"/>
  <c r="W214" i="46" s="1"/>
  <c r="X214" i="46"/>
  <c r="Y214" i="46" s="1"/>
  <c r="U224" i="46"/>
  <c r="BR39" i="48"/>
  <c r="BA39" i="48" s="1"/>
  <c r="E55" i="48" s="1"/>
  <c r="G55" i="48" s="1"/>
  <c r="G7" i="44" s="1"/>
  <c r="AW220" i="46"/>
  <c r="BA224" i="46" s="1"/>
  <c r="E233" i="46"/>
  <c r="F233" i="46" s="1"/>
  <c r="F9" i="44" s="1"/>
  <c r="AX215" i="46"/>
  <c r="R31" i="48"/>
  <c r="P30" i="48"/>
  <c r="R30" i="48" s="1"/>
  <c r="P216" i="46"/>
  <c r="G216" i="46"/>
  <c r="G215" i="46"/>
  <c r="H213" i="46"/>
  <c r="H212" i="46"/>
  <c r="H210" i="46"/>
  <c r="H209" i="46"/>
  <c r="H208" i="46"/>
  <c r="H207" i="46"/>
  <c r="H206" i="46"/>
  <c r="H205" i="46"/>
  <c r="H204" i="46"/>
  <c r="H203" i="46"/>
  <c r="H202" i="46"/>
  <c r="H201" i="46"/>
  <c r="H200" i="46"/>
  <c r="H199" i="46"/>
  <c r="H197" i="46"/>
  <c r="H196" i="46"/>
  <c r="H195" i="46"/>
  <c r="H194" i="46"/>
  <c r="H193" i="46"/>
  <c r="H192" i="46"/>
  <c r="H191" i="46"/>
  <c r="H188" i="46"/>
  <c r="H186" i="46"/>
  <c r="H184" i="46"/>
  <c r="H182" i="46"/>
  <c r="H181" i="46"/>
  <c r="H179" i="46"/>
  <c r="H177" i="46"/>
  <c r="H176" i="46"/>
  <c r="H175" i="46"/>
  <c r="H173" i="46"/>
  <c r="H172" i="46"/>
  <c r="H171" i="46"/>
  <c r="H169" i="46"/>
  <c r="H168" i="46"/>
  <c r="H167" i="46"/>
  <c r="H164" i="46"/>
  <c r="H163" i="46"/>
  <c r="H162" i="46"/>
  <c r="H160" i="46"/>
  <c r="H159" i="46"/>
  <c r="H158" i="46"/>
  <c r="H157" i="46"/>
  <c r="H155" i="46"/>
  <c r="H154" i="46"/>
  <c r="H153" i="46"/>
  <c r="H152" i="46"/>
  <c r="H151" i="46"/>
  <c r="H150" i="46"/>
  <c r="H149" i="46"/>
  <c r="H148" i="46"/>
  <c r="H145" i="46"/>
  <c r="H144" i="46"/>
  <c r="H142" i="46"/>
  <c r="H141" i="46"/>
  <c r="H140" i="46"/>
  <c r="H139" i="46"/>
  <c r="H138" i="46"/>
  <c r="H137" i="46"/>
  <c r="H135" i="46"/>
  <c r="H134" i="46"/>
  <c r="H133" i="46"/>
  <c r="H132" i="46"/>
  <c r="H131" i="46"/>
  <c r="H130" i="46"/>
  <c r="H129" i="46"/>
  <c r="H128" i="46"/>
  <c r="H127" i="46"/>
  <c r="H124" i="46"/>
  <c r="H123" i="46"/>
  <c r="H122" i="46"/>
  <c r="H121" i="46"/>
  <c r="H120" i="46"/>
  <c r="H119" i="46"/>
  <c r="H116" i="46"/>
  <c r="H115" i="46"/>
  <c r="H114" i="46"/>
  <c r="H113" i="46"/>
  <c r="H112" i="46"/>
  <c r="H111" i="46"/>
  <c r="H110" i="46"/>
  <c r="H107" i="46"/>
  <c r="H106" i="46"/>
  <c r="H103" i="46"/>
  <c r="H102" i="46"/>
  <c r="H101" i="46"/>
  <c r="H100" i="46"/>
  <c r="H99" i="46"/>
  <c r="H98" i="46"/>
  <c r="H97" i="46"/>
  <c r="H96" i="46"/>
  <c r="H95" i="46"/>
  <c r="H94" i="46"/>
  <c r="H93" i="46"/>
  <c r="H92" i="46"/>
  <c r="H89" i="46"/>
  <c r="H88" i="46"/>
  <c r="H87" i="46"/>
  <c r="H86" i="46"/>
  <c r="H85" i="46"/>
  <c r="H84" i="46"/>
  <c r="H81" i="46"/>
  <c r="H80" i="46"/>
  <c r="H76" i="46"/>
  <c r="H75" i="46"/>
  <c r="H74" i="46"/>
  <c r="H73" i="46"/>
  <c r="H72" i="46"/>
  <c r="H71" i="46"/>
  <c r="H70" i="46"/>
  <c r="H69" i="46"/>
  <c r="H68" i="46"/>
  <c r="H67" i="46"/>
  <c r="H66" i="46"/>
  <c r="H65" i="46"/>
  <c r="H64" i="46"/>
  <c r="H63" i="46"/>
  <c r="H62" i="46"/>
  <c r="H61" i="46"/>
  <c r="H60" i="46"/>
  <c r="H59" i="46"/>
  <c r="H58" i="46"/>
  <c r="H57" i="46"/>
  <c r="H55" i="46"/>
  <c r="H54" i="46"/>
  <c r="H53" i="46"/>
  <c r="H52" i="46"/>
  <c r="H50" i="46"/>
  <c r="H49" i="46"/>
  <c r="H48" i="46"/>
  <c r="H47" i="46"/>
  <c r="H46" i="46"/>
  <c r="H45" i="46"/>
  <c r="H44" i="46"/>
  <c r="H42" i="46"/>
  <c r="H41" i="46"/>
  <c r="H40" i="46"/>
  <c r="H39" i="46"/>
  <c r="H38" i="46"/>
  <c r="H37" i="46"/>
  <c r="H36" i="46"/>
  <c r="H35" i="46"/>
  <c r="H33" i="46"/>
  <c r="H32" i="46"/>
  <c r="H31" i="46"/>
  <c r="H30" i="46"/>
  <c r="H29" i="46"/>
  <c r="H27" i="46"/>
  <c r="H26" i="46"/>
  <c r="H25" i="46"/>
  <c r="H24" i="46"/>
  <c r="H23" i="46"/>
  <c r="H22" i="46"/>
  <c r="H21" i="46"/>
  <c r="H19" i="46"/>
  <c r="H18" i="46"/>
  <c r="H17" i="46"/>
  <c r="H16" i="46"/>
  <c r="H15" i="46"/>
  <c r="H14" i="46"/>
  <c r="H13" i="46"/>
  <c r="H12" i="46"/>
  <c r="BF215" i="46" l="1"/>
  <c r="BG215" i="46" s="1"/>
  <c r="BD215" i="46"/>
  <c r="BE215" i="46" s="1"/>
  <c r="V216" i="46"/>
  <c r="W216" i="46" s="1"/>
  <c r="X216" i="46"/>
  <c r="Y216" i="46" s="1"/>
  <c r="AX218" i="46"/>
  <c r="R32" i="48"/>
  <c r="O215" i="46"/>
  <c r="U215" i="46" s="1"/>
  <c r="P33" i="48"/>
  <c r="P217" i="46"/>
  <c r="H146" i="46"/>
  <c r="H189" i="46"/>
  <c r="H165" i="46"/>
  <c r="H77" i="46"/>
  <c r="H10" i="46"/>
  <c r="BF218" i="46" l="1"/>
  <c r="BG218" i="46" s="1"/>
  <c r="BG219" i="46" s="1"/>
  <c r="BG220" i="46" s="1"/>
  <c r="BG224" i="46" s="1"/>
  <c r="BD218" i="46"/>
  <c r="BE218" i="46" s="1"/>
  <c r="BE224" i="46" s="1"/>
  <c r="AS224" i="46" s="1"/>
  <c r="E231" i="46" s="1"/>
  <c r="F231" i="46" s="1"/>
  <c r="F7" i="44" s="1"/>
  <c r="AB39" i="48"/>
  <c r="K39" i="48" s="1"/>
  <c r="X217" i="46"/>
  <c r="Y217" i="46" s="1"/>
  <c r="V217" i="46"/>
  <c r="W217" i="46" s="1"/>
  <c r="O220" i="46"/>
  <c r="S224" i="46" s="1"/>
  <c r="P215" i="46"/>
  <c r="H214" i="46"/>
  <c r="E53" i="48" l="1"/>
  <c r="G53" i="48" s="1"/>
  <c r="G5" i="44" s="1"/>
  <c r="V215" i="46"/>
  <c r="W215" i="46" s="1"/>
  <c r="W224" i="46" s="1"/>
  <c r="X215" i="46"/>
  <c r="Y215" i="46" s="1"/>
  <c r="P218" i="46"/>
  <c r="H216" i="46"/>
  <c r="H215" i="46"/>
  <c r="H218" i="46" s="1"/>
  <c r="X218" i="46" l="1"/>
  <c r="Y218" i="46" s="1"/>
  <c r="Y219" i="46" s="1"/>
  <c r="Y220" i="46" s="1"/>
  <c r="Y224" i="46" s="1"/>
  <c r="K224" i="46" s="1"/>
  <c r="E229" i="46" s="1"/>
  <c r="F229" i="46" s="1"/>
  <c r="H217" i="46"/>
  <c r="B7" i="37"/>
  <c r="B8" i="37"/>
  <c r="B9" i="37"/>
  <c r="B10" i="37"/>
  <c r="B11" i="37"/>
  <c r="B12" i="37"/>
  <c r="B13" i="37"/>
  <c r="B14" i="37"/>
  <c r="B15" i="37"/>
  <c r="B16" i="37"/>
  <c r="B17" i="37"/>
  <c r="B18" i="37"/>
  <c r="B6" i="37"/>
  <c r="F10" i="36"/>
  <c r="Z23" i="36"/>
  <c r="C17" i="44" s="1"/>
  <c r="Z22" i="36"/>
  <c r="C16" i="44" s="1"/>
  <c r="Z21" i="36"/>
  <c r="C15" i="44" s="1"/>
  <c r="Z20" i="36"/>
  <c r="C14" i="44" s="1"/>
  <c r="Z19" i="36"/>
  <c r="C13" i="44" s="1"/>
  <c r="Z18" i="36"/>
  <c r="C12" i="44" s="1"/>
  <c r="Z17" i="36"/>
  <c r="C11" i="44" s="1"/>
  <c r="Z16" i="36"/>
  <c r="C10" i="44" s="1"/>
  <c r="Z15" i="36"/>
  <c r="C9" i="44" s="1"/>
  <c r="Z14" i="36"/>
  <c r="C8" i="44" s="1"/>
  <c r="Z13" i="36"/>
  <c r="C7" i="44" s="1"/>
  <c r="Z12" i="36"/>
  <c r="C6" i="44" s="1"/>
  <c r="X12" i="36"/>
  <c r="X13" i="36"/>
  <c r="X14" i="36"/>
  <c r="X15" i="36"/>
  <c r="X16" i="36"/>
  <c r="X17" i="36"/>
  <c r="X18" i="36"/>
  <c r="X19" i="36"/>
  <c r="X20" i="36"/>
  <c r="X21" i="36"/>
  <c r="X22" i="36"/>
  <c r="X23" i="36"/>
  <c r="X11" i="36"/>
  <c r="S16" i="36"/>
  <c r="S19" i="36"/>
  <c r="AB224" i="46" l="1"/>
  <c r="E230" i="46" s="1"/>
  <c r="F230" i="46" s="1"/>
  <c r="F6" i="44" s="1"/>
  <c r="F5" i="44" l="1"/>
  <c r="K5" i="38"/>
  <c r="E6" i="44" s="1"/>
  <c r="K6" i="38"/>
  <c r="E7" i="44" s="1"/>
  <c r="K7" i="38"/>
  <c r="E8" i="44" s="1"/>
  <c r="K8" i="38"/>
  <c r="E9" i="44" s="1"/>
  <c r="K9" i="38"/>
  <c r="E10" i="44" s="1"/>
  <c r="K10" i="38"/>
  <c r="E11" i="44" s="1"/>
  <c r="K11" i="38"/>
  <c r="E12" i="44" s="1"/>
  <c r="K12" i="38"/>
  <c r="E13" i="44" s="1"/>
  <c r="K13" i="38"/>
  <c r="E14" i="44" s="1"/>
  <c r="K14" i="38"/>
  <c r="E15" i="44" s="1"/>
  <c r="K15" i="38"/>
  <c r="E16" i="44" s="1"/>
  <c r="K16" i="38"/>
  <c r="E17" i="44" s="1"/>
  <c r="J16" i="38"/>
  <c r="J15" i="38"/>
  <c r="J14" i="38"/>
  <c r="J13" i="38"/>
  <c r="J12" i="38"/>
  <c r="J11" i="38"/>
  <c r="J10" i="38"/>
  <c r="J9" i="38"/>
  <c r="J8" i="38"/>
  <c r="J7" i="38"/>
  <c r="J6" i="38"/>
  <c r="J5" i="38"/>
  <c r="J4" i="38"/>
  <c r="R7" i="37"/>
  <c r="R8" i="37"/>
  <c r="R9" i="37"/>
  <c r="R10" i="37"/>
  <c r="R11" i="37"/>
  <c r="R12" i="37"/>
  <c r="R13" i="37"/>
  <c r="R14" i="37"/>
  <c r="R15" i="37"/>
  <c r="R16" i="37"/>
  <c r="R17" i="37"/>
  <c r="R18" i="37"/>
  <c r="R6" i="37"/>
  <c r="O6" i="18" l="1"/>
  <c r="S22" i="36" l="1"/>
  <c r="S25" i="36"/>
  <c r="S13" i="36"/>
  <c r="S28" i="36" l="1"/>
  <c r="A16" i="38"/>
  <c r="B16" i="38" s="1"/>
  <c r="A15" i="38"/>
  <c r="B15" i="38" s="1"/>
  <c r="A14" i="38"/>
  <c r="B14" i="38" s="1"/>
  <c r="A13" i="38"/>
  <c r="B13" i="38" s="1"/>
  <c r="A12" i="38"/>
  <c r="B12" i="38" s="1"/>
  <c r="A11" i="38"/>
  <c r="B11" i="38" s="1"/>
  <c r="A10" i="38"/>
  <c r="B10" i="38" s="1"/>
  <c r="A9" i="38"/>
  <c r="B9" i="38" s="1"/>
  <c r="A8" i="38"/>
  <c r="B8" i="38" s="1"/>
  <c r="A7" i="38"/>
  <c r="B7" i="38" s="1"/>
  <c r="A6" i="38"/>
  <c r="B6" i="38" s="1"/>
  <c r="A5" i="38"/>
  <c r="B5" i="38" s="1"/>
  <c r="A4" i="38"/>
  <c r="B4" i="38" s="1"/>
  <c r="A18" i="37"/>
  <c r="A17" i="37"/>
  <c r="A16" i="37"/>
  <c r="A15" i="37"/>
  <c r="A14" i="37"/>
  <c r="A13" i="37"/>
  <c r="A12" i="37"/>
  <c r="A11" i="37"/>
  <c r="A10" i="37"/>
  <c r="A9" i="37"/>
  <c r="A8" i="37"/>
  <c r="A7" i="37"/>
  <c r="E7" i="37" s="1"/>
  <c r="A6" i="37"/>
  <c r="E9" i="37" l="1"/>
  <c r="F9" i="37" s="1"/>
  <c r="E13" i="37"/>
  <c r="F13" i="37" s="1"/>
  <c r="E17" i="37"/>
  <c r="F17" i="37" s="1"/>
  <c r="E6" i="37"/>
  <c r="F6" i="37" s="1"/>
  <c r="K6" i="37"/>
  <c r="L6" i="37"/>
  <c r="E10" i="37"/>
  <c r="F10" i="37" s="1"/>
  <c r="E14" i="37"/>
  <c r="F14" i="37" s="1"/>
  <c r="E18" i="37"/>
  <c r="F18" i="37" s="1"/>
  <c r="E11" i="37"/>
  <c r="F11" i="37" s="1"/>
  <c r="K15" i="37"/>
  <c r="E15" i="37"/>
  <c r="F15" i="37" s="1"/>
  <c r="E8" i="37"/>
  <c r="F8" i="37" s="1"/>
  <c r="E12" i="37"/>
  <c r="F12" i="37" s="1"/>
  <c r="E16" i="37"/>
  <c r="F16" i="37" s="1"/>
  <c r="L15" i="37"/>
  <c r="L17" i="37"/>
  <c r="K17" i="37"/>
  <c r="I17" i="37"/>
  <c r="J17" i="37" s="1"/>
  <c r="I6" i="37"/>
  <c r="J6" i="37" s="1"/>
  <c r="L10" i="37"/>
  <c r="K10" i="37"/>
  <c r="I10" i="37"/>
  <c r="J10" i="37" s="1"/>
  <c r="L14" i="37"/>
  <c r="K14" i="37"/>
  <c r="I14" i="37"/>
  <c r="J14" i="37" s="1"/>
  <c r="I18" i="37"/>
  <c r="J18" i="37" s="1"/>
  <c r="L18" i="37"/>
  <c r="K18" i="37"/>
  <c r="I9" i="37"/>
  <c r="J9" i="37" s="1"/>
  <c r="L9" i="37"/>
  <c r="K9" i="37"/>
  <c r="I7" i="37"/>
  <c r="J7" i="37" s="1"/>
  <c r="F7" i="37"/>
  <c r="L7" i="37"/>
  <c r="K7" i="37"/>
  <c r="K11" i="37"/>
  <c r="I11" i="37"/>
  <c r="J11" i="37" s="1"/>
  <c r="L11" i="37"/>
  <c r="I15" i="37"/>
  <c r="J15" i="37" s="1"/>
  <c r="I13" i="37"/>
  <c r="J13" i="37" s="1"/>
  <c r="L13" i="37"/>
  <c r="K13" i="37"/>
  <c r="L8" i="37"/>
  <c r="K8" i="37"/>
  <c r="I8" i="37"/>
  <c r="J8" i="37" s="1"/>
  <c r="L12" i="37"/>
  <c r="I12" i="37"/>
  <c r="J12" i="37" s="1"/>
  <c r="K12" i="37"/>
  <c r="I16" i="37"/>
  <c r="J16" i="37" s="1"/>
  <c r="L16" i="37"/>
  <c r="K16" i="37"/>
  <c r="S10" i="36"/>
  <c r="K6" i="36"/>
  <c r="M15" i="37" l="1"/>
  <c r="N15" i="37" s="1"/>
  <c r="M6" i="37"/>
  <c r="M9" i="37"/>
  <c r="N9" i="37" s="1"/>
  <c r="S9" i="37" s="1"/>
  <c r="D8" i="44" s="1"/>
  <c r="J8" i="44" s="1"/>
  <c r="E16" i="18" s="1"/>
  <c r="G16" i="18" s="1"/>
  <c r="M17" i="37"/>
  <c r="N17" i="37" s="1"/>
  <c r="S17" i="37" s="1"/>
  <c r="D16" i="44" s="1"/>
  <c r="J16" i="44" s="1"/>
  <c r="E24" i="18" s="1"/>
  <c r="G24" i="18" s="1"/>
  <c r="S15" i="37"/>
  <c r="D14" i="44" s="1"/>
  <c r="J14" i="44" s="1"/>
  <c r="E22" i="18" s="1"/>
  <c r="G22" i="18" s="1"/>
  <c r="M18" i="37"/>
  <c r="N18" i="37" s="1"/>
  <c r="S18" i="37" s="1"/>
  <c r="D17" i="44" s="1"/>
  <c r="J17" i="44" s="1"/>
  <c r="E25" i="18" s="1"/>
  <c r="G25" i="18" s="1"/>
  <c r="M8" i="37"/>
  <c r="N8" i="37" s="1"/>
  <c r="S8" i="37" s="1"/>
  <c r="D7" i="44" s="1"/>
  <c r="J7" i="44" s="1"/>
  <c r="E15" i="18" s="1"/>
  <c r="G15" i="18" s="1"/>
  <c r="S29" i="36"/>
  <c r="M12" i="37"/>
  <c r="N12" i="37" s="1"/>
  <c r="S12" i="37" s="1"/>
  <c r="D11" i="44" s="1"/>
  <c r="J11" i="44" s="1"/>
  <c r="E19" i="18" s="1"/>
  <c r="G19" i="18" s="1"/>
  <c r="M14" i="37"/>
  <c r="N14" i="37" s="1"/>
  <c r="S14" i="37" s="1"/>
  <c r="D13" i="44" s="1"/>
  <c r="J13" i="44" s="1"/>
  <c r="E21" i="18" s="1"/>
  <c r="G21" i="18" s="1"/>
  <c r="M11" i="37"/>
  <c r="N11" i="37" s="1"/>
  <c r="S11" i="37" s="1"/>
  <c r="D10" i="44" s="1"/>
  <c r="J10" i="44" s="1"/>
  <c r="E18" i="18" s="1"/>
  <c r="G18" i="18" s="1"/>
  <c r="M16" i="37"/>
  <c r="N16" i="37" s="1"/>
  <c r="S16" i="37" s="1"/>
  <c r="D15" i="44" s="1"/>
  <c r="J15" i="44" s="1"/>
  <c r="E23" i="18" s="1"/>
  <c r="G23" i="18" s="1"/>
  <c r="M13" i="37"/>
  <c r="N13" i="37" s="1"/>
  <c r="S13" i="37" s="1"/>
  <c r="D12" i="44" s="1"/>
  <c r="J12" i="44" s="1"/>
  <c r="E20" i="18" s="1"/>
  <c r="G20" i="18" s="1"/>
  <c r="M7" i="37"/>
  <c r="M10" i="37"/>
  <c r="N10" i="37" s="1"/>
  <c r="S10" i="37" s="1"/>
  <c r="D9" i="44" s="1"/>
  <c r="J9" i="44" s="1"/>
  <c r="E17" i="18" s="1"/>
  <c r="G17" i="18" s="1"/>
  <c r="A19" i="35"/>
  <c r="D19" i="35" s="1"/>
  <c r="A18" i="35"/>
  <c r="D18" i="35" s="1"/>
  <c r="A17" i="35"/>
  <c r="D17" i="35" s="1"/>
  <c r="A16" i="35"/>
  <c r="D16" i="35" s="1"/>
  <c r="A15" i="35"/>
  <c r="D15" i="35" s="1"/>
  <c r="A14" i="35"/>
  <c r="D14" i="35" s="1"/>
  <c r="A13" i="35"/>
  <c r="D13" i="35" s="1"/>
  <c r="A12" i="35"/>
  <c r="D12" i="35" s="1"/>
  <c r="A11" i="35"/>
  <c r="D11" i="35" s="1"/>
  <c r="A10" i="35"/>
  <c r="D10" i="35" s="1"/>
  <c r="A9" i="35"/>
  <c r="D9" i="35" s="1"/>
  <c r="A8" i="35"/>
  <c r="D8" i="35" s="1"/>
  <c r="A7" i="35"/>
  <c r="D7" i="35" s="1"/>
  <c r="B3" i="35"/>
  <c r="B2" i="35"/>
  <c r="N6" i="37" l="1"/>
  <c r="S6" i="37" s="1"/>
  <c r="D5" i="44" s="1"/>
  <c r="N7" i="37"/>
  <c r="S7" i="37" s="1"/>
  <c r="D6" i="44" s="1"/>
  <c r="J6" i="44" s="1"/>
  <c r="E14" i="18" s="1"/>
  <c r="G14" i="18" s="1"/>
  <c r="T28" i="36"/>
  <c r="Z11" i="36" s="1"/>
  <c r="B28" i="36"/>
  <c r="C5" i="44" l="1"/>
  <c r="J5" i="44" s="1"/>
  <c r="E13" i="18" s="1"/>
  <c r="G13" i="18" s="1"/>
  <c r="O3" i="21" l="1"/>
  <c r="N3" i="21"/>
  <c r="M3" i="21"/>
  <c r="L3" i="21"/>
  <c r="K3" i="21"/>
  <c r="J3" i="21"/>
  <c r="I3" i="21"/>
  <c r="H3" i="21"/>
  <c r="G3" i="21"/>
  <c r="F3" i="21"/>
  <c r="E3" i="21"/>
  <c r="D3" i="21"/>
  <c r="C3" i="21"/>
  <c r="E5" i="21" l="1"/>
  <c r="E4" i="21"/>
  <c r="I5" i="21"/>
  <c r="I4" i="21"/>
  <c r="F5" i="21"/>
  <c r="F4" i="21"/>
  <c r="C5" i="21"/>
  <c r="C4" i="21"/>
  <c r="G5" i="21"/>
  <c r="G4" i="21"/>
  <c r="K5" i="21"/>
  <c r="K4" i="21"/>
  <c r="O5" i="21"/>
  <c r="O4" i="21"/>
  <c r="D5" i="21"/>
  <c r="D4" i="21"/>
  <c r="H5" i="21"/>
  <c r="H4" i="21"/>
  <c r="L5" i="21"/>
  <c r="L4" i="21"/>
  <c r="M5" i="21"/>
  <c r="M4" i="21"/>
  <c r="J5" i="21"/>
  <c r="J4" i="21"/>
  <c r="N5" i="21"/>
  <c r="N4" i="21"/>
  <c r="J11" i="18" l="1"/>
  <c r="B75" i="28" l="1"/>
  <c r="G7" i="18"/>
  <c r="H7" i="18" s="1"/>
  <c r="K4" i="28" s="1"/>
  <c r="G5" i="28"/>
  <c r="E5" i="28"/>
  <c r="L11" i="18" l="1"/>
  <c r="A14" i="18" l="1"/>
  <c r="A15" i="18"/>
  <c r="A16" i="18"/>
  <c r="A17" i="18"/>
  <c r="A18" i="18"/>
  <c r="A19" i="18"/>
  <c r="A20" i="18"/>
  <c r="A21" i="18"/>
  <c r="A22" i="18"/>
  <c r="A23" i="18"/>
  <c r="A24" i="18"/>
  <c r="A25" i="18"/>
  <c r="A13" i="18"/>
  <c r="F13" i="18" s="1"/>
  <c r="AA7" i="28"/>
  <c r="Y7" i="28"/>
  <c r="W7" i="28"/>
  <c r="U7" i="28"/>
  <c r="S7" i="28"/>
  <c r="Q7" i="28"/>
  <c r="O7" i="28"/>
  <c r="M7" i="28"/>
  <c r="K7" i="28"/>
  <c r="I7" i="28"/>
  <c r="G7" i="28"/>
  <c r="E7" i="28"/>
  <c r="C7" i="28"/>
  <c r="G8" i="28" l="1"/>
  <c r="I8" i="28"/>
  <c r="B25" i="18"/>
  <c r="AA8" i="28"/>
  <c r="B21" i="18"/>
  <c r="K13" i="18"/>
  <c r="B24" i="18"/>
  <c r="Y8" i="28"/>
  <c r="B20" i="18"/>
  <c r="Q8" i="28"/>
  <c r="K16" i="18"/>
  <c r="F16" i="18"/>
  <c r="B17" i="18"/>
  <c r="K8" i="28"/>
  <c r="C8" i="28"/>
  <c r="K15" i="18"/>
  <c r="F15" i="18"/>
  <c r="B23" i="18"/>
  <c r="W8" i="28"/>
  <c r="B19" i="18"/>
  <c r="O8" i="28"/>
  <c r="B22" i="18"/>
  <c r="B18" i="18"/>
  <c r="M8" i="28"/>
  <c r="B14" i="18"/>
  <c r="E8" i="28"/>
  <c r="B15" i="18"/>
  <c r="B13" i="18"/>
  <c r="B16" i="18"/>
  <c r="C85" i="28" l="1"/>
  <c r="C87" i="28"/>
  <c r="C96" i="28"/>
  <c r="C90" i="28"/>
  <c r="C97" i="28"/>
  <c r="C102" i="28"/>
  <c r="C86" i="28"/>
  <c r="C91" i="28"/>
  <c r="C93" i="28"/>
  <c r="C98" i="28"/>
  <c r="C103" i="28"/>
  <c r="C105" i="28"/>
  <c r="C107" i="28"/>
  <c r="C114" i="28"/>
  <c r="C121" i="28"/>
  <c r="C123" i="28"/>
  <c r="C78" i="28"/>
  <c r="C80" i="28"/>
  <c r="C88" i="28"/>
  <c r="C104" i="28"/>
  <c r="C109" i="28"/>
  <c r="C112" i="28"/>
  <c r="C113" i="28"/>
  <c r="C115" i="28"/>
  <c r="C118" i="28"/>
  <c r="C122" i="28"/>
  <c r="C128" i="28"/>
  <c r="C134" i="28"/>
  <c r="C138" i="28"/>
  <c r="C139" i="28"/>
  <c r="C148" i="28"/>
  <c r="C149" i="28"/>
  <c r="C151" i="28"/>
  <c r="C153" i="28"/>
  <c r="C161" i="28"/>
  <c r="C167" i="28"/>
  <c r="C169" i="28"/>
  <c r="C171" i="28"/>
  <c r="C173" i="28"/>
  <c r="C79" i="28"/>
  <c r="C83" i="28"/>
  <c r="C81" i="28"/>
  <c r="C84" i="28"/>
  <c r="C100" i="28"/>
  <c r="C106" i="28"/>
  <c r="C110" i="28"/>
  <c r="C117" i="28"/>
  <c r="C119" i="28"/>
  <c r="C120" i="28"/>
  <c r="C125" i="28"/>
  <c r="C126" i="28"/>
  <c r="C156" i="28"/>
  <c r="C162" i="28"/>
  <c r="C174" i="28"/>
  <c r="C177" i="28"/>
  <c r="C92" i="28"/>
  <c r="C99" i="28"/>
  <c r="C101" i="28"/>
  <c r="C130" i="28"/>
  <c r="C131" i="28"/>
  <c r="C136" i="28"/>
  <c r="C142" i="28"/>
  <c r="C144" i="28"/>
  <c r="C150" i="28"/>
  <c r="C152" i="28"/>
  <c r="C158" i="28"/>
  <c r="C160" i="28"/>
  <c r="C165" i="28"/>
  <c r="C168" i="28"/>
  <c r="C170" i="28"/>
  <c r="C94" i="28"/>
  <c r="C95" i="28"/>
  <c r="C133" i="28"/>
  <c r="C141" i="28"/>
  <c r="C147" i="28"/>
  <c r="C154" i="28"/>
  <c r="C176" i="28"/>
  <c r="C82" i="28"/>
  <c r="C146" i="28"/>
  <c r="C155" i="28"/>
  <c r="C164" i="28"/>
  <c r="C175" i="28"/>
  <c r="C89" i="28"/>
  <c r="C127" i="28"/>
  <c r="C137" i="28"/>
  <c r="C140" i="28"/>
  <c r="C166" i="28"/>
  <c r="C108" i="28"/>
  <c r="C111" i="28"/>
  <c r="C116" i="28"/>
  <c r="C129" i="28"/>
  <c r="C132" i="28"/>
  <c r="C143" i="28"/>
  <c r="C163" i="28"/>
  <c r="C172" i="28"/>
  <c r="C124" i="28"/>
  <c r="C135" i="28"/>
  <c r="C157" i="28"/>
  <c r="C145" i="28"/>
  <c r="C159" i="28"/>
  <c r="AA79" i="28"/>
  <c r="AA85" i="28"/>
  <c r="AA87" i="28"/>
  <c r="AA96" i="28"/>
  <c r="AA78" i="28"/>
  <c r="AA81" i="28"/>
  <c r="AA83" i="28"/>
  <c r="AA86" i="28"/>
  <c r="AA92" i="28"/>
  <c r="AA84" i="28"/>
  <c r="AA88" i="28"/>
  <c r="AA91" i="28"/>
  <c r="AA100" i="28"/>
  <c r="AA103" i="28"/>
  <c r="AA105" i="28"/>
  <c r="AA107" i="28"/>
  <c r="AA116" i="28"/>
  <c r="AA121" i="28"/>
  <c r="AA123" i="28"/>
  <c r="AA126" i="28"/>
  <c r="AA82" i="28"/>
  <c r="AA94" i="28"/>
  <c r="AA95" i="28"/>
  <c r="AA97" i="28"/>
  <c r="AA101" i="28"/>
  <c r="AA110" i="28"/>
  <c r="AA119" i="28"/>
  <c r="AA124" i="28"/>
  <c r="AA130" i="28"/>
  <c r="AA132" i="28"/>
  <c r="AA136" i="28"/>
  <c r="AA139" i="28"/>
  <c r="AA142" i="28"/>
  <c r="AA149" i="28"/>
  <c r="AA151" i="28"/>
  <c r="AA153" i="28"/>
  <c r="AA161" i="28"/>
  <c r="AA167" i="28"/>
  <c r="AA171" i="28"/>
  <c r="AA80" i="28"/>
  <c r="AA98" i="28"/>
  <c r="AA102" i="28"/>
  <c r="AA104" i="28"/>
  <c r="AA108" i="28"/>
  <c r="AA112" i="28"/>
  <c r="AA113" i="28"/>
  <c r="AA129" i="28"/>
  <c r="AA135" i="28"/>
  <c r="AA137" i="28"/>
  <c r="AA143" i="28"/>
  <c r="AA145" i="28"/>
  <c r="AA157" i="28"/>
  <c r="AA159" i="28"/>
  <c r="AA166" i="28"/>
  <c r="AA169" i="28"/>
  <c r="AA172" i="28"/>
  <c r="AA175" i="28"/>
  <c r="AA177" i="28"/>
  <c r="AA93" i="28"/>
  <c r="AA120" i="28"/>
  <c r="AA128" i="28"/>
  <c r="AA138" i="28"/>
  <c r="AA140" i="28"/>
  <c r="AA146" i="28"/>
  <c r="AA148" i="28"/>
  <c r="AA154" i="28"/>
  <c r="AA156" i="28"/>
  <c r="AA162" i="28"/>
  <c r="AA163" i="28"/>
  <c r="AA174" i="28"/>
  <c r="AA106" i="28"/>
  <c r="AA111" i="28"/>
  <c r="AA115" i="28"/>
  <c r="AA122" i="28"/>
  <c r="AA131" i="28"/>
  <c r="AA134" i="28"/>
  <c r="AA152" i="28"/>
  <c r="AA158" i="28"/>
  <c r="AA160" i="28"/>
  <c r="AA165" i="28"/>
  <c r="AA168" i="28"/>
  <c r="AA170" i="28"/>
  <c r="AA114" i="28"/>
  <c r="AA127" i="28"/>
  <c r="AA144" i="28"/>
  <c r="AA89" i="28"/>
  <c r="AA90" i="28"/>
  <c r="AA99" i="28"/>
  <c r="AA150" i="28"/>
  <c r="AA164" i="28"/>
  <c r="AA109" i="28"/>
  <c r="AA117" i="28"/>
  <c r="AA176" i="28"/>
  <c r="AA125" i="28"/>
  <c r="AA141" i="28"/>
  <c r="AA155" i="28"/>
  <c r="AA118" i="28"/>
  <c r="AA133" i="28"/>
  <c r="AA147" i="28"/>
  <c r="AA173" i="28"/>
  <c r="E78" i="28"/>
  <c r="E82" i="28"/>
  <c r="E91" i="28"/>
  <c r="E92" i="28"/>
  <c r="E94" i="28"/>
  <c r="E97" i="28"/>
  <c r="E81" i="28"/>
  <c r="E83" i="28"/>
  <c r="E86" i="28"/>
  <c r="E95" i="28"/>
  <c r="E99" i="28"/>
  <c r="E100" i="28"/>
  <c r="E80" i="28"/>
  <c r="E87" i="28"/>
  <c r="E90" i="28"/>
  <c r="E102" i="28"/>
  <c r="E106" i="28"/>
  <c r="E109" i="28"/>
  <c r="E111" i="28"/>
  <c r="E113" i="28"/>
  <c r="E115" i="28"/>
  <c r="E120" i="28"/>
  <c r="E126" i="28"/>
  <c r="E128" i="28"/>
  <c r="E108" i="28"/>
  <c r="E110" i="28"/>
  <c r="E119" i="28"/>
  <c r="E129" i="28"/>
  <c r="E132" i="28"/>
  <c r="E142" i="28"/>
  <c r="E144" i="28"/>
  <c r="E146" i="28"/>
  <c r="E147" i="28"/>
  <c r="E157" i="28"/>
  <c r="E160" i="28"/>
  <c r="E165" i="28"/>
  <c r="E174" i="28"/>
  <c r="E176" i="28"/>
  <c r="E85" i="28"/>
  <c r="E89" i="28"/>
  <c r="E96" i="28"/>
  <c r="E112" i="28"/>
  <c r="E116" i="28"/>
  <c r="E118" i="28"/>
  <c r="E123" i="28"/>
  <c r="E124" i="28"/>
  <c r="E127" i="28"/>
  <c r="E135" i="28"/>
  <c r="E137" i="28"/>
  <c r="E143" i="28"/>
  <c r="E145" i="28"/>
  <c r="E151" i="28"/>
  <c r="E153" i="28"/>
  <c r="E159" i="28"/>
  <c r="E163" i="28"/>
  <c r="E166" i="28"/>
  <c r="E169" i="28"/>
  <c r="E172" i="28"/>
  <c r="E175" i="28"/>
  <c r="E84" i="28"/>
  <c r="E103" i="28"/>
  <c r="E104" i="28"/>
  <c r="E105" i="28"/>
  <c r="E117" i="28"/>
  <c r="E125" i="28"/>
  <c r="E134" i="28"/>
  <c r="E140" i="28"/>
  <c r="E148" i="28"/>
  <c r="E156" i="28"/>
  <c r="E162" i="28"/>
  <c r="E171" i="28"/>
  <c r="E177" i="28"/>
  <c r="E79" i="28"/>
  <c r="E93" i="28"/>
  <c r="E101" i="28"/>
  <c r="E114" i="28"/>
  <c r="E121" i="28"/>
  <c r="E122" i="28"/>
  <c r="E130" i="28"/>
  <c r="E131" i="28"/>
  <c r="E139" i="28"/>
  <c r="E150" i="28"/>
  <c r="E158" i="28"/>
  <c r="E168" i="28"/>
  <c r="E170" i="28"/>
  <c r="E88" i="28"/>
  <c r="E98" i="28"/>
  <c r="E136" i="28"/>
  <c r="E138" i="28"/>
  <c r="E173" i="28"/>
  <c r="E107" i="28"/>
  <c r="E141" i="28"/>
  <c r="E155" i="28"/>
  <c r="E161" i="28"/>
  <c r="E133" i="28"/>
  <c r="E154" i="28"/>
  <c r="E164" i="28"/>
  <c r="E152" i="28"/>
  <c r="E149" i="28"/>
  <c r="E167" i="28"/>
  <c r="K85" i="28"/>
  <c r="K91" i="28"/>
  <c r="K96" i="28"/>
  <c r="K80" i="28"/>
  <c r="K82" i="28"/>
  <c r="K84" i="28"/>
  <c r="K94" i="28"/>
  <c r="K95" i="28"/>
  <c r="K99" i="28"/>
  <c r="K83" i="28"/>
  <c r="K103" i="28"/>
  <c r="K105" i="28"/>
  <c r="K107" i="28"/>
  <c r="K120" i="28"/>
  <c r="K121" i="28"/>
  <c r="K123" i="28"/>
  <c r="K128" i="28"/>
  <c r="K92" i="28"/>
  <c r="K100" i="28"/>
  <c r="K110" i="28"/>
  <c r="K125" i="28"/>
  <c r="K127" i="28"/>
  <c r="K132" i="28"/>
  <c r="K134" i="28"/>
  <c r="K139" i="28"/>
  <c r="K144" i="28"/>
  <c r="K146" i="28"/>
  <c r="K149" i="28"/>
  <c r="K151" i="28"/>
  <c r="K153" i="28"/>
  <c r="K161" i="28"/>
  <c r="K167" i="28"/>
  <c r="K171" i="28"/>
  <c r="K78" i="28"/>
  <c r="K88" i="28"/>
  <c r="K93" i="28"/>
  <c r="K97" i="28"/>
  <c r="K101" i="28"/>
  <c r="K102" i="28"/>
  <c r="K113" i="28"/>
  <c r="K114" i="28"/>
  <c r="K122" i="28"/>
  <c r="K131" i="28"/>
  <c r="K140" i="28"/>
  <c r="K142" i="28"/>
  <c r="K148" i="28"/>
  <c r="K150" i="28"/>
  <c r="K156" i="28"/>
  <c r="K158" i="28"/>
  <c r="K160" i="28"/>
  <c r="K168" i="28"/>
  <c r="K170" i="28"/>
  <c r="K175" i="28"/>
  <c r="K81" i="28"/>
  <c r="K90" i="28"/>
  <c r="K98" i="28"/>
  <c r="K106" i="28"/>
  <c r="K111" i="28"/>
  <c r="K130" i="28"/>
  <c r="K133" i="28"/>
  <c r="K136" i="28"/>
  <c r="K138" i="28"/>
  <c r="K141" i="28"/>
  <c r="K147" i="28"/>
  <c r="K155" i="28"/>
  <c r="K163" i="28"/>
  <c r="K164" i="28"/>
  <c r="K165" i="28"/>
  <c r="K176" i="28"/>
  <c r="K86" i="28"/>
  <c r="K89" i="28"/>
  <c r="K108" i="28"/>
  <c r="K115" i="28"/>
  <c r="K116" i="28"/>
  <c r="K117" i="28"/>
  <c r="K118" i="28"/>
  <c r="K119" i="28"/>
  <c r="K124" i="28"/>
  <c r="K126" i="28"/>
  <c r="K129" i="28"/>
  <c r="K143" i="28"/>
  <c r="K157" i="28"/>
  <c r="K159" i="28"/>
  <c r="K79" i="28"/>
  <c r="K104" i="28"/>
  <c r="K135" i="28"/>
  <c r="K137" i="28"/>
  <c r="K145" i="28"/>
  <c r="K152" i="28"/>
  <c r="K154" i="28"/>
  <c r="K166" i="28"/>
  <c r="K172" i="28"/>
  <c r="K173" i="28"/>
  <c r="K87" i="28"/>
  <c r="K109" i="28"/>
  <c r="K112" i="28"/>
  <c r="K174" i="28"/>
  <c r="K177" i="28"/>
  <c r="K169" i="28"/>
  <c r="K162" i="28"/>
  <c r="Q80" i="28"/>
  <c r="Q83" i="28"/>
  <c r="Q88" i="28"/>
  <c r="Q90" i="28"/>
  <c r="Q78" i="28"/>
  <c r="Q81" i="28"/>
  <c r="Q86" i="28"/>
  <c r="Q87" i="28"/>
  <c r="Q92" i="28"/>
  <c r="Q93" i="28"/>
  <c r="Q98" i="28"/>
  <c r="Q91" i="28"/>
  <c r="Q100" i="28"/>
  <c r="Q106" i="28"/>
  <c r="Q117" i="28"/>
  <c r="Q119" i="28"/>
  <c r="Q120" i="28"/>
  <c r="Q127" i="28"/>
  <c r="Q128" i="28"/>
  <c r="Q89" i="28"/>
  <c r="Q96" i="28"/>
  <c r="Q105" i="28"/>
  <c r="Q116" i="28"/>
  <c r="Q121" i="28"/>
  <c r="Q122" i="28"/>
  <c r="Q123" i="28"/>
  <c r="Q131" i="28"/>
  <c r="Q138" i="28"/>
  <c r="Q140" i="28"/>
  <c r="Q141" i="28"/>
  <c r="Q143" i="28"/>
  <c r="Q144" i="28"/>
  <c r="Q145" i="28"/>
  <c r="Q158" i="28"/>
  <c r="Q162" i="28"/>
  <c r="Q164" i="28"/>
  <c r="Q79" i="28"/>
  <c r="Q84" i="28"/>
  <c r="Q82" i="28"/>
  <c r="Q94" i="28"/>
  <c r="Q99" i="28"/>
  <c r="Q104" i="28"/>
  <c r="Q108" i="28"/>
  <c r="Q109" i="28"/>
  <c r="Q110" i="28"/>
  <c r="Q118" i="28"/>
  <c r="Q124" i="28"/>
  <c r="Q125" i="28"/>
  <c r="Q126" i="28"/>
  <c r="Q129" i="28"/>
  <c r="Q135" i="28"/>
  <c r="Q136" i="28"/>
  <c r="Q137" i="28"/>
  <c r="Q146" i="28"/>
  <c r="Q148" i="28"/>
  <c r="Q149" i="28"/>
  <c r="Q154" i="28"/>
  <c r="Q156" i="28"/>
  <c r="Q157" i="28"/>
  <c r="Q159" i="28"/>
  <c r="Q161" i="28"/>
  <c r="Q165" i="28"/>
  <c r="Q166" i="28"/>
  <c r="Q167" i="28"/>
  <c r="Q172" i="28"/>
  <c r="Q95" i="28"/>
  <c r="Q102" i="28"/>
  <c r="Q103" i="28"/>
  <c r="Q113" i="28"/>
  <c r="Q151" i="28"/>
  <c r="Q152" i="28"/>
  <c r="Q153" i="28"/>
  <c r="Q163" i="28"/>
  <c r="Q173" i="28"/>
  <c r="Q174" i="28"/>
  <c r="Q175" i="28"/>
  <c r="Q85" i="28"/>
  <c r="Q97" i="28"/>
  <c r="Q101" i="28"/>
  <c r="Q114" i="28"/>
  <c r="Q142" i="28"/>
  <c r="Q150" i="28"/>
  <c r="Q160" i="28"/>
  <c r="Q169" i="28"/>
  <c r="Q171" i="28"/>
  <c r="Q134" i="28"/>
  <c r="Q168" i="28"/>
  <c r="Q170" i="28"/>
  <c r="Q177" i="28"/>
  <c r="Q107" i="28"/>
  <c r="Q115" i="28"/>
  <c r="Q176" i="28"/>
  <c r="Q112" i="28"/>
  <c r="Q130" i="28"/>
  <c r="Q155" i="28"/>
  <c r="Q111" i="28"/>
  <c r="Q133" i="28"/>
  <c r="Q147" i="28"/>
  <c r="Q132" i="28"/>
  <c r="Q139" i="28"/>
  <c r="I79" i="28"/>
  <c r="I80" i="28"/>
  <c r="I83" i="28"/>
  <c r="I87" i="28"/>
  <c r="I88" i="28"/>
  <c r="I90" i="28"/>
  <c r="I85" i="28"/>
  <c r="I96" i="28"/>
  <c r="I98" i="28"/>
  <c r="I78" i="28"/>
  <c r="I81" i="28"/>
  <c r="I82" i="28"/>
  <c r="I89" i="28"/>
  <c r="I93" i="28"/>
  <c r="I101" i="28"/>
  <c r="I106" i="28"/>
  <c r="I117" i="28"/>
  <c r="I119" i="28"/>
  <c r="I127" i="28"/>
  <c r="I84" i="28"/>
  <c r="I86" i="28"/>
  <c r="I91" i="28"/>
  <c r="I94" i="28"/>
  <c r="I103" i="28"/>
  <c r="I111" i="28"/>
  <c r="I120" i="28"/>
  <c r="I122" i="28"/>
  <c r="I124" i="28"/>
  <c r="I130" i="28"/>
  <c r="I131" i="28"/>
  <c r="I136" i="28"/>
  <c r="I141" i="28"/>
  <c r="I143" i="28"/>
  <c r="I145" i="28"/>
  <c r="I156" i="28"/>
  <c r="I158" i="28"/>
  <c r="I162" i="28"/>
  <c r="I164" i="28"/>
  <c r="I173" i="28"/>
  <c r="I177" i="28"/>
  <c r="I110" i="28"/>
  <c r="I133" i="28"/>
  <c r="I138" i="28"/>
  <c r="I139" i="28"/>
  <c r="I146" i="28"/>
  <c r="I147" i="28"/>
  <c r="I154" i="28"/>
  <c r="I155" i="28"/>
  <c r="I165" i="28"/>
  <c r="I171" i="28"/>
  <c r="I176" i="28"/>
  <c r="I100" i="28"/>
  <c r="I107" i="28"/>
  <c r="I108" i="28"/>
  <c r="I115" i="28"/>
  <c r="I116" i="28"/>
  <c r="I118" i="28"/>
  <c r="I123" i="28"/>
  <c r="I126" i="28"/>
  <c r="I128" i="28"/>
  <c r="I129" i="28"/>
  <c r="I135" i="28"/>
  <c r="I137" i="28"/>
  <c r="I144" i="28"/>
  <c r="I149" i="28"/>
  <c r="I152" i="28"/>
  <c r="I157" i="28"/>
  <c r="I159" i="28"/>
  <c r="I161" i="28"/>
  <c r="I166" i="28"/>
  <c r="I172" i="28"/>
  <c r="I92" i="28"/>
  <c r="I97" i="28"/>
  <c r="I99" i="28"/>
  <c r="I104" i="28"/>
  <c r="I105" i="28"/>
  <c r="I109" i="28"/>
  <c r="I112" i="28"/>
  <c r="I125" i="28"/>
  <c r="I151" i="28"/>
  <c r="I167" i="28"/>
  <c r="I174" i="28"/>
  <c r="I102" i="28"/>
  <c r="I153" i="28"/>
  <c r="I169" i="28"/>
  <c r="I95" i="28"/>
  <c r="I121" i="28"/>
  <c r="I134" i="28"/>
  <c r="I148" i="28"/>
  <c r="I168" i="28"/>
  <c r="I114" i="28"/>
  <c r="I140" i="28"/>
  <c r="I132" i="28"/>
  <c r="I150" i="28"/>
  <c r="I160" i="28"/>
  <c r="I163" i="28"/>
  <c r="I170" i="28"/>
  <c r="I113" i="28"/>
  <c r="I142" i="28"/>
  <c r="I175" i="28"/>
  <c r="M78" i="28"/>
  <c r="M82" i="28"/>
  <c r="M92" i="28"/>
  <c r="M94" i="28"/>
  <c r="M95" i="28"/>
  <c r="M89" i="28"/>
  <c r="M90" i="28"/>
  <c r="M100" i="28"/>
  <c r="M101" i="28"/>
  <c r="M84" i="28"/>
  <c r="M88" i="28"/>
  <c r="M96" i="28"/>
  <c r="M97" i="28"/>
  <c r="M98" i="28"/>
  <c r="M102" i="28"/>
  <c r="M106" i="28"/>
  <c r="M108" i="28"/>
  <c r="M109" i="28"/>
  <c r="M111" i="28"/>
  <c r="M113" i="28"/>
  <c r="M115" i="28"/>
  <c r="M124" i="28"/>
  <c r="M126" i="28"/>
  <c r="M79" i="28"/>
  <c r="M81" i="28"/>
  <c r="M87" i="28"/>
  <c r="M93" i="28"/>
  <c r="M99" i="28"/>
  <c r="M104" i="28"/>
  <c r="M107" i="28"/>
  <c r="M112" i="28"/>
  <c r="M118" i="28"/>
  <c r="M128" i="28"/>
  <c r="M129" i="28"/>
  <c r="M142" i="28"/>
  <c r="M147" i="28"/>
  <c r="M148" i="28"/>
  <c r="M154" i="28"/>
  <c r="M157" i="28"/>
  <c r="M160" i="28"/>
  <c r="M174" i="28"/>
  <c r="M176" i="28"/>
  <c r="M85" i="28"/>
  <c r="M121" i="28"/>
  <c r="M134" i="28"/>
  <c r="M162" i="28"/>
  <c r="M169" i="28"/>
  <c r="M177" i="28"/>
  <c r="M114" i="28"/>
  <c r="M122" i="28"/>
  <c r="M131" i="28"/>
  <c r="M132" i="28"/>
  <c r="M139" i="28"/>
  <c r="M140" i="28"/>
  <c r="M150" i="28"/>
  <c r="M158" i="28"/>
  <c r="M167" i="28"/>
  <c r="M168" i="28"/>
  <c r="M170" i="28"/>
  <c r="M80" i="28"/>
  <c r="M91" i="28"/>
  <c r="M110" i="28"/>
  <c r="M123" i="28"/>
  <c r="M127" i="28"/>
  <c r="M130" i="28"/>
  <c r="M138" i="28"/>
  <c r="M141" i="28"/>
  <c r="M146" i="28"/>
  <c r="M149" i="28"/>
  <c r="M155" i="28"/>
  <c r="M161" i="28"/>
  <c r="M164" i="28"/>
  <c r="M165" i="28"/>
  <c r="M83" i="28"/>
  <c r="M103" i="28"/>
  <c r="M105" i="28"/>
  <c r="M133" i="28"/>
  <c r="M156" i="28"/>
  <c r="M163" i="28"/>
  <c r="M175" i="28"/>
  <c r="M86" i="28"/>
  <c r="M117" i="28"/>
  <c r="M119" i="28"/>
  <c r="M145" i="28"/>
  <c r="M152" i="28"/>
  <c r="M159" i="28"/>
  <c r="M125" i="28"/>
  <c r="M137" i="28"/>
  <c r="M144" i="28"/>
  <c r="M151" i="28"/>
  <c r="M166" i="28"/>
  <c r="M173" i="28"/>
  <c r="M116" i="28"/>
  <c r="M120" i="28"/>
  <c r="M136" i="28"/>
  <c r="M143" i="28"/>
  <c r="M171" i="28"/>
  <c r="M172" i="28"/>
  <c r="M135" i="28"/>
  <c r="M153" i="28"/>
  <c r="Y80" i="28"/>
  <c r="Y83" i="28"/>
  <c r="Y88" i="28"/>
  <c r="Y90" i="28"/>
  <c r="Y91" i="28"/>
  <c r="Y85" i="28"/>
  <c r="Y98" i="28"/>
  <c r="Y99" i="28"/>
  <c r="Y82" i="28"/>
  <c r="Y87" i="28"/>
  <c r="Y95" i="28"/>
  <c r="Y96" i="28"/>
  <c r="Y106" i="28"/>
  <c r="Y114" i="28"/>
  <c r="Y117" i="28"/>
  <c r="Y119" i="28"/>
  <c r="Y124" i="28"/>
  <c r="Y127" i="28"/>
  <c r="Y78" i="28"/>
  <c r="Y86" i="28"/>
  <c r="Y100" i="28"/>
  <c r="Y102" i="28"/>
  <c r="Y109" i="28"/>
  <c r="Y113" i="28"/>
  <c r="Y115" i="28"/>
  <c r="Y120" i="28"/>
  <c r="Y122" i="28"/>
  <c r="Y126" i="28"/>
  <c r="Y131" i="28"/>
  <c r="Y134" i="28"/>
  <c r="Y141" i="28"/>
  <c r="Y143" i="28"/>
  <c r="Y145" i="28"/>
  <c r="Y146" i="28"/>
  <c r="Y156" i="28"/>
  <c r="Y158" i="28"/>
  <c r="Y162" i="28"/>
  <c r="Y164" i="28"/>
  <c r="Y173" i="28"/>
  <c r="Y93" i="28"/>
  <c r="Y101" i="28"/>
  <c r="Y121" i="28"/>
  <c r="Y128" i="28"/>
  <c r="Y132" i="28"/>
  <c r="Y140" i="28"/>
  <c r="Y148" i="28"/>
  <c r="Y151" i="28"/>
  <c r="Y153" i="28"/>
  <c r="Y154" i="28"/>
  <c r="Y171" i="28"/>
  <c r="Y174" i="28"/>
  <c r="Y79" i="28"/>
  <c r="Y92" i="28"/>
  <c r="Y94" i="28"/>
  <c r="Y97" i="28"/>
  <c r="Y107" i="28"/>
  <c r="Y110" i="28"/>
  <c r="Y111" i="28"/>
  <c r="Y136" i="28"/>
  <c r="Y144" i="28"/>
  <c r="Y152" i="28"/>
  <c r="Y160" i="28"/>
  <c r="Y165" i="28"/>
  <c r="Y168" i="28"/>
  <c r="Y170" i="28"/>
  <c r="Y81" i="28"/>
  <c r="Y89" i="28"/>
  <c r="Y118" i="28"/>
  <c r="Y123" i="28"/>
  <c r="Y133" i="28"/>
  <c r="Y139" i="28"/>
  <c r="Y147" i="28"/>
  <c r="Y150" i="28"/>
  <c r="Y84" i="28"/>
  <c r="Y103" i="28"/>
  <c r="Y105" i="28"/>
  <c r="Y125" i="28"/>
  <c r="Y142" i="28"/>
  <c r="Y155" i="28"/>
  <c r="Y167" i="28"/>
  <c r="Y176" i="28"/>
  <c r="Y104" i="28"/>
  <c r="Y108" i="28"/>
  <c r="Y135" i="28"/>
  <c r="Y157" i="28"/>
  <c r="Y177" i="28"/>
  <c r="Y138" i="28"/>
  <c r="Y149" i="28"/>
  <c r="Y159" i="28"/>
  <c r="Y163" i="28"/>
  <c r="Y169" i="28"/>
  <c r="Y112" i="28"/>
  <c r="Y130" i="28"/>
  <c r="Y137" i="28"/>
  <c r="Y161" i="28"/>
  <c r="Y166" i="28"/>
  <c r="Y175" i="28"/>
  <c r="Y116" i="28"/>
  <c r="Y129" i="28"/>
  <c r="Y172" i="28"/>
  <c r="W81" i="28"/>
  <c r="W84" i="28"/>
  <c r="W85" i="28"/>
  <c r="W86" i="28"/>
  <c r="W95" i="28"/>
  <c r="W82" i="28"/>
  <c r="W87" i="28"/>
  <c r="W89" i="28"/>
  <c r="W90" i="28"/>
  <c r="W91" i="28"/>
  <c r="W93" i="28"/>
  <c r="W94" i="28"/>
  <c r="W101" i="28"/>
  <c r="W78" i="28"/>
  <c r="W83" i="28"/>
  <c r="W97" i="28"/>
  <c r="W98" i="28"/>
  <c r="W99" i="28"/>
  <c r="W108" i="28"/>
  <c r="W120" i="28"/>
  <c r="W125" i="28"/>
  <c r="W80" i="28"/>
  <c r="W104" i="28"/>
  <c r="W106" i="28"/>
  <c r="W107" i="28"/>
  <c r="W114" i="28"/>
  <c r="W116" i="28"/>
  <c r="W118" i="28"/>
  <c r="W133" i="28"/>
  <c r="W135" i="28"/>
  <c r="W137" i="28"/>
  <c r="W138" i="28"/>
  <c r="W140" i="28"/>
  <c r="W144" i="28"/>
  <c r="W155" i="28"/>
  <c r="W159" i="28"/>
  <c r="W166" i="28"/>
  <c r="W167" i="28"/>
  <c r="W168" i="28"/>
  <c r="W170" i="28"/>
  <c r="W171" i="28"/>
  <c r="W172" i="28"/>
  <c r="W79" i="28"/>
  <c r="W92" i="28"/>
  <c r="W100" i="28"/>
  <c r="W111" i="28"/>
  <c r="W152" i="28"/>
  <c r="W160" i="28"/>
  <c r="W162" i="28"/>
  <c r="W165" i="28"/>
  <c r="W115" i="28"/>
  <c r="W122" i="28"/>
  <c r="W123" i="28"/>
  <c r="W127" i="28"/>
  <c r="W131" i="28"/>
  <c r="W134" i="28"/>
  <c r="W139" i="28"/>
  <c r="W142" i="28"/>
  <c r="W147" i="28"/>
  <c r="W150" i="28"/>
  <c r="W158" i="28"/>
  <c r="W173" i="28"/>
  <c r="W175" i="28"/>
  <c r="W176" i="28"/>
  <c r="W88" i="28"/>
  <c r="W103" i="28"/>
  <c r="W105" i="28"/>
  <c r="W109" i="28"/>
  <c r="W112" i="28"/>
  <c r="W117" i="28"/>
  <c r="W119" i="28"/>
  <c r="W126" i="28"/>
  <c r="W129" i="28"/>
  <c r="W130" i="28"/>
  <c r="W141" i="28"/>
  <c r="W149" i="28"/>
  <c r="W157" i="28"/>
  <c r="W177" i="28"/>
  <c r="W102" i="28"/>
  <c r="W132" i="28"/>
  <c r="W161" i="28"/>
  <c r="W163" i="28"/>
  <c r="W164" i="28"/>
  <c r="W169" i="28"/>
  <c r="W96" i="28"/>
  <c r="W110" i="28"/>
  <c r="W113" i="28"/>
  <c r="W124" i="28"/>
  <c r="W128" i="28"/>
  <c r="W146" i="28"/>
  <c r="W153" i="28"/>
  <c r="W121" i="28"/>
  <c r="W145" i="28"/>
  <c r="W156" i="28"/>
  <c r="W174" i="28"/>
  <c r="W148" i="28"/>
  <c r="W151" i="28"/>
  <c r="W136" i="28"/>
  <c r="W143" i="28"/>
  <c r="W154" i="28"/>
  <c r="O79" i="28"/>
  <c r="O81" i="28"/>
  <c r="O84" i="28"/>
  <c r="O85" i="28"/>
  <c r="O86" i="28"/>
  <c r="O87" i="28"/>
  <c r="O83" i="28"/>
  <c r="O91" i="28"/>
  <c r="O89" i="28"/>
  <c r="O92" i="28"/>
  <c r="O95" i="28"/>
  <c r="O99" i="28"/>
  <c r="O101" i="28"/>
  <c r="O104" i="28"/>
  <c r="O114" i="28"/>
  <c r="O116" i="28"/>
  <c r="O118" i="28"/>
  <c r="O125" i="28"/>
  <c r="O90" i="28"/>
  <c r="O98" i="28"/>
  <c r="O102" i="28"/>
  <c r="O109" i="28"/>
  <c r="O113" i="28"/>
  <c r="O115" i="28"/>
  <c r="O119" i="28"/>
  <c r="O120" i="28"/>
  <c r="O130" i="28"/>
  <c r="O133" i="28"/>
  <c r="O135" i="28"/>
  <c r="O136" i="28"/>
  <c r="O137" i="28"/>
  <c r="O150" i="28"/>
  <c r="O155" i="28"/>
  <c r="O156" i="28"/>
  <c r="O159" i="28"/>
  <c r="O165" i="28"/>
  <c r="O166" i="28"/>
  <c r="O167" i="28"/>
  <c r="O168" i="28"/>
  <c r="O169" i="28"/>
  <c r="O170" i="28"/>
  <c r="O171" i="28"/>
  <c r="O172" i="28"/>
  <c r="O177" i="28"/>
  <c r="O82" i="28"/>
  <c r="O78" i="28"/>
  <c r="O103" i="28"/>
  <c r="O105" i="28"/>
  <c r="O117" i="28"/>
  <c r="O128" i="28"/>
  <c r="O143" i="28"/>
  <c r="O144" i="28"/>
  <c r="O145" i="28"/>
  <c r="O151" i="28"/>
  <c r="O152" i="28"/>
  <c r="O153" i="28"/>
  <c r="O163" i="28"/>
  <c r="O173" i="28"/>
  <c r="O174" i="28"/>
  <c r="O88" i="28"/>
  <c r="O93" i="28"/>
  <c r="O97" i="28"/>
  <c r="O112" i="28"/>
  <c r="O121" i="28"/>
  <c r="O134" i="28"/>
  <c r="O142" i="28"/>
  <c r="O160" i="28"/>
  <c r="O162" i="28"/>
  <c r="O96" i="28"/>
  <c r="O100" i="28"/>
  <c r="O107" i="28"/>
  <c r="O111" i="28"/>
  <c r="O122" i="28"/>
  <c r="O131" i="28"/>
  <c r="O140" i="28"/>
  <c r="O158" i="28"/>
  <c r="O176" i="28"/>
  <c r="O80" i="28"/>
  <c r="O94" i="28"/>
  <c r="O132" i="28"/>
  <c r="O139" i="28"/>
  <c r="O147" i="28"/>
  <c r="O148" i="28"/>
  <c r="O110" i="28"/>
  <c r="O124" i="28"/>
  <c r="O138" i="28"/>
  <c r="O149" i="28"/>
  <c r="O175" i="28"/>
  <c r="O106" i="28"/>
  <c r="O123" i="28"/>
  <c r="O127" i="28"/>
  <c r="O141" i="28"/>
  <c r="O161" i="28"/>
  <c r="O108" i="28"/>
  <c r="O129" i="28"/>
  <c r="O154" i="28"/>
  <c r="O126" i="28"/>
  <c r="O146" i="28"/>
  <c r="O157" i="28"/>
  <c r="O164" i="28"/>
  <c r="G81" i="28"/>
  <c r="G84" i="28"/>
  <c r="G85" i="28"/>
  <c r="G86" i="28"/>
  <c r="G95" i="28"/>
  <c r="G78" i="28"/>
  <c r="G87" i="28"/>
  <c r="G88" i="28"/>
  <c r="G89" i="28"/>
  <c r="G91" i="28"/>
  <c r="G92" i="28"/>
  <c r="G93" i="28"/>
  <c r="G101" i="28"/>
  <c r="G79" i="28"/>
  <c r="G94" i="28"/>
  <c r="G97" i="28"/>
  <c r="G99" i="28"/>
  <c r="G100" i="28"/>
  <c r="G104" i="28"/>
  <c r="G116" i="28"/>
  <c r="G118" i="28"/>
  <c r="G122" i="28"/>
  <c r="G125" i="28"/>
  <c r="G82" i="28"/>
  <c r="G105" i="28"/>
  <c r="G106" i="28"/>
  <c r="G114" i="28"/>
  <c r="G117" i="28"/>
  <c r="G121" i="28"/>
  <c r="G123" i="28"/>
  <c r="G126" i="28"/>
  <c r="G133" i="28"/>
  <c r="G135" i="28"/>
  <c r="G137" i="28"/>
  <c r="G140" i="28"/>
  <c r="G150" i="28"/>
  <c r="G152" i="28"/>
  <c r="G154" i="28"/>
  <c r="G155" i="28"/>
  <c r="G159" i="28"/>
  <c r="G166" i="28"/>
  <c r="G167" i="28"/>
  <c r="G168" i="28"/>
  <c r="G170" i="28"/>
  <c r="G171" i="28"/>
  <c r="G172" i="28"/>
  <c r="G80" i="28"/>
  <c r="G90" i="28"/>
  <c r="G98" i="28"/>
  <c r="G107" i="28"/>
  <c r="G108" i="28"/>
  <c r="G111" i="28"/>
  <c r="G115" i="28"/>
  <c r="G128" i="28"/>
  <c r="G129" i="28"/>
  <c r="G141" i="28"/>
  <c r="G149" i="28"/>
  <c r="G157" i="28"/>
  <c r="G161" i="28"/>
  <c r="G164" i="28"/>
  <c r="G173" i="28"/>
  <c r="G96" i="28"/>
  <c r="G109" i="28"/>
  <c r="G112" i="28"/>
  <c r="G119" i="28"/>
  <c r="G120" i="28"/>
  <c r="G124" i="28"/>
  <c r="G127" i="28"/>
  <c r="G132" i="28"/>
  <c r="G143" i="28"/>
  <c r="G145" i="28"/>
  <c r="G151" i="28"/>
  <c r="G153" i="28"/>
  <c r="G169" i="28"/>
  <c r="G174" i="28"/>
  <c r="G175" i="28"/>
  <c r="G83" i="28"/>
  <c r="G102" i="28"/>
  <c r="G103" i="28"/>
  <c r="G110" i="28"/>
  <c r="G113" i="28"/>
  <c r="G134" i="28"/>
  <c r="G142" i="28"/>
  <c r="G148" i="28"/>
  <c r="G156" i="28"/>
  <c r="G162" i="28"/>
  <c r="G177" i="28"/>
  <c r="G160" i="28"/>
  <c r="G163" i="28"/>
  <c r="G138" i="28"/>
  <c r="G130" i="28"/>
  <c r="G144" i="28"/>
  <c r="G136" i="28"/>
  <c r="G147" i="28"/>
  <c r="G158" i="28"/>
  <c r="G165" i="28"/>
  <c r="G139" i="28"/>
  <c r="G146" i="28"/>
  <c r="G131" i="28"/>
  <c r="G176" i="28"/>
  <c r="C15" i="28"/>
  <c r="C19" i="28"/>
  <c r="C23" i="28"/>
  <c r="C27" i="28"/>
  <c r="C31" i="28"/>
  <c r="C35" i="28"/>
  <c r="C39" i="28"/>
  <c r="C43" i="28"/>
  <c r="C47" i="28"/>
  <c r="C51" i="28"/>
  <c r="C55" i="28"/>
  <c r="C59" i="28"/>
  <c r="C63" i="28"/>
  <c r="C67" i="28"/>
  <c r="C71" i="28"/>
  <c r="C16" i="28"/>
  <c r="C20" i="28"/>
  <c r="C24" i="28"/>
  <c r="C28" i="28"/>
  <c r="C32" i="28"/>
  <c r="C36" i="28"/>
  <c r="C40" i="28"/>
  <c r="C44" i="28"/>
  <c r="C48" i="28"/>
  <c r="C52" i="28"/>
  <c r="C56" i="28"/>
  <c r="C60" i="28"/>
  <c r="C64" i="28"/>
  <c r="C17" i="28"/>
  <c r="C21" i="28"/>
  <c r="C25" i="28"/>
  <c r="C29" i="28"/>
  <c r="C33" i="28"/>
  <c r="C37" i="28"/>
  <c r="C41" i="28"/>
  <c r="C45" i="28"/>
  <c r="C49" i="28"/>
  <c r="C53" i="28"/>
  <c r="C57" i="28"/>
  <c r="C61" i="28"/>
  <c r="C65" i="28"/>
  <c r="C69" i="28"/>
  <c r="C73" i="28"/>
  <c r="C30" i="28"/>
  <c r="C46" i="28"/>
  <c r="C62" i="28"/>
  <c r="C72" i="28"/>
  <c r="C18" i="28"/>
  <c r="C34" i="28"/>
  <c r="C50" i="28"/>
  <c r="C66" i="28"/>
  <c r="C74" i="28"/>
  <c r="C22" i="28"/>
  <c r="C38" i="28"/>
  <c r="C54" i="28"/>
  <c r="C68" i="28"/>
  <c r="C26" i="28"/>
  <c r="C42" i="28"/>
  <c r="C58" i="28"/>
  <c r="C70" i="28"/>
  <c r="M18" i="28"/>
  <c r="M22" i="28"/>
  <c r="M26" i="28"/>
  <c r="M30" i="28"/>
  <c r="M34" i="28"/>
  <c r="M38" i="28"/>
  <c r="M42" i="28"/>
  <c r="M46" i="28"/>
  <c r="M50" i="28"/>
  <c r="M54" i="28"/>
  <c r="M58" i="28"/>
  <c r="M62" i="28"/>
  <c r="M66" i="28"/>
  <c r="M70" i="28"/>
  <c r="M74" i="28"/>
  <c r="M14" i="28"/>
  <c r="M15" i="28"/>
  <c r="M19" i="28"/>
  <c r="M23" i="28"/>
  <c r="M27" i="28"/>
  <c r="M31" i="28"/>
  <c r="M35" i="28"/>
  <c r="M39" i="28"/>
  <c r="M43" i="28"/>
  <c r="M47" i="28"/>
  <c r="M51" i="28"/>
  <c r="M55" i="28"/>
  <c r="M59" i="28"/>
  <c r="M63" i="28"/>
  <c r="M16" i="28"/>
  <c r="M20" i="28"/>
  <c r="M24" i="28"/>
  <c r="M28" i="28"/>
  <c r="M32" i="28"/>
  <c r="M36" i="28"/>
  <c r="M40" i="28"/>
  <c r="M44" i="28"/>
  <c r="M48" i="28"/>
  <c r="M52" i="28"/>
  <c r="M56" i="28"/>
  <c r="M60" i="28"/>
  <c r="M64" i="28"/>
  <c r="M68" i="28"/>
  <c r="M72" i="28"/>
  <c r="M21" i="28"/>
  <c r="M37" i="28"/>
  <c r="M53" i="28"/>
  <c r="M71" i="28"/>
  <c r="M25" i="28"/>
  <c r="M41" i="28"/>
  <c r="M57" i="28"/>
  <c r="M73" i="28"/>
  <c r="M29" i="28"/>
  <c r="M45" i="28"/>
  <c r="M61" i="28"/>
  <c r="M67" i="28"/>
  <c r="M17" i="28"/>
  <c r="M33" i="28"/>
  <c r="M49" i="28"/>
  <c r="M65" i="28"/>
  <c r="M69" i="28"/>
  <c r="AA15" i="28"/>
  <c r="AA19" i="28"/>
  <c r="AA23" i="28"/>
  <c r="AA27" i="28"/>
  <c r="AA31" i="28"/>
  <c r="AA35" i="28"/>
  <c r="AA39" i="28"/>
  <c r="AA43" i="28"/>
  <c r="AA47" i="28"/>
  <c r="AA51" i="28"/>
  <c r="AA55" i="28"/>
  <c r="AA59" i="28"/>
  <c r="AA63" i="28"/>
  <c r="AA67" i="28"/>
  <c r="AA71" i="28"/>
  <c r="AA16" i="28"/>
  <c r="AA20" i="28"/>
  <c r="AA24" i="28"/>
  <c r="AA28" i="28"/>
  <c r="AA32" i="28"/>
  <c r="AA36" i="28"/>
  <c r="AA40" i="28"/>
  <c r="AA44" i="28"/>
  <c r="AA48" i="28"/>
  <c r="AA52" i="28"/>
  <c r="AA56" i="28"/>
  <c r="AA60" i="28"/>
  <c r="AA64" i="28"/>
  <c r="AA17" i="28"/>
  <c r="AA21" i="28"/>
  <c r="AA25" i="28"/>
  <c r="AA29" i="28"/>
  <c r="AA33" i="28"/>
  <c r="AA37" i="28"/>
  <c r="AA41" i="28"/>
  <c r="AA45" i="28"/>
  <c r="AA49" i="28"/>
  <c r="AA53" i="28"/>
  <c r="AA57" i="28"/>
  <c r="AA61" i="28"/>
  <c r="AA65" i="28"/>
  <c r="AA69" i="28"/>
  <c r="AA73" i="28"/>
  <c r="AA18" i="28"/>
  <c r="AA34" i="28"/>
  <c r="AA50" i="28"/>
  <c r="AA66" i="28"/>
  <c r="AA68" i="28"/>
  <c r="AA22" i="28"/>
  <c r="AA38" i="28"/>
  <c r="AA54" i="28"/>
  <c r="AA70" i="28"/>
  <c r="AA26" i="28"/>
  <c r="AA42" i="28"/>
  <c r="AA58" i="28"/>
  <c r="AA72" i="28"/>
  <c r="AA30" i="28"/>
  <c r="AA46" i="28"/>
  <c r="AA62" i="28"/>
  <c r="AA74" i="28"/>
  <c r="K15" i="28"/>
  <c r="K19" i="28"/>
  <c r="K23" i="28"/>
  <c r="K27" i="28"/>
  <c r="K31" i="28"/>
  <c r="K35" i="28"/>
  <c r="K39" i="28"/>
  <c r="K43" i="28"/>
  <c r="K47" i="28"/>
  <c r="K51" i="28"/>
  <c r="K55" i="28"/>
  <c r="K59" i="28"/>
  <c r="K63" i="28"/>
  <c r="K67" i="28"/>
  <c r="K71" i="28"/>
  <c r="K16" i="28"/>
  <c r="K20" i="28"/>
  <c r="K24" i="28"/>
  <c r="K28" i="28"/>
  <c r="K32" i="28"/>
  <c r="K36" i="28"/>
  <c r="K40" i="28"/>
  <c r="K44" i="28"/>
  <c r="K48" i="28"/>
  <c r="K52" i="28"/>
  <c r="K56" i="28"/>
  <c r="K60" i="28"/>
  <c r="K64" i="28"/>
  <c r="K17" i="28"/>
  <c r="K21" i="28"/>
  <c r="K25" i="28"/>
  <c r="K29" i="28"/>
  <c r="K33" i="28"/>
  <c r="K37" i="28"/>
  <c r="K41" i="28"/>
  <c r="K45" i="28"/>
  <c r="K49" i="28"/>
  <c r="K53" i="28"/>
  <c r="K57" i="28"/>
  <c r="K61" i="28"/>
  <c r="K65" i="28"/>
  <c r="K69" i="28"/>
  <c r="K73" i="28"/>
  <c r="K26" i="28"/>
  <c r="K42" i="28"/>
  <c r="K58" i="28"/>
  <c r="K68" i="28"/>
  <c r="K30" i="28"/>
  <c r="K46" i="28"/>
  <c r="K62" i="28"/>
  <c r="K70" i="28"/>
  <c r="K18" i="28"/>
  <c r="K34" i="28"/>
  <c r="K50" i="28"/>
  <c r="K66" i="28"/>
  <c r="K72" i="28"/>
  <c r="K22" i="28"/>
  <c r="K38" i="28"/>
  <c r="K54" i="28"/>
  <c r="K74" i="28"/>
  <c r="I16" i="28"/>
  <c r="I20" i="28"/>
  <c r="I24" i="28"/>
  <c r="I28" i="28"/>
  <c r="I32" i="28"/>
  <c r="I36" i="28"/>
  <c r="I40" i="28"/>
  <c r="I44" i="28"/>
  <c r="I48" i="28"/>
  <c r="I52" i="28"/>
  <c r="I56" i="28"/>
  <c r="I60" i="28"/>
  <c r="I64" i="28"/>
  <c r="I68" i="28"/>
  <c r="I72" i="28"/>
  <c r="I17" i="28"/>
  <c r="I21" i="28"/>
  <c r="I25" i="28"/>
  <c r="I29" i="28"/>
  <c r="I33" i="28"/>
  <c r="I37" i="28"/>
  <c r="I41" i="28"/>
  <c r="I45" i="28"/>
  <c r="I49" i="28"/>
  <c r="I53" i="28"/>
  <c r="I57" i="28"/>
  <c r="I61" i="28"/>
  <c r="I65" i="28"/>
  <c r="I18" i="28"/>
  <c r="I22" i="28"/>
  <c r="I26" i="28"/>
  <c r="I30" i="28"/>
  <c r="I34" i="28"/>
  <c r="I38" i="28"/>
  <c r="I42" i="28"/>
  <c r="I46" i="28"/>
  <c r="I50" i="28"/>
  <c r="I54" i="28"/>
  <c r="I58" i="28"/>
  <c r="I62" i="28"/>
  <c r="I66" i="28"/>
  <c r="I70" i="28"/>
  <c r="I74" i="28"/>
  <c r="I15" i="28"/>
  <c r="I31" i="28"/>
  <c r="I47" i="28"/>
  <c r="I63" i="28"/>
  <c r="I73" i="28"/>
  <c r="I19" i="28"/>
  <c r="I35" i="28"/>
  <c r="I51" i="28"/>
  <c r="I67" i="28"/>
  <c r="I23" i="28"/>
  <c r="I39" i="28"/>
  <c r="I55" i="28"/>
  <c r="I69" i="28"/>
  <c r="I27" i="28"/>
  <c r="I43" i="28"/>
  <c r="I59" i="28"/>
  <c r="I71" i="28"/>
  <c r="Y16" i="28"/>
  <c r="Y20" i="28"/>
  <c r="Y24" i="28"/>
  <c r="Y28" i="28"/>
  <c r="Y32" i="28"/>
  <c r="Y36" i="28"/>
  <c r="Y40" i="28"/>
  <c r="Y44" i="28"/>
  <c r="Y48" i="28"/>
  <c r="Y52" i="28"/>
  <c r="Y56" i="28"/>
  <c r="Y60" i="28"/>
  <c r="Y64" i="28"/>
  <c r="Y68" i="28"/>
  <c r="Y72" i="28"/>
  <c r="Y17" i="28"/>
  <c r="Y21" i="28"/>
  <c r="Y25" i="28"/>
  <c r="Y29" i="28"/>
  <c r="Y33" i="28"/>
  <c r="Y37" i="28"/>
  <c r="Y41" i="28"/>
  <c r="Y45" i="28"/>
  <c r="Y49" i="28"/>
  <c r="Y53" i="28"/>
  <c r="Y57" i="28"/>
  <c r="Y61" i="28"/>
  <c r="Y65" i="28"/>
  <c r="Y18" i="28"/>
  <c r="Y22" i="28"/>
  <c r="Y26" i="28"/>
  <c r="Y30" i="28"/>
  <c r="Y34" i="28"/>
  <c r="Y38" i="28"/>
  <c r="Y42" i="28"/>
  <c r="Y46" i="28"/>
  <c r="Y50" i="28"/>
  <c r="Y54" i="28"/>
  <c r="Y58" i="28"/>
  <c r="Y62" i="28"/>
  <c r="Y66" i="28"/>
  <c r="Y70" i="28"/>
  <c r="Y74" i="28"/>
  <c r="Y23" i="28"/>
  <c r="Y39" i="28"/>
  <c r="Y55" i="28"/>
  <c r="Y73" i="28"/>
  <c r="Y27" i="28"/>
  <c r="Y43" i="28"/>
  <c r="Y59" i="28"/>
  <c r="Y67" i="28"/>
  <c r="Y15" i="28"/>
  <c r="Y31" i="28"/>
  <c r="Y47" i="28"/>
  <c r="Y63" i="28"/>
  <c r="Y69" i="28"/>
  <c r="Y19" i="28"/>
  <c r="Y35" i="28"/>
  <c r="Y51" i="28"/>
  <c r="Y71" i="28"/>
  <c r="W17" i="28"/>
  <c r="W21" i="28"/>
  <c r="W25" i="28"/>
  <c r="W29" i="28"/>
  <c r="W33" i="28"/>
  <c r="W37" i="28"/>
  <c r="W41" i="28"/>
  <c r="W45" i="28"/>
  <c r="W49" i="28"/>
  <c r="W53" i="28"/>
  <c r="W57" i="28"/>
  <c r="W61" i="28"/>
  <c r="W65" i="28"/>
  <c r="W69" i="28"/>
  <c r="W73" i="28"/>
  <c r="W18" i="28"/>
  <c r="W22" i="28"/>
  <c r="W26" i="28"/>
  <c r="W30" i="28"/>
  <c r="W34" i="28"/>
  <c r="W38" i="28"/>
  <c r="W42" i="28"/>
  <c r="W46" i="28"/>
  <c r="W50" i="28"/>
  <c r="W54" i="28"/>
  <c r="W58" i="28"/>
  <c r="W62" i="28"/>
  <c r="W66" i="28"/>
  <c r="W15" i="28"/>
  <c r="W19" i="28"/>
  <c r="W23" i="28"/>
  <c r="W27" i="28"/>
  <c r="W31" i="28"/>
  <c r="W35" i="28"/>
  <c r="W39" i="28"/>
  <c r="W43" i="28"/>
  <c r="W47" i="28"/>
  <c r="W51" i="28"/>
  <c r="W55" i="28"/>
  <c r="W59" i="28"/>
  <c r="W63" i="28"/>
  <c r="W67" i="28"/>
  <c r="W71" i="28"/>
  <c r="W28" i="28"/>
  <c r="W44" i="28"/>
  <c r="W60" i="28"/>
  <c r="W70" i="28"/>
  <c r="W16" i="28"/>
  <c r="W32" i="28"/>
  <c r="W48" i="28"/>
  <c r="W64" i="28"/>
  <c r="W72" i="28"/>
  <c r="W20" i="28"/>
  <c r="W36" i="28"/>
  <c r="W52" i="28"/>
  <c r="W74" i="28"/>
  <c r="W24" i="28"/>
  <c r="W40" i="28"/>
  <c r="W56" i="28"/>
  <c r="W68" i="28"/>
  <c r="E18" i="28"/>
  <c r="E22" i="28"/>
  <c r="E26" i="28"/>
  <c r="E30" i="28"/>
  <c r="E34" i="28"/>
  <c r="E38" i="28"/>
  <c r="E42" i="28"/>
  <c r="E46" i="28"/>
  <c r="E50" i="28"/>
  <c r="E54" i="28"/>
  <c r="E58" i="28"/>
  <c r="E62" i="28"/>
  <c r="E66" i="28"/>
  <c r="E70" i="28"/>
  <c r="E74" i="28"/>
  <c r="E15" i="28"/>
  <c r="E19" i="28"/>
  <c r="E23" i="28"/>
  <c r="E27" i="28"/>
  <c r="E31" i="28"/>
  <c r="E35" i="28"/>
  <c r="E39" i="28"/>
  <c r="E43" i="28"/>
  <c r="E47" i="28"/>
  <c r="E51" i="28"/>
  <c r="E55" i="28"/>
  <c r="E59" i="28"/>
  <c r="E63" i="28"/>
  <c r="E67" i="28"/>
  <c r="E16" i="28"/>
  <c r="E20" i="28"/>
  <c r="E24" i="28"/>
  <c r="E28" i="28"/>
  <c r="E32" i="28"/>
  <c r="E36" i="28"/>
  <c r="E40" i="28"/>
  <c r="E44" i="28"/>
  <c r="E48" i="28"/>
  <c r="E52" i="28"/>
  <c r="E56" i="28"/>
  <c r="E60" i="28"/>
  <c r="E64" i="28"/>
  <c r="E68" i="28"/>
  <c r="E72" i="28"/>
  <c r="E25" i="28"/>
  <c r="E41" i="28"/>
  <c r="E57" i="28"/>
  <c r="E29" i="28"/>
  <c r="E45" i="28"/>
  <c r="E61" i="28"/>
  <c r="E69" i="28"/>
  <c r="E17" i="28"/>
  <c r="E33" i="28"/>
  <c r="E49" i="28"/>
  <c r="E65" i="28"/>
  <c r="E71" i="28"/>
  <c r="E21" i="28"/>
  <c r="E37" i="28"/>
  <c r="E53" i="28"/>
  <c r="E73" i="28"/>
  <c r="Q16" i="28"/>
  <c r="Q20" i="28"/>
  <c r="Q24" i="28"/>
  <c r="Q28" i="28"/>
  <c r="Q32" i="28"/>
  <c r="Q36" i="28"/>
  <c r="Q40" i="28"/>
  <c r="Q44" i="28"/>
  <c r="Q48" i="28"/>
  <c r="Q52" i="28"/>
  <c r="Q56" i="28"/>
  <c r="Q60" i="28"/>
  <c r="Q64" i="28"/>
  <c r="Q68" i="28"/>
  <c r="Q72" i="28"/>
  <c r="Q17" i="28"/>
  <c r="Q21" i="28"/>
  <c r="Q25" i="28"/>
  <c r="Q29" i="28"/>
  <c r="Q33" i="28"/>
  <c r="Q37" i="28"/>
  <c r="Q41" i="28"/>
  <c r="Q45" i="28"/>
  <c r="Q49" i="28"/>
  <c r="Q53" i="28"/>
  <c r="Q57" i="28"/>
  <c r="Q61" i="28"/>
  <c r="Q65" i="28"/>
  <c r="Q18" i="28"/>
  <c r="Q22" i="28"/>
  <c r="Q26" i="28"/>
  <c r="Q30" i="28"/>
  <c r="Q34" i="28"/>
  <c r="Q38" i="28"/>
  <c r="Q42" i="28"/>
  <c r="Q46" i="28"/>
  <c r="Q50" i="28"/>
  <c r="Q54" i="28"/>
  <c r="Q58" i="28"/>
  <c r="Q62" i="28"/>
  <c r="Q66" i="28"/>
  <c r="Q70" i="28"/>
  <c r="Q74" i="28"/>
  <c r="Q27" i="28"/>
  <c r="Q43" i="28"/>
  <c r="Q59" i="28"/>
  <c r="Q69" i="28"/>
  <c r="Q15" i="28"/>
  <c r="Q31" i="28"/>
  <c r="Q47" i="28"/>
  <c r="Q63" i="28"/>
  <c r="Q71" i="28"/>
  <c r="Q19" i="28"/>
  <c r="Q35" i="28"/>
  <c r="Q51" i="28"/>
  <c r="Q73" i="28"/>
  <c r="Q23" i="28"/>
  <c r="Q39" i="28"/>
  <c r="Q55" i="28"/>
  <c r="Q67" i="28"/>
  <c r="O17" i="28"/>
  <c r="O21" i="28"/>
  <c r="O25" i="28"/>
  <c r="O29" i="28"/>
  <c r="O33" i="28"/>
  <c r="O37" i="28"/>
  <c r="O41" i="28"/>
  <c r="O45" i="28"/>
  <c r="O49" i="28"/>
  <c r="O53" i="28"/>
  <c r="O57" i="28"/>
  <c r="O61" i="28"/>
  <c r="O65" i="28"/>
  <c r="O69" i="28"/>
  <c r="O73" i="28"/>
  <c r="O18" i="28"/>
  <c r="O22" i="28"/>
  <c r="O26" i="28"/>
  <c r="O30" i="28"/>
  <c r="O34" i="28"/>
  <c r="O38" i="28"/>
  <c r="O42" i="28"/>
  <c r="O46" i="28"/>
  <c r="O50" i="28"/>
  <c r="O54" i="28"/>
  <c r="O58" i="28"/>
  <c r="O62" i="28"/>
  <c r="O66" i="28"/>
  <c r="O15" i="28"/>
  <c r="O19" i="28"/>
  <c r="O23" i="28"/>
  <c r="O27" i="28"/>
  <c r="O31" i="28"/>
  <c r="O35" i="28"/>
  <c r="O39" i="28"/>
  <c r="O43" i="28"/>
  <c r="O47" i="28"/>
  <c r="O51" i="28"/>
  <c r="O55" i="28"/>
  <c r="O59" i="28"/>
  <c r="O63" i="28"/>
  <c r="O67" i="28"/>
  <c r="O71" i="28"/>
  <c r="O16" i="28"/>
  <c r="O32" i="28"/>
  <c r="O48" i="28"/>
  <c r="O64" i="28"/>
  <c r="O74" i="28"/>
  <c r="O20" i="28"/>
  <c r="O36" i="28"/>
  <c r="O52" i="28"/>
  <c r="O68" i="28"/>
  <c r="O24" i="28"/>
  <c r="O40" i="28"/>
  <c r="O56" i="28"/>
  <c r="O70" i="28"/>
  <c r="O28" i="28"/>
  <c r="O44" i="28"/>
  <c r="O60" i="28"/>
  <c r="O72" i="28"/>
  <c r="G17" i="28"/>
  <c r="G21" i="28"/>
  <c r="G25" i="28"/>
  <c r="G29" i="28"/>
  <c r="G33" i="28"/>
  <c r="G37" i="28"/>
  <c r="G41" i="28"/>
  <c r="G45" i="28"/>
  <c r="G49" i="28"/>
  <c r="G53" i="28"/>
  <c r="G57" i="28"/>
  <c r="G61" i="28"/>
  <c r="G65" i="28"/>
  <c r="G69" i="28"/>
  <c r="G73" i="28"/>
  <c r="G18" i="28"/>
  <c r="G22" i="28"/>
  <c r="G26" i="28"/>
  <c r="G30" i="28"/>
  <c r="G34" i="28"/>
  <c r="G38" i="28"/>
  <c r="G42" i="28"/>
  <c r="G46" i="28"/>
  <c r="G50" i="28"/>
  <c r="G54" i="28"/>
  <c r="G58" i="28"/>
  <c r="G62" i="28"/>
  <c r="G66" i="28"/>
  <c r="G15" i="28"/>
  <c r="G19" i="28"/>
  <c r="G23" i="28"/>
  <c r="G27" i="28"/>
  <c r="G31" i="28"/>
  <c r="G35" i="28"/>
  <c r="G39" i="28"/>
  <c r="G43" i="28"/>
  <c r="G47" i="28"/>
  <c r="G51" i="28"/>
  <c r="G55" i="28"/>
  <c r="G59" i="28"/>
  <c r="G63" i="28"/>
  <c r="G67" i="28"/>
  <c r="G71" i="28"/>
  <c r="G20" i="28"/>
  <c r="G36" i="28"/>
  <c r="G52" i="28"/>
  <c r="G70" i="28"/>
  <c r="G24" i="28"/>
  <c r="G40" i="28"/>
  <c r="G56" i="28"/>
  <c r="G72" i="28"/>
  <c r="G28" i="28"/>
  <c r="G44" i="28"/>
  <c r="G60" i="28"/>
  <c r="G74" i="28"/>
  <c r="G16" i="28"/>
  <c r="G32" i="28"/>
  <c r="G48" i="28"/>
  <c r="G64" i="28"/>
  <c r="G68" i="28"/>
  <c r="E77" i="28"/>
  <c r="I14" i="28"/>
  <c r="G14" i="28"/>
  <c r="G77" i="28"/>
  <c r="I77" i="28"/>
  <c r="C77" i="28"/>
  <c r="C14" i="28"/>
  <c r="K14" i="18"/>
  <c r="F14" i="18"/>
  <c r="K22" i="18"/>
  <c r="F22" i="18"/>
  <c r="K19" i="18"/>
  <c r="F19" i="18"/>
  <c r="K21" i="18"/>
  <c r="F21" i="18"/>
  <c r="U8" i="28"/>
  <c r="S8" i="28"/>
  <c r="K17" i="18"/>
  <c r="F17" i="18"/>
  <c r="K20" i="18"/>
  <c r="F20" i="18"/>
  <c r="F18" i="18"/>
  <c r="K18" i="18"/>
  <c r="K23" i="18"/>
  <c r="F23" i="18"/>
  <c r="K25" i="18"/>
  <c r="F25" i="18"/>
  <c r="K24" i="18"/>
  <c r="F24" i="18"/>
  <c r="AA77" i="28"/>
  <c r="Y77" i="28"/>
  <c r="W77" i="28"/>
  <c r="Q77" i="28"/>
  <c r="O77" i="28"/>
  <c r="M77" i="28"/>
  <c r="K77" i="28"/>
  <c r="K14" i="28"/>
  <c r="AA14" i="28"/>
  <c r="Y14" i="28"/>
  <c r="W14" i="28"/>
  <c r="Q14" i="28"/>
  <c r="O14" i="28"/>
  <c r="E14" i="28"/>
  <c r="U78" i="28" l="1"/>
  <c r="U79" i="28"/>
  <c r="U82" i="28"/>
  <c r="U87" i="28"/>
  <c r="U92" i="28"/>
  <c r="U94" i="28"/>
  <c r="U80" i="28"/>
  <c r="U84" i="28"/>
  <c r="U96" i="28"/>
  <c r="U100" i="28"/>
  <c r="U81" i="28"/>
  <c r="U102" i="28"/>
  <c r="U104" i="28"/>
  <c r="U106" i="28"/>
  <c r="U109" i="28"/>
  <c r="U111" i="28"/>
  <c r="U113" i="28"/>
  <c r="U115" i="28"/>
  <c r="U116" i="28"/>
  <c r="U118" i="28"/>
  <c r="U85" i="28"/>
  <c r="U88" i="28"/>
  <c r="U91" i="28"/>
  <c r="U93" i="28"/>
  <c r="U97" i="28"/>
  <c r="U103" i="28"/>
  <c r="U108" i="28"/>
  <c r="U110" i="28"/>
  <c r="U125" i="28"/>
  <c r="U127" i="28"/>
  <c r="U129" i="28"/>
  <c r="U130" i="28"/>
  <c r="U132" i="28"/>
  <c r="U136" i="28"/>
  <c r="U147" i="28"/>
  <c r="U150" i="28"/>
  <c r="U157" i="28"/>
  <c r="U160" i="28"/>
  <c r="U165" i="28"/>
  <c r="U169" i="28"/>
  <c r="U174" i="28"/>
  <c r="U176" i="28"/>
  <c r="U177" i="28"/>
  <c r="U83" i="28"/>
  <c r="U86" i="28"/>
  <c r="U107" i="28"/>
  <c r="U114" i="28"/>
  <c r="U122" i="28"/>
  <c r="U123" i="28"/>
  <c r="U131" i="28"/>
  <c r="U134" i="28"/>
  <c r="U139" i="28"/>
  <c r="U142" i="28"/>
  <c r="U158" i="28"/>
  <c r="U163" i="28"/>
  <c r="U168" i="28"/>
  <c r="U170" i="28"/>
  <c r="U175" i="28"/>
  <c r="U89" i="28"/>
  <c r="U105" i="28"/>
  <c r="U112" i="28"/>
  <c r="U117" i="28"/>
  <c r="U119" i="28"/>
  <c r="U124" i="28"/>
  <c r="U126" i="28"/>
  <c r="U133" i="28"/>
  <c r="U141" i="28"/>
  <c r="U149" i="28"/>
  <c r="U155" i="28"/>
  <c r="U161" i="28"/>
  <c r="U164" i="28"/>
  <c r="U171" i="28"/>
  <c r="U90" i="28"/>
  <c r="U95" i="28"/>
  <c r="U99" i="28"/>
  <c r="U121" i="28"/>
  <c r="U135" i="28"/>
  <c r="U137" i="28"/>
  <c r="U140" i="28"/>
  <c r="U143" i="28"/>
  <c r="U145" i="28"/>
  <c r="U148" i="28"/>
  <c r="U153" i="28"/>
  <c r="U154" i="28"/>
  <c r="U156" i="28"/>
  <c r="U159" i="28"/>
  <c r="U166" i="28"/>
  <c r="U101" i="28"/>
  <c r="U128" i="28"/>
  <c r="U138" i="28"/>
  <c r="U146" i="28"/>
  <c r="U151" i="28"/>
  <c r="U172" i="28"/>
  <c r="U98" i="28"/>
  <c r="U162" i="28"/>
  <c r="U152" i="28"/>
  <c r="U144" i="28"/>
  <c r="U167" i="28"/>
  <c r="U173" i="28"/>
  <c r="U120" i="28"/>
  <c r="S85" i="28"/>
  <c r="B85" i="28" s="1"/>
  <c r="D85" i="28" s="1"/>
  <c r="S96" i="28"/>
  <c r="S88" i="28"/>
  <c r="S95" i="28"/>
  <c r="S79" i="28"/>
  <c r="S80" i="28"/>
  <c r="S86" i="28"/>
  <c r="S90" i="28"/>
  <c r="S94" i="28"/>
  <c r="S103" i="28"/>
  <c r="S105" i="28"/>
  <c r="S107" i="28"/>
  <c r="S121" i="28"/>
  <c r="S122" i="28"/>
  <c r="S123" i="28"/>
  <c r="S124" i="28"/>
  <c r="S126" i="28"/>
  <c r="S83" i="28"/>
  <c r="S101" i="28"/>
  <c r="S111" i="28"/>
  <c r="S112" i="28"/>
  <c r="S117" i="28"/>
  <c r="S128" i="28"/>
  <c r="S139" i="28"/>
  <c r="S142" i="28"/>
  <c r="B142" i="28" s="1"/>
  <c r="H142" i="28" s="1"/>
  <c r="S148" i="28"/>
  <c r="S149" i="28"/>
  <c r="S151" i="28"/>
  <c r="S152" i="28"/>
  <c r="S153" i="28"/>
  <c r="S154" i="28"/>
  <c r="S161" i="28"/>
  <c r="S167" i="28"/>
  <c r="S171" i="28"/>
  <c r="S173" i="28"/>
  <c r="S81" i="28"/>
  <c r="S89" i="28"/>
  <c r="S115" i="28"/>
  <c r="S119" i="28"/>
  <c r="B119" i="28" s="1"/>
  <c r="R119" i="28" s="1"/>
  <c r="S127" i="28"/>
  <c r="S132" i="28"/>
  <c r="B132" i="28" s="1"/>
  <c r="D132" i="28" s="1"/>
  <c r="S133" i="28"/>
  <c r="S140" i="28"/>
  <c r="S141" i="28"/>
  <c r="S147" i="28"/>
  <c r="S150" i="28"/>
  <c r="S155" i="28"/>
  <c r="S164" i="28"/>
  <c r="S169" i="28"/>
  <c r="S176" i="28"/>
  <c r="S177" i="28"/>
  <c r="S78" i="28"/>
  <c r="S82" i="28"/>
  <c r="S87" i="28"/>
  <c r="S99" i="28"/>
  <c r="S106" i="28"/>
  <c r="S108" i="28"/>
  <c r="S109" i="28"/>
  <c r="S110" i="28"/>
  <c r="S116" i="28"/>
  <c r="S118" i="28"/>
  <c r="S125" i="28"/>
  <c r="S129" i="28"/>
  <c r="S130" i="28"/>
  <c r="S135" i="28"/>
  <c r="B135" i="28" s="1"/>
  <c r="S136" i="28"/>
  <c r="S137" i="28"/>
  <c r="S138" i="28"/>
  <c r="S143" i="28"/>
  <c r="S144" i="28"/>
  <c r="S145" i="28"/>
  <c r="S146" i="28"/>
  <c r="S156" i="28"/>
  <c r="B156" i="28" s="1"/>
  <c r="AB156" i="28" s="1"/>
  <c r="S157" i="28"/>
  <c r="S159" i="28"/>
  <c r="S166" i="28"/>
  <c r="S172" i="28"/>
  <c r="S84" i="28"/>
  <c r="S93" i="28"/>
  <c r="S98" i="28"/>
  <c r="S102" i="28"/>
  <c r="S104" i="28"/>
  <c r="S113" i="28"/>
  <c r="S120" i="28"/>
  <c r="S165" i="28"/>
  <c r="S174" i="28"/>
  <c r="S91" i="28"/>
  <c r="S97" i="28"/>
  <c r="S162" i="28"/>
  <c r="S175" i="28"/>
  <c r="S92" i="28"/>
  <c r="S100" i="28"/>
  <c r="S131" i="28"/>
  <c r="S163" i="28"/>
  <c r="S134" i="28"/>
  <c r="B134" i="28" s="1"/>
  <c r="D134" i="28" s="1"/>
  <c r="S168" i="28"/>
  <c r="S114" i="28"/>
  <c r="S158" i="28"/>
  <c r="B158" i="28" s="1"/>
  <c r="S160" i="28"/>
  <c r="S170" i="28"/>
  <c r="H147" i="28"/>
  <c r="X128" i="28"/>
  <c r="L147" i="28"/>
  <c r="H128" i="28"/>
  <c r="P147" i="28"/>
  <c r="P128" i="28"/>
  <c r="X147" i="28"/>
  <c r="L81" i="28"/>
  <c r="L175" i="28"/>
  <c r="L125" i="28"/>
  <c r="L128" i="28"/>
  <c r="L99" i="28"/>
  <c r="U18" i="28"/>
  <c r="U22" i="28"/>
  <c r="U26" i="28"/>
  <c r="U30" i="28"/>
  <c r="U34" i="28"/>
  <c r="U38" i="28"/>
  <c r="U42" i="28"/>
  <c r="U46" i="28"/>
  <c r="U50" i="28"/>
  <c r="U54" i="28"/>
  <c r="U58" i="28"/>
  <c r="U62" i="28"/>
  <c r="U66" i="28"/>
  <c r="U70" i="28"/>
  <c r="U74" i="28"/>
  <c r="U15" i="28"/>
  <c r="U19" i="28"/>
  <c r="U23" i="28"/>
  <c r="U27" i="28"/>
  <c r="U31" i="28"/>
  <c r="U35" i="28"/>
  <c r="U39" i="28"/>
  <c r="U43" i="28"/>
  <c r="U47" i="28"/>
  <c r="U51" i="28"/>
  <c r="U55" i="28"/>
  <c r="U59" i="28"/>
  <c r="U63" i="28"/>
  <c r="U16" i="28"/>
  <c r="U20" i="28"/>
  <c r="U24" i="28"/>
  <c r="U28" i="28"/>
  <c r="U32" i="28"/>
  <c r="U36" i="28"/>
  <c r="U40" i="28"/>
  <c r="U44" i="28"/>
  <c r="U48" i="28"/>
  <c r="U52" i="28"/>
  <c r="U56" i="28"/>
  <c r="U60" i="28"/>
  <c r="U64" i="28"/>
  <c r="U68" i="28"/>
  <c r="U72" i="28"/>
  <c r="U17" i="28"/>
  <c r="U33" i="28"/>
  <c r="U49" i="28"/>
  <c r="U65" i="28"/>
  <c r="U67" i="28"/>
  <c r="U21" i="28"/>
  <c r="U37" i="28"/>
  <c r="U53" i="28"/>
  <c r="U69" i="28"/>
  <c r="U25" i="28"/>
  <c r="U41" i="28"/>
  <c r="U57" i="28"/>
  <c r="U71" i="28"/>
  <c r="U29" i="28"/>
  <c r="U45" i="28"/>
  <c r="U61" i="28"/>
  <c r="U73" i="28"/>
  <c r="S15" i="28"/>
  <c r="S19" i="28"/>
  <c r="S23" i="28"/>
  <c r="S27" i="28"/>
  <c r="S31" i="28"/>
  <c r="S35" i="28"/>
  <c r="S39" i="28"/>
  <c r="S43" i="28"/>
  <c r="S47" i="28"/>
  <c r="S51" i="28"/>
  <c r="S55" i="28"/>
  <c r="S59" i="28"/>
  <c r="S63" i="28"/>
  <c r="S67" i="28"/>
  <c r="S71" i="28"/>
  <c r="S16" i="28"/>
  <c r="S20" i="28"/>
  <c r="S24" i="28"/>
  <c r="S28" i="28"/>
  <c r="S32" i="28"/>
  <c r="S36" i="28"/>
  <c r="S40" i="28"/>
  <c r="S44" i="28"/>
  <c r="S48" i="28"/>
  <c r="S52" i="28"/>
  <c r="S56" i="28"/>
  <c r="S60" i="28"/>
  <c r="S64" i="28"/>
  <c r="S17" i="28"/>
  <c r="S21" i="28"/>
  <c r="S25" i="28"/>
  <c r="S29" i="28"/>
  <c r="S33" i="28"/>
  <c r="S37" i="28"/>
  <c r="S41" i="28"/>
  <c r="S45" i="28"/>
  <c r="S49" i="28"/>
  <c r="S53" i="28"/>
  <c r="S57" i="28"/>
  <c r="S61" i="28"/>
  <c r="S65" i="28"/>
  <c r="S69" i="28"/>
  <c r="S73" i="28"/>
  <c r="S22" i="28"/>
  <c r="S38" i="28"/>
  <c r="S54" i="28"/>
  <c r="S72" i="28"/>
  <c r="S26" i="28"/>
  <c r="S42" i="28"/>
  <c r="S58" i="28"/>
  <c r="S74" i="28"/>
  <c r="B74" i="28" s="1"/>
  <c r="S30" i="28"/>
  <c r="B30" i="28" s="1"/>
  <c r="S46" i="28"/>
  <c r="S62" i="28"/>
  <c r="S68" i="28"/>
  <c r="S18" i="28"/>
  <c r="S34" i="28"/>
  <c r="S50" i="28"/>
  <c r="S66" i="28"/>
  <c r="S70" i="28"/>
  <c r="U77" i="28"/>
  <c r="S77" i="28"/>
  <c r="U14" i="28"/>
  <c r="S14" i="28"/>
  <c r="B54" i="28" l="1"/>
  <c r="B91" i="28"/>
  <c r="F91" i="28" s="1"/>
  <c r="D156" i="28"/>
  <c r="B140" i="28"/>
  <c r="F140" i="28" s="1"/>
  <c r="B57" i="28"/>
  <c r="N57" i="28" s="1"/>
  <c r="B112" i="28"/>
  <c r="D112" i="28" s="1"/>
  <c r="B99" i="28"/>
  <c r="R99" i="28" s="1"/>
  <c r="B72" i="28"/>
  <c r="T72" i="28" s="1"/>
  <c r="B175" i="28"/>
  <c r="V175" i="28" s="1"/>
  <c r="B97" i="28"/>
  <c r="R97" i="28" s="1"/>
  <c r="B78" i="28"/>
  <c r="D78" i="28" s="1"/>
  <c r="B92" i="28"/>
  <c r="D92" i="28" s="1"/>
  <c r="B104" i="28"/>
  <c r="Z104" i="28" s="1"/>
  <c r="B157" i="28"/>
  <c r="F157" i="28" s="1"/>
  <c r="B106" i="28"/>
  <c r="D106" i="28" s="1"/>
  <c r="B96" i="28"/>
  <c r="N96" i="28" s="1"/>
  <c r="B98" i="28"/>
  <c r="D98" i="28" s="1"/>
  <c r="B138" i="28"/>
  <c r="D138" i="28" s="1"/>
  <c r="B116" i="28"/>
  <c r="F116" i="28" s="1"/>
  <c r="B164" i="28"/>
  <c r="Z164" i="28" s="1"/>
  <c r="B141" i="28"/>
  <c r="B81" i="28"/>
  <c r="AB81" i="28" s="1"/>
  <c r="B95" i="28"/>
  <c r="D95" i="28" s="1"/>
  <c r="B159" i="28"/>
  <c r="N159" i="28" s="1"/>
  <c r="B137" i="28"/>
  <c r="D137" i="28" s="1"/>
  <c r="B174" i="28"/>
  <c r="R174" i="28" s="1"/>
  <c r="B170" i="28"/>
  <c r="R170" i="28" s="1"/>
  <c r="B90" i="28"/>
  <c r="F90" i="28" s="1"/>
  <c r="B155" i="28"/>
  <c r="D155" i="28" s="1"/>
  <c r="B125" i="28"/>
  <c r="Z125" i="28" s="1"/>
  <c r="B80" i="28"/>
  <c r="H80" i="28" s="1"/>
  <c r="B131" i="28"/>
  <c r="D131" i="28" s="1"/>
  <c r="B153" i="28"/>
  <c r="H153" i="28" s="1"/>
  <c r="B109" i="28"/>
  <c r="P109" i="28" s="1"/>
  <c r="B114" i="28"/>
  <c r="D114" i="28" s="1"/>
  <c r="B82" i="28"/>
  <c r="F82" i="28" s="1"/>
  <c r="B162" i="28"/>
  <c r="D162" i="28" s="1"/>
  <c r="B165" i="28"/>
  <c r="R165" i="28" s="1"/>
  <c r="B108" i="28"/>
  <c r="D108" i="28" s="1"/>
  <c r="B147" i="28"/>
  <c r="B128" i="28"/>
  <c r="B123" i="28"/>
  <c r="T123" i="28" s="1"/>
  <c r="B44" i="28"/>
  <c r="R44" i="28" s="1"/>
  <c r="B71" i="28"/>
  <c r="D71" i="28" s="1"/>
  <c r="B17" i="28"/>
  <c r="X17" i="28" s="1"/>
  <c r="B38" i="28"/>
  <c r="N38" i="28" s="1"/>
  <c r="B36" i="28"/>
  <c r="F36" i="28" s="1"/>
  <c r="B105" i="28"/>
  <c r="D105" i="28" s="1"/>
  <c r="N81" i="28"/>
  <c r="B41" i="28"/>
  <c r="N41" i="28" s="1"/>
  <c r="B55" i="28"/>
  <c r="J55" i="28" s="1"/>
  <c r="B39" i="28"/>
  <c r="N39" i="28" s="1"/>
  <c r="B23" i="28"/>
  <c r="N23" i="28" s="1"/>
  <c r="B102" i="28"/>
  <c r="T102" i="28" s="1"/>
  <c r="B143" i="28"/>
  <c r="N143" i="28" s="1"/>
  <c r="B169" i="28"/>
  <c r="Z169" i="28" s="1"/>
  <c r="B152" i="28"/>
  <c r="AB158" i="28"/>
  <c r="L158" i="28"/>
  <c r="B163" i="28"/>
  <c r="H163" i="28" s="1"/>
  <c r="B40" i="28"/>
  <c r="AB40" i="28" s="1"/>
  <c r="B167" i="28"/>
  <c r="D167" i="28" s="1"/>
  <c r="B161" i="28"/>
  <c r="J161" i="28" s="1"/>
  <c r="B133" i="28"/>
  <c r="Z133" i="28" s="1"/>
  <c r="B107" i="28"/>
  <c r="D107" i="28" s="1"/>
  <c r="B176" i="28"/>
  <c r="D176" i="28" s="1"/>
  <c r="B136" i="28"/>
  <c r="Z136" i="28" s="1"/>
  <c r="B115" i="28"/>
  <c r="N115" i="28" s="1"/>
  <c r="B100" i="28"/>
  <c r="D100" i="28" s="1"/>
  <c r="B21" i="28"/>
  <c r="R21" i="28" s="1"/>
  <c r="AB95" i="28"/>
  <c r="L82" i="28"/>
  <c r="L106" i="28"/>
  <c r="AB91" i="28"/>
  <c r="N119" i="28"/>
  <c r="D119" i="28"/>
  <c r="H123" i="28"/>
  <c r="H133" i="28"/>
  <c r="X107" i="28"/>
  <c r="L136" i="28"/>
  <c r="H140" i="28"/>
  <c r="Z135" i="28"/>
  <c r="D135" i="28"/>
  <c r="B70" i="28"/>
  <c r="R70" i="28" s="1"/>
  <c r="B45" i="28"/>
  <c r="J45" i="28" s="1"/>
  <c r="D142" i="28"/>
  <c r="B94" i="28"/>
  <c r="T94" i="28" s="1"/>
  <c r="B79" i="28"/>
  <c r="J79" i="28" s="1"/>
  <c r="B120" i="28"/>
  <c r="P120" i="28" s="1"/>
  <c r="B151" i="28"/>
  <c r="N151" i="28" s="1"/>
  <c r="B101" i="28"/>
  <c r="F101" i="28" s="1"/>
  <c r="B149" i="28"/>
  <c r="R149" i="28" s="1"/>
  <c r="B124" i="28"/>
  <c r="D124" i="28" s="1"/>
  <c r="B168" i="28"/>
  <c r="D168" i="28" s="1"/>
  <c r="B139" i="28"/>
  <c r="Z139" i="28" s="1"/>
  <c r="B83" i="28"/>
  <c r="AB83" i="28" s="1"/>
  <c r="B150" i="28"/>
  <c r="F150" i="28" s="1"/>
  <c r="B110" i="28"/>
  <c r="T110" i="28" s="1"/>
  <c r="B93" i="28"/>
  <c r="J93" i="28" s="1"/>
  <c r="B111" i="28"/>
  <c r="J111" i="28" s="1"/>
  <c r="B87" i="28"/>
  <c r="X87" i="28" s="1"/>
  <c r="D158" i="28"/>
  <c r="B25" i="28"/>
  <c r="R25" i="28" s="1"/>
  <c r="B42" i="28"/>
  <c r="J42" i="28" s="1"/>
  <c r="B154" i="28"/>
  <c r="N154" i="28" s="1"/>
  <c r="B127" i="28"/>
  <c r="N127" i="28" s="1"/>
  <c r="B171" i="28"/>
  <c r="Z171" i="28" s="1"/>
  <c r="B58" i="28"/>
  <c r="F58" i="28" s="1"/>
  <c r="B56" i="28"/>
  <c r="D56" i="28" s="1"/>
  <c r="B67" i="28"/>
  <c r="R67" i="28" s="1"/>
  <c r="B35" i="28"/>
  <c r="R35" i="28" s="1"/>
  <c r="B65" i="28"/>
  <c r="Z65" i="28" s="1"/>
  <c r="B18" i="28"/>
  <c r="D18" i="28" s="1"/>
  <c r="B26" i="28"/>
  <c r="N26" i="28" s="1"/>
  <c r="B29" i="28"/>
  <c r="F29" i="28" s="1"/>
  <c r="B64" i="28"/>
  <c r="P64" i="28" s="1"/>
  <c r="B16" i="28"/>
  <c r="D16" i="28" s="1"/>
  <c r="B59" i="28"/>
  <c r="T59" i="28" s="1"/>
  <c r="B43" i="28"/>
  <c r="D43" i="28" s="1"/>
  <c r="P114" i="28"/>
  <c r="L114" i="28"/>
  <c r="AB114" i="28"/>
  <c r="F135" i="28"/>
  <c r="L111" i="28"/>
  <c r="AB123" i="28"/>
  <c r="AB109" i="28"/>
  <c r="L107" i="28"/>
  <c r="AB157" i="28"/>
  <c r="L83" i="28"/>
  <c r="L119" i="28"/>
  <c r="F158" i="28"/>
  <c r="L116" i="28"/>
  <c r="AB119" i="28"/>
  <c r="L142" i="28"/>
  <c r="L174" i="28"/>
  <c r="AB139" i="28"/>
  <c r="AB111" i="28"/>
  <c r="L157" i="28"/>
  <c r="B14" i="28"/>
  <c r="D14" i="28" s="1"/>
  <c r="H105" i="28"/>
  <c r="P105" i="28"/>
  <c r="L105" i="28"/>
  <c r="X105" i="28"/>
  <c r="X104" i="28"/>
  <c r="H104" i="28"/>
  <c r="P104" i="28"/>
  <c r="N134" i="28"/>
  <c r="P134" i="28"/>
  <c r="R134" i="28"/>
  <c r="J134" i="28"/>
  <c r="L134" i="28"/>
  <c r="H134" i="28"/>
  <c r="Z134" i="28"/>
  <c r="F134" i="28"/>
  <c r="X134" i="28"/>
  <c r="AB167" i="28"/>
  <c r="P167" i="28"/>
  <c r="X167" i="28"/>
  <c r="L167" i="28"/>
  <c r="H167" i="28"/>
  <c r="P100" i="28"/>
  <c r="X100" i="28"/>
  <c r="H100" i="28"/>
  <c r="L100" i="28"/>
  <c r="AB100" i="28"/>
  <c r="R156" i="28"/>
  <c r="Z156" i="28"/>
  <c r="X156" i="28"/>
  <c r="H156" i="28"/>
  <c r="N156" i="28"/>
  <c r="J156" i="28"/>
  <c r="P156" i="28"/>
  <c r="F156" i="28"/>
  <c r="L156" i="28"/>
  <c r="P131" i="28"/>
  <c r="H131" i="28"/>
  <c r="L131" i="28"/>
  <c r="X131" i="28"/>
  <c r="H151" i="28"/>
  <c r="X151" i="28"/>
  <c r="P151" i="28"/>
  <c r="X85" i="28"/>
  <c r="H85" i="28"/>
  <c r="Z85" i="28"/>
  <c r="J85" i="28"/>
  <c r="AB85" i="28"/>
  <c r="L85" i="28"/>
  <c r="R85" i="28"/>
  <c r="N85" i="28"/>
  <c r="P85" i="28"/>
  <c r="L92" i="28"/>
  <c r="H92" i="28"/>
  <c r="X92" i="28"/>
  <c r="P92" i="28"/>
  <c r="H95" i="28"/>
  <c r="N95" i="28"/>
  <c r="X95" i="28"/>
  <c r="P95" i="28"/>
  <c r="L95" i="28"/>
  <c r="F95" i="28"/>
  <c r="P155" i="28"/>
  <c r="X155" i="28"/>
  <c r="AB155" i="28"/>
  <c r="H155" i="28"/>
  <c r="X108" i="28"/>
  <c r="H108" i="28"/>
  <c r="L108" i="28"/>
  <c r="P108" i="28"/>
  <c r="H124" i="28"/>
  <c r="L104" i="28"/>
  <c r="AB108" i="28"/>
  <c r="B77" i="28"/>
  <c r="X91" i="28"/>
  <c r="Z91" i="28"/>
  <c r="L91" i="28"/>
  <c r="P91" i="28"/>
  <c r="H91" i="28"/>
  <c r="F85" i="28"/>
  <c r="L155" i="28"/>
  <c r="AB134" i="28"/>
  <c r="H98" i="28"/>
  <c r="AB98" i="28"/>
  <c r="X98" i="28"/>
  <c r="L98" i="28"/>
  <c r="P98" i="28"/>
  <c r="H112" i="28"/>
  <c r="P112" i="28"/>
  <c r="X112" i="28"/>
  <c r="L112" i="28"/>
  <c r="AB112" i="28"/>
  <c r="H90" i="28"/>
  <c r="L90" i="28"/>
  <c r="P90" i="28"/>
  <c r="X90" i="28"/>
  <c r="X165" i="28"/>
  <c r="H165" i="28"/>
  <c r="L165" i="28"/>
  <c r="AB165" i="28"/>
  <c r="P165" i="28"/>
  <c r="P154" i="28"/>
  <c r="X154" i="28"/>
  <c r="H154" i="28"/>
  <c r="AB154" i="28"/>
  <c r="X127" i="28"/>
  <c r="H127" i="28"/>
  <c r="P127" i="28"/>
  <c r="P132" i="28"/>
  <c r="J132" i="28"/>
  <c r="H132" i="28"/>
  <c r="X132" i="28"/>
  <c r="Z132" i="28"/>
  <c r="L132" i="28"/>
  <c r="N132" i="28"/>
  <c r="AB132" i="28"/>
  <c r="F132" i="28"/>
  <c r="R132" i="28"/>
  <c r="P161" i="28"/>
  <c r="X161" i="28"/>
  <c r="H161" i="28"/>
  <c r="L161" i="28"/>
  <c r="P87" i="28"/>
  <c r="H93" i="28"/>
  <c r="P93" i="28"/>
  <c r="X93" i="28"/>
  <c r="L93" i="28"/>
  <c r="X78" i="28"/>
  <c r="H78" i="28"/>
  <c r="L78" i="28"/>
  <c r="P78" i="28"/>
  <c r="X138" i="28"/>
  <c r="P138" i="28"/>
  <c r="L138" i="28"/>
  <c r="H138" i="28"/>
  <c r="AB138" i="28"/>
  <c r="X169" i="28"/>
  <c r="P169" i="28"/>
  <c r="H169" i="28"/>
  <c r="L169" i="28"/>
  <c r="P106" i="28"/>
  <c r="X106" i="28"/>
  <c r="H106" i="28"/>
  <c r="P162" i="28"/>
  <c r="X162" i="28"/>
  <c r="H162" i="28"/>
  <c r="AB162" i="28"/>
  <c r="L162" i="28"/>
  <c r="P136" i="28"/>
  <c r="X136" i="28"/>
  <c r="H136" i="28"/>
  <c r="X168" i="28"/>
  <c r="H168" i="28"/>
  <c r="P168" i="28"/>
  <c r="L168" i="28"/>
  <c r="AB168" i="28"/>
  <c r="P176" i="28"/>
  <c r="H176" i="28"/>
  <c r="X176" i="28"/>
  <c r="L176" i="28"/>
  <c r="X137" i="28"/>
  <c r="P137" i="28"/>
  <c r="H137" i="28"/>
  <c r="L137" i="28"/>
  <c r="AB137" i="28"/>
  <c r="X143" i="28"/>
  <c r="H143" i="28"/>
  <c r="P143" i="28"/>
  <c r="AB152" i="28"/>
  <c r="J119" i="28"/>
  <c r="Z158" i="28"/>
  <c r="X120" i="28"/>
  <c r="X170" i="28"/>
  <c r="X119" i="28"/>
  <c r="P171" i="28"/>
  <c r="P80" i="28"/>
  <c r="H157" i="28"/>
  <c r="L123" i="28"/>
  <c r="X171" i="28"/>
  <c r="P159" i="28"/>
  <c r="AB102" i="28"/>
  <c r="AB125" i="28"/>
  <c r="X80" i="28"/>
  <c r="X123" i="28"/>
  <c r="X96" i="28"/>
  <c r="P79" i="28"/>
  <c r="P153" i="28"/>
  <c r="P140" i="28"/>
  <c r="H125" i="28"/>
  <c r="H174" i="28"/>
  <c r="B172" i="28"/>
  <c r="D172" i="28" s="1"/>
  <c r="T156" i="28"/>
  <c r="T135" i="28"/>
  <c r="B118" i="28"/>
  <c r="D118" i="28" s="1"/>
  <c r="T132" i="28"/>
  <c r="H97" i="28"/>
  <c r="H83" i="28"/>
  <c r="X83" i="28"/>
  <c r="N99" i="28"/>
  <c r="H99" i="28"/>
  <c r="P152" i="28"/>
  <c r="H164" i="28"/>
  <c r="P164" i="28"/>
  <c r="H111" i="28"/>
  <c r="X111" i="28"/>
  <c r="P111" i="28"/>
  <c r="L135" i="28"/>
  <c r="H135" i="28"/>
  <c r="P135" i="28"/>
  <c r="AB107" i="28"/>
  <c r="AB135" i="28"/>
  <c r="L153" i="28"/>
  <c r="L139" i="28"/>
  <c r="P139" i="28"/>
  <c r="H139" i="28"/>
  <c r="H101" i="28"/>
  <c r="P101" i="28"/>
  <c r="N158" i="28"/>
  <c r="H158" i="28"/>
  <c r="P158" i="28"/>
  <c r="R158" i="28"/>
  <c r="P141" i="28"/>
  <c r="H141" i="28"/>
  <c r="H175" i="28"/>
  <c r="P175" i="28"/>
  <c r="X116" i="28"/>
  <c r="H116" i="28"/>
  <c r="AB142" i="28"/>
  <c r="L96" i="28"/>
  <c r="L164" i="28"/>
  <c r="L159" i="28"/>
  <c r="R135" i="28"/>
  <c r="J80" i="28"/>
  <c r="X79" i="28"/>
  <c r="X141" i="28"/>
  <c r="X153" i="28"/>
  <c r="P97" i="28"/>
  <c r="H79" i="28"/>
  <c r="H96" i="28"/>
  <c r="H102" i="28"/>
  <c r="L80" i="28"/>
  <c r="L110" i="28"/>
  <c r="L170" i="28"/>
  <c r="X101" i="28"/>
  <c r="P174" i="28"/>
  <c r="AB133" i="28"/>
  <c r="F142" i="28"/>
  <c r="N135" i="28"/>
  <c r="X82" i="28"/>
  <c r="X114" i="28"/>
  <c r="X139" i="28"/>
  <c r="H114" i="28"/>
  <c r="H109" i="28"/>
  <c r="B166" i="28"/>
  <c r="V166" i="28" s="1"/>
  <c r="B146" i="28"/>
  <c r="V146" i="28" s="1"/>
  <c r="B130" i="28"/>
  <c r="V130" i="28" s="1"/>
  <c r="T78" i="28"/>
  <c r="H149" i="28"/>
  <c r="P119" i="28"/>
  <c r="H119" i="28"/>
  <c r="X159" i="28"/>
  <c r="H159" i="28"/>
  <c r="F119" i="28"/>
  <c r="L97" i="28"/>
  <c r="L152" i="28"/>
  <c r="AB153" i="28"/>
  <c r="P96" i="28"/>
  <c r="AB79" i="28"/>
  <c r="L102" i="28"/>
  <c r="R116" i="28"/>
  <c r="J135" i="28"/>
  <c r="X152" i="28"/>
  <c r="X175" i="28"/>
  <c r="X102" i="28"/>
  <c r="X174" i="28"/>
  <c r="P142" i="28"/>
  <c r="H107" i="28"/>
  <c r="J102" i="28"/>
  <c r="J142" i="28"/>
  <c r="X81" i="28"/>
  <c r="X140" i="28"/>
  <c r="AB149" i="28"/>
  <c r="R142" i="28"/>
  <c r="J158" i="28"/>
  <c r="Z142" i="28"/>
  <c r="X135" i="28"/>
  <c r="X158" i="28"/>
  <c r="X157" i="28"/>
  <c r="P99" i="28"/>
  <c r="P157" i="28"/>
  <c r="B160" i="28"/>
  <c r="D160" i="28" s="1"/>
  <c r="T134" i="28"/>
  <c r="B113" i="28"/>
  <c r="V113" i="28" s="1"/>
  <c r="B145" i="28"/>
  <c r="V145" i="28" s="1"/>
  <c r="B129" i="28"/>
  <c r="D129" i="28" s="1"/>
  <c r="T99" i="28"/>
  <c r="B177" i="28"/>
  <c r="V177" i="28" s="1"/>
  <c r="H110" i="28"/>
  <c r="X110" i="28"/>
  <c r="P110" i="28"/>
  <c r="N142" i="28"/>
  <c r="X142" i="28"/>
  <c r="H170" i="28"/>
  <c r="P170" i="28"/>
  <c r="P82" i="28"/>
  <c r="H82" i="28"/>
  <c r="L109" i="28"/>
  <c r="Z119" i="28"/>
  <c r="X97" i="28"/>
  <c r="X164" i="28"/>
  <c r="P125" i="28"/>
  <c r="P123" i="28"/>
  <c r="L149" i="28"/>
  <c r="L140" i="28"/>
  <c r="X125" i="28"/>
  <c r="X109" i="28"/>
  <c r="N170" i="28"/>
  <c r="H81" i="28"/>
  <c r="P81" i="28"/>
  <c r="Z116" i="28"/>
  <c r="X99" i="28"/>
  <c r="P116" i="28"/>
  <c r="P107" i="28"/>
  <c r="P149" i="28"/>
  <c r="T158" i="28"/>
  <c r="B84" i="28"/>
  <c r="V84" i="28" s="1"/>
  <c r="B144" i="28"/>
  <c r="D144" i="28" s="1"/>
  <c r="V171" i="28"/>
  <c r="V149" i="28"/>
  <c r="B122" i="28"/>
  <c r="T122" i="28" s="1"/>
  <c r="V78" i="28"/>
  <c r="T119" i="28"/>
  <c r="B173" i="28"/>
  <c r="B89" i="28"/>
  <c r="V89" i="28" s="1"/>
  <c r="V99" i="28"/>
  <c r="V119" i="28"/>
  <c r="V134" i="28"/>
  <c r="V91" i="28"/>
  <c r="B88" i="28"/>
  <c r="V88" i="28" s="1"/>
  <c r="T80" i="28"/>
  <c r="B103" i="28"/>
  <c r="D103" i="28" s="1"/>
  <c r="B117" i="28"/>
  <c r="D117" i="28" s="1"/>
  <c r="V138" i="28"/>
  <c r="V158" i="28"/>
  <c r="V107" i="28"/>
  <c r="V80" i="28"/>
  <c r="T142" i="28"/>
  <c r="T85" i="28"/>
  <c r="B86" i="28"/>
  <c r="V86" i="28" s="1"/>
  <c r="V156" i="28"/>
  <c r="V135" i="28"/>
  <c r="B126" i="28"/>
  <c r="V142" i="28"/>
  <c r="V132" i="28"/>
  <c r="V85" i="28"/>
  <c r="B121" i="28"/>
  <c r="D121" i="28" s="1"/>
  <c r="B148" i="28"/>
  <c r="H43" i="28"/>
  <c r="X43" i="28"/>
  <c r="P43" i="28"/>
  <c r="X23" i="28"/>
  <c r="X26" i="28"/>
  <c r="AB26" i="28"/>
  <c r="H38" i="28"/>
  <c r="AB38" i="28"/>
  <c r="X38" i="28"/>
  <c r="L58" i="28"/>
  <c r="X58" i="28"/>
  <c r="L70" i="28"/>
  <c r="X70" i="28"/>
  <c r="P70" i="28"/>
  <c r="H70" i="28"/>
  <c r="AB70" i="28"/>
  <c r="P18" i="28"/>
  <c r="X18" i="28"/>
  <c r="H18" i="28"/>
  <c r="L18" i="28"/>
  <c r="F30" i="28"/>
  <c r="L30" i="28"/>
  <c r="D30" i="28"/>
  <c r="R30" i="28"/>
  <c r="J30" i="28"/>
  <c r="H30" i="28"/>
  <c r="P30" i="28"/>
  <c r="Z30" i="28"/>
  <c r="AB30" i="28"/>
  <c r="N30" i="28"/>
  <c r="X30" i="28"/>
  <c r="X45" i="28"/>
  <c r="H45" i="28"/>
  <c r="L45" i="28"/>
  <c r="AB45" i="28"/>
  <c r="P45" i="28"/>
  <c r="H29" i="28"/>
  <c r="AB29" i="28"/>
  <c r="L29" i="28"/>
  <c r="P29" i="28"/>
  <c r="X29" i="28"/>
  <c r="AB64" i="28"/>
  <c r="L59" i="28"/>
  <c r="H59" i="28"/>
  <c r="P59" i="28"/>
  <c r="X59" i="28"/>
  <c r="J54" i="28"/>
  <c r="H54" i="28"/>
  <c r="P54" i="28"/>
  <c r="N54" i="28"/>
  <c r="Z54" i="28"/>
  <c r="F54" i="28"/>
  <c r="L54" i="28"/>
  <c r="R54" i="28"/>
  <c r="X54" i="28"/>
  <c r="D54" i="28"/>
  <c r="AB54" i="28"/>
  <c r="N74" i="28"/>
  <c r="P74" i="28"/>
  <c r="R74" i="28"/>
  <c r="H74" i="28"/>
  <c r="D74" i="28"/>
  <c r="AB74" i="28"/>
  <c r="L74" i="28"/>
  <c r="F74" i="28"/>
  <c r="J74" i="28"/>
  <c r="X74" i="28"/>
  <c r="Z74" i="28"/>
  <c r="P72" i="28"/>
  <c r="H72" i="28"/>
  <c r="L72" i="28"/>
  <c r="X72" i="28"/>
  <c r="X57" i="28"/>
  <c r="L57" i="28"/>
  <c r="P57" i="28"/>
  <c r="AB57" i="28"/>
  <c r="H57" i="28"/>
  <c r="H25" i="28"/>
  <c r="L25" i="28"/>
  <c r="P25" i="28"/>
  <c r="AB25" i="28"/>
  <c r="X25" i="28"/>
  <c r="T44" i="28"/>
  <c r="Z44" i="28"/>
  <c r="H44" i="28"/>
  <c r="L44" i="28"/>
  <c r="X44" i="28"/>
  <c r="AB44" i="28"/>
  <c r="N44" i="28"/>
  <c r="P44" i="28"/>
  <c r="X71" i="28"/>
  <c r="L71" i="28"/>
  <c r="H71" i="28"/>
  <c r="P71" i="28"/>
  <c r="L39" i="28"/>
  <c r="H39" i="28"/>
  <c r="AB39" i="28"/>
  <c r="X39" i="28"/>
  <c r="P39" i="28"/>
  <c r="L56" i="28"/>
  <c r="H56" i="28"/>
  <c r="X56" i="28"/>
  <c r="P56" i="28"/>
  <c r="L67" i="28"/>
  <c r="X67" i="28"/>
  <c r="H67" i="28"/>
  <c r="P67" i="28"/>
  <c r="L35" i="28"/>
  <c r="AB35" i="28"/>
  <c r="P35" i="28"/>
  <c r="H35" i="28"/>
  <c r="X35" i="28"/>
  <c r="H40" i="28"/>
  <c r="B69" i="28"/>
  <c r="T69" i="28" s="1"/>
  <c r="AB23" i="28"/>
  <c r="AB41" i="28"/>
  <c r="L43" i="28"/>
  <c r="AB43" i="28"/>
  <c r="L17" i="28"/>
  <c r="P41" i="28"/>
  <c r="H23" i="28"/>
  <c r="B31" i="28"/>
  <c r="T31" i="28" s="1"/>
  <c r="B52" i="28"/>
  <c r="B46" i="28"/>
  <c r="V46" i="28" s="1"/>
  <c r="P38" i="28"/>
  <c r="H17" i="28"/>
  <c r="L40" i="28"/>
  <c r="AB21" i="28"/>
  <c r="L23" i="28"/>
  <c r="L41" i="28"/>
  <c r="H36" i="28"/>
  <c r="V74" i="28"/>
  <c r="P40" i="28"/>
  <c r="X21" i="28"/>
  <c r="X40" i="28"/>
  <c r="AB36" i="28"/>
  <c r="V30" i="28"/>
  <c r="B37" i="28"/>
  <c r="V37" i="28" s="1"/>
  <c r="B50" i="28"/>
  <c r="T50" i="28" s="1"/>
  <c r="N36" i="28"/>
  <c r="L26" i="28"/>
  <c r="X41" i="28"/>
  <c r="X55" i="28"/>
  <c r="H21" i="28"/>
  <c r="H26" i="28"/>
  <c r="T30" i="28"/>
  <c r="J41" i="28"/>
  <c r="R36" i="28"/>
  <c r="B20" i="28"/>
  <c r="T20" i="28" s="1"/>
  <c r="B22" i="28"/>
  <c r="V22" i="28" s="1"/>
  <c r="B27" i="28"/>
  <c r="B32" i="28"/>
  <c r="T32" i="28" s="1"/>
  <c r="AB17" i="28"/>
  <c r="L38" i="28"/>
  <c r="P16" i="28"/>
  <c r="H16" i="28"/>
  <c r="B63" i="28"/>
  <c r="T63" i="28" s="1"/>
  <c r="B33" i="28"/>
  <c r="B34" i="28"/>
  <c r="V34" i="28" s="1"/>
  <c r="V36" i="28"/>
  <c r="V70" i="28"/>
  <c r="V54" i="28"/>
  <c r="T54" i="28"/>
  <c r="B24" i="28"/>
  <c r="T24" i="28" s="1"/>
  <c r="X36" i="28"/>
  <c r="P17" i="28"/>
  <c r="B19" i="28"/>
  <c r="V19" i="28" s="1"/>
  <c r="B51" i="28"/>
  <c r="T51" i="28" s="1"/>
  <c r="B53" i="28"/>
  <c r="T53" i="28" s="1"/>
  <c r="B62" i="28"/>
  <c r="V62" i="28" s="1"/>
  <c r="L16" i="28"/>
  <c r="Z41" i="28"/>
  <c r="P21" i="28"/>
  <c r="P26" i="28"/>
  <c r="P36" i="28"/>
  <c r="T74" i="28"/>
  <c r="B60" i="28"/>
  <c r="T60" i="28" s="1"/>
  <c r="D41" i="28"/>
  <c r="B73" i="28"/>
  <c r="B66" i="28"/>
  <c r="AB16" i="28"/>
  <c r="L36" i="28"/>
  <c r="X16" i="28"/>
  <c r="P23" i="28"/>
  <c r="H41" i="28"/>
  <c r="H55" i="28"/>
  <c r="B15" i="28"/>
  <c r="V15" i="28" s="1"/>
  <c r="B47" i="28"/>
  <c r="V47" i="28" s="1"/>
  <c r="B49" i="28"/>
  <c r="V49" i="28" s="1"/>
  <c r="B28" i="28"/>
  <c r="B48" i="28"/>
  <c r="B61" i="28"/>
  <c r="B68" i="28"/>
  <c r="L21" i="28"/>
  <c r="AB140" i="28" l="1"/>
  <c r="D96" i="28"/>
  <c r="V108" i="28"/>
  <c r="AB150" i="28"/>
  <c r="J170" i="28"/>
  <c r="AB159" i="28"/>
  <c r="AB116" i="28"/>
  <c r="AB110" i="28"/>
  <c r="AB127" i="28"/>
  <c r="AB106" i="28"/>
  <c r="AB67" i="28"/>
  <c r="AB59" i="28"/>
  <c r="AB170" i="28"/>
  <c r="AB176" i="28"/>
  <c r="AB78" i="28"/>
  <c r="AB99" i="28"/>
  <c r="AB80" i="28"/>
  <c r="AB164" i="28"/>
  <c r="AB82" i="28"/>
  <c r="AB136" i="28"/>
  <c r="AB90" i="28"/>
  <c r="AB120" i="28"/>
  <c r="AB71" i="28"/>
  <c r="AB72" i="28"/>
  <c r="AB161" i="28"/>
  <c r="AB131" i="28"/>
  <c r="AB92" i="28"/>
  <c r="AB96" i="28"/>
  <c r="AB56" i="28"/>
  <c r="AB18" i="28"/>
  <c r="AB143" i="28"/>
  <c r="AB105" i="28"/>
  <c r="F147" i="28"/>
  <c r="AB147" i="28"/>
  <c r="V128" i="28"/>
  <c r="AB128" i="28"/>
  <c r="L141" i="28"/>
  <c r="AB141" i="28"/>
  <c r="V159" i="28"/>
  <c r="V105" i="28"/>
  <c r="V167" i="28"/>
  <c r="N102" i="28"/>
  <c r="V21" i="28"/>
  <c r="T41" i="28"/>
  <c r="V45" i="28"/>
  <c r="R41" i="28"/>
  <c r="F44" i="28"/>
  <c r="V176" i="28"/>
  <c r="V111" i="28"/>
  <c r="F176" i="28"/>
  <c r="F78" i="28"/>
  <c r="J108" i="28"/>
  <c r="F114" i="28"/>
  <c r="Z170" i="28"/>
  <c r="F80" i="28"/>
  <c r="F108" i="28"/>
  <c r="R108" i="28"/>
  <c r="F102" i="28"/>
  <c r="V79" i="28"/>
  <c r="D36" i="28"/>
  <c r="V44" i="28"/>
  <c r="V41" i="28"/>
  <c r="J36" i="28"/>
  <c r="F41" i="28"/>
  <c r="D44" i="28"/>
  <c r="J44" i="28"/>
  <c r="V106" i="28"/>
  <c r="V170" i="28"/>
  <c r="V116" i="28"/>
  <c r="V95" i="28"/>
  <c r="V102" i="28"/>
  <c r="V114" i="28"/>
  <c r="F170" i="28"/>
  <c r="F99" i="28"/>
  <c r="T116" i="28"/>
  <c r="N116" i="28"/>
  <c r="T108" i="28"/>
  <c r="R78" i="28"/>
  <c r="F106" i="28"/>
  <c r="Z78" i="28"/>
  <c r="R114" i="28"/>
  <c r="D72" i="28"/>
  <c r="V131" i="28"/>
  <c r="V140" i="28"/>
  <c r="V82" i="28"/>
  <c r="J159" i="28"/>
  <c r="R140" i="28"/>
  <c r="R92" i="28"/>
  <c r="V92" i="28"/>
  <c r="V96" i="28"/>
  <c r="N90" i="28"/>
  <c r="V72" i="28"/>
  <c r="V90" i="28"/>
  <c r="V147" i="28"/>
  <c r="V164" i="28"/>
  <c r="V143" i="28"/>
  <c r="F96" i="28"/>
  <c r="Z43" i="28"/>
  <c r="V35" i="28"/>
  <c r="D29" i="28"/>
  <c r="Z29" i="28"/>
  <c r="V25" i="28"/>
  <c r="V71" i="28"/>
  <c r="V136" i="28"/>
  <c r="V161" i="28"/>
  <c r="V65" i="28"/>
  <c r="V83" i="28"/>
  <c r="T91" i="28"/>
  <c r="J91" i="28"/>
  <c r="D91" i="28"/>
  <c r="N91" i="28"/>
  <c r="V165" i="28"/>
  <c r="R91" i="28"/>
  <c r="V169" i="28"/>
  <c r="V69" i="28"/>
  <c r="V57" i="28"/>
  <c r="V43" i="28"/>
  <c r="N29" i="28"/>
  <c r="V101" i="28"/>
  <c r="F139" i="28"/>
  <c r="V29" i="28"/>
  <c r="Z35" i="28"/>
  <c r="V94" i="28"/>
  <c r="T171" i="28"/>
  <c r="V93" i="28"/>
  <c r="V139" i="28"/>
  <c r="F93" i="28"/>
  <c r="V17" i="28"/>
  <c r="V129" i="28"/>
  <c r="V98" i="28"/>
  <c r="V162" i="28"/>
  <c r="V124" i="28"/>
  <c r="V137" i="28"/>
  <c r="V154" i="28"/>
  <c r="V18" i="28"/>
  <c r="V56" i="28"/>
  <c r="V155" i="28"/>
  <c r="V87" i="28"/>
  <c r="V118" i="28"/>
  <c r="V153" i="28"/>
  <c r="V104" i="28"/>
  <c r="V16" i="28"/>
  <c r="V39" i="28"/>
  <c r="V144" i="28"/>
  <c r="V120" i="28"/>
  <c r="V141" i="28"/>
  <c r="V50" i="28"/>
  <c r="V157" i="28"/>
  <c r="V110" i="28"/>
  <c r="V127" i="28"/>
  <c r="V31" i="28"/>
  <c r="V23" i="28"/>
  <c r="V59" i="28"/>
  <c r="V67" i="28"/>
  <c r="V97" i="28"/>
  <c r="V174" i="28"/>
  <c r="V112" i="28"/>
  <c r="V81" i="28"/>
  <c r="V51" i="28"/>
  <c r="V38" i="28"/>
  <c r="V26" i="28"/>
  <c r="V40" i="28"/>
  <c r="V100" i="28"/>
  <c r="V125" i="28"/>
  <c r="V123" i="28"/>
  <c r="V109" i="28"/>
  <c r="V160" i="28"/>
  <c r="V168" i="28"/>
  <c r="V151" i="28"/>
  <c r="T105" i="28"/>
  <c r="J90" i="28"/>
  <c r="N131" i="28"/>
  <c r="R71" i="28"/>
  <c r="J71" i="28"/>
  <c r="F136" i="28"/>
  <c r="R105" i="28"/>
  <c r="F67" i="28"/>
  <c r="F40" i="28"/>
  <c r="N40" i="28"/>
  <c r="F141" i="28"/>
  <c r="Z40" i="28"/>
  <c r="F59" i="28"/>
  <c r="T40" i="28"/>
  <c r="F26" i="28"/>
  <c r="R107" i="28"/>
  <c r="F107" i="28"/>
  <c r="N107" i="28"/>
  <c r="F151" i="28"/>
  <c r="F100" i="28"/>
  <c r="J35" i="28"/>
  <c r="J25" i="28"/>
  <c r="N25" i="28"/>
  <c r="R72" i="28"/>
  <c r="T71" i="28"/>
  <c r="R43" i="28"/>
  <c r="J43" i="28"/>
  <c r="F21" i="28"/>
  <c r="F35" i="28"/>
  <c r="Z71" i="28"/>
  <c r="F25" i="28"/>
  <c r="N72" i="28"/>
  <c r="T96" i="28"/>
  <c r="R171" i="28"/>
  <c r="T164" i="28"/>
  <c r="R164" i="28"/>
  <c r="J164" i="28"/>
  <c r="F149" i="28"/>
  <c r="T147" i="28"/>
  <c r="J140" i="28"/>
  <c r="F92" i="28"/>
  <c r="N92" i="28"/>
  <c r="R131" i="28"/>
  <c r="N105" i="28"/>
  <c r="D90" i="28"/>
  <c r="D82" i="28"/>
  <c r="D140" i="28"/>
  <c r="N43" i="28"/>
  <c r="F43" i="28"/>
  <c r="D35" i="28"/>
  <c r="Z25" i="28"/>
  <c r="Z72" i="28"/>
  <c r="J29" i="28"/>
  <c r="R55" i="28"/>
  <c r="T43" i="28"/>
  <c r="F71" i="28"/>
  <c r="D25" i="28"/>
  <c r="Z159" i="28"/>
  <c r="T140" i="28"/>
  <c r="T92" i="28"/>
  <c r="N164" i="28"/>
  <c r="F79" i="28"/>
  <c r="T25" i="28"/>
  <c r="T35" i="28"/>
  <c r="D55" i="28"/>
  <c r="N35" i="28"/>
  <c r="N71" i="28"/>
  <c r="F72" i="28"/>
  <c r="J72" i="28"/>
  <c r="R29" i="28"/>
  <c r="T29" i="28"/>
  <c r="T90" i="28"/>
  <c r="Z82" i="28"/>
  <c r="N171" i="28"/>
  <c r="T159" i="28"/>
  <c r="F159" i="28"/>
  <c r="R82" i="28"/>
  <c r="T82" i="28"/>
  <c r="J82" i="28"/>
  <c r="N82" i="28"/>
  <c r="J92" i="28"/>
  <c r="F105" i="28"/>
  <c r="Z131" i="28"/>
  <c r="J131" i="28"/>
  <c r="J105" i="28"/>
  <c r="J96" i="28"/>
  <c r="R159" i="28"/>
  <c r="Z96" i="28"/>
  <c r="N140" i="28"/>
  <c r="R147" i="28"/>
  <c r="T131" i="28"/>
  <c r="Z140" i="28"/>
  <c r="F143" i="28"/>
  <c r="Z90" i="28"/>
  <c r="R90" i="28"/>
  <c r="Z92" i="28"/>
  <c r="F131" i="28"/>
  <c r="F167" i="28"/>
  <c r="Z105" i="28"/>
  <c r="D159" i="28"/>
  <c r="R96" i="28"/>
  <c r="F16" i="28"/>
  <c r="F56" i="28"/>
  <c r="F154" i="28"/>
  <c r="F18" i="28"/>
  <c r="F110" i="28"/>
  <c r="F168" i="28"/>
  <c r="F138" i="28"/>
  <c r="F39" i="28"/>
  <c r="T141" i="28"/>
  <c r="N104" i="28"/>
  <c r="N17" i="28"/>
  <c r="F57" i="28"/>
  <c r="D57" i="28"/>
  <c r="J57" i="28"/>
  <c r="J70" i="28"/>
  <c r="T153" i="28"/>
  <c r="F153" i="28"/>
  <c r="J141" i="28"/>
  <c r="Z141" i="28"/>
  <c r="F155" i="28"/>
  <c r="F17" i="28"/>
  <c r="R39" i="28"/>
  <c r="Z57" i="28"/>
  <c r="F70" i="28"/>
  <c r="T124" i="28"/>
  <c r="T104" i="28"/>
  <c r="F137" i="28"/>
  <c r="F162" i="28"/>
  <c r="F169" i="28"/>
  <c r="F98" i="28"/>
  <c r="J98" i="28"/>
  <c r="F104" i="28"/>
  <c r="F111" i="28"/>
  <c r="D80" i="28"/>
  <c r="F45" i="28"/>
  <c r="F125" i="28"/>
  <c r="F87" i="28"/>
  <c r="F23" i="28"/>
  <c r="T133" i="28"/>
  <c r="F97" i="28"/>
  <c r="F174" i="28"/>
  <c r="F109" i="28"/>
  <c r="F123" i="28"/>
  <c r="F165" i="28"/>
  <c r="F112" i="28"/>
  <c r="F124" i="28"/>
  <c r="F38" i="28"/>
  <c r="F83" i="28"/>
  <c r="T128" i="28"/>
  <c r="F128" i="28"/>
  <c r="AB175" i="28"/>
  <c r="F175" i="28"/>
  <c r="F127" i="28"/>
  <c r="F161" i="28"/>
  <c r="F81" i="28"/>
  <c r="T57" i="28"/>
  <c r="J21" i="28"/>
  <c r="R57" i="28"/>
  <c r="R64" i="28"/>
  <c r="T176" i="28"/>
  <c r="Z42" i="28"/>
  <c r="N21" i="28"/>
  <c r="D17" i="28"/>
  <c r="D39" i="28"/>
  <c r="Z153" i="28"/>
  <c r="T155" i="28"/>
  <c r="T137" i="28"/>
  <c r="J153" i="28"/>
  <c r="T98" i="28"/>
  <c r="N141" i="28"/>
  <c r="R162" i="28"/>
  <c r="J162" i="28"/>
  <c r="N98" i="28"/>
  <c r="N175" i="28"/>
  <c r="T162" i="28"/>
  <c r="J137" i="28"/>
  <c r="Z98" i="28"/>
  <c r="R104" i="28"/>
  <c r="R17" i="28"/>
  <c r="T175" i="28"/>
  <c r="R153" i="28"/>
  <c r="R141" i="28"/>
  <c r="J17" i="28"/>
  <c r="Z17" i="28"/>
  <c r="T17" i="28"/>
  <c r="T21" i="28"/>
  <c r="D42" i="28"/>
  <c r="J175" i="28"/>
  <c r="R175" i="28"/>
  <c r="Z175" i="28"/>
  <c r="N153" i="28"/>
  <c r="J143" i="28"/>
  <c r="N137" i="28"/>
  <c r="Z137" i="28"/>
  <c r="Z176" i="28"/>
  <c r="Z162" i="28"/>
  <c r="R98" i="28"/>
  <c r="R155" i="28"/>
  <c r="N167" i="28"/>
  <c r="J104" i="28"/>
  <c r="D175" i="28"/>
  <c r="R139" i="28"/>
  <c r="Z70" i="28"/>
  <c r="D70" i="28"/>
  <c r="T149" i="28"/>
  <c r="N133" i="28"/>
  <c r="T70" i="28"/>
  <c r="N70" i="28"/>
  <c r="R133" i="28"/>
  <c r="R115" i="28"/>
  <c r="J149" i="28"/>
  <c r="N149" i="28"/>
  <c r="T56" i="28"/>
  <c r="J16" i="28"/>
  <c r="N18" i="28"/>
  <c r="T139" i="28"/>
  <c r="Z56" i="28"/>
  <c r="Z18" i="28"/>
  <c r="T101" i="28"/>
  <c r="N16" i="28"/>
  <c r="T38" i="28"/>
  <c r="N56" i="28"/>
  <c r="R56" i="28"/>
  <c r="J18" i="28"/>
  <c r="R18" i="28"/>
  <c r="Z157" i="28"/>
  <c r="Z16" i="28"/>
  <c r="R16" i="28"/>
  <c r="J56" i="28"/>
  <c r="T18" i="28"/>
  <c r="Z101" i="28"/>
  <c r="T93" i="28"/>
  <c r="T16" i="28"/>
  <c r="T154" i="28"/>
  <c r="N139" i="28"/>
  <c r="J101" i="28"/>
  <c r="N101" i="28"/>
  <c r="Z120" i="28"/>
  <c r="J171" i="28"/>
  <c r="R38" i="28"/>
  <c r="D64" i="28"/>
  <c r="T161" i="28"/>
  <c r="T125" i="28"/>
  <c r="D163" i="28"/>
  <c r="R58" i="28"/>
  <c r="N93" i="28"/>
  <c r="D65" i="28"/>
  <c r="D58" i="28"/>
  <c r="Z64" i="28"/>
  <c r="J174" i="28"/>
  <c r="J136" i="28"/>
  <c r="J138" i="28"/>
  <c r="D165" i="28"/>
  <c r="Z112" i="28"/>
  <c r="Z97" i="28"/>
  <c r="T169" i="28"/>
  <c r="T136" i="28"/>
  <c r="R111" i="28"/>
  <c r="Z79" i="28"/>
  <c r="Z165" i="28"/>
  <c r="J38" i="28"/>
  <c r="N59" i="28"/>
  <c r="R45" i="28"/>
  <c r="Z123" i="28"/>
  <c r="Z149" i="28"/>
  <c r="D23" i="28"/>
  <c r="Z59" i="28"/>
  <c r="T111" i="28"/>
  <c r="N157" i="28"/>
  <c r="R79" i="28"/>
  <c r="Z174" i="28"/>
  <c r="N83" i="28"/>
  <c r="N79" i="28"/>
  <c r="J123" i="28"/>
  <c r="R83" i="28"/>
  <c r="Z93" i="28"/>
  <c r="R93" i="28"/>
  <c r="Z161" i="28"/>
  <c r="D109" i="28"/>
  <c r="D81" i="28"/>
  <c r="T67" i="28"/>
  <c r="T79" i="28"/>
  <c r="J83" i="28"/>
  <c r="T23" i="28"/>
  <c r="N45" i="28"/>
  <c r="J23" i="28"/>
  <c r="T83" i="28"/>
  <c r="T81" i="28"/>
  <c r="N111" i="28"/>
  <c r="N174" i="28"/>
  <c r="Z83" i="28"/>
  <c r="J125" i="28"/>
  <c r="R161" i="28"/>
  <c r="Z154" i="28"/>
  <c r="D157" i="28"/>
  <c r="R168" i="28"/>
  <c r="R136" i="28"/>
  <c r="R169" i="28"/>
  <c r="J169" i="28"/>
  <c r="N112" i="28"/>
  <c r="D136" i="28"/>
  <c r="D161" i="28"/>
  <c r="T165" i="28"/>
  <c r="N136" i="28"/>
  <c r="N169" i="28"/>
  <c r="Z138" i="28"/>
  <c r="N161" i="28"/>
  <c r="T39" i="28"/>
  <c r="T26" i="28"/>
  <c r="J40" i="28"/>
  <c r="D26" i="28"/>
  <c r="D40" i="28"/>
  <c r="D67" i="28"/>
  <c r="J39" i="28"/>
  <c r="T174" i="28"/>
  <c r="R109" i="28"/>
  <c r="J157" i="28"/>
  <c r="T138" i="28"/>
  <c r="T97" i="28"/>
  <c r="Z107" i="28"/>
  <c r="J109" i="28"/>
  <c r="J97" i="28"/>
  <c r="N123" i="28"/>
  <c r="N138" i="28"/>
  <c r="J165" i="28"/>
  <c r="R112" i="28"/>
  <c r="Z81" i="28"/>
  <c r="D123" i="28"/>
  <c r="R81" i="28"/>
  <c r="R40" i="28"/>
  <c r="Z38" i="28"/>
  <c r="Z67" i="28"/>
  <c r="Z39" i="28"/>
  <c r="R59" i="28"/>
  <c r="D59" i="28"/>
  <c r="T112" i="28"/>
  <c r="T107" i="28"/>
  <c r="T109" i="28"/>
  <c r="T157" i="28"/>
  <c r="Z102" i="28"/>
  <c r="Z150" i="28"/>
  <c r="N125" i="28"/>
  <c r="N109" i="28"/>
  <c r="N97" i="28"/>
  <c r="R150" i="28"/>
  <c r="R123" i="28"/>
  <c r="T100" i="28"/>
  <c r="Z109" i="28"/>
  <c r="N165" i="28"/>
  <c r="N100" i="28"/>
  <c r="Z100" i="28"/>
  <c r="J150" i="28"/>
  <c r="R102" i="28"/>
  <c r="J107" i="28"/>
  <c r="R138" i="28"/>
  <c r="J112" i="28"/>
  <c r="R100" i="28"/>
  <c r="J100" i="28"/>
  <c r="R157" i="28"/>
  <c r="D38" i="28"/>
  <c r="J81" i="28"/>
  <c r="J26" i="28"/>
  <c r="Z26" i="28"/>
  <c r="T45" i="28"/>
  <c r="T36" i="28"/>
  <c r="D21" i="28"/>
  <c r="J67" i="28"/>
  <c r="J59" i="28"/>
  <c r="Z45" i="28"/>
  <c r="R26" i="28"/>
  <c r="Z23" i="28"/>
  <c r="T95" i="28"/>
  <c r="T127" i="28"/>
  <c r="J116" i="28"/>
  <c r="T106" i="28"/>
  <c r="Z80" i="28"/>
  <c r="Z99" i="28"/>
  <c r="J99" i="28"/>
  <c r="J114" i="28"/>
  <c r="R143" i="28"/>
  <c r="Z143" i="28"/>
  <c r="R176" i="28"/>
  <c r="Z106" i="28"/>
  <c r="N106" i="28"/>
  <c r="J78" i="28"/>
  <c r="N78" i="28"/>
  <c r="J127" i="28"/>
  <c r="N108" i="28"/>
  <c r="Z95" i="28"/>
  <c r="Z167" i="28"/>
  <c r="J167" i="28"/>
  <c r="D116" i="28"/>
  <c r="D99" i="28"/>
  <c r="T168" i="28"/>
  <c r="J176" i="28"/>
  <c r="N176" i="28"/>
  <c r="Z127" i="28"/>
  <c r="R95" i="28"/>
  <c r="Z151" i="28"/>
  <c r="D170" i="28"/>
  <c r="N110" i="28"/>
  <c r="Z114" i="28"/>
  <c r="T114" i="28"/>
  <c r="Z36" i="28"/>
  <c r="Z21" i="28"/>
  <c r="R23" i="28"/>
  <c r="N67" i="28"/>
  <c r="D45" i="28"/>
  <c r="T167" i="28"/>
  <c r="T151" i="28"/>
  <c r="Z110" i="28"/>
  <c r="J110" i="28"/>
  <c r="N80" i="28"/>
  <c r="R80" i="28"/>
  <c r="T170" i="28"/>
  <c r="N114" i="28"/>
  <c r="T143" i="28"/>
  <c r="N168" i="28"/>
  <c r="R106" i="28"/>
  <c r="J106" i="28"/>
  <c r="R127" i="28"/>
  <c r="Z108" i="28"/>
  <c r="J95" i="28"/>
  <c r="J151" i="28"/>
  <c r="R167" i="28"/>
  <c r="T144" i="28"/>
  <c r="J154" i="28"/>
  <c r="J155" i="28"/>
  <c r="Z155" i="28"/>
  <c r="R151" i="28"/>
  <c r="D141" i="28"/>
  <c r="D115" i="28"/>
  <c r="D133" i="28"/>
  <c r="T118" i="28"/>
  <c r="Z128" i="28"/>
  <c r="R128" i="28"/>
  <c r="N128" i="28"/>
  <c r="J128" i="28"/>
  <c r="R137" i="28"/>
  <c r="J168" i="28"/>
  <c r="Z168" i="28"/>
  <c r="N162" i="28"/>
  <c r="R154" i="28"/>
  <c r="N155" i="28"/>
  <c r="D128" i="28"/>
  <c r="D153" i="28"/>
  <c r="Z163" i="28"/>
  <c r="D147" i="28"/>
  <c r="N147" i="28"/>
  <c r="Z147" i="28"/>
  <c r="J147" i="28"/>
  <c r="L143" i="28"/>
  <c r="D143" i="28"/>
  <c r="P102" i="28"/>
  <c r="D102" i="28"/>
  <c r="R125" i="28"/>
  <c r="D125" i="28"/>
  <c r="AB174" i="28"/>
  <c r="D174" i="28"/>
  <c r="AB97" i="28"/>
  <c r="D97" i="28"/>
  <c r="Z152" i="28"/>
  <c r="D152" i="28"/>
  <c r="AB104" i="28"/>
  <c r="D104" i="28"/>
  <c r="AB169" i="28"/>
  <c r="D169" i="28"/>
  <c r="F164" i="28"/>
  <c r="D164" i="28"/>
  <c r="N14" i="28"/>
  <c r="V55" i="28"/>
  <c r="V42" i="28"/>
  <c r="T42" i="28"/>
  <c r="H64" i="28"/>
  <c r="X64" i="28"/>
  <c r="H58" i="28"/>
  <c r="Z58" i="28"/>
  <c r="X42" i="28"/>
  <c r="L65" i="28"/>
  <c r="N55" i="28"/>
  <c r="V172" i="28"/>
  <c r="T152" i="28"/>
  <c r="V163" i="28"/>
  <c r="V150" i="28"/>
  <c r="T150" i="28"/>
  <c r="N120" i="28"/>
  <c r="L133" i="28"/>
  <c r="AB115" i="28"/>
  <c r="R152" i="28"/>
  <c r="AB163" i="28"/>
  <c r="P163" i="28"/>
  <c r="R120" i="28"/>
  <c r="N150" i="28"/>
  <c r="H115" i="28"/>
  <c r="J163" i="28"/>
  <c r="N152" i="28"/>
  <c r="N163" i="28"/>
  <c r="R163" i="28"/>
  <c r="L87" i="28"/>
  <c r="R87" i="28"/>
  <c r="J87" i="28"/>
  <c r="J124" i="28"/>
  <c r="P124" i="28"/>
  <c r="F133" i="28"/>
  <c r="P14" i="28"/>
  <c r="V32" i="28"/>
  <c r="T55" i="28"/>
  <c r="AB55" i="28"/>
  <c r="H65" i="28"/>
  <c r="F65" i="28"/>
  <c r="T64" i="28"/>
  <c r="F55" i="28"/>
  <c r="T58" i="28"/>
  <c r="V58" i="28"/>
  <c r="R42" i="28"/>
  <c r="J65" i="28"/>
  <c r="L64" i="28"/>
  <c r="F64" i="28"/>
  <c r="N58" i="28"/>
  <c r="J58" i="28"/>
  <c r="P42" i="28"/>
  <c r="P65" i="28"/>
  <c r="L55" i="28"/>
  <c r="T163" i="28"/>
  <c r="J152" i="28"/>
  <c r="P133" i="28"/>
  <c r="H120" i="28"/>
  <c r="J133" i="28"/>
  <c r="X163" i="28"/>
  <c r="L115" i="28"/>
  <c r="L120" i="28"/>
  <c r="Z87" i="28"/>
  <c r="N87" i="28"/>
  <c r="R124" i="28"/>
  <c r="L124" i="28"/>
  <c r="N124" i="28"/>
  <c r="F152" i="28"/>
  <c r="P115" i="28"/>
  <c r="V64" i="28"/>
  <c r="AB42" i="28"/>
  <c r="N65" i="28"/>
  <c r="X65" i="28"/>
  <c r="F42" i="28"/>
  <c r="R65" i="28"/>
  <c r="AB65" i="28"/>
  <c r="P55" i="28"/>
  <c r="L42" i="28"/>
  <c r="T65" i="28"/>
  <c r="Z55" i="28"/>
  <c r="N64" i="28"/>
  <c r="J64" i="28"/>
  <c r="P58" i="28"/>
  <c r="AB58" i="28"/>
  <c r="H42" i="28"/>
  <c r="N42" i="28"/>
  <c r="V115" i="28"/>
  <c r="V133" i="28"/>
  <c r="T103" i="28"/>
  <c r="V152" i="28"/>
  <c r="T115" i="28"/>
  <c r="T87" i="28"/>
  <c r="P150" i="28"/>
  <c r="Z115" i="28"/>
  <c r="J115" i="28"/>
  <c r="X115" i="28"/>
  <c r="F115" i="28"/>
  <c r="J120" i="28"/>
  <c r="H150" i="28"/>
  <c r="T120" i="28"/>
  <c r="X133" i="28"/>
  <c r="H152" i="28"/>
  <c r="L150" i="28"/>
  <c r="H87" i="28"/>
  <c r="AB124" i="28"/>
  <c r="X124" i="28"/>
  <c r="Z124" i="28"/>
  <c r="L101" i="28"/>
  <c r="AB101" i="28"/>
  <c r="D151" i="28"/>
  <c r="L151" i="28"/>
  <c r="AB151" i="28"/>
  <c r="L163" i="28"/>
  <c r="F163" i="28"/>
  <c r="F171" i="28"/>
  <c r="AB171" i="28"/>
  <c r="L171" i="28"/>
  <c r="D94" i="28"/>
  <c r="F94" i="28"/>
  <c r="AB94" i="28"/>
  <c r="R94" i="28"/>
  <c r="H94" i="28"/>
  <c r="Z94" i="28"/>
  <c r="L94" i="28"/>
  <c r="P94" i="28"/>
  <c r="N94" i="28"/>
  <c r="J94" i="28"/>
  <c r="X94" i="28"/>
  <c r="T148" i="28"/>
  <c r="D148" i="28"/>
  <c r="L154" i="28"/>
  <c r="D154" i="28"/>
  <c r="R110" i="28"/>
  <c r="D110" i="28"/>
  <c r="T113" i="28"/>
  <c r="D113" i="28"/>
  <c r="AB87" i="28"/>
  <c r="D87" i="28"/>
  <c r="X150" i="28"/>
  <c r="D150" i="28"/>
  <c r="F120" i="28"/>
  <c r="D120" i="28"/>
  <c r="V126" i="28"/>
  <c r="D126" i="28"/>
  <c r="V122" i="28"/>
  <c r="D122" i="28"/>
  <c r="T145" i="28"/>
  <c r="D145" i="28"/>
  <c r="T146" i="28"/>
  <c r="D146" i="28"/>
  <c r="H171" i="28"/>
  <c r="D171" i="28"/>
  <c r="Z111" i="28"/>
  <c r="D111" i="28"/>
  <c r="P83" i="28"/>
  <c r="D83" i="28"/>
  <c r="X149" i="28"/>
  <c r="D149" i="28"/>
  <c r="L79" i="28"/>
  <c r="D79" i="28"/>
  <c r="T88" i="28"/>
  <c r="D88" i="28"/>
  <c r="T89" i="28"/>
  <c r="D89" i="28"/>
  <c r="T86" i="28"/>
  <c r="D86" i="28"/>
  <c r="T166" i="28"/>
  <c r="D166" i="28"/>
  <c r="L127" i="28"/>
  <c r="D127" i="28"/>
  <c r="AB93" i="28"/>
  <c r="D93" i="28"/>
  <c r="J139" i="28"/>
  <c r="D139" i="28"/>
  <c r="R101" i="28"/>
  <c r="D101" i="28"/>
  <c r="T126" i="28"/>
  <c r="F121" i="28"/>
  <c r="H121" i="28"/>
  <c r="N121" i="28"/>
  <c r="J121" i="28"/>
  <c r="P121" i="28"/>
  <c r="AB121" i="28"/>
  <c r="R121" i="28"/>
  <c r="X121" i="28"/>
  <c r="Z121" i="28"/>
  <c r="L121" i="28"/>
  <c r="R117" i="28"/>
  <c r="P117" i="28"/>
  <c r="H117" i="28"/>
  <c r="J117" i="28"/>
  <c r="Z117" i="28"/>
  <c r="X117" i="28"/>
  <c r="L117" i="28"/>
  <c r="N117" i="28"/>
  <c r="F117" i="28"/>
  <c r="AB117" i="28"/>
  <c r="D173" i="28"/>
  <c r="Z173" i="28"/>
  <c r="R173" i="28"/>
  <c r="H173" i="28"/>
  <c r="X173" i="28"/>
  <c r="J173" i="28"/>
  <c r="N173" i="28"/>
  <c r="AB173" i="28"/>
  <c r="F173" i="28"/>
  <c r="P173" i="28"/>
  <c r="L173" i="28"/>
  <c r="T173" i="28"/>
  <c r="V121" i="28"/>
  <c r="D84" i="28"/>
  <c r="R84" i="28"/>
  <c r="P84" i="28"/>
  <c r="J84" i="28"/>
  <c r="H84" i="28"/>
  <c r="Z84" i="28"/>
  <c r="N84" i="28"/>
  <c r="X84" i="28"/>
  <c r="AB84" i="28"/>
  <c r="F84" i="28"/>
  <c r="L84" i="28"/>
  <c r="F172" i="28"/>
  <c r="J172" i="28"/>
  <c r="L172" i="28"/>
  <c r="Z172" i="28"/>
  <c r="R172" i="28"/>
  <c r="P172" i="28"/>
  <c r="X172" i="28"/>
  <c r="H172" i="28"/>
  <c r="N172" i="28"/>
  <c r="AB172" i="28"/>
  <c r="V103" i="28"/>
  <c r="Z103" i="28"/>
  <c r="X103" i="28"/>
  <c r="N103" i="28"/>
  <c r="J103" i="28"/>
  <c r="P103" i="28"/>
  <c r="L103" i="28"/>
  <c r="H103" i="28"/>
  <c r="AB103" i="28"/>
  <c r="R103" i="28"/>
  <c r="F103" i="28"/>
  <c r="Z122" i="28"/>
  <c r="P122" i="28"/>
  <c r="AB122" i="28"/>
  <c r="X122" i="28"/>
  <c r="H122" i="28"/>
  <c r="N122" i="28"/>
  <c r="J122" i="28"/>
  <c r="R122" i="28"/>
  <c r="L122" i="28"/>
  <c r="F122" i="28"/>
  <c r="P144" i="28"/>
  <c r="H144" i="28"/>
  <c r="X144" i="28"/>
  <c r="Z144" i="28"/>
  <c r="N144" i="28"/>
  <c r="AB144" i="28"/>
  <c r="J144" i="28"/>
  <c r="R144" i="28"/>
  <c r="L144" i="28"/>
  <c r="F144" i="28"/>
  <c r="T84" i="28"/>
  <c r="R145" i="28"/>
  <c r="P145" i="28"/>
  <c r="H145" i="28"/>
  <c r="X145" i="28"/>
  <c r="L145" i="28"/>
  <c r="Z145" i="28"/>
  <c r="N145" i="28"/>
  <c r="J145" i="28"/>
  <c r="F145" i="28"/>
  <c r="AB145" i="28"/>
  <c r="AB113" i="28"/>
  <c r="H113" i="28"/>
  <c r="N113" i="28"/>
  <c r="R113" i="28"/>
  <c r="J113" i="28"/>
  <c r="L113" i="28"/>
  <c r="F113" i="28"/>
  <c r="P113" i="28"/>
  <c r="Z113" i="28"/>
  <c r="X113" i="28"/>
  <c r="F146" i="28"/>
  <c r="X146" i="28"/>
  <c r="R146" i="28"/>
  <c r="J146" i="28"/>
  <c r="L146" i="28"/>
  <c r="H146" i="28"/>
  <c r="Z146" i="28"/>
  <c r="P146" i="28"/>
  <c r="AB146" i="28"/>
  <c r="N146" i="28"/>
  <c r="T172" i="28"/>
  <c r="P126" i="28"/>
  <c r="H126" i="28"/>
  <c r="R126" i="28"/>
  <c r="Z126" i="28"/>
  <c r="AB126" i="28"/>
  <c r="N126" i="28"/>
  <c r="X126" i="28"/>
  <c r="J126" i="28"/>
  <c r="L126" i="28"/>
  <c r="F126" i="28"/>
  <c r="V117" i="28"/>
  <c r="R88" i="28"/>
  <c r="Z88" i="28"/>
  <c r="J88" i="28"/>
  <c r="H88" i="28"/>
  <c r="X88" i="28"/>
  <c r="AB88" i="28"/>
  <c r="P88" i="28"/>
  <c r="N88" i="28"/>
  <c r="L88" i="28"/>
  <c r="F88" i="28"/>
  <c r="V173" i="28"/>
  <c r="D177" i="28"/>
  <c r="X177" i="28"/>
  <c r="H177" i="28"/>
  <c r="J177" i="28"/>
  <c r="AB177" i="28"/>
  <c r="P177" i="28"/>
  <c r="F177" i="28"/>
  <c r="L177" i="28"/>
  <c r="N177" i="28"/>
  <c r="Z177" i="28"/>
  <c r="R177" i="28"/>
  <c r="Z129" i="28"/>
  <c r="R129" i="28"/>
  <c r="J129" i="28"/>
  <c r="H129" i="28"/>
  <c r="AB129" i="28"/>
  <c r="P129" i="28"/>
  <c r="X129" i="28"/>
  <c r="N129" i="28"/>
  <c r="L129" i="28"/>
  <c r="F129" i="28"/>
  <c r="R160" i="28"/>
  <c r="H160" i="28"/>
  <c r="P160" i="28"/>
  <c r="N160" i="28"/>
  <c r="X160" i="28"/>
  <c r="L160" i="28"/>
  <c r="AB160" i="28"/>
  <c r="Z160" i="28"/>
  <c r="J160" i="28"/>
  <c r="F160" i="28"/>
  <c r="D130" i="28"/>
  <c r="X130" i="28"/>
  <c r="H130" i="28"/>
  <c r="J130" i="28"/>
  <c r="R130" i="28"/>
  <c r="L130" i="28"/>
  <c r="P130" i="28"/>
  <c r="Z130" i="28"/>
  <c r="N130" i="28"/>
  <c r="AB130" i="28"/>
  <c r="F130" i="28"/>
  <c r="H148" i="28"/>
  <c r="J148" i="28"/>
  <c r="P148" i="28"/>
  <c r="X148" i="28"/>
  <c r="R148" i="28"/>
  <c r="Z148" i="28"/>
  <c r="AB148" i="28"/>
  <c r="L148" i="28"/>
  <c r="F148" i="28"/>
  <c r="N148" i="28"/>
  <c r="J86" i="28"/>
  <c r="H86" i="28"/>
  <c r="R86" i="28"/>
  <c r="P86" i="28"/>
  <c r="X86" i="28"/>
  <c r="Z86" i="28"/>
  <c r="N86" i="28"/>
  <c r="F86" i="28"/>
  <c r="L86" i="28"/>
  <c r="AB86" i="28"/>
  <c r="T121" i="28"/>
  <c r="V148" i="28"/>
  <c r="T117" i="28"/>
  <c r="H89" i="28"/>
  <c r="P89" i="28"/>
  <c r="J89" i="28"/>
  <c r="Z89" i="28"/>
  <c r="AB89" i="28"/>
  <c r="L89" i="28"/>
  <c r="F89" i="28"/>
  <c r="X89" i="28"/>
  <c r="R89" i="28"/>
  <c r="N89" i="28"/>
  <c r="T177" i="28"/>
  <c r="T129" i="28"/>
  <c r="T160" i="28"/>
  <c r="T130" i="28"/>
  <c r="L166" i="28"/>
  <c r="H166" i="28"/>
  <c r="P166" i="28"/>
  <c r="N166" i="28"/>
  <c r="X166" i="28"/>
  <c r="AB166" i="28"/>
  <c r="Z166" i="28"/>
  <c r="F166" i="28"/>
  <c r="J166" i="28"/>
  <c r="R166" i="28"/>
  <c r="H118" i="28"/>
  <c r="R118" i="28"/>
  <c r="P118" i="28"/>
  <c r="J118" i="28"/>
  <c r="L118" i="28"/>
  <c r="X118" i="28"/>
  <c r="AB118" i="28"/>
  <c r="N118" i="28"/>
  <c r="Z118" i="28"/>
  <c r="F118" i="28"/>
  <c r="T46" i="28"/>
  <c r="F68" i="28"/>
  <c r="L68" i="28"/>
  <c r="H68" i="28"/>
  <c r="AB68" i="28"/>
  <c r="R68" i="28"/>
  <c r="X68" i="28"/>
  <c r="P68" i="28"/>
  <c r="D68" i="28"/>
  <c r="N68" i="28"/>
  <c r="Z68" i="28"/>
  <c r="J68" i="28"/>
  <c r="D33" i="28"/>
  <c r="AB33" i="28"/>
  <c r="J33" i="28"/>
  <c r="F33" i="28"/>
  <c r="X33" i="28"/>
  <c r="Z33" i="28"/>
  <c r="L33" i="28"/>
  <c r="R33" i="28"/>
  <c r="H33" i="28"/>
  <c r="P33" i="28"/>
  <c r="N33" i="28"/>
  <c r="Z27" i="28"/>
  <c r="P27" i="28"/>
  <c r="D27" i="28"/>
  <c r="X27" i="28"/>
  <c r="R27" i="28"/>
  <c r="AB27" i="28"/>
  <c r="H27" i="28"/>
  <c r="N27" i="28"/>
  <c r="J27" i="28"/>
  <c r="F27" i="28"/>
  <c r="L27" i="28"/>
  <c r="V33" i="28"/>
  <c r="R61" i="28"/>
  <c r="N61" i="28"/>
  <c r="D61" i="28"/>
  <c r="P61" i="28"/>
  <c r="F61" i="28"/>
  <c r="X61" i="28"/>
  <c r="H61" i="28"/>
  <c r="J61" i="28"/>
  <c r="Z61" i="28"/>
  <c r="AB61" i="28"/>
  <c r="L61" i="28"/>
  <c r="J15" i="28"/>
  <c r="AB15" i="28"/>
  <c r="N15" i="28"/>
  <c r="L15" i="28"/>
  <c r="D15" i="28"/>
  <c r="X15" i="28"/>
  <c r="P15" i="28"/>
  <c r="F15" i="28"/>
  <c r="Z15" i="28"/>
  <c r="H15" i="28"/>
  <c r="R15" i="28"/>
  <c r="X60" i="28"/>
  <c r="L60" i="28"/>
  <c r="H60" i="28"/>
  <c r="AB60" i="28"/>
  <c r="R60" i="28"/>
  <c r="D60" i="28"/>
  <c r="P60" i="28"/>
  <c r="Z60" i="28"/>
  <c r="N60" i="28"/>
  <c r="J60" i="28"/>
  <c r="F60" i="28"/>
  <c r="F51" i="28"/>
  <c r="J51" i="28"/>
  <c r="H51" i="28"/>
  <c r="D51" i="28"/>
  <c r="X51" i="28"/>
  <c r="AB51" i="28"/>
  <c r="R51" i="28"/>
  <c r="L51" i="28"/>
  <c r="P51" i="28"/>
  <c r="N51" i="28"/>
  <c r="Z51" i="28"/>
  <c r="T62" i="28"/>
  <c r="V20" i="28"/>
  <c r="D63" i="28"/>
  <c r="H63" i="28"/>
  <c r="Z63" i="28"/>
  <c r="J63" i="28"/>
  <c r="AB63" i="28"/>
  <c r="N63" i="28"/>
  <c r="P63" i="28"/>
  <c r="F63" i="28"/>
  <c r="R63" i="28"/>
  <c r="X63" i="28"/>
  <c r="L63" i="28"/>
  <c r="X22" i="28"/>
  <c r="AB22" i="28"/>
  <c r="H22" i="28"/>
  <c r="D22" i="28"/>
  <c r="L22" i="28"/>
  <c r="P22" i="28"/>
  <c r="N22" i="28"/>
  <c r="F22" i="28"/>
  <c r="J22" i="28"/>
  <c r="Z22" i="28"/>
  <c r="R22" i="28"/>
  <c r="V61" i="28"/>
  <c r="L31" i="28"/>
  <c r="X31" i="28"/>
  <c r="P31" i="28"/>
  <c r="F31" i="28"/>
  <c r="AB31" i="28"/>
  <c r="N31" i="28"/>
  <c r="H31" i="28"/>
  <c r="Z31" i="28"/>
  <c r="D31" i="28"/>
  <c r="J31" i="28"/>
  <c r="R31" i="28"/>
  <c r="T15" i="28"/>
  <c r="T33" i="28"/>
  <c r="X69" i="28"/>
  <c r="AB69" i="28"/>
  <c r="J69" i="28"/>
  <c r="F69" i="28"/>
  <c r="R69" i="28"/>
  <c r="L69" i="28"/>
  <c r="N69" i="28"/>
  <c r="P69" i="28"/>
  <c r="D69" i="28"/>
  <c r="Z69" i="28"/>
  <c r="H69" i="28"/>
  <c r="V63" i="28"/>
  <c r="N28" i="28"/>
  <c r="R28" i="28"/>
  <c r="Z28" i="28"/>
  <c r="J28" i="28"/>
  <c r="F28" i="28"/>
  <c r="X28" i="28"/>
  <c r="L28" i="28"/>
  <c r="H28" i="28"/>
  <c r="AB28" i="28"/>
  <c r="P28" i="28"/>
  <c r="D28" i="28"/>
  <c r="AB24" i="28"/>
  <c r="H24" i="28"/>
  <c r="J24" i="28"/>
  <c r="P24" i="28"/>
  <c r="Z24" i="28"/>
  <c r="D24" i="28"/>
  <c r="N24" i="28"/>
  <c r="L24" i="28"/>
  <c r="R24" i="28"/>
  <c r="X24" i="28"/>
  <c r="F24" i="28"/>
  <c r="V27" i="28"/>
  <c r="R52" i="28"/>
  <c r="J52" i="28"/>
  <c r="N52" i="28"/>
  <c r="F52" i="28"/>
  <c r="P52" i="28"/>
  <c r="D52" i="28"/>
  <c r="AB52" i="28"/>
  <c r="H52" i="28"/>
  <c r="X52" i="28"/>
  <c r="L52" i="28"/>
  <c r="Z52" i="28"/>
  <c r="F48" i="28"/>
  <c r="X48" i="28"/>
  <c r="Z48" i="28"/>
  <c r="R48" i="28"/>
  <c r="P48" i="28"/>
  <c r="H48" i="28"/>
  <c r="AB48" i="28"/>
  <c r="J48" i="28"/>
  <c r="L48" i="28"/>
  <c r="D48" i="28"/>
  <c r="N48" i="28"/>
  <c r="F49" i="28"/>
  <c r="Z49" i="28"/>
  <c r="P49" i="28"/>
  <c r="L49" i="28"/>
  <c r="AB49" i="28"/>
  <c r="D49" i="28"/>
  <c r="N49" i="28"/>
  <c r="H49" i="28"/>
  <c r="J49" i="28"/>
  <c r="X49" i="28"/>
  <c r="R49" i="28"/>
  <c r="V66" i="28"/>
  <c r="AB66" i="28"/>
  <c r="P66" i="28"/>
  <c r="N66" i="28"/>
  <c r="F66" i="28"/>
  <c r="X66" i="28"/>
  <c r="R66" i="28"/>
  <c r="D66" i="28"/>
  <c r="L66" i="28"/>
  <c r="H66" i="28"/>
  <c r="J66" i="28"/>
  <c r="Z66" i="28"/>
  <c r="T28" i="28"/>
  <c r="T68" i="28"/>
  <c r="L19" i="28"/>
  <c r="Z19" i="28"/>
  <c r="F19" i="28"/>
  <c r="J19" i="28"/>
  <c r="X19" i="28"/>
  <c r="N19" i="28"/>
  <c r="D19" i="28"/>
  <c r="AB19" i="28"/>
  <c r="P19" i="28"/>
  <c r="H19" i="28"/>
  <c r="R19" i="28"/>
  <c r="AB20" i="28"/>
  <c r="H20" i="28"/>
  <c r="P20" i="28"/>
  <c r="F20" i="28"/>
  <c r="L20" i="28"/>
  <c r="Z20" i="28"/>
  <c r="X20" i="28"/>
  <c r="D20" i="28"/>
  <c r="R20" i="28"/>
  <c r="J20" i="28"/>
  <c r="N20" i="28"/>
  <c r="T27" i="28"/>
  <c r="T61" i="28"/>
  <c r="Z50" i="28"/>
  <c r="AB50" i="28"/>
  <c r="H50" i="28"/>
  <c r="J50" i="28"/>
  <c r="P50" i="28"/>
  <c r="L50" i="28"/>
  <c r="N50" i="28"/>
  <c r="F50" i="28"/>
  <c r="X50" i="28"/>
  <c r="R50" i="28"/>
  <c r="D50" i="28"/>
  <c r="V28" i="28"/>
  <c r="T49" i="28"/>
  <c r="F47" i="28"/>
  <c r="J47" i="28"/>
  <c r="Z47" i="28"/>
  <c r="H47" i="28"/>
  <c r="P47" i="28"/>
  <c r="X47" i="28"/>
  <c r="L47" i="28"/>
  <c r="D47" i="28"/>
  <c r="AB47" i="28"/>
  <c r="N47" i="28"/>
  <c r="R47" i="28"/>
  <c r="D53" i="28"/>
  <c r="AB53" i="28"/>
  <c r="X53" i="28"/>
  <c r="Z53" i="28"/>
  <c r="R53" i="28"/>
  <c r="H53" i="28"/>
  <c r="F53" i="28"/>
  <c r="L53" i="28"/>
  <c r="P53" i="28"/>
  <c r="J53" i="28"/>
  <c r="N53" i="28"/>
  <c r="V68" i="28"/>
  <c r="V48" i="28"/>
  <c r="Z73" i="28"/>
  <c r="R73" i="28"/>
  <c r="P73" i="28"/>
  <c r="AB73" i="28"/>
  <c r="D73" i="28"/>
  <c r="J73" i="28"/>
  <c r="L73" i="28"/>
  <c r="H73" i="28"/>
  <c r="N73" i="28"/>
  <c r="F73" i="28"/>
  <c r="X73" i="28"/>
  <c r="T73" i="28"/>
  <c r="T66" i="28"/>
  <c r="Z62" i="28"/>
  <c r="N62" i="28"/>
  <c r="X62" i="28"/>
  <c r="AB62" i="28"/>
  <c r="R62" i="28"/>
  <c r="P62" i="28"/>
  <c r="F62" i="28"/>
  <c r="L62" i="28"/>
  <c r="J62" i="28"/>
  <c r="H62" i="28"/>
  <c r="D62" i="28"/>
  <c r="V52" i="28"/>
  <c r="D34" i="28"/>
  <c r="H34" i="28"/>
  <c r="L34" i="28"/>
  <c r="J34" i="28"/>
  <c r="AB34" i="28"/>
  <c r="P34" i="28"/>
  <c r="F34" i="28"/>
  <c r="X34" i="28"/>
  <c r="R34" i="28"/>
  <c r="Z34" i="28"/>
  <c r="N34" i="28"/>
  <c r="X32" i="28"/>
  <c r="N32" i="28"/>
  <c r="F32" i="28"/>
  <c r="Z32" i="28"/>
  <c r="R32" i="28"/>
  <c r="J32" i="28"/>
  <c r="L32" i="28"/>
  <c r="D32" i="28"/>
  <c r="H32" i="28"/>
  <c r="P32" i="28"/>
  <c r="AB32" i="28"/>
  <c r="T48" i="28"/>
  <c r="T22" i="28"/>
  <c r="D37" i="28"/>
  <c r="H37" i="28"/>
  <c r="L37" i="28"/>
  <c r="N37" i="28"/>
  <c r="P37" i="28"/>
  <c r="X37" i="28"/>
  <c r="Z37" i="28"/>
  <c r="AB37" i="28"/>
  <c r="R37" i="28"/>
  <c r="F37" i="28"/>
  <c r="J37" i="28"/>
  <c r="V60" i="28"/>
  <c r="V24" i="28"/>
  <c r="V53" i="28"/>
  <c r="D46" i="28"/>
  <c r="R46" i="28"/>
  <c r="J46" i="28"/>
  <c r="H46" i="28"/>
  <c r="Z46" i="28"/>
  <c r="L46" i="28"/>
  <c r="N46" i="28"/>
  <c r="X46" i="28"/>
  <c r="P46" i="28"/>
  <c r="AB46" i="28"/>
  <c r="F46" i="28"/>
  <c r="T47" i="28"/>
  <c r="T52" i="28"/>
  <c r="T34" i="28"/>
  <c r="V73" i="28"/>
  <c r="T19" i="28"/>
  <c r="T37" i="28"/>
  <c r="T14" i="28"/>
  <c r="F14" i="28"/>
  <c r="AB14" i="28"/>
  <c r="R14" i="28"/>
  <c r="J14" i="28"/>
  <c r="H14" i="28"/>
  <c r="X14" i="28"/>
  <c r="L14" i="28"/>
  <c r="Z14" i="28"/>
  <c r="V14" i="28"/>
  <c r="W9" i="28" l="1"/>
  <c r="AA9" i="28"/>
  <c r="O9" i="28"/>
  <c r="M9" i="28"/>
  <c r="U9" i="28"/>
  <c r="G9" i="28"/>
  <c r="E9" i="28"/>
  <c r="C9" i="28"/>
  <c r="S9" i="28"/>
  <c r="Y9" i="28"/>
  <c r="I9" i="28"/>
  <c r="K9" i="28"/>
  <c r="Q9" i="28"/>
  <c r="O7" i="18"/>
  <c r="J7" i="18" s="1"/>
  <c r="I13" i="18" l="1"/>
  <c r="H15" i="18"/>
  <c r="H13" i="18"/>
  <c r="H23" i="18"/>
  <c r="H17" i="18"/>
  <c r="H14" i="18"/>
  <c r="H19" i="18"/>
  <c r="H21" i="18"/>
  <c r="H25" i="18"/>
  <c r="H22" i="18"/>
  <c r="H16" i="18"/>
  <c r="H18" i="18"/>
  <c r="H24" i="18"/>
  <c r="H20" i="18"/>
  <c r="A3" i="18"/>
  <c r="A1" i="18"/>
  <c r="A2" i="18"/>
  <c r="I17" i="18" l="1"/>
  <c r="K7" i="18"/>
  <c r="I22" i="18" l="1"/>
  <c r="I24" i="18"/>
  <c r="I16" i="18"/>
  <c r="I25" i="18"/>
  <c r="I15" i="18"/>
  <c r="I23" i="18"/>
  <c r="I21" i="18"/>
  <c r="I19" i="18"/>
  <c r="I14" i="18"/>
  <c r="F77" i="28" l="1"/>
  <c r="E10" i="28" s="1"/>
  <c r="E11" i="28" s="1"/>
  <c r="P77" i="28"/>
  <c r="O10" i="28" s="1"/>
  <c r="O11" i="28" s="1"/>
  <c r="X77" i="28"/>
  <c r="W10" i="28" s="1"/>
  <c r="W11" i="28" s="1"/>
  <c r="Z77" i="28"/>
  <c r="Y10" i="28" s="1"/>
  <c r="Y11" i="28" s="1"/>
  <c r="J77" i="28"/>
  <c r="I10" i="28" s="1"/>
  <c r="I11" i="28" s="1"/>
  <c r="H77" i="28"/>
  <c r="G10" i="28" s="1"/>
  <c r="G11" i="28" s="1"/>
  <c r="L77" i="28"/>
  <c r="K10" i="28" s="1"/>
  <c r="K11" i="28" s="1"/>
  <c r="R77" i="28"/>
  <c r="Q10" i="28" s="1"/>
  <c r="Q11" i="28" s="1"/>
  <c r="T77" i="28"/>
  <c r="S10" i="28" s="1"/>
  <c r="S11" i="28" s="1"/>
  <c r="V77" i="28"/>
  <c r="U10" i="28" s="1"/>
  <c r="U11" i="28" s="1"/>
  <c r="N77" i="28"/>
  <c r="M10" i="28" s="1"/>
  <c r="M11" i="28" s="1"/>
  <c r="AB77" i="28"/>
  <c r="AA10" i="28" s="1"/>
  <c r="AA11" i="28" s="1"/>
  <c r="I20" i="18" l="1"/>
  <c r="J18" i="18"/>
  <c r="D77" i="28"/>
  <c r="C10" i="28" s="1"/>
  <c r="C11" i="28" s="1"/>
  <c r="J20" i="18" l="1"/>
  <c r="L20" i="18" s="1"/>
  <c r="I18" i="18"/>
  <c r="L18" i="18" s="1"/>
  <c r="J21" i="18"/>
  <c r="L21" i="18" s="1"/>
  <c r="J25" i="18"/>
  <c r="L25" i="18" s="1"/>
  <c r="J14" i="18" l="1"/>
  <c r="L14" i="18" s="1"/>
  <c r="J24" i="18"/>
  <c r="L24" i="18" s="1"/>
  <c r="J15" i="18"/>
  <c r="L15" i="18" s="1"/>
  <c r="J17" i="18"/>
  <c r="L17" i="18" s="1"/>
  <c r="J23" i="18"/>
  <c r="L23" i="18" s="1"/>
  <c r="J19" i="18"/>
  <c r="L19" i="18" s="1"/>
  <c r="J13" i="18"/>
  <c r="L13" i="18" s="1"/>
  <c r="J22" i="18"/>
  <c r="L22" i="18" s="1"/>
  <c r="J16" i="18"/>
  <c r="L16" i="18" s="1"/>
  <c r="Q21" i="18" l="1"/>
  <c r="Q22" i="18"/>
  <c r="Q24" i="18"/>
  <c r="Q19" i="18"/>
  <c r="Q17" i="18"/>
  <c r="Q14" i="18"/>
  <c r="Q16" i="18"/>
  <c r="Q25" i="18"/>
  <c r="Q23" i="18"/>
  <c r="Q15" i="18"/>
  <c r="Q13" i="18"/>
  <c r="Q18" i="18"/>
  <c r="Q20" i="18"/>
  <c r="R18" i="18" l="1"/>
  <c r="R20" i="18"/>
  <c r="R13" i="18"/>
  <c r="R23" i="18"/>
  <c r="R17" i="18"/>
  <c r="R24" i="18"/>
  <c r="R22" i="18"/>
  <c r="R15" i="18"/>
  <c r="R25" i="18"/>
  <c r="R19" i="18"/>
  <c r="R16" i="18"/>
  <c r="R14" i="18"/>
  <c r="R21" i="18"/>
  <c r="S21" i="18" l="1"/>
  <c r="S16" i="18"/>
  <c r="S18" i="18"/>
  <c r="S14" i="18"/>
  <c r="S22" i="18"/>
  <c r="S23" i="18"/>
  <c r="S25" i="18"/>
  <c r="S24" i="18"/>
  <c r="S13" i="18"/>
  <c r="S15" i="18"/>
  <c r="S17" i="18"/>
  <c r="S20" i="18"/>
  <c r="S19" i="18"/>
  <c r="T20" i="18" l="1"/>
  <c r="T15" i="18"/>
  <c r="T13" i="18"/>
  <c r="T24" i="18"/>
  <c r="T16" i="18"/>
  <c r="T17" i="18"/>
  <c r="T23" i="18"/>
  <c r="T14" i="18"/>
  <c r="T19" i="18"/>
  <c r="T21" i="18"/>
  <c r="T25" i="18"/>
  <c r="T22" i="18"/>
  <c r="T18" i="18"/>
  <c r="U22" i="18" l="1"/>
  <c r="U19" i="18"/>
  <c r="U20" i="18"/>
  <c r="U18" i="18"/>
  <c r="U23" i="18"/>
  <c r="U13" i="18"/>
  <c r="U25" i="18"/>
  <c r="U16" i="18"/>
  <c r="U15" i="18"/>
  <c r="U21" i="18"/>
  <c r="U14" i="18"/>
  <c r="U17" i="18"/>
  <c r="U24" i="18"/>
  <c r="V21" i="18" l="1"/>
  <c r="V16" i="18"/>
  <c r="V25" i="18"/>
  <c r="V13" i="18"/>
  <c r="V18" i="18"/>
  <c r="V17" i="18"/>
  <c r="V15" i="18"/>
  <c r="V22" i="18"/>
  <c r="V24" i="18"/>
  <c r="V14" i="18"/>
  <c r="V19" i="18"/>
  <c r="V23" i="18"/>
  <c r="V20" i="18"/>
  <c r="W19" i="18" l="1"/>
  <c r="W22" i="18"/>
  <c r="W20" i="18"/>
  <c r="W21" i="18"/>
  <c r="W23" i="18"/>
  <c r="W14" i="18"/>
  <c r="W15" i="18"/>
  <c r="W13" i="18"/>
  <c r="W16" i="18"/>
  <c r="W17" i="18"/>
  <c r="W25" i="18"/>
  <c r="W24" i="18"/>
  <c r="W18" i="18"/>
  <c r="X24" i="18" l="1"/>
  <c r="X17" i="18"/>
  <c r="X16" i="18"/>
  <c r="X20" i="18"/>
  <c r="X14" i="18"/>
  <c r="X18" i="18"/>
  <c r="X13" i="18"/>
  <c r="X23" i="18"/>
  <c r="X22" i="18"/>
  <c r="X25" i="18"/>
  <c r="X19" i="18"/>
  <c r="X15" i="18"/>
  <c r="X21" i="18"/>
  <c r="Y21" i="18" l="1"/>
  <c r="Y15" i="18"/>
  <c r="Y24" i="18"/>
  <c r="Y13" i="18"/>
  <c r="Y17" i="18"/>
  <c r="Y19" i="18"/>
  <c r="Y22" i="18"/>
  <c r="Y14" i="18"/>
  <c r="Y25" i="18"/>
  <c r="Y23" i="18"/>
  <c r="Y20" i="18"/>
  <c r="Y18" i="18"/>
  <c r="Y16" i="18"/>
  <c r="Z18" i="18" l="1"/>
  <c r="Z23" i="18"/>
  <c r="Z21" i="18"/>
  <c r="Z16" i="18"/>
  <c r="Z25" i="18"/>
  <c r="Z22" i="18"/>
  <c r="Z13" i="18"/>
  <c r="Z20" i="18"/>
  <c r="Z19" i="18"/>
  <c r="Z24" i="18"/>
  <c r="Z14" i="18"/>
  <c r="Z17" i="18"/>
  <c r="Z15" i="18"/>
  <c r="AA15" i="18" l="1"/>
  <c r="AA18" i="18"/>
  <c r="AA17" i="18"/>
  <c r="AA20" i="18"/>
  <c r="AA16" i="18"/>
  <c r="AA23" i="18"/>
  <c r="AA24" i="18"/>
  <c r="AA22" i="18"/>
  <c r="AA21" i="18"/>
  <c r="AA25" i="18"/>
  <c r="AA19" i="18"/>
  <c r="AA14" i="18"/>
  <c r="AA13" i="18"/>
  <c r="AB13" i="18" l="1"/>
  <c r="AB17" i="18"/>
  <c r="AB23" i="18"/>
  <c r="AB25" i="18"/>
  <c r="AB24" i="18"/>
  <c r="AB16" i="18"/>
  <c r="AB14" i="18"/>
  <c r="AB21" i="18"/>
  <c r="AB20" i="18"/>
  <c r="AB19" i="18"/>
  <c r="AB22" i="18"/>
  <c r="AB15" i="18"/>
  <c r="AB18" i="18"/>
  <c r="AC22" i="18" l="1"/>
  <c r="AC18" i="18"/>
  <c r="AC19" i="18"/>
  <c r="AC16" i="18"/>
  <c r="AC17" i="18"/>
  <c r="AC21" i="18"/>
  <c r="AC24" i="18"/>
  <c r="AC15" i="18"/>
  <c r="AC14" i="18"/>
  <c r="AC25" i="18"/>
  <c r="AC23" i="18"/>
  <c r="AC13" i="18"/>
  <c r="AC20" i="18"/>
  <c r="AD20" i="18" l="1"/>
  <c r="AD17" i="18"/>
  <c r="AD13" i="18"/>
  <c r="AD22" i="18"/>
  <c r="AD23" i="18"/>
  <c r="AD15" i="18"/>
  <c r="AD16" i="18"/>
  <c r="AD25" i="18"/>
  <c r="AD24" i="18"/>
  <c r="AD19" i="18"/>
  <c r="AD14" i="18"/>
  <c r="AD21" i="18"/>
  <c r="AD18" i="18"/>
  <c r="M18" i="18" l="1"/>
  <c r="M20" i="18"/>
  <c r="M19" i="18"/>
  <c r="M21" i="18"/>
  <c r="M23" i="18"/>
  <c r="M13" i="18"/>
  <c r="M22" i="18"/>
  <c r="M14" i="18"/>
  <c r="M16" i="18"/>
  <c r="M25" i="18"/>
  <c r="M15" i="18"/>
  <c r="M17" i="18"/>
  <c r="M24" i="18"/>
</calcChain>
</file>

<file path=xl/comments1.xml><?xml version="1.0" encoding="utf-8"?>
<comments xmlns="http://schemas.openxmlformats.org/spreadsheetml/2006/main">
  <authors>
    <author>ssttoo3</author>
  </authors>
  <commentList>
    <comment ref="H29" authorId="0" shapeId="0">
      <text>
        <r>
          <rPr>
            <sz val="9"/>
            <color indexed="81"/>
            <rFont val="Swis721 LtCn BT"/>
            <family val="2"/>
          </rPr>
          <t>Ingresar valor total de los costos directos.</t>
        </r>
        <r>
          <rPr>
            <sz val="9"/>
            <color indexed="81"/>
            <rFont val="Tahoma"/>
            <family val="2"/>
          </rPr>
          <t xml:space="preserve">
</t>
        </r>
      </text>
    </comment>
    <comment ref="R29" authorId="0" shapeId="0">
      <text>
        <r>
          <rPr>
            <sz val="9"/>
            <color indexed="81"/>
            <rFont val="Swis721 LtCn BT"/>
            <family val="2"/>
          </rPr>
          <t>Ingresar valor total de los costos directos.</t>
        </r>
        <r>
          <rPr>
            <sz val="9"/>
            <color indexed="81"/>
            <rFont val="Tahoma"/>
            <family val="2"/>
          </rPr>
          <t xml:space="preserve">
</t>
        </r>
      </text>
    </comment>
    <comment ref="AM29" authorId="0" shapeId="0">
      <text>
        <r>
          <rPr>
            <sz val="9"/>
            <color indexed="81"/>
            <rFont val="Swis721 LtCn BT"/>
            <family val="2"/>
          </rPr>
          <t>Ingresar valor total de los costos directos.</t>
        </r>
        <r>
          <rPr>
            <sz val="9"/>
            <color indexed="81"/>
            <rFont val="Tahoma"/>
            <family val="2"/>
          </rPr>
          <t xml:space="preserve">
</t>
        </r>
      </text>
    </comment>
    <comment ref="BH29" authorId="0" shapeId="0">
      <text>
        <r>
          <rPr>
            <sz val="9"/>
            <color indexed="81"/>
            <rFont val="Swis721 LtCn BT"/>
            <family val="2"/>
          </rPr>
          <t>Ingresar valor total de los costos directos.</t>
        </r>
        <r>
          <rPr>
            <sz val="9"/>
            <color indexed="81"/>
            <rFont val="Tahoma"/>
            <family val="2"/>
          </rPr>
          <t xml:space="preserve">
</t>
        </r>
      </text>
    </comment>
    <comment ref="CC29" authorId="0" shapeId="0">
      <text>
        <r>
          <rPr>
            <sz val="9"/>
            <color indexed="81"/>
            <rFont val="Swis721 LtCn BT"/>
            <family val="2"/>
          </rPr>
          <t>Ingresar valor total de los costos directos.</t>
        </r>
        <r>
          <rPr>
            <sz val="9"/>
            <color indexed="81"/>
            <rFont val="Tahoma"/>
            <family val="2"/>
          </rPr>
          <t xml:space="preserve">
</t>
        </r>
      </text>
    </comment>
    <comment ref="CX29" authorId="0" shapeId="0">
      <text>
        <r>
          <rPr>
            <sz val="9"/>
            <color indexed="81"/>
            <rFont val="Swis721 LtCn BT"/>
            <family val="2"/>
          </rPr>
          <t>Ingresar valor total de los costos directos.</t>
        </r>
        <r>
          <rPr>
            <sz val="9"/>
            <color indexed="81"/>
            <rFont val="Tahoma"/>
            <family val="2"/>
          </rPr>
          <t xml:space="preserve">
</t>
        </r>
      </text>
    </comment>
    <comment ref="EN29" authorId="0" shapeId="0">
      <text>
        <r>
          <rPr>
            <sz val="9"/>
            <color indexed="81"/>
            <rFont val="Swis721 LtCn BT"/>
            <family val="2"/>
          </rPr>
          <t>Ingresar valor total de los costos directos.</t>
        </r>
        <r>
          <rPr>
            <sz val="9"/>
            <color indexed="81"/>
            <rFont val="Tahoma"/>
            <family val="2"/>
          </rPr>
          <t xml:space="preserve">
</t>
        </r>
      </text>
    </comment>
    <comment ref="FI29" authorId="0" shapeId="0">
      <text>
        <r>
          <rPr>
            <sz val="9"/>
            <color indexed="81"/>
            <rFont val="Swis721 LtCn BT"/>
            <family val="2"/>
          </rPr>
          <t>Ingresar valor total de los costos directos.</t>
        </r>
        <r>
          <rPr>
            <sz val="9"/>
            <color indexed="81"/>
            <rFont val="Tahoma"/>
            <family val="2"/>
          </rPr>
          <t xml:space="preserve">
</t>
        </r>
      </text>
    </comment>
    <comment ref="GD29" authorId="0" shapeId="0">
      <text>
        <r>
          <rPr>
            <sz val="9"/>
            <color indexed="81"/>
            <rFont val="Swis721 LtCn BT"/>
            <family val="2"/>
          </rPr>
          <t>Ingresar valor total de los costos directos.</t>
        </r>
        <r>
          <rPr>
            <sz val="9"/>
            <color indexed="81"/>
            <rFont val="Tahoma"/>
            <family val="2"/>
          </rPr>
          <t xml:space="preserve">
</t>
        </r>
      </text>
    </comment>
    <comment ref="GY29" authorId="0" shapeId="0">
      <text>
        <r>
          <rPr>
            <sz val="9"/>
            <color indexed="81"/>
            <rFont val="Swis721 LtCn BT"/>
            <family val="2"/>
          </rPr>
          <t>Ingresar valor total de los costos directos.</t>
        </r>
        <r>
          <rPr>
            <sz val="9"/>
            <color indexed="81"/>
            <rFont val="Tahoma"/>
            <family val="2"/>
          </rPr>
          <t xml:space="preserve">
</t>
        </r>
      </text>
    </comment>
    <comment ref="HT29" authorId="0" shapeId="0">
      <text>
        <r>
          <rPr>
            <sz val="9"/>
            <color indexed="81"/>
            <rFont val="Swis721 LtCn BT"/>
            <family val="2"/>
          </rPr>
          <t>Ingresar valor total de los costos directos.</t>
        </r>
        <r>
          <rPr>
            <sz val="9"/>
            <color indexed="81"/>
            <rFont val="Tahoma"/>
            <family val="2"/>
          </rPr>
          <t xml:space="preserve">
</t>
        </r>
      </text>
    </comment>
    <comment ref="IO29" authorId="0" shapeId="0">
      <text>
        <r>
          <rPr>
            <sz val="9"/>
            <color indexed="81"/>
            <rFont val="Swis721 LtCn BT"/>
            <family val="2"/>
          </rPr>
          <t>Ingresar valor total de los costos directos.</t>
        </r>
        <r>
          <rPr>
            <sz val="9"/>
            <color indexed="81"/>
            <rFont val="Tahoma"/>
            <family val="2"/>
          </rPr>
          <t xml:space="preserve">
</t>
        </r>
      </text>
    </comment>
    <comment ref="JJ29" authorId="0" shapeId="0">
      <text>
        <r>
          <rPr>
            <sz val="9"/>
            <color indexed="81"/>
            <rFont val="Swis721 LtCn BT"/>
            <family val="2"/>
          </rPr>
          <t>Ingresar valor total de los costos directos.</t>
        </r>
        <r>
          <rPr>
            <sz val="9"/>
            <color indexed="81"/>
            <rFont val="Tahoma"/>
            <family val="2"/>
          </rPr>
          <t xml:space="preserve">
</t>
        </r>
      </text>
    </comment>
  </commentList>
</comments>
</file>

<file path=xl/sharedStrings.xml><?xml version="1.0" encoding="utf-8"?>
<sst xmlns="http://schemas.openxmlformats.org/spreadsheetml/2006/main" count="17206" uniqueCount="889">
  <si>
    <t>EN PESOS</t>
  </si>
  <si>
    <t>EN SMMLV</t>
  </si>
  <si>
    <t>TOTAL</t>
  </si>
  <si>
    <t>OFERENTE</t>
  </si>
  <si>
    <t>UNIVERSIDAD DE ANTIOQUIA</t>
  </si>
  <si>
    <t>ACTIVO CORRIENTE</t>
  </si>
  <si>
    <t>PASIVO CORRIENTE</t>
  </si>
  <si>
    <t>INDICADOR 1</t>
  </si>
  <si>
    <t>INDICADOR 2</t>
  </si>
  <si>
    <t>PASIVO TOTAL</t>
  </si>
  <si>
    <t>ACTIVO TOTAL</t>
  </si>
  <si>
    <t>LIQUIDEZ</t>
  </si>
  <si>
    <t>INDICADOR 3</t>
  </si>
  <si>
    <t>PROPONENTE</t>
  </si>
  <si>
    <t>Numeral</t>
  </si>
  <si>
    <t>OBSERVACIONES</t>
  </si>
  <si>
    <t>Item</t>
  </si>
  <si>
    <t>N° DEL CONSECUTIVO DEL REPORTE DEL CONTRATO EJECUTADO EN EL RUP (1)</t>
  </si>
  <si>
    <t>N° de Folio en el RUP (2)</t>
  </si>
  <si>
    <t>CONTRATO (3)</t>
  </si>
  <si>
    <t>CONTRATANTE (4)</t>
  </si>
  <si>
    <t>EN SMMLV (5)</t>
  </si>
  <si>
    <t>FORMA DE
EJECUCIÓN (6)</t>
  </si>
  <si>
    <t>% de Participación (7)</t>
  </si>
  <si>
    <t>TOTAL EXPERIENCIA ESPECÍFICA EN SMMLV</t>
  </si>
  <si>
    <t>LISTADO DE OFERENTES</t>
  </si>
  <si>
    <t>INDICE SUMATORIA CONTRATOS/PRESUPUESTO OFICIAL</t>
  </si>
  <si>
    <t>NRO</t>
  </si>
  <si>
    <t>Presupuesto Total</t>
  </si>
  <si>
    <t>TRM día siguiente</t>
  </si>
  <si>
    <t>ORDEN</t>
  </si>
  <si>
    <t>Nro</t>
  </si>
  <si>
    <t>VALOR TOTAL</t>
  </si>
  <si>
    <t>NOMBRE OFERENTE</t>
  </si>
  <si>
    <t>PROPONENTES</t>
  </si>
  <si>
    <t>PRESUPUESTO OFICIAL</t>
  </si>
  <si>
    <t>OBSERVACIONES CON RESPECTO A PROPUESTA ECONÓMICA</t>
  </si>
  <si>
    <t>N°</t>
  </si>
  <si>
    <t>RADICADO</t>
  </si>
  <si>
    <t>HORA DE RECIBIDO</t>
  </si>
  <si>
    <t>NIT/CC</t>
  </si>
  <si>
    <t>REPRESENTANTE LEGAL</t>
  </si>
  <si>
    <t>NUMERO DE FOLIOS DE LA PROPUESTA</t>
  </si>
  <si>
    <t>COSTO TOTAL CON IVA</t>
  </si>
  <si>
    <t>ENDEUDAMIENTO</t>
  </si>
  <si>
    <t>NIT O CÉDULA</t>
  </si>
  <si>
    <t>3.1</t>
  </si>
  <si>
    <t>3.1.1</t>
  </si>
  <si>
    <t>4.0</t>
  </si>
  <si>
    <t xml:space="preserve">POLIZAS </t>
  </si>
  <si>
    <t>UTILIDAD. [U]</t>
  </si>
  <si>
    <t>EVALUACIÓN EXPERIENCIA - INDICADORES FINANCIEROS</t>
  </si>
  <si>
    <t>APERTURA DE SOBRES</t>
  </si>
  <si>
    <t>EVALUACIÓN ECONÓMICA - DEFINICIÓN DE MÉTODO DE EVALUACIÓN Y CÁLCULO DE Pt1</t>
  </si>
  <si>
    <t>Fecha</t>
  </si>
  <si>
    <r>
      <t>PUNTAJE (Pt</t>
    </r>
    <r>
      <rPr>
        <b/>
        <vertAlign val="subscript"/>
        <sz val="12"/>
        <rFont val="Calibri"/>
        <family val="2"/>
        <scheme val="minor"/>
      </rPr>
      <t>1</t>
    </r>
    <r>
      <rPr>
        <b/>
        <sz val="12"/>
        <rFont val="Calibri"/>
        <family val="2"/>
        <scheme val="minor"/>
      </rPr>
      <t>)</t>
    </r>
  </si>
  <si>
    <t>MÉTODO DE EVALUACIÓN DE ACUERDO A TRM</t>
  </si>
  <si>
    <t>CAPITAL DE TRABAJO</t>
  </si>
  <si>
    <t>GASTOS FIJOS OFICINA</t>
  </si>
  <si>
    <t>Auxiliar contable</t>
  </si>
  <si>
    <t>Secretaría</t>
  </si>
  <si>
    <t>Valor de la prima</t>
  </si>
  <si>
    <t>ITEM</t>
  </si>
  <si>
    <t>VALOR/MES/BASE</t>
  </si>
  <si>
    <t>FACTOR PRESTACIONAL</t>
  </si>
  <si>
    <t>CANTIDAD</t>
  </si>
  <si>
    <t>PUNTAJE TOTAL</t>
  </si>
  <si>
    <r>
      <t>PUNTAJE (Pt</t>
    </r>
    <r>
      <rPr>
        <b/>
        <vertAlign val="subscript"/>
        <sz val="12"/>
        <rFont val="Calibri"/>
        <family val="2"/>
        <scheme val="minor"/>
      </rPr>
      <t>3</t>
    </r>
    <r>
      <rPr>
        <b/>
        <sz val="12"/>
        <rFont val="Calibri"/>
        <family val="2"/>
        <scheme val="minor"/>
      </rPr>
      <t>)</t>
    </r>
  </si>
  <si>
    <t>Número total de ítems</t>
  </si>
  <si>
    <t>Proponente</t>
  </si>
  <si>
    <t>*H=Habilitado  NH=No habilitado</t>
  </si>
  <si>
    <t>ESTADO*</t>
  </si>
  <si>
    <r>
      <rPr>
        <b/>
        <sz val="10"/>
        <rFont val="Arial"/>
        <family val="2"/>
      </rPr>
      <t>OBSERVACIÓN:</t>
    </r>
    <r>
      <rPr>
        <sz val="10"/>
        <rFont val="Arial"/>
        <family val="2"/>
      </rPr>
      <t xml:space="preserve">
</t>
    </r>
  </si>
  <si>
    <t>SUBTOTAL GASTOS ADMINISTRATIVOS</t>
  </si>
  <si>
    <t>VALOR TOTAL COSTOS DIRECTOS DE LA OBRA</t>
  </si>
  <si>
    <t>(A)</t>
  </si>
  <si>
    <t>(U)</t>
  </si>
  <si>
    <t>CLASIFICACIÓN DEL OBJETO DEL CONTRATO (8)</t>
  </si>
  <si>
    <t>CHEQUEO POR VALORES UNITARIOS EN CERO</t>
  </si>
  <si>
    <t>Media aritmética</t>
  </si>
  <si>
    <t># propuestas (n)</t>
  </si>
  <si>
    <t>Asignar de acuerdo al proceso</t>
  </si>
  <si>
    <t>ASIGNACIÓN DE PUNTAJE PARA Pt3:</t>
  </si>
  <si>
    <t>IR</t>
  </si>
  <si>
    <t>(IR) Ítems representativos</t>
  </si>
  <si>
    <t>(IRES) Ítems restantes</t>
  </si>
  <si>
    <t>IRES</t>
  </si>
  <si>
    <t>(IR) ITEMS REPRESENTATIVOS</t>
  </si>
  <si>
    <t>(IRES) ITEMS RESTANTES</t>
  </si>
  <si>
    <t>Estado</t>
  </si>
  <si>
    <t>EVALUACIÓN DE REQUISITOS JURÍDICOS</t>
  </si>
  <si>
    <t>EVALUACIÓN DE EXPERIENCIA GENERAL</t>
  </si>
  <si>
    <t>EVALUACIÓN DE REQUISITOS COMERCIALES</t>
  </si>
  <si>
    <t>SALARIO MÍNIMO</t>
  </si>
  <si>
    <t>COCIENTE EVALUACIÓN</t>
  </si>
  <si>
    <t>LIQ = AC/PC &gt;
Siendo AC = activo corriente 
PC = pasivo corriente</t>
  </si>
  <si>
    <t>ESTADO</t>
  </si>
  <si>
    <t>NE = PT/AT &lt;=
Siendo PT = pasivo total 
AT = activo total</t>
  </si>
  <si>
    <t>CT = AC-PC &gt; X*PO
Siendo PO = Presupuesto Oficial</t>
  </si>
  <si>
    <t>MÁXIMO PUNTAJE A ASIGNAR PARA Pti</t>
  </si>
  <si>
    <t>Max. % AU</t>
  </si>
  <si>
    <r>
      <t>PUNTAJE (Pt</t>
    </r>
    <r>
      <rPr>
        <b/>
        <vertAlign val="subscript"/>
        <sz val="12"/>
        <rFont val="Calibri"/>
        <family val="2"/>
        <scheme val="minor"/>
      </rPr>
      <t>2A</t>
    </r>
    <r>
      <rPr>
        <b/>
        <sz val="12"/>
        <rFont val="Calibri"/>
        <family val="2"/>
        <scheme val="minor"/>
      </rPr>
      <t>)</t>
    </r>
  </si>
  <si>
    <r>
      <t>PUNTAJE (Pt</t>
    </r>
    <r>
      <rPr>
        <b/>
        <vertAlign val="subscript"/>
        <sz val="12"/>
        <rFont val="Calibri"/>
        <family val="2"/>
        <scheme val="minor"/>
      </rPr>
      <t>2B</t>
    </r>
    <r>
      <rPr>
        <b/>
        <sz val="12"/>
        <rFont val="Calibri"/>
        <family val="2"/>
        <scheme val="minor"/>
      </rPr>
      <t>)</t>
    </r>
  </si>
  <si>
    <t>Pt2A</t>
  </si>
  <si>
    <t>Pt2 TOTAL</t>
  </si>
  <si>
    <t>Pt2B</t>
  </si>
  <si>
    <t>Desviación estándar</t>
  </si>
  <si>
    <t>% AU</t>
  </si>
  <si>
    <t>Método de evaluación</t>
  </si>
  <si>
    <t>CALCULO DE Pt2</t>
  </si>
  <si>
    <t>Ser en PESOS COLOMBIANOS.</t>
  </si>
  <si>
    <t>Incluir todos los costos, gastos impuestos, tasas y contribuciones en los que deba incurrir el PROPONENTE para cumplir el objeto de la INVITACIÓN.</t>
  </si>
  <si>
    <t>No modificar los formatos del Proceso de Contratación, salvo autorización expresa.</t>
  </si>
  <si>
    <t>SUBTOTAL AU</t>
  </si>
  <si>
    <t>1.0</t>
  </si>
  <si>
    <t>PERSONAL PROFESIONAL Y ADMINISTRATIVOS.</t>
  </si>
  <si>
    <t>1.1</t>
  </si>
  <si>
    <t>Profesionales de Obra Civil</t>
  </si>
  <si>
    <t>2.0</t>
  </si>
  <si>
    <t>INSTALACIONES PROVISIONALES, SEÑALIZACIÓN Y SISOMA</t>
  </si>
  <si>
    <t>Profesionales SISOMA</t>
  </si>
  <si>
    <t>3.2</t>
  </si>
  <si>
    <t>3.2.1</t>
  </si>
  <si>
    <t>4.1.1</t>
  </si>
  <si>
    <t>Gastos oficina en obra</t>
  </si>
  <si>
    <t>5.1.1 Requisitos personas naturales</t>
  </si>
  <si>
    <t>ANALISIS DETALLADO ADMINISTRACIÓN</t>
  </si>
  <si>
    <t>ÍTEM</t>
  </si>
  <si>
    <t>DESCRIPCIÓN</t>
  </si>
  <si>
    <t>%DEDICACIÓN MENSUAL</t>
  </si>
  <si>
    <t xml:space="preserve">DURACIÓN (meses) </t>
  </si>
  <si>
    <t>2.1</t>
  </si>
  <si>
    <t>Inversión ambiental</t>
  </si>
  <si>
    <t>4.1</t>
  </si>
  <si>
    <t>Personal administrativo</t>
  </si>
  <si>
    <t>Papeleria y fotocopias</t>
  </si>
  <si>
    <t>Computadores y software</t>
  </si>
  <si>
    <t>I</t>
  </si>
  <si>
    <t>5.1.2. Requisitos personas jurídicas</t>
  </si>
  <si>
    <t xml:space="preserve">EXPERIENCIA GENERAL </t>
  </si>
  <si>
    <t>PRESENTACIÓN DE CERTIFICADOS (9)</t>
  </si>
  <si>
    <t>ALCANCE DEL OBJETO CONTRACTUAL (10)</t>
  </si>
  <si>
    <t>VALORACIÓN DE OBSERVACIONES (11)</t>
  </si>
  <si>
    <t>VALORACIÓN DE REQUERIMIENTOS ENTREGADOS(12)</t>
  </si>
  <si>
    <t>SMMLV DE PARTICIPACIÓN PONDERADOS (13)</t>
  </si>
  <si>
    <t>VALORACIÓN</t>
  </si>
  <si>
    <t>VALIDACIÓN DE CODIGOS SEGÚN TABLA  4 (CODIGOS UNSPSC)</t>
  </si>
  <si>
    <t>LOGO DEL PROPONENTE</t>
  </si>
  <si>
    <t xml:space="preserve">OBJETO: </t>
  </si>
  <si>
    <t>Descripcion de la Actividad</t>
  </si>
  <si>
    <t>Unidad</t>
  </si>
  <si>
    <t>Cantidad</t>
  </si>
  <si>
    <t>Precio Unitario</t>
  </si>
  <si>
    <t>Valor Total</t>
  </si>
  <si>
    <t>1.1.1</t>
  </si>
  <si>
    <t>un</t>
  </si>
  <si>
    <t>1.1.2</t>
  </si>
  <si>
    <t>m2</t>
  </si>
  <si>
    <t>1.1.3</t>
  </si>
  <si>
    <t>1.2.1</t>
  </si>
  <si>
    <t>1.2.2</t>
  </si>
  <si>
    <t>1.2.3</t>
  </si>
  <si>
    <t>2.1.1</t>
  </si>
  <si>
    <t>2.1.2</t>
  </si>
  <si>
    <t>CONCRETOS</t>
  </si>
  <si>
    <t>3.1.2</t>
  </si>
  <si>
    <t>3.1.3</t>
  </si>
  <si>
    <t>3.1.4</t>
  </si>
  <si>
    <t>m</t>
  </si>
  <si>
    <t>3.3.1</t>
  </si>
  <si>
    <t>Suministro, transporte e instalación de ACERO DE REFUERZO FIGURADO FY= 420 Mpa-60000 PSI, corrugado. Incluye transporte con descarga, transporte interno, alambre de amarre, certificados y todos los elementos necesarios para su correcta instalación, según diseño y recomendaciones estructurales.</t>
  </si>
  <si>
    <t>kg</t>
  </si>
  <si>
    <t>5.1.1</t>
  </si>
  <si>
    <t>5.2.1</t>
  </si>
  <si>
    <t>5.2.2</t>
  </si>
  <si>
    <t>5.3.1</t>
  </si>
  <si>
    <t>5.3.2</t>
  </si>
  <si>
    <t>PISOS</t>
  </si>
  <si>
    <t>Construcción de ZÓCALO EN MEDIA CAÑA EN GRANITO PULIDO Y BRILLADO DE COLOR IGUAL AL DE LA BALDOSA, DESARROLLO DE 20 cm, con una altura de 10 cm sobre el nivel de piso acabado y embebido en muro. Incluye mortero de nivelación, cemento color, grano No. 1, varilla de aluminio de 3 mm a lo largo del muro y mediacañas cada 0,90m, cortes en piso y muro, remates, pulida y brillada, y todos los demás elementos necesarios para su correcto vaciado. La capa de desgaste no debe ser inferior a 10 mm después de pulida.</t>
  </si>
  <si>
    <t>II</t>
  </si>
  <si>
    <t>Suministro, transporte e instalación de terminal con L = 0.15m y con camara de aire h = 0.30m, en tuberia de cobre tipo M, con un DIÁMETRO DE 1". Incluye suministro y transporte de los materiales, canchada de muros y resane en mortero, accesorios de cobre y PVC, sellante, soldadura, teflón, y todo lo necesario para su correcta instalación y funcionamiento.</t>
  </si>
  <si>
    <t>Suministro, transporte e instalación de terminal con L = 0.15m y con camara de aire h = 0.30m, en tuberia de cobre tipo M, con un DIÁMETRO DE 1/2". Incluye suministro y transporte de los materiales, canchada de muros y resane en mortero, accesorios de cobre y PVC, sellante, soldadura, teflón, y todo lo necesario para su correcta instalación y funcionamiento.</t>
  </si>
  <si>
    <t>III</t>
  </si>
  <si>
    <t>PROTECCIONES ELECTRICAS</t>
  </si>
  <si>
    <t>SALIDAS ELECTRICAS TOMAS E ILUMINACIÓN</t>
  </si>
  <si>
    <t>Suministro e instalación de salidas eléctricas,iluminación: Incluye: Alambrada, empalme, encintada y accesorios para su correcta instalación, pruebas y chequeos; conexión de puesta a tierra según sección 250 NTC 2050, marcación y señalización según RETIE.</t>
  </si>
  <si>
    <t>Salida eléctrica 120V para iluminación expuesta en caja metálica. Incluye: 1m de cable de cobre 3xN° 12 AWG THHN/THWN, caja metálica 12x12x5cm, conectores tipo resorte, prensaestopa de 1/2'', elementos de fijación y accesorios. NO Incluye tubería.</t>
  </si>
  <si>
    <t xml:space="preserve">SUMINISTRO E INSTALACIÓN DE CANALIZACIONES </t>
  </si>
  <si>
    <t>Suministro y montaje de circuito ramal desde tablero de distribución eléctrica indicado, incluye: marcación tipo anillo y señalización según RETIE, pruebas, ensayos y chequeos, cumplirá con lo establecido en el Artículo 17, numeral 1 del RETIE:</t>
  </si>
  <si>
    <t>OTROS (RETIROS, REINSTALACIONES)- EQUIPOS ADICIONALES</t>
  </si>
  <si>
    <t>Retiro y/o traslado de instalaciones eléctricas requeridas. Incluye: switches, tuberías, luminarias, conductores,tableros, breakers, salidas eléctricas, alimentadores y demás elementos asociados a la instalación y su posterior traslado de materiales a cuarto técnico designado por el interventor de la obra. Normalmente dichos materiales se trasladan hasta el segundo piso bloque 28. Se reutilizaran materiales a criterio de la interventoría.</t>
  </si>
  <si>
    <t>TOTAL COSTO DIRECTO</t>
  </si>
  <si>
    <t>2.2</t>
  </si>
  <si>
    <t>2.2.1</t>
  </si>
  <si>
    <t>3.2.2</t>
  </si>
  <si>
    <t>PORCENTAJE ADMINISTRACIÓN. [A]</t>
  </si>
  <si>
    <t>PORCENTAJE TOTAL A.U</t>
  </si>
  <si>
    <t>LUIS CARLOS PARRA VELASQUEZ</t>
  </si>
  <si>
    <t>VERIFICACIÓN DE ITEMS</t>
  </si>
  <si>
    <t>VERIFICACIÓN DE DESCRIPCIÓN</t>
  </si>
  <si>
    <t>VERIFICACIÓN DE UNIDADES</t>
  </si>
  <si>
    <t>VERIFICACIÓN DE CANTIDADES</t>
  </si>
  <si>
    <t>VERIFICACIÓN DE PRECIOS UNITARIOS</t>
  </si>
  <si>
    <t>VERIFICACIÓN DE VALORES TOTALES</t>
  </si>
  <si>
    <t>PONDERACIÓN DE HABILITACIÓN</t>
  </si>
  <si>
    <t>VERIFICACIÓN DE REDONDEO</t>
  </si>
  <si>
    <t>DIFERENCIA</t>
  </si>
  <si>
    <t>TOTAL DIFERENCIA</t>
  </si>
  <si>
    <t>% DIFERENCIA</t>
  </si>
  <si>
    <t>VERIFICACIÓN DE VALORES BASE</t>
  </si>
  <si>
    <t>VERIFICACIÓN DE FACTOR PRESTACIONAL</t>
  </si>
  <si>
    <t>VERIFICACIÓN % DEDICACIÓN</t>
  </si>
  <si>
    <t>VERIFIACCIÓN DURACIÓN</t>
  </si>
  <si>
    <t>VERIFICACIÓNDE CANTIDAD</t>
  </si>
  <si>
    <t>VERIFICACIÓN DE VALOR TOTAL</t>
  </si>
  <si>
    <t>PONDERADO</t>
  </si>
  <si>
    <t>AU</t>
  </si>
  <si>
    <t>OFERENTE 1</t>
  </si>
  <si>
    <t>OFERENTE 2</t>
  </si>
  <si>
    <t>OFERENTE 3</t>
  </si>
  <si>
    <t>OFERENTE 4</t>
  </si>
  <si>
    <t>OFERENTE 5</t>
  </si>
  <si>
    <t>OFERENTE 6</t>
  </si>
  <si>
    <t>OFERENTE 7</t>
  </si>
  <si>
    <t>OFERENTE 8</t>
  </si>
  <si>
    <t>OFERENTE 9</t>
  </si>
  <si>
    <t>OFERENTE 10</t>
  </si>
  <si>
    <t>OFERENTE 11</t>
  </si>
  <si>
    <t>OFERENTE 12</t>
  </si>
  <si>
    <t>OFERENTE 13</t>
  </si>
  <si>
    <t>TABLA RESUMEN DEL AU</t>
  </si>
  <si>
    <t>ESTATUS EXPERIENCIA GENERAL</t>
  </si>
  <si>
    <t>ESTATUS CAPACIDAD FINANCIERA</t>
  </si>
  <si>
    <t>ESTATUS REQUISITOS COMERCIALES</t>
  </si>
  <si>
    <t>ESTATUS VERIFICACIÓN PRESUPUESTO</t>
  </si>
  <si>
    <t>ESTATUS VERIFICACIÓN AU</t>
  </si>
  <si>
    <t>TABLA RESUMEN EXPERIENCIA</t>
  </si>
  <si>
    <t>ESTATUS</t>
  </si>
  <si>
    <t>ESTATUS VERIFICACIÓN VALORES UNITARIOS</t>
  </si>
  <si>
    <t>TABLA RESUMEN</t>
  </si>
  <si>
    <t>VERIFICACIÓN DE PRESUPUESTO</t>
  </si>
  <si>
    <t>ESTATUS GENERAL</t>
  </si>
  <si>
    <t>REDONDEO</t>
  </si>
  <si>
    <t>ITEMS Y PERSONAL</t>
  </si>
  <si>
    <t>COSTOS DIRECTOS</t>
  </si>
  <si>
    <t>GUSTAVO CARMONA ALARCON</t>
  </si>
  <si>
    <t>ARGES INGENIEROS S.A.S.</t>
  </si>
  <si>
    <t>ARATTI S.A.S</t>
  </si>
  <si>
    <t>URBANICO S.A.S</t>
  </si>
  <si>
    <t>CONCIVE S.A.S</t>
  </si>
  <si>
    <t>JORGE FERNANDO PRIETO MUÑOZ</t>
  </si>
  <si>
    <t>GUINCO S.A.S.</t>
  </si>
  <si>
    <t>CONSTRUCON S.A.S.</t>
  </si>
  <si>
    <t>ACEROS Y CONCRETOS S.A.S.</t>
  </si>
  <si>
    <t>KA S.A.</t>
  </si>
  <si>
    <t>Invitación Pública N° VA-058-2019</t>
  </si>
  <si>
    <t xml:space="preserve">CIERRE: 26/07/2019
HORA: 9:30 A.M </t>
  </si>
  <si>
    <t>Resúmen: se recibieron TRECE (13) propuestas. EQUIPO TÉCNICO DE EVALUACIÓN
DIVISIÓN DE INFRAESTRUCTURA FÍSICA</t>
  </si>
  <si>
    <t>OBJETO: “Ejecutar las obras civiles, de aire acondicionado, hidrosanitarias, eléctricas y obras complementarias para el Laboratorio de Nutrición Animal, bajo la modalidad de precios unitarios fijos no reajustables, conforme con los planos y las especificaciones técnicas y cantidades de obra.  (ver anexo 2)”.</t>
  </si>
  <si>
    <t>No estar reportada al Boletín de Responsables Fiscales de la Contraloría General de la República (Art. 60 Ley 610 de 2000; Circular 005 del 25 de febrero de 2008).</t>
  </si>
  <si>
    <t>No tener antecedentes disciplinarios en la Procuraduría General de la Nación.</t>
  </si>
  <si>
    <t>No tener antecedentes judiciales en la Policía Nacional de Colombia.</t>
  </si>
  <si>
    <t>No estar en mora en el Sistema Registro Nacional de Medidas Correctivas RNMC de la Policía Nacional de Colombia (artículo 183 de la Ley 1801 de 2016)</t>
  </si>
  <si>
    <t>Estar inscrita en el Registro Único de Tributario.</t>
  </si>
  <si>
    <t>Estar inscrita, calificada y clasificada en el Registro Único de Proponentes –RUP- de la Cámara de Comercio de su domicilio, antes de la fecha de cierre o entrega de propuestas de esta INVITACIÓN, en alguna de las clasificaciones de la UNSPSC, establecidas en la Tabla 4, códigos 721015 – 721029 -721033 - 721214.</t>
  </si>
  <si>
    <t xml:space="preserve">Póliza de seriedad de la oferta a favor de entidades Estatales y a nombre de la Universidad de Antioquia. </t>
  </si>
  <si>
    <t>Haber cumplido con los aportes al Sistema de Seguridad Social Integral y Parafiscales , en los seis (6) meses anteriores a la presentación de la propuesta Comercial y encontrarse a paz y salvo con el sistema. Si tiene acuerdos de pago deberá certificarlo.</t>
  </si>
  <si>
    <t>Estar inscrita, calificada y clasificada en el Registro Único de PROPONENTES –RUP- de la Cámara de Comercio de su domicilio antes de la fecha de cierre o entrega de propuestas de esta invitación, en todas de las clasificaciones de la UNSPSC, establecidas en la Tabla 4 en los códigos: 721015 – 721029 -721033 - 721214.</t>
  </si>
  <si>
    <t>EL CONTRATO ES DE MANTENIMIENTO?</t>
  </si>
  <si>
    <r>
      <t xml:space="preserve">Se aceptarán solo aquellas propuestas que certifiquen experiencia GENERAL acreditada en hasta cinco (5) certificados de contratos terminados y liquidados, que dentro de su objeto o alcance incluyan construcción o mantenimiento de edificaciones nuevas o existentes, y que mínimo uno (1) de los cinco contratos sea de mantenimiento y cuya sumatoria sea mayor a tres punto cinco (3.5) veces el presupuesto oficial expresado en SMMLV.
</t>
    </r>
    <r>
      <rPr>
        <u/>
        <sz val="28"/>
        <rFont val="Symbol"/>
        <family val="1"/>
        <charset val="2"/>
      </rPr>
      <t>S</t>
    </r>
    <r>
      <rPr>
        <u/>
        <sz val="16"/>
        <rFont val="Arial"/>
        <family val="2"/>
      </rPr>
      <t xml:space="preserve"> (Del valor total de hasta 5 contratos liquidados que certifiquen clasificación en alguno de los códigos requeridos en SMMLV)</t>
    </r>
    <r>
      <rPr>
        <sz val="16"/>
        <rFont val="Arial"/>
        <family val="2"/>
      </rPr>
      <t xml:space="preserve"> &gt;3.5
(Valor del presupuesto total oficial en SMMLV de 2019)
</t>
    </r>
  </si>
  <si>
    <t>FACULTAD DE CIENCIAS AGRARIAS</t>
  </si>
  <si>
    <t>Presupuesto para la Adecuación del Laboratorio de Nutrición Animal Bloque 46 - Aula 235, Ciudadela Robledo.</t>
  </si>
  <si>
    <t xml:space="preserve">OBRA CIVIL </t>
  </si>
  <si>
    <t>DEMOLICIONES Y DESMONTES</t>
  </si>
  <si>
    <t>ADECUACION ZONA DE TRABAJO, incluye Desmonte y retiro de mesones, muebles, estanteria, campanas, puestos de trabajo, puertas, ventanas, muros en drywall, recorte de campana. Incluye el acarreo interno hasta el punto de acopio de escombros o de bodega, ademas la recuperacion de los materiales aprovechables o su transporte hasta el sitio que lo indique la interventoría.</t>
  </si>
  <si>
    <t>dia</t>
  </si>
  <si>
    <t>DEMOLICIÓN PISO EN BALDOSA. Incluye cargue, transporte y botada de escombros, Incluye demolición del mortero de nivelación espesor máximo 0.07m, retiro de refuerzo e instalaciones embebidas. Además recuperación de los materiales aprovechables o su transporte hasta el sitio que lo indique la interventoría.</t>
  </si>
  <si>
    <t>DEMOLICIÓN ZÓCALO EN BALDOSA. cargue, transporte y botada de escombros, Incluye demolición del mortero, retiro de refuerzo e instalaciones embebidas. Además recuperación de los materiales aprovechables o su transporte hasta el sitio que lo indique la interventoría.</t>
  </si>
  <si>
    <t>1.1.4</t>
  </si>
  <si>
    <t>DEMOLICIÓN MESONES EN CONCRETO. Incluye enchape en pared, rebanco, retiro de tuberias, griferias, cargue, transporte y botada de escombros, retiro de refuerzo e instalaciones embebidas. Además recuperación de los materiales aprovechables o su transporte hasta el sitio que lo indique la interventoría.</t>
  </si>
  <si>
    <t>1.1.5</t>
  </si>
  <si>
    <t>DEMOLICIÓN MAMPOSTERÍA EN LADRILLO hasta 20 cm DE ESPESOR, incluye cargue, transporte y botada de escombros en botaderos oficiales, demolición de revoques y enchapes aplicados al muro a demoler e instalaciones embebidas, además recuperación de los materiales aprovechables o su transporte hasta el sitio que lo indique la interventoría.</t>
  </si>
  <si>
    <t>1.1.6</t>
  </si>
  <si>
    <t xml:space="preserve">RETIRO DE PUERTAS Y VENTANAS  (marco y ala) metálicas, en aluminio, en madera o puerta reja. Incluye el retiro, cargue, transporte, botada de escombros en botaderos oficiales y recuperación de los materiales aprovechables y su transporte hasta la bodega o el sitio que lo indique la interventoría. </t>
  </si>
  <si>
    <t>1.1.7</t>
  </si>
  <si>
    <t>Construccion pases para tuberia electrica, hidrosanitaria y de aire acondicionado. Incluye DEMOLICIÓN MAMPOSTERÍA (canchas) en ladrillo o bloque  hasta  20cm de espesor,  colocacion de concreto de 17.5 Mpa para rellenar pases y emparejar superficie, estuco. Incluye botada del material proveniente de estas canchas en botaderos oficiales o donde indique la interventoría.</t>
  </si>
  <si>
    <t>1.1.8</t>
  </si>
  <si>
    <t>Construcción de Pase en losas de concreto para paso de redes hidrosanitarias, eléctricas o de aire de 1" hasta 3". Incluye mano de obra, transporte de equipos y todos los elementos necesarios para su correcta ejecución.</t>
  </si>
  <si>
    <t>Construcción de VIGA TALÓN  en concreto de 21 Mpa., DE 0.15 M DE ALTO x 0.06 M DE ANCHO. Incluye suministro, transporte y colocación del concreto, formaleta en súper "T" o su equivalente para acabado a la vista las dos caras, nivelación, vibrado, protección, curado y todos los demás elementos necesarios para su correcta construcción. Según medidas y especificaciones dadas en los planos y diseños.</t>
  </si>
  <si>
    <t>Construcción de ANCLAJE EPÓXICO sobre losa existente para varillas de acero de diámetro hasta 1/2", incluye el suministro, transporte e instalación del epóxico, perforación mecánica del concreto con broca de diámetro 5/8" mas del diámetro de la barra de acero a anclar y una profundid1ad mínima de 12 cm, fijación de la barra y todo lo necesario para su correcto funcionamiento según recomendaciones del proveedor del epóxico. El acero del anclaje se pagará en su respectivo ítem.</t>
  </si>
  <si>
    <t>1.2.4</t>
  </si>
  <si>
    <t>Construcción de DINTELES EN CONCRETO DE 21 Mpa DE 0.15 X 0.20 m. Incluye suministro, transporte y colocación del concreto, formaleta completa, vibrado, curado  y todos los elementos necesarios para su correcta ejecución. No incluye refuerzo.</t>
  </si>
  <si>
    <t>1.2.5</t>
  </si>
  <si>
    <t>Construcción de almacenamiento de gases de 1.45 x 0.70 m con una altura de 2.10m, losa de piso en concreto de 10cm de espesor, mamposteria en bloque de concreto de 15x20x40 cm con una altura de 0.35m en los dos laterales y lagrimal en concreto de 15cm de altura x 15cm de ancho en los dos laterales, perimentralmente malla eslabonada cal 10 ojo N°5, tuberia galvanizada de 1.9" cal 14,  teja tipo standing seam de 11/2" calibre 26 sistema sencillo. Incluye acero de refuerzo, malla electrosoldada para la losa de piso, cerradura  y todos los elementos necesarios para su correcta construcción.</t>
  </si>
  <si>
    <t>1.2.6</t>
  </si>
  <si>
    <t>Construcción de COLUMNAS DE 0.15 x 0.15m. en concreto de 21 MPa. Incluye suministro, transporte y colocación del concreto, formaleta en súper "T" de 19mm., desmoldante, fluidificante para mezclas de concreto, vibrado, protección, curado y todos los demás elementos necesarios para su correcta construcción según diseño. El acero de refuerzo se pagará en su respectivo ítem. En el vaciado se deben dejar los hierros para el amarre de la mampostería no estructural, por ningún motivo se pagarán anclajes.</t>
  </si>
  <si>
    <t>1.2.7</t>
  </si>
  <si>
    <t>Colocación de MALLA ELECTROSOLDADA TIPO D 84. Incluye el suministro y el transporte del material y todos los elementos necesarios para su correcta colocación.</t>
  </si>
  <si>
    <t>1.3</t>
  </si>
  <si>
    <t>1.3.1</t>
  </si>
  <si>
    <t>Construcción de PISO EN BALDOSA DE GRANO PULIDO FONDO GRIS similar al existente o color indicado por interventoría, monocapa 30 x 30, tráfico 5. Incluye varilla de dilatación plástica 5x40 mm o en aluminio de 3mm, en reticulas de 1.80x1.80m, localización según diseño, mortero de nivelación y pega e= 0,05 m,  remates, pulida y brillada de piso y todo lo necesario para su correcta construcción y funcionamiento. Se debe entregar muestra previa a la instalación para la aprobación de la interventoría.</t>
  </si>
  <si>
    <t>1.3.2</t>
  </si>
  <si>
    <t>1.3.3</t>
  </si>
  <si>
    <t>Construcción de ZÓCALO RECTO EN BALDOSA DE GRANO de 0,07 a 0,10m de altura, de la misma especificación de la baldosa de piso, con aristas biseladas. Incluye suministro y transporte de los materiales, pegante de capa delgada tipo pegacor o equivalente, lechada del mismo color de la baldosa, remates, y todos los elementos necesarios para su correcta construcción.</t>
  </si>
  <si>
    <t>1.3.4</t>
  </si>
  <si>
    <t>Construcción de PISO EN MORTERO 1:5 de NIVELACIÓN PENDIENTADO, espesor promedio de 0.05m. Incluye suministro y transporte de los materiales y todo lo necesario para su correcta construcción y funcionamiento.</t>
  </si>
  <si>
    <t>1.3.5</t>
  </si>
  <si>
    <t>Suministro, transporte y colocación impermeabilizante SikaFill Power recubrimiento elástico impermeable, para la impermeabilización flexible de cubiertas y terrazas, La superficie debe estar seca, sana y limpia, libre de polvo, lechadas de cemento o mortero, grasa o material que impida la adherencia del producto. En sustratos cementosos es conveniente retirar por medios mecánicos la capa superficial cuando se presentan este tipo
de situaciones, se debe Aplicar el producto puro en 2 o más capas hasta obtener un espesor de película seca de 0.5mm, estando fresca la primera capa, instale el refuerzo Sikafelt FPP-30. Se debe aplicar el producto sin presionar el rodillo o la brocha contra la superficie para permitir que se aplique la cantidad de producto requerida por cada capa, se requiere realizar el adecuado curado durante los siete primeros días (guía de curado ACI 308). Incluye la mano de obra especializada y todos los elementos necesarios para su correcta instalación.</t>
  </si>
  <si>
    <t>1.4</t>
  </si>
  <si>
    <t>MUROS</t>
  </si>
  <si>
    <t>1.4.1</t>
  </si>
  <si>
    <t>Suministro, transporte y colocación de muros en superboad de 8mm, con superboad 2 CARAS un espesor de 10 cm (ancho del perfil mas espesor de placa). Incluye estructura metálica a 61 cm de distancia para armado y soporte, perfiles esquineros, refuerzo de vanos para puertas y ventanas, placa de superboad de 8mm, cinta en fibra de vidrio de 50 mm., tornillería de 6x1 y 7x7/16, masilla, y todos los demás elementos necesarios para su correcta instalación y funcionamiento.</t>
  </si>
  <si>
    <t>1.4.2</t>
  </si>
  <si>
    <t>Construcción de MAMPOSTERÍA EN LADRILLO PARA REVOCAR O ENCHAPAR una cara o dos caras, DE 15 x 20 x 40 cm. ESPESOR DE 15 cm. Incluye el suministro y transporte del ladrillo, el mortero de pega 1:4 espesor max=0.01 m y todos los demás elementos necesarios para su correcta construcción y funcionamiento.</t>
  </si>
  <si>
    <t>1.4.3</t>
  </si>
  <si>
    <t>Aplicación de PINTURA A BASE DE AGUA EN MUROS, CON VINILO TIPO 1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t>
  </si>
  <si>
    <t>1.4.4</t>
  </si>
  <si>
    <t>Aplicación de PINTURA EPOXIPOLIAMIDA EN MUROS (dos componentes proporción 1:3, no tóxica) tipo epoxiconstrucción de pintuco o equivalente, de primera calidad, semimate, sobre estuco plástico, 2 a 3 manos o las necesarias para lograr una superficie pareja a satisfacción de la interventoría, color blanco.</t>
  </si>
  <si>
    <t>1.4.5</t>
  </si>
  <si>
    <t>Colocación de REVOQUE con mortero 1:4 IMPERMEABILIZADO con Sika 1 o equivalente, EN MUROS. Incluye suministro y transporte de los materiales, fajas, ranuras, filetes, y todos los demás elementos necesarios para su correcta construcción.</t>
  </si>
  <si>
    <t>1.4.6</t>
  </si>
  <si>
    <t>Colocación de ESTUCO ACRÍLICO PROFESIONAL, SOBRE MUROS REVOCADOS, 3 manos mínimo, o las que sean necesarias para obtener una superficie pareja y homogénea. Incluye suministro y transporte de los materiales, ranuras, filetes, dilataciones y todos los elementos necesarios para su correcta aplicación y funcionamiento.</t>
  </si>
  <si>
    <t>1.4.7</t>
  </si>
  <si>
    <t xml:space="preserve">Instalación de enchape CRISTANAC similar al existente, el cual será suministrado por la Universidad de Antioquia. Incluye: Mano de obra, preparación de la superficie para garantizar una correcta adherencia, emboquillado y pega con CONCOLOR 2 en 1, de 8kg (aprox. 4 kg/m2),  y todo lo necesario para su normal funcionamiento. </t>
  </si>
  <si>
    <t>1.4.8</t>
  </si>
  <si>
    <t>Suministro, transporte y colocación Cajon en superboad de 8mm, con superboad 1 CARAS de 0.80m de ancho x 0.80m de altura y 1.75m de largo con tapa posterior desmontable y cara frontal abierta. Incluye estructura metálica a 61 cm de distancia para armado y soporte, perfiles esquineros, placa de superboad de 8mm, cinta en fibra de vidrio de 50 mm., tornillería de 6x1 y 7x7/16, masilla, y todos los demás elementos necesarios para su correcta instalación y funcionamiento.</t>
  </si>
  <si>
    <t>1.5</t>
  </si>
  <si>
    <t>CIELOS</t>
  </si>
  <si>
    <t>1.5.1</t>
  </si>
  <si>
    <t>Suministro, Transporte e Instalación de MEDIACAÑA para cielo y vertice de muros. Incluye perfil en pvc plástico de 6 cm, masilla y todos los demás elementos necesarios para su correcta instalación y funcionamiento.</t>
  </si>
  <si>
    <t>1.5.2</t>
  </si>
  <si>
    <t>Suministro, transporte y colocación de cielo raso suspendido con junta invisible Placa de Yeso RH 1/2Pg 1.22X 2.44mt 12.7mm. para cielos con acabado nivel 5, estructura en perfiles de acero galvanizado cal 20, con refuerzo en área vertical,  tornillos autoperforantes de cabeza extra plana de 1/2" y 1", junta perdida con cinta de 2" en fibra de vidrio y masilla. Incluye esquineros y tapas y todos los demás elementos necesarios para su correcta instalación y funcionamiento. El acabado en pintura para exteriores, se pagará en su ítem respectivo. Según detalle y diseño.</t>
  </si>
  <si>
    <t>1.5.3</t>
  </si>
  <si>
    <t>Aplicación de PINTURA A BASE DE AGUA EN CIELOS, CON VINILO TIPO 1 de primera calidad sobre cielos revocados y/o estucados, tres manos o las necesarias hasta obtener una superficie pareja y homogénea, incluye resanes, tapa poros en estuco plástico tipo plastestuco o similar diluido en agua proporción 1:2, adecuación de la superficie a intervenir hasta obtener una superficie pareja y homogénea, color a definir según aprobación de la interventoría.</t>
  </si>
  <si>
    <t>1.5.4</t>
  </si>
  <si>
    <t>Aplicación de PINTURA EPOXIPOLIAMIDA EN CIELOS (dos componentes proporción 1:3, no tóxica) tipo epoxiconstrucción de pintuco o equivalente, semimate, sobre estuco plástico, 2 a 3 manos o las necesarias para lograr una superficie pareja a satisfacción de la interventoría, color blanco.</t>
  </si>
  <si>
    <t>1.5.5</t>
  </si>
  <si>
    <t>Suministro, transporte y colocación de cielo falso en drywall. Incluye, placa yeso 1/2", masillado, pintura 3 manos, perfilería de aluminio para soporte con distancia de 61 cm, chazos, cintas, ángulos, cortes, andamios, canes y todo los demás elementos  necesario para su correcta instalación y funcionamiento.</t>
  </si>
  <si>
    <t>1.5.6</t>
  </si>
  <si>
    <t>Suministro, transporte y colocación de registros metalicos en cielo falso en drywall para control y registro. Incluye marco metalico color blanco, fijaciones, cortes para apertura de registro, andamios, canes y todo los demás elementos  necesario para su correcta instalación y funcionamiento.</t>
  </si>
  <si>
    <t>1.5.7</t>
  </si>
  <si>
    <t>Suministro, transporte y colocación faja en Placa de Yeso RH 1/2" altura entre 30-50cm, con acabado nivel 5, estructura en perfiles de acero galvanizado cal 20, con refuerzo en área vertical,  tornillos autoperforantes de cabeza extra plana de 1/2" y 1", junta perdida con cinta de 2" en fibra de vidrio y masilla. Incluye esquineros y tapas y todos los demás elementos necesarios para su correcta instalación y funcionamiento. El acabado en pintura para exteriores, se pagará en su ítem respectivo. Según detalle y diseño.</t>
  </si>
  <si>
    <t>1.6</t>
  </si>
  <si>
    <t>EQUIPOS RED CONTRA INCENDIO</t>
  </si>
  <si>
    <t>1.6.1</t>
  </si>
  <si>
    <t>EXTINTOR WATER MIST FIRE MANGNETIC 1.75GL Para fuegos de Clase A especialmente donde existan riesgos potenciales de Clase C. La Neblina fina de la boquilla provee seguridad contra choque eléctrico, aumenta las características de enfriamiento y mojado de el agente y reduce la dispersión de los materiales incendiados. Equipo listado por la norma NFPA cilindro en acero inoxidable, boquilla en forma de espesor en policarbonato, pintura dielectrica, base del cilindro en policarbonato 1.8 galones, prueba hidroestatica marcada en el cilindro ( no superior a 6 meses)</t>
  </si>
  <si>
    <t>1.6.2</t>
  </si>
  <si>
    <t>EXTINTOR BIOXIDO CARBONO 10 LB BADGER Ofrece protección rápida, segura y efectiva para los incendios que envuelven equipo eléctrico y líquidos inflamables.Generalmente son apropiados para usarse en espacios cerrados,lo que los hace ideales para los ambientes de oficina de hoy en día. Listado por UL.Marca: BADGER</t>
  </si>
  <si>
    <t>1.6.3</t>
  </si>
  <si>
    <t>Aplicación de pintura de ALTA VISIBILIDAD, DE GRAN ADHERENCIA Y RESISTENCIA tipo tráfico para marcacion de extintores o lava ojos, color amarillo, blanco o rojo. Incluye el suministro y el transporte del material  y todo lo necesario para su correcta aplicación y funcionamiento.</t>
  </si>
  <si>
    <t>1.6.4</t>
  </si>
  <si>
    <t xml:space="preserve">Construcción de PISO PARA LAVAOJO,  VACIADO EN GRANITO  DE COLOR IGUAL AL DE LA BALDOSA, Pendientado. Incluye mortero de nivelación, cemento color, grano No. 1, varilla de aluminio de 3 mm, remates y todos los demás elementos necesarios para su correcto vaciado. </t>
  </si>
  <si>
    <t>1.7</t>
  </si>
  <si>
    <t>PUERTAS Y VENTANAS</t>
  </si>
  <si>
    <t>1.7.1</t>
  </si>
  <si>
    <t xml:space="preserve">SUMINISTRO, TRANSPORTE E INSTALACIÓN DE PUERTA P1 de 1.20x2.10m, ACCESO LABORATORIO DE DOCENCIA. Incluye Estructura de lámina cold rolled calibré 18, marco de acero cold rolled calibré 18 pintado. Con un pasador al techo, 4 en cerradura y 2 lateral inferior  y todos los materiales para su correcta instalación. </t>
  </si>
  <si>
    <t>1.7.2</t>
  </si>
  <si>
    <t xml:space="preserve">SUMINISTRO, TRANSPORTE E INSTALACIÓN DE PUERTA P2 de 1.0x2.10m, ACCESO PRINCIPAL LABORATORIO DE ANALISIS. Incluye   Incluye Estructura de lámina cold rolled calibré 18, marco de acero cold rolled calibré 18 pintado. Con un pasador al techo, 4 en cerradura y 2 lateral inferior  y todos los materiales para su correcta instalación. </t>
  </si>
  <si>
    <t>1.7.3</t>
  </si>
  <si>
    <t xml:space="preserve">SUMINISTRO, TRANSPORTE E INSTALACIÓN DE PUERTA P3 de 0.90x2.10m, RECEPCIÓN DE MUESTRAS. Incluye  MARCO EN ALUMINIO ANODIZADO MATE, ALA EN VIDRIO TRASLÚCIDO LAMINADO 3+3mm PVB ESTANDAR, CERRADURA Manija Antique Alcoba Austin ref 306681 o similar y todos los materiales para su correcta instalación. </t>
  </si>
  <si>
    <t>1.7.4</t>
  </si>
  <si>
    <t xml:space="preserve">SUMINISTRO, TRANSPORTE E INSTALACIÓN DE PUERTA P4 de 1.0x2.10m, ACCESO LABORATORIO ANALISIS. Incluye  MARCO EN ALUMINIO ANODIZADO MATE, ALA EN VIDRIO TRASLÚCIDO LAMINADO 3+3mm PVB ESTANDAR, CERRADURA Manija Antique Alcoba Austin ref 306681 o similar y todos los materiales para su correcta instalación. </t>
  </si>
  <si>
    <t>1.7.5</t>
  </si>
  <si>
    <t xml:space="preserve">SUMINISTRO, TRANSPORTE E INSTALACIÓN DE PUERTA P5 de 0.80x2.10m, ACCESO LABORATORIO ANALISIS. Incluye  MARCO EN ALUMINIO ANODIZADO MATE, ALA CON PERSIANA DE ALUMINIO PARA VENTILACIÓN, CERRADURA Manija Antique Alcoba Austin ref 306681 o similar y todos los materiales para su correcta instalación. </t>
  </si>
  <si>
    <t>1.7.6</t>
  </si>
  <si>
    <t xml:space="preserve">SUMINISTRO, TRANSPORTE E INSTALACIÓN DE PUERTA P6 de 1.2x2.10m DOS ALAS, GABINETE ELECTRICO batiente de 2 hojas . Incluye  bastidor perimetral y persianas ensambladas de manera mecánica. Especificaciones de componentes y accesorios: lámina galvanizada - cal 20; marco de 100mm- cal 18 ; kit 2030 cerradura de embutir con manija sena y roseta; pintura electrostática ababado por definir; bisagra aluminio de ensamble mecánico (sin soldadura); tope de piso media luna; falleba de pie y de cadena. y todos los materiales para su correcta instalación.  </t>
  </si>
  <si>
    <t>1.7.7</t>
  </si>
  <si>
    <t xml:space="preserve">SUMINISTRO, TRANSPORTE E INSTALACIÓN DE PUERTA VIDRIERA PV1 de 1.57x2.10m DOS ALAS, PARA CUARTO DE MOLINOS. Incluye  PUERTA CORREDIZA SISTEMA ANTIRRUIDO A DOS ALAS PERFILERÍA EN ALUMINIO ANODIZADO NATURAL MATE, TIRADERA EN TUBO DE 11/2" DE ACERO INOXIDABLE, CUERPO FIJO EN VIDRIO TERMOACUSTICO, Cerradura Pico Loro Pavonada y todos los materiales para su correcta instalación. </t>
  </si>
  <si>
    <t>1.7.8</t>
  </si>
  <si>
    <t xml:space="preserve">SUMINISTRO, TRANSPORTE E INSTALACIÓN DE PUERTA VIDRIERA PV2 de 2.98x2.10m DOS ALAS, PARA PRETRATAMIENTO MUESTRAS ICP. Incluye  PUERTA CORREDIZA CON UN ALA FIJA Y OTRA MOVIL, PERFILERIA EN ALUMINIO ANODIZADO NATURAL MATE, TIRADERA EN TUBO DE 11/2" DE ACERO INOXIDABLE, CUERPO FIJO EN VIDRIO LAMINADO DE 4+ 4 mm, Cerradura Pico Loro Pavonada y todos los materiales para su correcta instalación.  </t>
  </si>
  <si>
    <t>1.7.9</t>
  </si>
  <si>
    <t xml:space="preserve">SUMINISTRO, TRANSPORTE E INSTALACIÓN DE PUERTA VIDRIERA PV3 de 2.33x2.10m DOS ALAS, PARA  ICP. Incluye  PUERTA CORREDIZA CON UN ALA FIJA Y OTRA MOVIL, PERFILERIA EN ALUMINIO ANODIZADO NATURAL MATE, TIRADERA EN TUBO DE 11/2" DE ACERO INOXIDABLE, CUERPO FIJO EN VIDRIO LAMINADO 4+ 4mm, Cerradura Pico Loro Pavonada y todos los materiales para su correcta instalación. </t>
  </si>
  <si>
    <t>1.7.10</t>
  </si>
  <si>
    <t xml:space="preserve">SUMINISTRO, TRANSPORTE E INSTALACIÓN DE VENTANA V1 de 2.08x1.05m, PARA RECEPCIÓN. Incluye MARCO EN ALUMINIO ANODIZADO NATURAL MATE, VIDRIO FIJO TRASLUCIDO LAMINADO DE 3+3mm y todos los materiales para su correcta instalación. </t>
  </si>
  <si>
    <t>1.7.11</t>
  </si>
  <si>
    <t xml:space="preserve">SUMINISTRO, TRANSPORTE E INSTALACIÓN DE VENTANA V2 de 1.2x1.10m, PARA area ADMINISTRATIVA. Incluye MARCO EN ALUMINIO ANODIZADO NATURAL MATE, VIDRIO FIJO TRASLUCIDO LAMINADO DE 3+3mm y todos los materiales para su correcta instalación.  </t>
  </si>
  <si>
    <t>1.7.12</t>
  </si>
  <si>
    <t xml:space="preserve">SUMINISTRO, TRANSPORTE E INSTALACIÓN DE VENTANA V3 de 0.85x1.10m, PARA RECEPCIÓN DE MUESTRAS. Incluye MARCO EN ALUMINIO ANODIZADO NATURAL MATE, VIDRIO  templado 6 mm y todos los materiales para su correcta instalacion. </t>
  </si>
  <si>
    <t>1.7.13</t>
  </si>
  <si>
    <t xml:space="preserve">SUMINISTRO, TRANSPORTE E INSTALACIÓN DE VENTANA V4 de 0.80x1.10m, PARA PASO REACTIVOS. Incluye MARCO EN ALUMINIO ANODIZADO NATURAL MATE, VIDRIO templado 6 mmy todos los materiales para su correcta instalación. </t>
  </si>
  <si>
    <t>1.7.14</t>
  </si>
  <si>
    <t xml:space="preserve">SUMINISTRO, TRANSPORTE E INSTALACIÓN DE VENTANA V5 de 0.72x1.10m, PARA PRETRATAMIENTO MUESTRAS ICP. Incluye MARCO EN ALUMINIO ANODIZADO NATURAL MATE SISTEMA CORREDIZA, VIDRIO templado 6 mm y todos los materiales para su correcta instalación.  </t>
  </si>
  <si>
    <t>1.7.15</t>
  </si>
  <si>
    <t xml:space="preserve">SUMINISTRO, TRANSPORTE E INSTALACIÓN DE VENTANA V6 de 7.87x2.65m, PARA FACHADA SUR. Incluye MARCO EN ALUMINIO ANODIZADO NATURAL MATE, VIDRIO FIJO TRASLUCIDO LAMINADO DE 4+4mm y todos los materiales para su correcta instalación. </t>
  </si>
  <si>
    <t>1.7.16</t>
  </si>
  <si>
    <t xml:space="preserve">SUMINISTRO, TRANSPORTE E INSTALACIÓN DE VENTANA V7 de 7.87x2.65m, PARA FACHADA SUR. Incluye MARCO EN ALUMINIO ANODIZADO NATURAL MATE, MEZCLA DE SISTEMA DE CELOSÍA EN ALUMINIO NATURAL MATE CON VIDRIO FIJO TRASLUCIDO LAMINADO DE 4+4mm y todos los materiales para su correcta instalación. </t>
  </si>
  <si>
    <t>1.7.17</t>
  </si>
  <si>
    <t xml:space="preserve">SUMINISTRO, TRANSPORTE E INSTALACIÓN DE PERSIANA 1 de 2.08x1.05m, PARAVENTANA V1. Incluye PERSIANA ENROLLABLE EN LAMINA MICROPERFORADA FLEJES DE 10cm, CALIBRE 20, TAPA ROLLO DOS CARAS, ACABADO EN PINTURA BASE DE ACEITE COLOR GRIS HUMO  y todos los materiales para su correcta instalación.  </t>
  </si>
  <si>
    <t>1.7.18</t>
  </si>
  <si>
    <t xml:space="preserve">SUMINISTRO, TRANSPORTE E INSTALACIÓN DE CORTASOL para fachada en aluminio 32"x32"  tipo Louver o siminar. CORTASOL FIJO EN ALUMNIO de 80x80 cm con pintura electroestatica para revestimiento de fachada para flujo de aire con barras horizaontales diseño aerodinámico para evitar el paso del agua, con marco perimetral en perfil tipo U, Incluye mano de obra, sello perimetral con sikaflex o equivalente y todos los materiales para su correcta instalación.  </t>
  </si>
  <si>
    <t>1.7.19</t>
  </si>
  <si>
    <t xml:space="preserve">SUMINISTRO, TRANSPORTE E INSTALACIÓN DE REJILLA EN ALUMINIIO de 25x25 cm con pintura electroestatica, Incluye mano de obra, sello perimetral con sikaflex o equivalente y todos los materiales para su correcta instalación. </t>
  </si>
  <si>
    <t>1.7.20</t>
  </si>
  <si>
    <t xml:space="preserve">SUMINISTRO, TRANSPORTE E INSTALACIÓN DE Rejilla para fachada antilluvia 20"x12" blanca, con pintura electroestatica, Incluye mano de obra, sello perimetral con sikaflex o equivalente y todos los materiales para su correcta instalación. </t>
  </si>
  <si>
    <t>ELECTRICO</t>
  </si>
  <si>
    <t>TABLEROS DE DISTRIBUCION ELECTRICA Y CAJAS DE DISTRIBUCIÓN</t>
  </si>
  <si>
    <t>Suministro e instalación de breakers en tablero de distribución eléctrica, conexión de puesta a tierra según sección 250 NTC 2050, marcación y señalización según RETIE, anclajes, fijaciones, conexiones, pruebas y ensayos.</t>
  </si>
  <si>
    <t xml:space="preserve">Tablero eléctrico de distribución de 42 circuitos trifásico, expuesto, CON espacio para totalizador,  para interruptor enchufable, 5 hilos (1 barraje para tierra  y  1 para neutro), con puerta y chapa . color gris. El tablero debe cumplir RETIE, barrajes de 225 A, 220 V. Incluye:  todos los elementos y accesorios para su adecuada instalación y fijaciòn (Perno expansivo) y marcaciòn con placa en acrìlico. Se instalara al interior del laboratorio, El tablero debe quedar debidamente marcado </t>
  </si>
  <si>
    <t xml:space="preserve">Tablero eléctrico de distribución de 36 circuitos trifásico, expuesto, SIN espacio para totalizador,  para interruptor enchufable, 5 hilos (1 barraje para tierra  y  1 para neutro), con puerta y chapa . color gris. El tablero debe cumplir RETIE, barrajes de 225 A, 220 V. Incluye:  todos los elementos y accesorios para su adecuada instalación y fijaciòn (Perno expansivo) y marcaciòn con placa en acrìlico. Se instalara al interior del laboratorio. El tablero debe quedar debidamente marcado </t>
  </si>
  <si>
    <t xml:space="preserve">Interruptor automático (breaker) tripolar industrial  3x160A, Icu=40kA, 220/240V, Ics=100%Icu, unidad de disparo termomagnética regulable 112-160A. Incluye: Elementos de fijación y marcación. Marca sugeridas: Schneider Electric (Ref. EasyPact CVS), ABB, Eaton, Siemens.NOTAS: 1. Un totalizador se instalara en gabinete de distribución ubicado en cuarto eléctrico del Bloque 46 en el primer piso. 2 Un totalizador se instalara en tablero ubicado en el laboratorio de nutrición animal  46-235                                                                                                                                                               </t>
  </si>
  <si>
    <t>2.2.2</t>
  </si>
  <si>
    <t>Interruptor automático (breaker) monopolar enchufable 1x15,1x20,1x30, A, Icc&gt;10 kA, 110 V. Incluye cintas y anillos de marcación</t>
  </si>
  <si>
    <t>2.2.3</t>
  </si>
  <si>
    <t>Interruptor automático (breaker) bipolar enchufable 2x15, 2x20, 2x30, Icc&gt;10 kA, 220 V. Incluye cintas y anillos de marcación</t>
  </si>
  <si>
    <t>2.2.4</t>
  </si>
  <si>
    <t>Interruptor automático (breaker) tripolar enchufable 3x15, 3x20, 3x30, Icc&gt;10 kA, 220 V. Incluye cintas y anillos de marcación</t>
  </si>
  <si>
    <t>2.2.5</t>
  </si>
  <si>
    <t>Interruptor automático (breaker) tripolar enchufable 3x60A, 3x70A Icc&gt;10 kA, 220 V.  Incluye cintas y anillos de marcación</t>
  </si>
  <si>
    <t>2.2.6</t>
  </si>
  <si>
    <t>Interruptor automático diferencial para protección de falla a tierra clase A, protección contra sobrecarga o cortocircuito (breaker) bipolar enchufable 2x15, 2x20, 2x30, Icc&gt;10 kA, 220 V. Incluye cintas y anillos de marcación</t>
  </si>
  <si>
    <t>2.3</t>
  </si>
  <si>
    <t>2.3.1</t>
  </si>
  <si>
    <t>Salida eléctrica para toma corriente doble con polo a tierra color blanco, 125V, 20A para instalar en mesón de acero. Incluye: 3m de cable de cobre de 1xN° 12 AWG THHN/THWN, aparato con tapa, conectores tipo resorte y accesorios. Debidamente marcado</t>
  </si>
  <si>
    <t>2.3.2</t>
  </si>
  <si>
    <t>Salida eléctrica para toma corriente doble GFCI, 125V, 15A con LED para instalar en mesón de acero (observar plano electrico) . Incluye: 3m de cable de cobre 1xN° 12 AWG THHN/THWN, aparato con tapa, conectores tipo resorte y demas accesorios necesarios para su correcta instalación.Debidamente marcado</t>
  </si>
  <si>
    <t>2.3.3</t>
  </si>
  <si>
    <t>Toma Tipo Industrial color azul de sobreponer en pared 220 Voltios, 32A, 9h, IP44            3 Polos + Tierra.3m de cable de cobre 1xN° 10 AWG THHN/THWN ,para alimentar con tuberia EMT de 3/4"   Incluye: (clavija industrial color azul  220 V, 32A, 9h, IP44, 3 P + T - 60 hz,)  marcación  elementos y accesorios  necesarios para su correcta instalación,(no incluye tuberia )</t>
  </si>
  <si>
    <t>2.3.4</t>
  </si>
  <si>
    <t>Salida eléctrica para instalar en mesón de toma corriente con polo a tierra 250V, 20A, (NEMA 6-15R) para instalar en mesón. Incluye: clavija (NEMA 6-15P), 3m de cable de cobre 1xN°12 AWG THHN/THWN, aparato con tapa, conectores tipo resorte y demas accesorios para su correcta instalación y funcionamiento</t>
  </si>
  <si>
    <t>2.3.5</t>
  </si>
  <si>
    <t>Salida eléctrica para instalar en mesón de toma corriente 250V, 20A, (NEMA 10-20R) para instalar en mesón. Incluye: clavija (NEMA 10-20P), 3m de cable de cobre 1xN°12 AWG THHN/THWN, aparato con tapa, conectores tipo resorte y demas accesorios para su correcta instalación y funcionamiento</t>
  </si>
  <si>
    <t>2.3.6</t>
  </si>
  <si>
    <t>Salida eléctrica para instalar en mesón de toma corriente 125V, 30A, (NEMA L5-30R) para instalar en mesón. Incluye: clavija (NEMA L5-30P), 3m de cable de cobre 1xN°10 AWG THHN/THWN, aparato con tapa, conectores tipo resorte y demas accesorios para su correcta instalación y funcionamiento</t>
  </si>
  <si>
    <t>2.3.7</t>
  </si>
  <si>
    <t>Salida eléctrica para toma corriente doble con polo a tierra color blanco, 125V, 20A en tubería EMT. Incluye: 3m de cable de cobre de 1xN° 12 AWG THHN/THWN, caja metálica 12x12x5cm, aparato con tapa, conectores tipo resorte y accesorios. NO Incluye tubería.</t>
  </si>
  <si>
    <t>2.3.8</t>
  </si>
  <si>
    <t xml:space="preserve">Salida eléctrica para toma corriente doble con polo a tierra color blanco, 125V, 15A en canaleta metálica o cancel. Incluye: 3m de cable de cobre 1xN° 12 AWG THHN/THWN, tapa troquelada para canaleta 12cmx5cm con troquel universal, aparato con tapa, conectores tipo resorte y accesorios.  NO Incluye canaleta. </t>
  </si>
  <si>
    <t>2.3.9</t>
  </si>
  <si>
    <t>Salida eléctrica para interruptor sencillo 120V, 15A, expuesta en tubería EMT. Incluye: 3m de cable de cobre 1xN°12 AWG THHN/THWN, caja metálica Rawelt 2''x4'', aparato con tapa, conectores tipo resorte y accesorios. NO Incluye tubería.</t>
  </si>
  <si>
    <t>2.3.10</t>
  </si>
  <si>
    <t>Salida eléctrica para interruptor doble 125V, 15A expuesto en tubería EMT. Incluye: 3m de cable de cobre 1xN°12 AWG THHN/THWN, caja metálica Rawelt de 2''x4'', aparato con tapa, conectores tipo resorte y accesorios. NO Incluye tubería.</t>
  </si>
  <si>
    <t>2.3.11</t>
  </si>
  <si>
    <t>2.3.12</t>
  </si>
  <si>
    <t xml:space="preserve">Salida eléctrica para toma corriente doble con polo a tierra aislada color naranja color naranja, 125V, 15A en canaleta metálica o cancel. Incluye: 3m de cable de cobre 1xN° 12 AWG THHN/THWN, tapa troquelada para canaleta 12cmx5cm con troquel universal, aparato con tapa, conectores tipo resorte y accesorios.  NO Incluye canaleta. </t>
  </si>
  <si>
    <t>2.4</t>
  </si>
  <si>
    <t>LUMINARIAS</t>
  </si>
  <si>
    <t>2.4.1</t>
  </si>
  <si>
    <t>Panel led 60x60cm para incrustar en cielo, 40W, con lente PMMA, difusor en policarbonato, ip 20, 100Lm/W, temperatura de color de 5000°K, ángulo de apertura de 120°, 120-240V, con driver eléctrico, con marco en aluminio, (2 años de garantía), Incluye: Encauchetado 3x16 AWG ó 4x16 AWG si esta provista de balasto de emergencia,  prensaestopa, conector tipo Moule y demás elementos necesario para su correcta instalación, fijación y puesta en funcionamiento, INCLUYE PERFORACIÓN Y MARCO EN CIELO FALSO PARA INSTALACIÓN DE LA LUMINARIA</t>
  </si>
  <si>
    <t>2.4.2</t>
  </si>
  <si>
    <t>Luminaria hermética led IP65 con chasis de policarbonato inyectado, estabilizado contra rayos UV, autoextinguible, color RAL7035,  broches de policarbonato, disipador de calor, difusor en policarbonato transparente resistente al impacto, con driver electrónico (THD&lt;10%), temperatura de color de 5000°k y con 5 años de garantia certificada, con 4 regletas de 56cm de 7 a 17W programado por driver a 15W cada regleta para un total de 60W, cada regleta con 140Lm/W con  factor de corrección del 20%, para un total de 8400Lm aproximadamente, de voltaje UNiversal (120-277V, 50/60Hz) adosada bajo techo en concreto o descolgado bajo techo de madera. Incluye: Encauchetado 3x16 AWG ó 4x16 AWG si esta provista de batería de emergencia,  prensaestopa, conectores, espárragos de 1/2, riel,  y demás elementos necesario para su correcta instalación, fijación y puesta en funcionamiento.</t>
  </si>
  <si>
    <t>2.5</t>
  </si>
  <si>
    <t>Suministro e instalación de canalizaciones, incluye: soportes, accesorios y elementos de fijación. Todos los soportes deberán cumplir con la NSR de 2010.</t>
  </si>
  <si>
    <t>2.5.1</t>
  </si>
  <si>
    <r>
      <t xml:space="preserve">Tubería EMT de </t>
    </r>
    <r>
      <rPr>
        <sz val="10"/>
        <rFont val="Calibri"/>
        <family val="2"/>
      </rPr>
      <t>¾</t>
    </r>
    <r>
      <rPr>
        <sz val="10"/>
        <rFont val="Swis721 LtCn BT"/>
        <family val="2"/>
      </rPr>
      <t>". Incluye: Uniones, entradas a caja, conduletas,curva y elementos de fijación, marcación y demás accesorios necesarios para su correcta instalación.</t>
    </r>
  </si>
  <si>
    <t>2.5.2</t>
  </si>
  <si>
    <t>Tubería EMT de 1". Incluye: Uniones, entradas a caja, conduletas, elementos de fijación, marcación y demas accesorios necesarios para su correcta instalación.</t>
  </si>
  <si>
    <t>2.5.3</t>
  </si>
  <si>
    <t xml:space="preserve">Tubería PVC de 1" canalizada por piso. Incluye: curvas, y demas elementos de fijación y accesorios necesarios para su correcta instalación. </t>
  </si>
  <si>
    <t>2.5.4</t>
  </si>
  <si>
    <t xml:space="preserve">Tubería PVC de 3/4" canalizada por piso. Incluye: curvas, y demas elementos de fijación y accesorios necesarios para su correcta instalación. </t>
  </si>
  <si>
    <t>2.5.5</t>
  </si>
  <si>
    <t xml:space="preserve">Tubería PVC de 2" tipo SCH 40 para transporte de acometida electrica principal por cielo falso. Incluye: curvas, y demas elementos de fijación y accesorios necesarios para su correcta instalación. </t>
  </si>
  <si>
    <t>2.5.6</t>
  </si>
  <si>
    <t>Canaleta metálica de 12x5cm con división central (con doblez), pestañas para tapar hacia afuera, calibre 22 USG, lamina cold-rolled, pintura electroestática en polvo horneable color gris texturizada.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t>
  </si>
  <si>
    <t>2.5.7</t>
  </si>
  <si>
    <t>Caja metálica 12x12x5 para empalme o cambio de ruta de tuberia y/o lisa color gris texturizado. Incluye: Elementos de fijación y marcación.</t>
  </si>
  <si>
    <t>2.6</t>
  </si>
  <si>
    <t>CIRCUITOS RAMALES-ALIMENTADORES PRINCIPALES SISTEMA ELECTRICO</t>
  </si>
  <si>
    <t>2.6.1</t>
  </si>
  <si>
    <t>Cable de cobre 1xN° 1/0 AWG THHN/THWN-2, 90°C, 600V CT para alimentación trifasica a tablero proyectado. Incluye: marcación y elementos de fijación necesarios para su correcta instalación.</t>
  </si>
  <si>
    <t>2.6.2</t>
  </si>
  <si>
    <t>Cable de cobre 1xN° 2 AWG THHN/THWN-2, 90°C, 600V CT, incluye: marcación y elementos de fijación necesarios para su correcta instalación.</t>
  </si>
  <si>
    <t>2.6.3</t>
  </si>
  <si>
    <t>Cable de cobre 1xN° 4 AWG THHN/THWN-2, 90°C, 600V CT,  incluye: marcación y elementos de fijación necesarios para su correcta instalación.</t>
  </si>
  <si>
    <t>2.6.4</t>
  </si>
  <si>
    <t>Cable de cobre 1xN° 6 AWG THHN/THWN-2, 90°C, 600V CT,incluye: marcación y elementos de fijación necesarios para su correcta instalación.</t>
  </si>
  <si>
    <t>2.6.5</t>
  </si>
  <si>
    <t>Cable de cobre 1xN° 10 AWG LSHF 90°C, 600V para circuitos ramales de tomas e iluminación, alimentación de equipos de aire acondoicionado, inlcuye terminales, cintas de marcación  y elementos necesarios para su correcta instalación y funcionamiento</t>
  </si>
  <si>
    <t>2.6.6</t>
  </si>
  <si>
    <t>Cable de cobre 1xN° 12 AWG LSHF 90°C, 600V para circuitos ramales de tomas e iluminación, alimentación de equipos de aire acondoicionado, inlcuye terminales, cintas de marcación  y elementos necesarios para su correcta instalación y funcionamiento</t>
  </si>
  <si>
    <t>2.7</t>
  </si>
  <si>
    <t>SISTEMA DE AIRE ACONDICIONADO</t>
  </si>
  <si>
    <t>Suministro y montaje elementos desde tablero de distribución eléctrico para alimentar condensadoras,evaporadoras y demas equipos  incluye: marcación tipo anillo y señalización según RETIE, pruebas, ensayos y chequeos, cumplirá con lo establecido en el Artículo 17, numeral 1 del RETIE:</t>
  </si>
  <si>
    <t>2.7.1</t>
  </si>
  <si>
    <t>Cable encauchetado 3x12AWG LSHF, 90°C, 600V . Incluye: Elementos de fijación y marcación.</t>
  </si>
  <si>
    <t>2.7.2</t>
  </si>
  <si>
    <t>2.7.3</t>
  </si>
  <si>
    <t>Coraza metálica flexible 3/4". Incluye: Todos los elementos para su correcto funcionamiento y sujeción(grapas, tornillos, correas, etc).</t>
  </si>
  <si>
    <t>2.7.4</t>
  </si>
  <si>
    <t>Conector curvo o recto para coraza flexible de 3/4".</t>
  </si>
  <si>
    <t>2.7.5</t>
  </si>
  <si>
    <t>2.7.6</t>
  </si>
  <si>
    <t>2.7.7</t>
  </si>
  <si>
    <t>2.7.8</t>
  </si>
  <si>
    <t>2.7.9</t>
  </si>
  <si>
    <r>
      <t xml:space="preserve">Tubería EMT de </t>
    </r>
    <r>
      <rPr>
        <sz val="10"/>
        <rFont val="Calibri"/>
        <family val="2"/>
      </rPr>
      <t>¾</t>
    </r>
    <r>
      <rPr>
        <sz val="10"/>
        <rFont val="Swis721 LtCn BT"/>
        <family val="2"/>
      </rPr>
      <t>". Incluye: Uniones, entradas a caja, conduletas,curva y elementos de fijación, marcación y demás accesorios necesarios para su correcta instalación. Para alimentación de sistema de aire acondicionado</t>
    </r>
  </si>
  <si>
    <t>2.8</t>
  </si>
  <si>
    <t>SISTEMA DE SEGURIDAD ELECTRONICA</t>
  </si>
  <si>
    <t>2.8.1</t>
  </si>
  <si>
    <t>Salida eléctrica para toma corriente doble con polo a tierra aislada color naranja,  125V,  20A  en tubería EMT. Incluye: 3m de cable de cobre 1xN° 12 AWG THHN/THWN, caja metálica 12cmx12cmx5cm, aparato con tapa, conectores tipo resorte y accesorios.  NO Incluye tubería.</t>
  </si>
  <si>
    <t>2.8.2</t>
  </si>
  <si>
    <t>Caja metálica 12x12x5 lisa color gris texturizado para llegada y cambios de dirección de cableado, empalmes y ubicación de elementos de suguridad Incluye: Elementos de fijación y marcación.</t>
  </si>
  <si>
    <t>2.8.3</t>
  </si>
  <si>
    <t>Caja metálica Rawelt de 2''x4'', tapa lisa Rawelt 2''x4'', para instalación de pulsador, y elementos de seguridad incluye elementos de fijación y demas accesorios requeridos para su correcto funcionamiento. NO Incluye tubería.</t>
  </si>
  <si>
    <t>2.8.4</t>
  </si>
  <si>
    <t>Tapa lisa Rawelt 2''x4'', para instalación de lector, incluye  elementos de fijación y demas accesorios requeridos para su correcto funcionamiento. NO Incluye tubería.</t>
  </si>
  <si>
    <t>2.8.5</t>
  </si>
  <si>
    <r>
      <t xml:space="preserve">Tubería EMT de </t>
    </r>
    <r>
      <rPr>
        <sz val="10"/>
        <rFont val="Calibri"/>
        <family val="2"/>
      </rPr>
      <t>¾</t>
    </r>
    <r>
      <rPr>
        <sz val="10"/>
        <rFont val="Swis721 LtCn BT"/>
        <family val="2"/>
      </rPr>
      <t>". Incluye: Uniones, entradas a caja, conduletas,curva y elementos de fijación, marcación y demás accesorios necesarios para su correcta instalación. Para ruta de cableado estructurado</t>
    </r>
  </si>
  <si>
    <t>2.8.6</t>
  </si>
  <si>
    <t>Canaleta metálica de 6x5cm para transporte de cable  UTP categoria 5E, pestañas para tapar hacia afuera, calibre 22 USG, lamina cold-rolled, pintura electroestática en polvo horneable color gris texturizada. Incluye accesorios (curvas, derivaciones, etc.), elementos de fijación, puente eléctrico en cable de cobre N° 12 AWG y terminales de ojo en todas las uniones. Todos los cortes deben quedar resanados y pulidos con masilla y pintura anticorrosiva del mismo color.instalada a nivel de techo por muro</t>
  </si>
  <si>
    <t>2.9</t>
  </si>
  <si>
    <t>2.9.1</t>
  </si>
  <si>
    <t>2.9.2</t>
  </si>
  <si>
    <t xml:space="preserve">Suministri y transporte al sitio del proyecto de UPS ON–LINE Bifásica IPL - Galleon (TRF) 6kVA/kW, para EQUIPO DE ANALISIS ELEMENTAL, UPS On-Line que incluye un transformador de aislamiento a la salida. Cuenta con cero tiempo de transferencia. Excelente precisión en el voltaje de salida y onda seno pura. Opera sin inconveniente con planta eléctrica. Cuenta con un sistema de Bypass automático, manual y de mantenimiento. Salida configurable con Capacidad de manejo a full carga a 220 V o a 110 V. Software de monitoreo local incluido, </t>
  </si>
  <si>
    <t>HIDROSANITARIO</t>
  </si>
  <si>
    <t>ABASTO</t>
  </si>
  <si>
    <t>Suministro, transporte e instalación de tubería PVC-P, RDE 13.5, 315 PSI, diámetro 1 ", incluye todos los accesorios en PVC de diámetro 1 ", incluye abrazaderas y todos los accesorios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t>
  </si>
  <si>
    <t>Suministro, transporte e instalación de tubería PVC-P, RDE 11, 400 PSI, diámetro 3/4", incluye todos los accesorios en PVC de diámetro 3/4", incluye abrazaderas y todos los accesorios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t>
  </si>
  <si>
    <t>Suministro, transporte e instalación de tubería PVC-P, RDE 9, 500 PSI, diámetro 1/2", incluye todos los accesorios en PVC de diámetro 1/2", incluye abrazaderas y todos los accesorios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t>
  </si>
  <si>
    <t>3.1.5</t>
  </si>
  <si>
    <t>3.1.6</t>
  </si>
  <si>
    <t>Suministro, transporte e instalación de salidas de abasto en díametro 1" con tubería  RDE 13.5, 315 PSI,  incluye 1.5 m de tuberia y todos los accesorios en PVC de diámetro 1" que se requieran para su correcta instalación. Estos deberán estar correctamente pegados usando limpiador, soldadura y teflón apropiados, sin presentar fugas, fisuras o cualquier otra clase de anomalía. Se debe garantizar la correcta instalación y funcionamiento.</t>
  </si>
  <si>
    <t>3.1.7</t>
  </si>
  <si>
    <t>Suministro, transporte e instalación de salidas de abasto en díametro 1/2"con tubería  RDE 9, 500 PSI, incluye 1.5m de tuberia y todos los accesorios en PVC de diámetro 1/2" que se requieran para su correcta instalación. Estos deberán estar correctamente pegados usando limpiador, soldadura y teflón apropiados, sin presentar fugas, fisuras o cualquier otra clase de anomalía. Se debe garantizar la correcta instalación y funcionamiento.</t>
  </si>
  <si>
    <t>3.1.8</t>
  </si>
  <si>
    <t>Suministro, transporte e instalacionde Válvulas o llave contención tipo Red White o similar Ø 1", incluye accesorios de instalacion Y retiro de la existente cuando sea de cambio</t>
  </si>
  <si>
    <t>DESAGÜE</t>
  </si>
  <si>
    <t>Suministro, transporte e instalación de tubería PVC sanitaria tipo Pavco o similar, con un diámetro de 2", para aguas residuales .  Incluye abrazaderas y todos los accesorios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t>
  </si>
  <si>
    <t>Suministro, transporte e instalación de salida sanitaria de 2".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t>
  </si>
  <si>
    <t>3.2.3</t>
  </si>
  <si>
    <t>S.T.I de rejilla de piso para desague, en aluminio, de 3"x2" anti cucarachas tipo Colrejillas o similar, incluye reparaciones en enchapes y/o pisos y el retiro de la existente y la botada de material resultante de la reparación de los enchapes</t>
  </si>
  <si>
    <t>3.2.4</t>
  </si>
  <si>
    <t>Desmonte y Clausura de desagüe de 2" a 4" de diámetro. Incluye suministro y transporte de los materiales, accesorios, pegante, limpiador y todos los elementos necesarios para su correcta instalación y funcionamiento</t>
  </si>
  <si>
    <t>3.3</t>
  </si>
  <si>
    <t>GRIFERIA Y OTROS</t>
  </si>
  <si>
    <t>Suministro, transporte e instalación de Griferia Galaxia tipo cuello de ganso monocontrol tipo Corona o similar para fijar en meson, incluye retiro de la griferia existente de ser necesario.</t>
  </si>
  <si>
    <t>3.3.2</t>
  </si>
  <si>
    <t>Suministro, transporte e intalación de ducha Torrencial ducha de 273 mm (10 3/4”) y palanca triangular rígida fabricados en acero inoxidable 316 (a prueba de corrosión antiácidos),en acero inoxidable con entrada de 1”, Válvula en bronce. Incluye señal de identificación. Fabricado conforme a las normas estándar Z358.1 - 2014 ANSI.</t>
  </si>
  <si>
    <t>3.3.3</t>
  </si>
  <si>
    <t>Suministro, transporte e intalación de Lavaojos personal para montaje den griferías  de conexión de latón cromado para un acabado brillante y espejado, Referencia AC-S19200B o similar.</t>
  </si>
  <si>
    <t>IV</t>
  </si>
  <si>
    <t>AIRE ACONDICIONADO</t>
  </si>
  <si>
    <t>EQUIPOS DE AIRE ACONDICIONADO</t>
  </si>
  <si>
    <t>Venta, transporte, instalación y puesta en servicio de Equipo Mini-Split  tipo Pared de 9000 BTU/h. eficiencia mínima SEER 13, Refrigerante Ecológico R410A;  220V/2 Fases/60 Hz. Incluye: soportes anti vibracion con tornillo para nivelación, base para condensadora, soportes, desagues, fijaciones, accesorios y elementos necesarios para su correcta instalación y funcionamiento. Marca TRANE, YORK, LENNOX, LG, CARRIER (CIAC), SAMSUNG o DAIKIN</t>
  </si>
  <si>
    <t xml:space="preserve">un </t>
  </si>
  <si>
    <t>4.1.2</t>
  </si>
  <si>
    <t>Venta, transporte, instalación y puesta en servicio de Equipo Mini-Split  tipo Pared de 1 TR (12.000 BTU/h). eficiencia mínima SEER 13, Refrigerante Ecológico R410A;  220V/2 Fases/60 Hz. Incluye: base para condensadora, soportes, cauchos anti vibración, desagues, fijaciones, accesorios y elementos necesarios para su correcta instalación y funcionamiento. Marca TRANE, YORK, LENNOX, LG, CARRIER (CIAC), SAMSUNG o DAIKIN</t>
  </si>
  <si>
    <t>4.1.3</t>
  </si>
  <si>
    <t>Venta, transporte, instalación y puesta en servicio de Equipo Mini-Split  tipo Cassette de 3 TR (36000 BTU/h). eficiencia mínima SEER 13, Refrigerante Ecológico R410A;  220V/2 Fases/60 Hz. Incluye: base para condensadora, soportes,  cauchos anti vibración, desagues, fijaciones, accesorios y elementos necesarios para su correcta instalación y funcionamiento. Marca TRANE, YORK, LENNOX, LG, CARRIER (CIAC), SAMSUNG o DAIKIN</t>
  </si>
  <si>
    <t>4.2</t>
  </si>
  <si>
    <t>TUBERÍA DE COBRE DE REFRIGERACIÓN</t>
  </si>
  <si>
    <t>4.2.1</t>
  </si>
  <si>
    <t>Venta, transporte, instalación y puesta en servicio de Tubería de cobre tipo "L"  de diametro 3/4" aislada con rubatex de 1/2" de espesor. Incluye soportes, elementos de sujeción, accesorios necesarios para su correcta instalacion y funcionamiento.</t>
  </si>
  <si>
    <t>4.2.2</t>
  </si>
  <si>
    <t xml:space="preserve">Venta, transporte, instalación y puesta en servicio de Tubería de cobre tipo "L" de diametro 3/8". Incluye soportes, elementos de sujeción, accesorios necesarios para su correcta instalacion y funcionamiento.Incluye accesorios. </t>
  </si>
  <si>
    <t>4.2.3</t>
  </si>
  <si>
    <t>Venta, transporte, instalación y puesta en servicio de Tubería de cobre tipo "L" de diametro 1/4". Incluye soportes, elementos de sujeción, accesorios necesarios para su correcta instalacion y funcionamiento.</t>
  </si>
  <si>
    <t>4.3</t>
  </si>
  <si>
    <t>CONDUCTOS</t>
  </si>
  <si>
    <t>4.3.1</t>
  </si>
  <si>
    <t>Venta, transporte, instalación y puesta en servicio de Conductos en lámina galvanizada calibre según dimensiones.  Incluye: sellante, soporteria, elementos de anclaje (riel mecano, RL,varilla roscada), esquineros, tornillería y accesorios necesarios para su correcta instalación..</t>
  </si>
  <si>
    <t>4.3.2</t>
  </si>
  <si>
    <t>Venta, transporte, instalación y puesta en servicio de Tubería flexible de Acero Inox. O Aluminio de 6" de diametro de 0.5 m Incluye: soportes, elementos de sujeción, abrazaderas y demás  accesorios necesarios para su correcta instalacion y funcionamiento.</t>
  </si>
  <si>
    <t>4.3.3</t>
  </si>
  <si>
    <t>Venta, transporte, instalación y puesta en servicio de Tubería de PVC de diámetro 8" Incluye: Accesorios (codos a 45 y 90) , elementos de fijación, soportes y todo lo necesario para su correcta instalación y funcionamiento</t>
  </si>
  <si>
    <t>4.4</t>
  </si>
  <si>
    <t>EQUIPOS DE VENTILACIÓN</t>
  </si>
  <si>
    <t>4.4.1</t>
  </si>
  <si>
    <t>Venta, transporte, instalación y puesta en servicio de Ventilador tipo helicocentrífugo de 200 CFM@0.8 in c.a.  a 110V. Para instalación en línea con el conducto, de bajo nivel sonoro (max. 46 dB(A)) con certificación AMCA. Incluye: soportes, anclajes, elementos de sujeción y demás accesorios necesarios para su correcta instalación y funcionamiento.</t>
  </si>
  <si>
    <t>4.5</t>
  </si>
  <si>
    <t>REJILLA DE RETORNO</t>
  </si>
  <si>
    <t>4.5.1</t>
  </si>
  <si>
    <t>Venta, transporte, instalación y puesta en servicio de Rejilla retorno, extraccion o aire exterior tipo barras frontales fijas a 35° de 10" X10" sin damper</t>
  </si>
  <si>
    <t>4.5.2</t>
  </si>
  <si>
    <t>Venta, transporte, instalación y puesta en servicio de Rejilla retorno, extraccion o aire exterior tipo barras frontales fijas a 35° de 20" X20" sin damper</t>
  </si>
  <si>
    <t>4.6</t>
  </si>
  <si>
    <t>EXTRACCIÓN  LOCALIZADA</t>
  </si>
  <si>
    <t>4.6.1</t>
  </si>
  <si>
    <t>Fabricacion, instalación y puesta en servicio de Cabina de extracción en lámina galvanizada para captura de material particulado generado en los molinos. Incluye: conductos metálicos de 8" de diametro hasta la descarga del ventilador, cabina en lámina metálica con pintura electrostatica, caja filtro con recolector de partículas, filtro, ventilador centrífugo a 220V - 3 fases para intemperie, bases, soportes, anclajes, arrancador (contactor, relé térmico, pulsadores y cofre), cortinas termoplásticas en PVC  y demas accesorios necesarios para su correcta instalación y funcionamiento.</t>
  </si>
  <si>
    <t>4.7</t>
  </si>
  <si>
    <t>DRENAJES</t>
  </si>
  <si>
    <t>4.7.1</t>
  </si>
  <si>
    <t>Venta, transporte, instalación y puesta en servicio de Tubería de PVC de diámetro 1" aislada para  drenaje. Incluye: Accesorios, elementos de fijación, soportes y todo lo necesario para su correcta instalación y funcionamiento</t>
  </si>
  <si>
    <t>4.8</t>
  </si>
  <si>
    <t>INSTALACIONES ELECTRICAS</t>
  </si>
  <si>
    <t>4.8.1</t>
  </si>
  <si>
    <t>Venta, transporte, instalación y puesta en servicio de Cable encauchetado 5x14 (2 X 14 +3 X 14) AWG ST-C, 90°C, 600V VW-1. HF FR LS CT. Incluye: Elementos de fijación y marcación. (CABLE LIBRE DE HALOGENOS, RETARDANTE A LA LLAMA, BAJA EMISION DE HUMOS).</t>
  </si>
  <si>
    <t>V</t>
  </si>
  <si>
    <t>SISTEMA DE SEGURIDAD</t>
  </si>
  <si>
    <t>5.1</t>
  </si>
  <si>
    <t>CONTROL DE ACCESO</t>
  </si>
  <si>
    <t>Suministro, transporte e instalación de panel Istar ULTRA, con capacidad para 8 lectores. Montaje de pared. Incluye Batería, Fuente auxiliar</t>
  </si>
  <si>
    <t>5.1.2</t>
  </si>
  <si>
    <t>Suministro, transporte e instalación de lectoras HID referencia Iclass SE</t>
  </si>
  <si>
    <t>5.1.3</t>
  </si>
  <si>
    <t>Suministro, transporte e instalación de electroiman de 600 lbs, con soporte LZ</t>
  </si>
  <si>
    <t>5.1.4</t>
  </si>
  <si>
    <t>Suministro, transporte e instalación de botones de salida tipo NO Touch</t>
  </si>
  <si>
    <t>5.1.5</t>
  </si>
  <si>
    <t>Suministro, transporte e instalación de sensores magnéticos livianos</t>
  </si>
  <si>
    <t>5.1.6</t>
  </si>
  <si>
    <t>Suministro, transporte e instalación de cable UTP, categoría 5e</t>
  </si>
  <si>
    <t>5.1.7</t>
  </si>
  <si>
    <t>Suministro, transporte e instalación de cierrapuerta hasta de 150 kg</t>
  </si>
  <si>
    <t>5.2</t>
  </si>
  <si>
    <t>ALARMA DE INTRUSIÓN Y DETECCIÓN DE INCENDIO</t>
  </si>
  <si>
    <t>Suministro, transporte e instalación de panel DSC NEO de 128 ZONAS, con gabinete metálico blanco 40x40 cm fondo madera, con cerradura, tamper, batería 12V 7A, transformador y demás elementos necesarios para su instalación y funcionamiento</t>
  </si>
  <si>
    <t>Suministro, transporte e instalación de módulo expansor de 08 zonas para panel DSC NEO demás elementos necesarios para su instalación y funcionamiento. Marca DSC referencia HSM2108</t>
  </si>
  <si>
    <t>5.2.3</t>
  </si>
  <si>
    <t>Suministro, transporte e instalación de comunicador IP TL-280</t>
  </si>
  <si>
    <t>5.2.4</t>
  </si>
  <si>
    <t>Suministro, transporte e instalación de teclado Teclado cableado LCD alfanumérico, contransceptor y elementos necesarios para su instalación. Marca DSC, referencia: HS2LCDRF. compatible con panel DSC NEO</t>
  </si>
  <si>
    <t>5.2.5</t>
  </si>
  <si>
    <t>Suministro, transporte e instalación de detector de movimiento  cableado con inmunidad a mascotas de hasta 85 libras Incluye elementos necesarios para su instalación y batería. Marca sugerida: DSC</t>
  </si>
  <si>
    <t>5.2.6</t>
  </si>
  <si>
    <t>Suministro, transporte e instalación de Contacto estándar cableado de puerta/ventana  y elementos necesarios para su instalación. Incluye batería. Marca Seco Larm</t>
  </si>
  <si>
    <t>5.2.7</t>
  </si>
  <si>
    <t>Suministro, transporte e instalación de Contacto pesado cableado de puerta/ventana  y elementos necesarios para su instalación. Incluye batería. Marca : seco Larm</t>
  </si>
  <si>
    <t>5.2.8</t>
  </si>
  <si>
    <t xml:space="preserve">Suministro, transporte e instalación de detector de humo  cableado, 4 hilos y elementos necesarios para su instalación. Marca: DSC </t>
  </si>
  <si>
    <t>5.2.9</t>
  </si>
  <si>
    <t>5.2.10</t>
  </si>
  <si>
    <t>Suministro, transporte e instalación de Cable dúplex 2x18</t>
  </si>
  <si>
    <t>5.2.11</t>
  </si>
  <si>
    <t>Suministro, transporte e instalación de Toma aéreo</t>
  </si>
  <si>
    <t>5.2.12</t>
  </si>
  <si>
    <t>Programación sistema alarma</t>
  </si>
  <si>
    <t>global</t>
  </si>
  <si>
    <t>5.3</t>
  </si>
  <si>
    <t>CIRCUITO CERRADO DE TELEVISIÓN</t>
  </si>
  <si>
    <t>Suministro, transporte e instalación de cámara minidomo IP, PoE, 2 Mpx, Antivandálica, día/noche, WDR, con soporte. Uso exterior/interior. Marca sugerida: Vivotek</t>
  </si>
  <si>
    <t xml:space="preserve">Suministro e instalación de licencia Enterprise para cámara IP. </t>
  </si>
  <si>
    <t xml:space="preserve">ADMINISTRACIÓN </t>
  </si>
  <si>
    <t xml:space="preserve">UTILIDAD </t>
  </si>
  <si>
    <t>IVA 19% SOBRE UTILIDAD</t>
  </si>
  <si>
    <t>TOTAL PROYECTO</t>
  </si>
  <si>
    <t xml:space="preserve">ITEMS </t>
  </si>
  <si>
    <t>COSTO DIRECTO</t>
  </si>
  <si>
    <t>Max Tot. Costo Directo</t>
  </si>
  <si>
    <t xml:space="preserve">Residente de Obra </t>
  </si>
  <si>
    <t>1.2</t>
  </si>
  <si>
    <t>Profesionales de Obras de Instalaciones Electricas</t>
  </si>
  <si>
    <t xml:space="preserve">Ingeniero Electricista </t>
  </si>
  <si>
    <t>Profesionales de Obras de Aire Acondicionado</t>
  </si>
  <si>
    <t xml:space="preserve">Ingeniero Mecanico </t>
  </si>
  <si>
    <r>
      <rPr>
        <b/>
        <sz val="9"/>
        <rFont val="Swis721 LtCn BT"/>
        <family val="2"/>
      </rPr>
      <t xml:space="preserve">Tecnología en seguridad e higiene ocupacional o afínes
</t>
    </r>
    <r>
      <rPr>
        <u/>
        <sz val="9"/>
        <rFont val="Swis721 LtCn BT"/>
        <family val="2"/>
      </rPr>
      <t/>
    </r>
  </si>
  <si>
    <t>Implementación de sistema de gestión de seguridad y salud en el trabajo e inversión ambiental. Incluye valla informativa del proyecto</t>
  </si>
  <si>
    <t>3.0</t>
  </si>
  <si>
    <t>Mensajero</t>
  </si>
  <si>
    <t>AU%</t>
  </si>
  <si>
    <t>ESTATUS REQUISITOS JURÍDICOS</t>
  </si>
  <si>
    <t xml:space="preserve">Tecnología en seguridad e higiene ocupacional o afínes
</t>
  </si>
  <si>
    <t>CERTIFICADOS DE CONTRACTOS PRESENTADOS</t>
  </si>
  <si>
    <t>VERTICES INGENIERIA S.A.S.</t>
  </si>
  <si>
    <t>JOSE DE LA CRUZ MIRA HENAO</t>
  </si>
  <si>
    <t>811.001.651 - 1</t>
  </si>
  <si>
    <t>900.723.903 - 3</t>
  </si>
  <si>
    <t>900.571.932 - 3</t>
  </si>
  <si>
    <t>900.165.937 - 9</t>
  </si>
  <si>
    <t>900.066.226 - 6</t>
  </si>
  <si>
    <t>800.207.914 - 9</t>
  </si>
  <si>
    <t>900.336.649 - 7</t>
  </si>
  <si>
    <t>811.002.098 - 2</t>
  </si>
  <si>
    <t>83.141.859 - 5</t>
  </si>
  <si>
    <t>GUSTAVO ADOLFO CARMONA ALARCON</t>
  </si>
  <si>
    <t>94 + CD</t>
  </si>
  <si>
    <t>57 + CD</t>
  </si>
  <si>
    <t>JUANA DEL PILAR ALVAREZ SUAREZ</t>
  </si>
  <si>
    <t>253 + CD</t>
  </si>
  <si>
    <t>ISABEL CRISTINA OSSA VANEGAS</t>
  </si>
  <si>
    <t>85 + CD</t>
  </si>
  <si>
    <t>ANETH SABRINA VILLAMIL GUARIN</t>
  </si>
  <si>
    <t>138 + CD</t>
  </si>
  <si>
    <t>NICOLAS GIRALDO BEDOYA</t>
  </si>
  <si>
    <t>222 + CD</t>
  </si>
  <si>
    <t>JOHN ALBERTO CALLE GALLEGO</t>
  </si>
  <si>
    <t>377 + CD</t>
  </si>
  <si>
    <t>ANTONIO CORCHO ROCHA</t>
  </si>
  <si>
    <t>68 + CD</t>
  </si>
  <si>
    <t>107 + 9 + CD</t>
  </si>
  <si>
    <t>114 + 9 + CD</t>
  </si>
  <si>
    <t>RICARDO GUERRA BARRIENTOS</t>
  </si>
  <si>
    <t>105 + CD</t>
  </si>
  <si>
    <t>JOHN JAIRO ECHAVARRIA AGUILAR</t>
  </si>
  <si>
    <t>184 + 7 + CD</t>
  </si>
  <si>
    <t>JAIRO GUSTAVO LOPEZ URREA</t>
  </si>
  <si>
    <t>140 + 2CD</t>
  </si>
  <si>
    <t>REQUISITOS JURÍDICOS DE PARTICIPACIÓN  (personas naturales y jurídicas) numeral 5.1</t>
  </si>
  <si>
    <t>Cumple a folio 2 a 6</t>
  </si>
  <si>
    <t>Cumple a folios 3 al 6</t>
  </si>
  <si>
    <t>Cumple a folio 7</t>
  </si>
  <si>
    <t>Cumple a folios 8 y 9</t>
  </si>
  <si>
    <t>Cumple a folio 8</t>
  </si>
  <si>
    <t>Cumple a folio 11 anverso</t>
  </si>
  <si>
    <t>Cumple a folio 9</t>
  </si>
  <si>
    <t xml:space="preserve">Cumple a folio 11 </t>
  </si>
  <si>
    <t>Cumple a folio 10</t>
  </si>
  <si>
    <t>Cumple a folio 12</t>
  </si>
  <si>
    <t>Cumple a folio 11</t>
  </si>
  <si>
    <t xml:space="preserve">cumple a folio 12 anverso </t>
  </si>
  <si>
    <t>Cumple a folio 13</t>
  </si>
  <si>
    <t>Cumple con todos los códigos</t>
  </si>
  <si>
    <t xml:space="preserve">Cumple a folio 69 </t>
  </si>
  <si>
    <t>Cumple a folio 57</t>
  </si>
  <si>
    <t>Seguros del Estado SA</t>
  </si>
  <si>
    <t>Aseguradora Solidaria de Colombia</t>
  </si>
  <si>
    <t>65-44-101174430</t>
  </si>
  <si>
    <t>400-47-99400006459</t>
  </si>
  <si>
    <t>26/07/2019 al 26/19/2019</t>
  </si>
  <si>
    <t>26/07/2019 al 26/10/2019</t>
  </si>
  <si>
    <t>Cumple a folio 1 - 13</t>
  </si>
  <si>
    <t>Cumple a folios 3 - 14</t>
  </si>
  <si>
    <t>Cumple a folio 2 - 10</t>
  </si>
  <si>
    <t>Cumple a folio 2 - 8</t>
  </si>
  <si>
    <t>Cumple a folios 3 - 17</t>
  </si>
  <si>
    <t>Cumple a folio 5 - 18</t>
  </si>
  <si>
    <t>Cumple a folios 14 - 15</t>
  </si>
  <si>
    <t xml:space="preserve">Cumple a folio 16 </t>
  </si>
  <si>
    <t>Cumple afolio 12, solicitar cedula y tarjeta profesional de la revisora fiscal</t>
  </si>
  <si>
    <t>Cumple a folio 14 - 18</t>
  </si>
  <si>
    <t>Cumple a folio 20 - 22</t>
  </si>
  <si>
    <t>Cumple a folio 30</t>
  </si>
  <si>
    <t>Cumple a folio 19</t>
  </si>
  <si>
    <t>Cumple a folio 18</t>
  </si>
  <si>
    <t>Cumple a folios 13 - 14</t>
  </si>
  <si>
    <t xml:space="preserve">Cumple a folio </t>
  </si>
  <si>
    <t>Cumple afolios 24 - 26</t>
  </si>
  <si>
    <t>Cumple a folios 37 - 4o</t>
  </si>
  <si>
    <t>Cumple a folio 24</t>
  </si>
  <si>
    <t xml:space="preserve">Cumple, se anexa certificado </t>
  </si>
  <si>
    <t xml:space="preserve">Cumple a folios 24 y 27 </t>
  </si>
  <si>
    <t>Cumple a folio 28</t>
  </si>
  <si>
    <t xml:space="preserve">Cumple. Se anexa certificado </t>
  </si>
  <si>
    <t>Cumpla a folio 25</t>
  </si>
  <si>
    <t>Cumple a folio 20</t>
  </si>
  <si>
    <t>Cumple a folio 32</t>
  </si>
  <si>
    <t>Cumple a folio 29</t>
  </si>
  <si>
    <t>Cumplea folio 35</t>
  </si>
  <si>
    <t xml:space="preserve">Cumple con todos los códigos </t>
  </si>
  <si>
    <t>Cumple a folio 152</t>
  </si>
  <si>
    <t xml:space="preserve"> Cumple a folio 61</t>
  </si>
  <si>
    <t>Cumple a folio 77</t>
  </si>
  <si>
    <t>Cumple a folio 82</t>
  </si>
  <si>
    <t>Cumpla a folio 262</t>
  </si>
  <si>
    <t>Cumple a folio 52</t>
  </si>
  <si>
    <t>Seguros del estado SA</t>
  </si>
  <si>
    <t>Seguros Mundial</t>
  </si>
  <si>
    <t>65-44-101174890</t>
  </si>
  <si>
    <t>530-47-994000032999</t>
  </si>
  <si>
    <t>39-44-101107419</t>
  </si>
  <si>
    <t>21-44-10-1301594</t>
  </si>
  <si>
    <t>M-100101524</t>
  </si>
  <si>
    <t>M-100101571</t>
  </si>
  <si>
    <t>26/07/2019 al 15/12/2019</t>
  </si>
  <si>
    <t>26/07/2019 al 30/09/2019</t>
  </si>
  <si>
    <t>26/07/2019 al 26/09/2019</t>
  </si>
  <si>
    <t>26/07/2019 al 30/12/2019</t>
  </si>
  <si>
    <t>Cumple a folio 2 al 7</t>
  </si>
  <si>
    <t xml:space="preserve"> Cumple a folio 2 al 7</t>
  </si>
  <si>
    <t>Cumple a folio 73 al 79</t>
  </si>
  <si>
    <t>Cumple folio92 al 97</t>
  </si>
  <si>
    <t>Cumple a folio 80</t>
  </si>
  <si>
    <t>Cumple a folio 98</t>
  </si>
  <si>
    <t xml:space="preserve">Cumple a folio 81 </t>
  </si>
  <si>
    <t>Cumple a folio 99</t>
  </si>
  <si>
    <t>Cumple a folio 100</t>
  </si>
  <si>
    <t>Cumple a folio 83</t>
  </si>
  <si>
    <t>Cumple a folio 101</t>
  </si>
  <si>
    <t>Cumple a folio 68</t>
  </si>
  <si>
    <t>Cumple a folio 86</t>
  </si>
  <si>
    <t>Confianza</t>
  </si>
  <si>
    <t>05- Gu147218</t>
  </si>
  <si>
    <t>05- GU147223</t>
  </si>
  <si>
    <t>26/07/2019 AL 30/12/2019</t>
  </si>
  <si>
    <t>Cumple a folio 62 y ss</t>
  </si>
  <si>
    <t>Cumple a folios 1 - 16</t>
  </si>
  <si>
    <t xml:space="preserve">Cumple a folios 46, 48 - 77  </t>
  </si>
  <si>
    <t>Cumple a folio  148 - 1153</t>
  </si>
  <si>
    <t>Cumple a folio 84</t>
  </si>
  <si>
    <t>Cumple a folios 156 y 157</t>
  </si>
  <si>
    <t xml:space="preserve">Cumple se anexa certificado de acuerdo con la Ley 962 de 2005 </t>
  </si>
  <si>
    <t>Cumple a folio 159</t>
  </si>
  <si>
    <t xml:space="preserve">Cumple se anexa certifiacdo de acuerdo con la Ley 962 de 2005 </t>
  </si>
  <si>
    <t>Cumple a  folios 57 - 61</t>
  </si>
  <si>
    <t>Cumple a folio 17</t>
  </si>
  <si>
    <t>Cumple a folio 16</t>
  </si>
  <si>
    <t>Cumple con tofdos los códigos</t>
  </si>
  <si>
    <t>Cumple a folio 181</t>
  </si>
  <si>
    <t>65-44-101174716</t>
  </si>
  <si>
    <t>05- GU157229</t>
  </si>
  <si>
    <t>21-44-101302026</t>
  </si>
  <si>
    <t>26/07/2019 al 30/11/2019</t>
  </si>
  <si>
    <t>26/07/2019 al 30/10/2019</t>
  </si>
  <si>
    <t>26/07/2019 al 10/10/2019</t>
  </si>
  <si>
    <t>Tener capacidad jurídica para contratar. Por tanto, el Proponente debe:
(i) Ser mayor de edad; 
(ii) no tener inhabilidades, incompatibilidades ni conflictos de interés para contratar, según el artículo 4° del Acuerdo Superior 419 de 2014.
(iii) No tener ninguna de estas situaciones: Cesación de pagos o, cualquier otra circunstancia que justificadamente permita a la U.de.A presumir incapacidad o imposibilidad jurídica, económica o técnica para cumplir el objeto del contrato.</t>
  </si>
  <si>
    <t>(i) Ser ingeniero civil, arquitecto o arquitecto constructor.
(ii) Tener matrícula profesional vigente y expedida mínimo TRES (3) años antes del cierre de la INVITACIÓN.</t>
  </si>
  <si>
    <t>Estar afiliado y a paz y salvo con el Sistema de Salud (EPS) y el Sistema General de Pensiones en los términos de la Ley.
En caso de tener empleados a su cargo, deben estar afiliados y a paz y salvo con el Sistema General de Seguridad Social (Salud, Pensiones, Riesgos Laborales) y con los aportes Parafiscales (Caja de Compensación Familiar, Sena, ICBF).</t>
  </si>
  <si>
    <t>Tener capacidad jurídica para contratar. Por tanto, el Proponente debe:
 (i) Ser persona jurídica con capacidad jurídica para celebrar contratos;
(ii) Tener como objeto social principal, o conexo, las actividades establecidas en el objeto de la presente INVITACIÓN;
(iii) Haber sido registrada por lo menos TRES (3) años antes de la fecha de apertura de la INVITACIÓN;
(iv) Tener una vigencia mínima igual al término de duración de las garantías exigidas y un año más;
(v) Estar inscrita en la Cámara de Comercio de su domicilio.
(vi) No tener, el representante legal ni los miembros de su órgano de dirección y manejo (sea Junta Directiva, Junta de Socios, entre otras), inhabilidades, incompatibilidades ni conflictos de interés para contratar con la U.de.A, según la Constitución y la Ley; y el Acuerdo Superior 395 de 2011.
(vii) No tener ninguna de estas situaciones: Cesación de pagos o, cualquier otra circunstancia que justificadamente permita a la U.de.A presumir incapacidad o imposibilidad jurídica, económica o técnica para cumplir el objeto del contrato.</t>
  </si>
  <si>
    <t>(i) Ser el representante legal: ingeniero civil, arquitecto o arquitecto constructor.
(ii) Tener matrícula profesional vigente, que haya sido expedida mínimo TRES (3) años antes del cierre de la presente INVITACIÓN.
Cuando el representante legal NO CUMPLA el requisito anterior, la propuesta debe ser también FIRMADA o ABONADA, por un profesional que SÍ cumpla el requisito.</t>
  </si>
  <si>
    <t>Número de póliza</t>
  </si>
  <si>
    <t>Valor asegurado</t>
  </si>
  <si>
    <t>Vigencia desde - hasta</t>
  </si>
  <si>
    <t>CUMPLE</t>
  </si>
  <si>
    <t>PRESENTÓ CERTIFICADO</t>
  </si>
  <si>
    <t>ACORDE A ITEM 5.2.1 (T.R.)</t>
  </si>
  <si>
    <t>SIN OBSERVACIÓN</t>
  </si>
  <si>
    <t>NINGUNO</t>
  </si>
  <si>
    <t>SI</t>
  </si>
  <si>
    <t>293 DE 2014</t>
  </si>
  <si>
    <t>BIENESTAR 2016 - 0920</t>
  </si>
  <si>
    <t>MUNICIPIO DE MEDELLIN</t>
  </si>
  <si>
    <t>VIVA</t>
  </si>
  <si>
    <t>FUNDACION UNIVERSIDAD DE ANTIOQUIA</t>
  </si>
  <si>
    <t>NO</t>
  </si>
  <si>
    <t>070 / 2015</t>
  </si>
  <si>
    <t>4600061902 DE 2015</t>
  </si>
  <si>
    <t>015 DE 2014</t>
  </si>
  <si>
    <t>007 DE 2016</t>
  </si>
  <si>
    <t>EJERCITO NACIONAL DE COLOMBIA - CENAC - CALI</t>
  </si>
  <si>
    <t>ALCALDIA MUNICIPAL DE MEDELLIN</t>
  </si>
  <si>
    <t>FISCALIA GENERAL DE LA NACION</t>
  </si>
  <si>
    <t>PI - 2015</t>
  </si>
  <si>
    <t>1249 - 2016</t>
  </si>
  <si>
    <t>GLI - 103 - 2017</t>
  </si>
  <si>
    <t>HIDROELECTRICA ITUANGO S.A E.S.P.</t>
  </si>
  <si>
    <t>ICBF REGIONAL BOGOTA</t>
  </si>
  <si>
    <t>DEPARTAMENTO DE ANTIOQUIA - FABRICA DE LICORES Y ALCOHOLES DE ANTIOQUIA</t>
  </si>
  <si>
    <t>SENA</t>
  </si>
  <si>
    <t>C</t>
  </si>
  <si>
    <t>NO CUMPLE</t>
  </si>
  <si>
    <t>PENDIENTES</t>
  </si>
  <si>
    <t>PENDIENTES POR SUBSANAR</t>
  </si>
  <si>
    <t>CONSORCIO CRAIV APARTADO</t>
  </si>
  <si>
    <t>130 - CRCVL - 2017</t>
  </si>
  <si>
    <t>016 - DIFAB - 2018</t>
  </si>
  <si>
    <t>018 - DIFAB - 2018</t>
  </si>
  <si>
    <t>169 - MDN - CGFM - ESDEG - 2018</t>
  </si>
  <si>
    <t>CENTROS RECREACIONALES Y SEDES HABITACIONALES DIFAB</t>
  </si>
  <si>
    <t>ESCUELA SUPERIOR DE GUERRA "GENERAL RAFAEL REYES PRIETO"</t>
  </si>
  <si>
    <t>155 DE 2013</t>
  </si>
  <si>
    <t>47 DE 2014</t>
  </si>
  <si>
    <t>48 DE 2014</t>
  </si>
  <si>
    <t>065 - DISAN - ARC - 2016</t>
  </si>
  <si>
    <t>194 DE 2016</t>
  </si>
  <si>
    <t>INSTITUTO TECNICO CENTRAL LA SALLE</t>
  </si>
  <si>
    <t>INSTITUTO DE INFRAESTRUCTURA Y CONCESIONES DE CUNDINAMARCA</t>
  </si>
  <si>
    <t>DIRECCION DE SANIDAD NAVAL</t>
  </si>
  <si>
    <t>INSTITUTO NACIONAL DE SALUD</t>
  </si>
  <si>
    <t>2015 - 00 - 13 - 001</t>
  </si>
  <si>
    <t>PN MECUC NRO 75 - 6610019 - 18</t>
  </si>
  <si>
    <t>GOBERNACION DE ANTIOQUIA</t>
  </si>
  <si>
    <t>SECRETARIA DE CULTURA CIUDADANA - MUNICIPIO DE MEDELLIN</t>
  </si>
  <si>
    <t>POLICIA METROPOLITANA DE CUCUTA</t>
  </si>
  <si>
    <t>UT</t>
  </si>
  <si>
    <t>4600060792 DE 2015</t>
  </si>
  <si>
    <t>09 - 00 - 21 - 18 - 041 - 13</t>
  </si>
  <si>
    <t>MUNICIPIO DE ENVIGADO</t>
  </si>
  <si>
    <t>4600061327 - 2015</t>
  </si>
  <si>
    <t>20740004 - 001 - 2017</t>
  </si>
  <si>
    <t>21760002 / 001 OE / 2017</t>
  </si>
  <si>
    <t>ESPUMAS MEDELLIN S.A.</t>
  </si>
  <si>
    <t>433 DE 2014</t>
  </si>
  <si>
    <t>196 DE 2014</t>
  </si>
  <si>
    <t>003 - 2015</t>
  </si>
  <si>
    <t>63 DE 2017</t>
  </si>
  <si>
    <t>MUNICIPIO DE BARBOSA</t>
  </si>
  <si>
    <t>MUNICIPIO DEL RETIRO</t>
  </si>
  <si>
    <t>COLEGIO MAYOR DE ANTIOQUIA</t>
  </si>
  <si>
    <t>EMPRESA DE DESARROLLO URBANO</t>
  </si>
  <si>
    <t>SPTT - LP - 003 DE 2018</t>
  </si>
  <si>
    <t>2015 - OP - 03</t>
  </si>
  <si>
    <t>2015 - OP - 016</t>
  </si>
  <si>
    <t>MUNICIPIO DE TAMESIS</t>
  </si>
  <si>
    <t>MUNICIPIO DE PEQUE</t>
  </si>
  <si>
    <t>4600004371 DE 2015</t>
  </si>
  <si>
    <t>005 - 2016</t>
  </si>
  <si>
    <t>014 - 2017</t>
  </si>
  <si>
    <t>013 - 2017</t>
  </si>
  <si>
    <t>2017 - 12141</t>
  </si>
  <si>
    <t>MUNICIPIO DE SONSON</t>
  </si>
  <si>
    <t>MUNICIPIO DE GUARNE</t>
  </si>
  <si>
    <t>FUNDACION EPM</t>
  </si>
  <si>
    <t>08 - 6 - 16170 - 2015</t>
  </si>
  <si>
    <t>131 - JEAVE - 2014</t>
  </si>
  <si>
    <t>335 DE 2017</t>
  </si>
  <si>
    <t>020 - 2012</t>
  </si>
  <si>
    <t>PN DIPOL SA MC No 04 - 6 - 6 - 10055 - 2016</t>
  </si>
  <si>
    <t>POLICIA NACIONAL DIRECCION DE BIENESTAR SOCIAL</t>
  </si>
  <si>
    <t>EJERCITO NACIONAL - JEFATURA DE AVIACION</t>
  </si>
  <si>
    <t>BIBLIOTECA PUBLICA PILOTO DE MEDELLIN</t>
  </si>
  <si>
    <t>FISCALIA GENERAL - MEDELLIN</t>
  </si>
  <si>
    <t>DIRECCION DE INTELIGENCIA DE LA POLICIA</t>
  </si>
  <si>
    <t>CUMPLEN CON LO SOLICITADO</t>
  </si>
  <si>
    <t>H</t>
  </si>
  <si>
    <t>011 - 00 - T - GAAMA - ESALO - 2016</t>
  </si>
  <si>
    <t>FUERZA AEREA COLOMBIANA</t>
  </si>
  <si>
    <t>REQUERIMIENTOS SUBSANADOS</t>
  </si>
  <si>
    <t>TOTAL COSTOS UNITARIOS</t>
  </si>
  <si>
    <t>NO CUMPLEN CON LO SOLICITADO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</si>
</sst>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quot;$&quot;#,##0.00;[Red]\-&quot;$&quot;#,##0.00"/>
    <numFmt numFmtId="166" formatCode="_ * #,##0.00_ ;_ * \-#,##0.00_ ;_ * &quot;-&quot;??_ ;_ @_ "/>
    <numFmt numFmtId="167" formatCode="&quot;K=&quot;\ \ \ \ #,##0.00\ &quot;de contra&quot;"/>
    <numFmt numFmtId="168" formatCode="&quot;$&quot;\ #,##0.00"/>
    <numFmt numFmtId="169" formatCode="#,##0.00\ &quot;SMMLV&quot;"/>
    <numFmt numFmtId="170" formatCode="_ * #,##0_ ;_ * \-#,##0_ ;_ * &quot;-&quot;??_ ;_ @_ "/>
    <numFmt numFmtId="171" formatCode="_-* #,##0.00\ [$€]_-;\-* #,##0.00\ [$€]_-;_-* &quot;-&quot;??\ [$€]_-;_-@_-"/>
    <numFmt numFmtId="172" formatCode="\$#,##0.00_);[Red]\(\$#,##0.00\)"/>
    <numFmt numFmtId="173" formatCode="&quot;$&quot;\ #,##0.00;[Red]&quot;$&quot;\ \-#,##0.00"/>
    <numFmt numFmtId="174" formatCode="_-* #,##0.00\ _$_-;\-* #,##0.00\ _$_-;_-* &quot;-&quot;??\ _$_-;_-@_-"/>
    <numFmt numFmtId="175" formatCode="#,##0.000"/>
    <numFmt numFmtId="176" formatCode="0.0"/>
    <numFmt numFmtId="177" formatCode="###,###,##0.00000"/>
    <numFmt numFmtId="178" formatCode="&quot;$&quot;\ #,##0;&quot;$&quot;\ \-#,##0"/>
    <numFmt numFmtId="179" formatCode="_ &quot;$&quot;\ * #,##0.00_ ;_ &quot;$&quot;\ * \-#,##0.00_ ;_ &quot;$&quot;\ * &quot;-&quot;??_ ;_ @_ "/>
    <numFmt numFmtId="180" formatCode="_ &quot;$&quot;\ * #,##0_ ;_ &quot;$&quot;\ * \-#,##0_ ;_ &quot;$&quot;\ * &quot;-&quot;_ ;_ @_ "/>
    <numFmt numFmtId="181" formatCode="&quot;$&quot;\ #,##0.00;&quot;$&quot;\ \-#,##0.00"/>
    <numFmt numFmtId="182" formatCode="[$$-240A]\ #,##0.00"/>
    <numFmt numFmtId="183" formatCode="&quot;$&quot;\ #,##0;[Red]&quot;$&quot;\ \-#,##0"/>
    <numFmt numFmtId="184" formatCode="_(* #,##0_);_(* \(#,##0\);_(* &quot;-&quot;??_);_(@_)"/>
    <numFmt numFmtId="185" formatCode="_([$$-240A]\ * #,##0_);_([$$-240A]\ * \(#,##0\);_([$$-240A]\ * &quot;-&quot;_);_(@_)"/>
    <numFmt numFmtId="186" formatCode="#,##0;[Red]#,##0"/>
    <numFmt numFmtId="187" formatCode="#,##0.00;[Red]#,##0.00"/>
    <numFmt numFmtId="188" formatCode="&quot;$&quot;\ #,##0"/>
    <numFmt numFmtId="189" formatCode="&quot;$&quot;#,##0"/>
    <numFmt numFmtId="190" formatCode="&quot;$&quot;#,##0.00"/>
    <numFmt numFmtId="191" formatCode="#,##0.0000"/>
    <numFmt numFmtId="192" formatCode="#,##0.00_ ;[Red]\-#,##0.00\ "/>
    <numFmt numFmtId="193" formatCode="&quot;X=&quot;0.0"/>
    <numFmt numFmtId="194" formatCode="_(&quot;$&quot;\ * #,##0.00_);_(&quot;$&quot;\ * \(#,##0.00\);_(&quot;$&quot;\ * &quot;-&quot;??_);_(@_)"/>
    <numFmt numFmtId="195" formatCode="_(&quot;$&quot;* #,##0.00_);_(&quot;$&quot;* \(#,##0.00\);_(&quot;$&quot;* &quot;-&quot;??_);_(@_)"/>
    <numFmt numFmtId="196" formatCode="_-&quot;$&quot;* #,##0_-;\-&quot;$&quot;* #,##0_-;_-&quot;$&quot;* &quot;-&quot;??_-;_-@_-"/>
    <numFmt numFmtId="197" formatCode="#,##0.0"/>
    <numFmt numFmtId="198" formatCode="_-[$$-240A]\ * #,##0_-;\-[$$-240A]\ * #,##0_-;_-[$$-240A]\ * &quot;-&quot;??_-;_-@_-"/>
    <numFmt numFmtId="199" formatCode="0.000%"/>
    <numFmt numFmtId="200" formatCode="0.00000000%"/>
    <numFmt numFmtId="201" formatCode="0.0%"/>
  </numFmts>
  <fonts count="11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2"/>
      <name val="Arial"/>
      <family val="2"/>
    </font>
    <font>
      <b/>
      <sz val="12"/>
      <name val="Arial"/>
      <family val="2"/>
    </font>
    <font>
      <sz val="9"/>
      <name val="Arial"/>
      <family val="2"/>
    </font>
    <font>
      <u/>
      <sz val="7"/>
      <color theme="10"/>
      <name val="Arial"/>
      <family val="2"/>
    </font>
    <font>
      <u/>
      <sz val="8.5"/>
      <color theme="10"/>
      <name val="Arial"/>
      <family val="2"/>
    </font>
    <font>
      <sz val="10"/>
      <name val="Helv"/>
      <charset val="204"/>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i/>
      <sz val="8"/>
      <name val="Arial"/>
      <family val="2"/>
    </font>
    <font>
      <b/>
      <sz val="11"/>
      <color indexed="62"/>
      <name val="Calibri"/>
      <family val="2"/>
    </font>
    <font>
      <sz val="11"/>
      <color indexed="62"/>
      <name val="Calibri"/>
      <family val="2"/>
    </font>
    <font>
      <i/>
      <sz val="11"/>
      <color indexed="23"/>
      <name val="Calibri"/>
      <family val="2"/>
    </font>
    <font>
      <b/>
      <i/>
      <sz val="7"/>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9"/>
      <name val="Calibri"/>
      <family val="2"/>
    </font>
    <font>
      <sz val="10"/>
      <name val="Myriad Pro"/>
    </font>
    <font>
      <b/>
      <sz val="11"/>
      <color indexed="63"/>
      <name val="Calibri"/>
      <family val="2"/>
    </font>
    <font>
      <b/>
      <sz val="8"/>
      <name val="Arial"/>
      <family val="2"/>
    </font>
    <font>
      <b/>
      <sz val="18"/>
      <color indexed="56"/>
      <name val="Cambria"/>
      <family val="2"/>
    </font>
    <font>
      <b/>
      <sz val="11"/>
      <name val="Arial"/>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b/>
      <sz val="16"/>
      <name val="Arial"/>
      <family val="2"/>
    </font>
    <font>
      <sz val="10"/>
      <color rgb="FFFF0000"/>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sz val="11"/>
      <color rgb="FF000000"/>
      <name val="Calibri"/>
      <family val="2"/>
    </font>
    <font>
      <sz val="11"/>
      <name val="Calibri"/>
      <family val="2"/>
      <scheme val="minor"/>
    </font>
    <font>
      <b/>
      <sz val="11"/>
      <name val="Calibri"/>
      <family val="2"/>
      <scheme val="minor"/>
    </font>
    <font>
      <b/>
      <sz val="12"/>
      <name val="Calibri"/>
      <family val="2"/>
      <scheme val="minor"/>
    </font>
    <font>
      <sz val="8"/>
      <name val="Calibri"/>
      <family val="2"/>
      <scheme val="minor"/>
    </font>
    <font>
      <sz val="11"/>
      <name val="Arial"/>
      <family val="2"/>
    </font>
    <font>
      <b/>
      <sz val="12"/>
      <color theme="1"/>
      <name val="Arial"/>
      <family val="2"/>
    </font>
    <font>
      <b/>
      <sz val="14"/>
      <color rgb="FF000000"/>
      <name val="Calibri"/>
      <family val="2"/>
    </font>
    <font>
      <sz val="11"/>
      <color theme="1"/>
      <name val="Arial"/>
      <family val="2"/>
    </font>
    <font>
      <b/>
      <sz val="11"/>
      <color theme="1"/>
      <name val="Arial"/>
      <family val="2"/>
    </font>
    <font>
      <sz val="10"/>
      <name val="Swis721 LtCn BT"/>
      <family val="2"/>
    </font>
    <font>
      <sz val="11"/>
      <name val="Swis721 LtCn BT"/>
      <family val="2"/>
    </font>
    <font>
      <b/>
      <sz val="12"/>
      <name val="Swis721 LtCn BT"/>
      <family val="2"/>
    </font>
    <font>
      <b/>
      <sz val="10"/>
      <name val="Swis721 LtCn BT"/>
      <family val="2"/>
    </font>
    <font>
      <b/>
      <sz val="9"/>
      <name val="Swis721 LtCn BT"/>
      <family val="2"/>
    </font>
    <font>
      <sz val="9"/>
      <name val="Swis721 LtCn BT"/>
      <family val="2"/>
    </font>
    <font>
      <sz val="16"/>
      <name val="Arial"/>
      <family val="2"/>
    </font>
    <font>
      <b/>
      <sz val="11"/>
      <color rgb="FF000000"/>
      <name val="Arial"/>
      <family val="2"/>
    </font>
    <font>
      <sz val="11"/>
      <color rgb="FF000000"/>
      <name val="Arial"/>
      <family val="2"/>
    </font>
    <font>
      <sz val="12"/>
      <name val="Calibri"/>
      <family val="2"/>
      <scheme val="minor"/>
    </font>
    <font>
      <b/>
      <sz val="16"/>
      <name val="Calibri"/>
      <family val="2"/>
      <scheme val="minor"/>
    </font>
    <font>
      <b/>
      <vertAlign val="subscript"/>
      <sz val="12"/>
      <name val="Calibri"/>
      <family val="2"/>
      <scheme val="minor"/>
    </font>
    <font>
      <b/>
      <sz val="20"/>
      <name val="Calibri"/>
      <family val="2"/>
      <scheme val="minor"/>
    </font>
    <font>
      <sz val="10"/>
      <name val="Arial"/>
      <family val="2"/>
    </font>
    <font>
      <b/>
      <sz val="10"/>
      <color rgb="FFFF0000"/>
      <name val="Arial"/>
      <family val="2"/>
    </font>
    <font>
      <b/>
      <sz val="10"/>
      <name val="Calibri"/>
      <family val="2"/>
      <scheme val="minor"/>
    </font>
    <font>
      <b/>
      <sz val="9"/>
      <name val="Calibri"/>
      <family val="2"/>
      <scheme val="minor"/>
    </font>
    <font>
      <sz val="10"/>
      <name val="Century Gothic"/>
      <family val="2"/>
    </font>
    <font>
      <u/>
      <sz val="10"/>
      <color theme="10"/>
      <name val="Arial"/>
      <family val="2"/>
    </font>
    <font>
      <sz val="8"/>
      <name val="Arial"/>
      <family val="2"/>
    </font>
    <font>
      <sz val="11"/>
      <color theme="0"/>
      <name val="Calibri"/>
      <family val="2"/>
      <scheme val="minor"/>
    </font>
    <font>
      <b/>
      <sz val="18"/>
      <color theme="1"/>
      <name val="Arial"/>
      <family val="2"/>
    </font>
    <font>
      <b/>
      <sz val="18"/>
      <name val="Arial"/>
      <family val="2"/>
    </font>
    <font>
      <sz val="10"/>
      <name val="Arial"/>
      <family val="2"/>
    </font>
    <font>
      <b/>
      <sz val="11"/>
      <name val="Century Gothic"/>
      <family val="2"/>
    </font>
    <font>
      <i/>
      <sz val="10"/>
      <name val="Swis721 LtCn BT"/>
      <family val="2"/>
    </font>
    <font>
      <u/>
      <sz val="9"/>
      <name val="Swis721 LtCn BT"/>
      <family val="2"/>
    </font>
    <font>
      <i/>
      <sz val="9"/>
      <name val="Swis721 LtCn BT"/>
      <family val="2"/>
    </font>
    <font>
      <b/>
      <sz val="11.5"/>
      <color indexed="8"/>
      <name val="Swis721 LtCn BT"/>
      <family val="2"/>
    </font>
    <font>
      <sz val="11"/>
      <name val="Century Gothic"/>
      <family val="2"/>
    </font>
    <font>
      <b/>
      <sz val="22"/>
      <name val="Arial"/>
      <family val="2"/>
    </font>
    <font>
      <b/>
      <sz val="26"/>
      <color rgb="FF000000"/>
      <name val="Calibri"/>
      <family val="2"/>
    </font>
    <font>
      <b/>
      <sz val="20"/>
      <name val="Arial"/>
      <family val="2"/>
    </font>
    <font>
      <b/>
      <sz val="11"/>
      <color theme="0"/>
      <name val="Arial"/>
      <family val="2"/>
    </font>
    <font>
      <sz val="11.5"/>
      <name val="Arial"/>
      <family val="2"/>
    </font>
    <font>
      <u/>
      <sz val="16"/>
      <name val="Arial"/>
      <family val="2"/>
    </font>
    <font>
      <sz val="9"/>
      <color theme="6" tint="-0.249977111117893"/>
      <name val="Swis721 LtCn BT"/>
      <family val="2"/>
    </font>
    <font>
      <sz val="9"/>
      <color rgb="FFFF0000"/>
      <name val="Swis721 LtCn BT"/>
      <family val="2"/>
    </font>
    <font>
      <sz val="10"/>
      <name val="Arial"/>
      <family val="2"/>
    </font>
    <font>
      <b/>
      <sz val="48"/>
      <name val="Arial"/>
      <family val="2"/>
    </font>
    <font>
      <b/>
      <sz val="10"/>
      <name val="Century Gothic"/>
      <family val="2"/>
    </font>
    <font>
      <b/>
      <sz val="11.5"/>
      <name val="Arial"/>
      <family val="2"/>
    </font>
    <font>
      <b/>
      <sz val="24"/>
      <name val="Arial"/>
      <family val="2"/>
    </font>
    <font>
      <u/>
      <sz val="28"/>
      <name val="Symbol"/>
      <family val="1"/>
      <charset val="2"/>
    </font>
    <font>
      <b/>
      <sz val="11.5"/>
      <color indexed="8"/>
      <name val="Arial"/>
      <family val="2"/>
    </font>
    <font>
      <sz val="10"/>
      <name val="Calibri"/>
      <family val="2"/>
    </font>
    <font>
      <sz val="20"/>
      <name val="Arial"/>
      <family val="2"/>
    </font>
    <font>
      <b/>
      <sz val="72"/>
      <name val="Arial"/>
      <family val="2"/>
    </font>
    <font>
      <sz val="9"/>
      <color indexed="81"/>
      <name val="Swis721 LtCn BT"/>
      <family val="2"/>
    </font>
    <font>
      <sz val="9"/>
      <color indexed="81"/>
      <name val="Tahoma"/>
      <family val="2"/>
    </font>
    <font>
      <b/>
      <sz val="20"/>
      <color theme="1"/>
      <name val="Arial"/>
      <family val="2"/>
    </font>
  </fonts>
  <fills count="5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indexed="4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F0"/>
        <bgColor indexed="64"/>
      </patternFill>
    </fill>
    <fill>
      <patternFill patternType="solid">
        <fgColor theme="6" tint="-0.249977111117893"/>
        <bgColor indexed="64"/>
      </patternFill>
    </fill>
    <fill>
      <patternFill patternType="solid">
        <fgColor rgb="FFFFC000"/>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39997558519241921"/>
        <bgColor indexed="8"/>
      </patternFill>
    </fill>
    <fill>
      <patternFill patternType="solid">
        <fgColor rgb="FFFFFFCC"/>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00FFFF"/>
        <bgColor indexed="64"/>
      </patternFill>
    </fill>
    <fill>
      <patternFill patternType="solid">
        <fgColor rgb="FFFF0000"/>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double">
        <color auto="1"/>
      </bottom>
      <diagonal/>
    </border>
    <border>
      <left style="double">
        <color auto="1"/>
      </left>
      <right style="medium">
        <color auto="1"/>
      </right>
      <top style="hair">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double">
        <color auto="1"/>
      </right>
      <top style="hair">
        <color auto="1"/>
      </top>
      <bottom style="hair">
        <color auto="1"/>
      </bottom>
      <diagonal/>
    </border>
    <border>
      <left style="double">
        <color auto="1"/>
      </left>
      <right style="medium">
        <color auto="1"/>
      </right>
      <top/>
      <bottom style="hair">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style="hair">
        <color auto="1"/>
      </bottom>
      <diagonal/>
    </border>
    <border>
      <left style="medium">
        <color auto="1"/>
      </left>
      <right style="double">
        <color auto="1"/>
      </right>
      <top/>
      <bottom style="hair">
        <color auto="1"/>
      </bottom>
      <diagonal/>
    </border>
    <border>
      <left style="double">
        <color auto="1"/>
      </left>
      <right style="medium">
        <color auto="1"/>
      </right>
      <top/>
      <bottom/>
      <diagonal/>
    </border>
    <border>
      <left style="medium">
        <color auto="1"/>
      </left>
      <right style="medium">
        <color auto="1"/>
      </right>
      <top/>
      <bottom/>
      <diagonal/>
    </border>
    <border>
      <left style="medium">
        <color auto="1"/>
      </left>
      <right style="double">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bottom style="hair">
        <color auto="1"/>
      </bottom>
      <diagonal/>
    </border>
    <border>
      <left style="medium">
        <color auto="1"/>
      </left>
      <right/>
      <top style="hair">
        <color auto="1"/>
      </top>
      <bottom style="hair">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double">
        <color auto="1"/>
      </left>
      <right style="double">
        <color auto="1"/>
      </right>
      <top/>
      <bottom style="double">
        <color auto="1"/>
      </bottom>
      <diagonal/>
    </border>
    <border>
      <left style="double">
        <color auto="1"/>
      </left>
      <right style="double">
        <color auto="1"/>
      </right>
      <top style="double">
        <color auto="1"/>
      </top>
      <bottom/>
      <diagonal/>
    </border>
    <border>
      <left style="double">
        <color auto="1"/>
      </left>
      <right style="double">
        <color auto="1"/>
      </right>
      <top/>
      <bottom style="thin">
        <color indexed="64"/>
      </bottom>
      <diagonal/>
    </border>
    <border>
      <left style="double">
        <color auto="1"/>
      </left>
      <right style="medium">
        <color auto="1"/>
      </right>
      <top style="double">
        <color auto="1"/>
      </top>
      <bottom style="thick">
        <color auto="1"/>
      </bottom>
      <diagonal/>
    </border>
    <border>
      <left style="medium">
        <color auto="1"/>
      </left>
      <right style="medium">
        <color auto="1"/>
      </right>
      <top style="double">
        <color auto="1"/>
      </top>
      <bottom style="thick">
        <color auto="1"/>
      </bottom>
      <diagonal/>
    </border>
    <border>
      <left style="medium">
        <color auto="1"/>
      </left>
      <right/>
      <top style="double">
        <color auto="1"/>
      </top>
      <bottom style="thick">
        <color auto="1"/>
      </bottom>
      <diagonal/>
    </border>
    <border>
      <left style="medium">
        <color auto="1"/>
      </left>
      <right style="double">
        <color auto="1"/>
      </right>
      <top style="double">
        <color auto="1"/>
      </top>
      <bottom style="thick">
        <color auto="1"/>
      </bottom>
      <diagonal/>
    </border>
    <border>
      <left style="double">
        <color auto="1"/>
      </left>
      <right style="double">
        <color indexed="64"/>
      </right>
      <top style="thin">
        <color indexed="64"/>
      </top>
      <bottom/>
      <diagonal/>
    </border>
    <border>
      <left style="medium">
        <color auto="1"/>
      </left>
      <right style="medium">
        <color auto="1"/>
      </right>
      <top style="double">
        <color auto="1"/>
      </top>
      <bottom style="medium">
        <color auto="1"/>
      </bottom>
      <diagonal/>
    </border>
    <border>
      <left/>
      <right/>
      <top style="double">
        <color auto="1"/>
      </top>
      <bottom style="medium">
        <color auto="1"/>
      </bottom>
      <diagonal/>
    </border>
    <border>
      <left/>
      <right/>
      <top style="double">
        <color auto="1"/>
      </top>
      <bottom/>
      <diagonal/>
    </border>
    <border>
      <left/>
      <right/>
      <top style="thin">
        <color indexed="64"/>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double">
        <color indexed="64"/>
      </left>
      <right style="medium">
        <color indexed="64"/>
      </right>
      <top style="medium">
        <color indexed="64"/>
      </top>
      <bottom style="double">
        <color indexed="64"/>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style="double">
        <color indexed="64"/>
      </right>
      <top/>
      <bottom/>
      <diagonal/>
    </border>
    <border>
      <left style="double">
        <color auto="1"/>
      </left>
      <right/>
      <top style="double">
        <color auto="1"/>
      </top>
      <bottom style="medium">
        <color auto="1"/>
      </bottom>
      <diagonal/>
    </border>
    <border>
      <left/>
      <right style="medium">
        <color auto="1"/>
      </right>
      <top style="double">
        <color auto="1"/>
      </top>
      <bottom style="medium">
        <color auto="1"/>
      </bottom>
      <diagonal/>
    </border>
    <border>
      <left style="medium">
        <color auto="1"/>
      </left>
      <right style="double">
        <color auto="1"/>
      </right>
      <top style="double">
        <color auto="1"/>
      </top>
      <bottom style="medium">
        <color auto="1"/>
      </bottom>
      <diagonal/>
    </border>
    <border>
      <left style="medium">
        <color auto="1"/>
      </left>
      <right style="double">
        <color auto="1"/>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medium">
        <color auto="1"/>
      </right>
      <top style="double">
        <color auto="1"/>
      </top>
      <bottom style="double">
        <color auto="1"/>
      </bottom>
      <diagonal/>
    </border>
    <border>
      <left style="double">
        <color auto="1"/>
      </left>
      <right style="thin">
        <color indexed="64"/>
      </right>
      <top style="thin">
        <color indexed="64"/>
      </top>
      <bottom/>
      <diagonal/>
    </border>
    <border>
      <left style="double">
        <color auto="1"/>
      </left>
      <right style="thin">
        <color indexed="64"/>
      </right>
      <top/>
      <bottom style="thin">
        <color indexed="64"/>
      </bottom>
      <diagonal/>
    </border>
    <border>
      <left style="double">
        <color auto="1"/>
      </left>
      <right style="double">
        <color auto="1"/>
      </right>
      <top style="double">
        <color auto="1"/>
      </top>
      <bottom style="double">
        <color auto="1"/>
      </bottom>
      <diagonal/>
    </border>
    <border>
      <left style="thin">
        <color auto="1"/>
      </left>
      <right style="thin">
        <color auto="1"/>
      </right>
      <top style="double">
        <color auto="1"/>
      </top>
      <bottom style="thin">
        <color auto="1"/>
      </bottom>
      <diagonal/>
    </border>
    <border>
      <left style="double">
        <color indexed="64"/>
      </left>
      <right style="thin">
        <color indexed="64"/>
      </right>
      <top style="thin">
        <color indexed="64"/>
      </top>
      <bottom style="thin">
        <color indexed="64"/>
      </bottom>
      <diagonal/>
    </border>
    <border>
      <left style="thin">
        <color auto="1"/>
      </left>
      <right style="double">
        <color indexed="64"/>
      </right>
      <top style="thin">
        <color indexed="64"/>
      </top>
      <bottom style="thin">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rgb="FF000000"/>
      </left>
      <right style="thin">
        <color rgb="FF000000"/>
      </right>
      <top style="thin">
        <color rgb="FF000000"/>
      </top>
      <bottom style="thin">
        <color rgb="FF000000"/>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rgb="FF000000"/>
      </left>
      <right style="thin">
        <color rgb="FF000000"/>
      </right>
      <top style="thick">
        <color rgb="FF000000"/>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auto="1"/>
      </left>
      <right style="double">
        <color indexed="64"/>
      </right>
      <top/>
      <bottom style="thin">
        <color auto="1"/>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indexed="64"/>
      </left>
      <right style="thin">
        <color rgb="FF000000"/>
      </right>
      <top style="thin">
        <color rgb="FF000000"/>
      </top>
      <bottom/>
      <diagonal/>
    </border>
    <border>
      <left style="thin">
        <color rgb="FF000000"/>
      </left>
      <right style="thin">
        <color indexed="64"/>
      </right>
      <top/>
      <bottom/>
      <diagonal/>
    </border>
    <border>
      <left style="thin">
        <color auto="1"/>
      </left>
      <right style="double">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medium">
        <color indexed="64"/>
      </top>
      <bottom style="hair">
        <color auto="1"/>
      </bottom>
      <diagonal/>
    </border>
    <border>
      <left style="medium">
        <color auto="1"/>
      </left>
      <right style="double">
        <color auto="1"/>
      </right>
      <top style="medium">
        <color auto="1"/>
      </top>
      <bottom style="hair">
        <color auto="1"/>
      </bottom>
      <diagonal/>
    </border>
    <border>
      <left style="double">
        <color auto="1"/>
      </left>
      <right style="medium">
        <color auto="1"/>
      </right>
      <top style="hair">
        <color auto="1"/>
      </top>
      <bottom style="medium">
        <color auto="1"/>
      </bottom>
      <diagonal/>
    </border>
    <border>
      <left style="medium">
        <color indexed="64"/>
      </left>
      <right style="medium">
        <color indexed="64"/>
      </right>
      <top style="hair">
        <color indexed="64"/>
      </top>
      <bottom style="medium">
        <color auto="1"/>
      </bottom>
      <diagonal/>
    </border>
    <border>
      <left style="medium">
        <color auto="1"/>
      </left>
      <right style="medium">
        <color auto="1"/>
      </right>
      <top style="medium">
        <color auto="1"/>
      </top>
      <bottom style="double">
        <color auto="1"/>
      </bottom>
      <diagonal/>
    </border>
    <border>
      <left style="medium">
        <color auto="1"/>
      </left>
      <right style="double">
        <color auto="1"/>
      </right>
      <top style="medium">
        <color auto="1"/>
      </top>
      <bottom style="double">
        <color indexed="64"/>
      </bottom>
      <diagonal/>
    </border>
    <border>
      <left style="thin">
        <color auto="1"/>
      </left>
      <right/>
      <top/>
      <bottom style="double">
        <color auto="1"/>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auto="1"/>
      </left>
      <right/>
      <top style="thin">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s>
  <cellStyleXfs count="435">
    <xf numFmtId="0" fontId="0" fillId="0" borderId="0"/>
    <xf numFmtId="165" fontId="13" fillId="0" borderId="0" applyFont="0" applyFill="0" applyProtection="0"/>
    <xf numFmtId="0" fontId="13" fillId="0" borderId="0"/>
    <xf numFmtId="166" fontId="16" fillId="0" borderId="0" applyFont="0" applyFill="0" applyBorder="0" applyAlignment="0" applyProtection="0"/>
    <xf numFmtId="171" fontId="13"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2" fontId="13" fillId="0" borderId="0" applyFont="0" applyFill="0" applyProtection="0"/>
    <xf numFmtId="172" fontId="13" fillId="0" borderId="0" applyFont="0" applyFill="0" applyProtection="0"/>
    <xf numFmtId="164"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3" fontId="13" fillId="0" borderId="0" applyFont="0" applyFill="0" applyProtection="0"/>
    <xf numFmtId="173" fontId="13" fillId="0" borderId="0" applyFont="0" applyFill="0" applyProtection="0"/>
    <xf numFmtId="173" fontId="13" fillId="0" borderId="0" applyFont="0" applyFill="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3" fontId="13" fillId="0" borderId="0" applyFont="0" applyFill="0" applyProtection="0"/>
    <xf numFmtId="173" fontId="13" fillId="0" borderId="0" applyFont="0" applyFill="0" applyProtection="0"/>
    <xf numFmtId="173" fontId="13" fillId="0" borderId="0" applyFont="0" applyFill="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5" fontId="13" fillId="0" borderId="0" applyFont="0" applyFill="0" applyProtection="0"/>
    <xf numFmtId="165" fontId="13" fillId="0" borderId="0" applyFont="0" applyFill="0" applyProtection="0"/>
    <xf numFmtId="164" fontId="13" fillId="0" borderId="0" applyFont="0" applyFill="0" applyBorder="0" applyAlignment="0" applyProtection="0"/>
    <xf numFmtId="174" fontId="13" fillId="0" borderId="0" applyFont="0" applyFill="0" applyBorder="0" applyAlignment="0" applyProtection="0"/>
    <xf numFmtId="164" fontId="13" fillId="0" borderId="0" applyFont="0" applyFill="0" applyBorder="0" applyAlignment="0" applyProtection="0"/>
    <xf numFmtId="175" fontId="13" fillId="0" borderId="0" applyFont="0" applyFill="0" applyProtection="0"/>
    <xf numFmtId="0" fontId="13" fillId="0" borderId="0" applyFont="0" applyFill="0" applyProtection="0"/>
    <xf numFmtId="0" fontId="13" fillId="0" borderId="0" applyFont="0" applyFill="0" applyProtection="0"/>
    <xf numFmtId="0" fontId="13" fillId="0" borderId="0" applyFont="0" applyFill="0" applyProtection="0"/>
    <xf numFmtId="0" fontId="13" fillId="0" borderId="0" applyFont="0" applyFill="0" applyProtection="0"/>
    <xf numFmtId="0" fontId="13" fillId="0" borderId="0" applyFont="0" applyFill="0" applyProtection="0"/>
    <xf numFmtId="0" fontId="13" fillId="0" borderId="0" applyFont="0" applyFill="0" applyProtection="0"/>
    <xf numFmtId="172" fontId="13" fillId="0" borderId="0" applyFont="0" applyFill="0" applyProtection="0"/>
    <xf numFmtId="176" fontId="13" fillId="0" borderId="0" applyFont="0" applyFill="0" applyProtection="0"/>
    <xf numFmtId="176" fontId="13" fillId="0" borderId="0" applyFont="0" applyFill="0" applyProtection="0"/>
    <xf numFmtId="176" fontId="13" fillId="0" borderId="0" applyFont="0" applyFill="0" applyProtection="0"/>
    <xf numFmtId="172" fontId="13" fillId="0" borderId="0" applyFont="0" applyFill="0" applyProtection="0"/>
    <xf numFmtId="172" fontId="13" fillId="0" borderId="0" applyFont="0" applyFill="0" applyProtection="0"/>
    <xf numFmtId="175" fontId="13" fillId="0" borderId="0" applyFont="0" applyFill="0" applyProtection="0"/>
    <xf numFmtId="175" fontId="13" fillId="0" borderId="0" applyFont="0" applyFill="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Protection="0"/>
    <xf numFmtId="177" fontId="13" fillId="0" borderId="0" applyFont="0" applyFill="0" applyProtection="0"/>
    <xf numFmtId="177" fontId="13" fillId="0" borderId="0" applyFont="0" applyFill="0" applyProtection="0"/>
    <xf numFmtId="165" fontId="13" fillId="0" borderId="0" applyFont="0" applyFill="0" applyProtection="0"/>
    <xf numFmtId="165" fontId="13" fillId="0" borderId="0" applyFont="0" applyFill="0" applyProtection="0"/>
    <xf numFmtId="165" fontId="13" fillId="0" borderId="0" applyFont="0" applyFill="0" applyProtection="0"/>
    <xf numFmtId="165" fontId="13" fillId="0" borderId="0" applyFont="0" applyFill="0" applyProtection="0"/>
    <xf numFmtId="165" fontId="13" fillId="0" borderId="0" applyFont="0" applyFill="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9"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2" fontId="13" fillId="0" borderId="0" applyFont="0" applyFill="0" applyProtection="0"/>
    <xf numFmtId="12" fontId="13" fillId="0" borderId="0" applyFont="0" applyFill="0" applyProtection="0"/>
    <xf numFmtId="12" fontId="13" fillId="0" borderId="0" applyFont="0" applyFill="0" applyProtection="0"/>
    <xf numFmtId="41"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xf numFmtId="0" fontId="13" fillId="0" borderId="0"/>
    <xf numFmtId="13" fontId="13" fillId="0" borderId="0" applyFont="0" applyFill="0" applyProtection="0"/>
    <xf numFmtId="13" fontId="13" fillId="0" borderId="0" applyFont="0" applyFill="0" applyProtection="0"/>
    <xf numFmtId="13" fontId="13" fillId="0" borderId="0" applyFont="0" applyFill="0" applyProtection="0"/>
    <xf numFmtId="13" fontId="13" fillId="0" borderId="0" applyFont="0" applyFill="0" applyProtection="0"/>
    <xf numFmtId="13" fontId="13" fillId="0" borderId="0" applyFont="0" applyFill="0" applyProtection="0"/>
    <xf numFmtId="9" fontId="13" fillId="0" borderId="0" applyFont="0" applyFill="0" applyBorder="0" applyAlignment="0" applyProtection="0"/>
    <xf numFmtId="0" fontId="13" fillId="0" borderId="0"/>
    <xf numFmtId="0" fontId="13" fillId="0" borderId="0"/>
    <xf numFmtId="0" fontId="13" fillId="0" borderId="0"/>
    <xf numFmtId="0" fontId="21"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1"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8" borderId="0" applyNumberFormat="0" applyBorder="0" applyAlignment="0" applyProtection="0"/>
    <xf numFmtId="3" fontId="15" fillId="0" borderId="0">
      <alignment horizontal="center" vertical="center"/>
    </xf>
    <xf numFmtId="0" fontId="24" fillId="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22"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8" fillId="24" borderId="5" applyNumberFormat="0" applyAlignment="0" applyProtection="0"/>
    <xf numFmtId="0" fontId="28" fillId="24" borderId="5" applyNumberFormat="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8" fillId="24" borderId="5" applyNumberFormat="0" applyAlignment="0" applyProtection="0"/>
    <xf numFmtId="0" fontId="30" fillId="0" borderId="0">
      <alignment horizontal="left" vertical="top"/>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0" fontId="13" fillId="27" borderId="1" applyNumberFormat="0" applyFont="0" applyFill="0" applyBorder="0" applyAlignment="0" applyProtection="0">
      <alignment horizontal="center" vertical="center" wrapText="1"/>
      <protection locked="0"/>
    </xf>
    <xf numFmtId="0" fontId="33" fillId="0" borderId="0" applyNumberFormat="0" applyFill="0" applyBorder="0" applyAlignment="0" applyProtection="0"/>
    <xf numFmtId="0" fontId="34" fillId="0" borderId="0">
      <alignment horizontal="centerContinuous"/>
    </xf>
    <xf numFmtId="0" fontId="25" fillId="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32" fillId="7" borderId="4" applyNumberFormat="0" applyAlignment="0" applyProtection="0"/>
    <xf numFmtId="0" fontId="38" fillId="0" borderId="10" applyNumberFormat="0" applyFill="0" applyAlignment="0" applyProtection="0"/>
    <xf numFmtId="173" fontId="13" fillId="0" borderId="0" applyFont="0" applyFill="0" applyProtection="0"/>
    <xf numFmtId="181" fontId="13" fillId="0" borderId="0" applyFont="0" applyFill="0" applyBorder="0" applyAlignment="0" applyProtection="0"/>
    <xf numFmtId="166"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66" fontId="13" fillId="0" borderId="0" applyFont="0" applyFill="0" applyBorder="0" applyAlignment="0" applyProtection="0"/>
    <xf numFmtId="181" fontId="13" fillId="0" borderId="0" applyFont="0" applyFill="0" applyBorder="0" applyAlignment="0" applyProtection="0"/>
    <xf numFmtId="183" fontId="13" fillId="0" borderId="0" applyFont="0" applyFill="0" applyBorder="0" applyAlignment="0" applyProtection="0"/>
    <xf numFmtId="184" fontId="13" fillId="0" borderId="0" applyFont="0" applyFill="0" applyBorder="0" applyAlignment="0" applyProtection="0"/>
    <xf numFmtId="0" fontId="13" fillId="0" borderId="0" applyFont="0" applyFill="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3" fillId="0" borderId="0"/>
    <xf numFmtId="0" fontId="40" fillId="0" borderId="0"/>
    <xf numFmtId="0" fontId="22" fillId="0" borderId="0"/>
    <xf numFmtId="0" fontId="22" fillId="0" borderId="0"/>
    <xf numFmtId="0" fontId="22" fillId="0" borderId="0"/>
    <xf numFmtId="0" fontId="22" fillId="0" borderId="0"/>
    <xf numFmtId="0" fontId="40" fillId="0" borderId="0"/>
    <xf numFmtId="0" fontId="13" fillId="0" borderId="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41" fillId="22" borderId="12" applyNumberFormat="0" applyAlignment="0" applyProtection="0"/>
    <xf numFmtId="13" fontId="13" fillId="0" borderId="0" applyFont="0" applyFill="0" applyProtection="0"/>
    <xf numFmtId="13" fontId="13" fillId="0" borderId="0" applyFont="0" applyFill="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3" fontId="13" fillId="0" borderId="0" applyFont="0" applyFill="0" applyBorder="0" applyAlignment="0" applyProtection="0"/>
    <xf numFmtId="0" fontId="41" fillId="23" borderId="12" applyNumberFormat="0" applyAlignment="0" applyProtection="0"/>
    <xf numFmtId="0" fontId="41" fillId="23" borderId="12" applyNumberFormat="0" applyAlignment="0" applyProtection="0"/>
    <xf numFmtId="0" fontId="41" fillId="23" borderId="12"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2" fillId="0" borderId="2" applyBorder="0">
      <alignment horizontal="center"/>
    </xf>
    <xf numFmtId="0" fontId="43" fillId="0" borderId="0" applyNumberFormat="0" applyFill="0" applyBorder="0" applyAlignment="0" applyProtection="0"/>
    <xf numFmtId="0" fontId="44" fillId="0" borderId="0">
      <alignment horizontal="left" vertical="top"/>
    </xf>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13" fillId="0" borderId="0">
      <alignment horizontal="left" vertical="top"/>
    </xf>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18" fillId="0" borderId="0">
      <alignment horizontal="left" vertical="top"/>
    </xf>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2" fillId="0" borderId="0">
      <alignment horizontal="left" vertical="top"/>
    </xf>
    <xf numFmtId="0" fontId="29" fillId="0" borderId="0" applyNumberFormat="0" applyFill="0" applyBorder="0" applyAlignment="0" applyProtection="0"/>
    <xf numFmtId="17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2" fillId="0" borderId="0"/>
    <xf numFmtId="0" fontId="55" fillId="0" borderId="0"/>
    <xf numFmtId="0" fontId="11" fillId="0" borderId="0"/>
    <xf numFmtId="0" fontId="10" fillId="0" borderId="0"/>
    <xf numFmtId="185" fontId="13" fillId="0" borderId="0"/>
    <xf numFmtId="0" fontId="9" fillId="0" borderId="0"/>
    <xf numFmtId="0" fontId="8" fillId="0" borderId="0"/>
    <xf numFmtId="0" fontId="7" fillId="0" borderId="0"/>
    <xf numFmtId="0" fontId="6" fillId="0" borderId="0"/>
    <xf numFmtId="0" fontId="6"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78" fillId="0" borderId="0" applyFont="0" applyFill="0" applyBorder="0" applyAlignment="0" applyProtection="0"/>
    <xf numFmtId="0" fontId="5" fillId="0" borderId="0"/>
    <xf numFmtId="0" fontId="13" fillId="0" borderId="0"/>
    <xf numFmtId="0" fontId="83" fillId="0" borderId="0" applyNumberForma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1" fontId="17" fillId="0" borderId="0" applyFont="0" applyFill="0" applyBorder="0" applyAlignment="0" applyProtection="0"/>
    <xf numFmtId="0" fontId="26" fillId="22" borderId="42" applyNumberFormat="0" applyAlignment="0" applyProtection="0"/>
    <xf numFmtId="0" fontId="27" fillId="23" borderId="42" applyNumberFormat="0" applyAlignment="0" applyProtection="0"/>
    <xf numFmtId="0" fontId="27" fillId="23" borderId="42" applyNumberFormat="0" applyAlignment="0" applyProtection="0"/>
    <xf numFmtId="0" fontId="27" fillId="23" borderId="42" applyNumberFormat="0" applyAlignment="0" applyProtection="0"/>
    <xf numFmtId="0" fontId="32" fillId="13" borderId="42" applyNumberFormat="0" applyAlignment="0" applyProtection="0"/>
    <xf numFmtId="0" fontId="32" fillId="13" borderId="42" applyNumberFormat="0" applyAlignment="0" applyProtection="0"/>
    <xf numFmtId="0" fontId="32" fillId="13" borderId="42" applyNumberFormat="0" applyAlignment="0" applyProtection="0"/>
    <xf numFmtId="0" fontId="13" fillId="27" borderId="27" applyNumberFormat="0" applyFont="0" applyFill="0" applyBorder="0" applyAlignment="0" applyProtection="0">
      <alignment horizontal="center" vertical="center" wrapText="1"/>
      <protection locked="0"/>
    </xf>
    <xf numFmtId="0" fontId="32" fillId="7" borderId="42" applyNumberFormat="0" applyAlignment="0" applyProtection="0"/>
    <xf numFmtId="0" fontId="13" fillId="10" borderId="43" applyNumberFormat="0" applyFont="0" applyAlignment="0" applyProtection="0"/>
    <xf numFmtId="0" fontId="13" fillId="10" borderId="43" applyNumberFormat="0" applyFont="0" applyAlignment="0" applyProtection="0"/>
    <xf numFmtId="0" fontId="13" fillId="10" borderId="43" applyNumberFormat="0" applyFont="0" applyAlignment="0" applyProtection="0"/>
    <xf numFmtId="0" fontId="13" fillId="10" borderId="43" applyNumberFormat="0" applyFont="0" applyAlignment="0" applyProtection="0"/>
    <xf numFmtId="0" fontId="41" fillId="22" borderId="44" applyNumberFormat="0" applyAlignment="0" applyProtection="0"/>
    <xf numFmtId="0" fontId="41" fillId="23" borderId="44" applyNumberFormat="0" applyAlignment="0" applyProtection="0"/>
    <xf numFmtId="0" fontId="41" fillId="23" borderId="44" applyNumberFormat="0" applyAlignment="0" applyProtection="0"/>
    <xf numFmtId="0" fontId="41" fillId="23" borderId="44" applyNumberFormat="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3" fillId="0" borderId="0" applyFont="0" applyFill="0" applyBorder="0" applyAlignment="0" applyProtection="0"/>
    <xf numFmtId="0" fontId="4" fillId="0" borderId="0"/>
    <xf numFmtId="0" fontId="3" fillId="0" borderId="0"/>
    <xf numFmtId="41" fontId="88" fillId="0" borderId="0" applyFont="0" applyFill="0" applyBorder="0" applyAlignment="0" applyProtection="0"/>
    <xf numFmtId="0" fontId="2" fillId="0" borderId="0"/>
    <xf numFmtId="194" fontId="2" fillId="0" borderId="0" applyFont="0" applyFill="0" applyBorder="0" applyAlignment="0" applyProtection="0"/>
    <xf numFmtId="9" fontId="2" fillId="0" borderId="0" applyFont="0" applyFill="0" applyBorder="0" applyAlignment="0" applyProtection="0"/>
    <xf numFmtId="195" fontId="1" fillId="0" borderId="0" applyFont="0" applyFill="0" applyBorder="0" applyAlignment="0" applyProtection="0"/>
    <xf numFmtId="42" fontId="13" fillId="0" borderId="0" applyFont="0" applyFill="0" applyBorder="0" applyAlignment="0" applyProtection="0"/>
    <xf numFmtId="42" fontId="103" fillId="0" borderId="0" applyFont="0" applyFill="0" applyBorder="0" applyAlignment="0" applyProtection="0"/>
    <xf numFmtId="44" fontId="103" fillId="0" borderId="0" applyFont="0" applyFill="0" applyBorder="0" applyAlignment="0" applyProtection="0"/>
  </cellStyleXfs>
  <cellXfs count="880">
    <xf numFmtId="0" fontId="0" fillId="0" borderId="0" xfId="0"/>
    <xf numFmtId="188" fontId="57" fillId="38" borderId="59" xfId="349" applyNumberFormat="1" applyFont="1" applyFill="1" applyBorder="1" applyAlignment="1" applyProtection="1">
      <alignment horizontal="center" vertical="center" wrapText="1"/>
      <protection locked="0"/>
    </xf>
    <xf numFmtId="4" fontId="13" fillId="38" borderId="27" xfId="3" applyNumberFormat="1" applyFont="1" applyFill="1" applyBorder="1" applyAlignment="1" applyProtection="1">
      <alignment horizontal="center" vertical="center" wrapText="1"/>
      <protection locked="0"/>
    </xf>
    <xf numFmtId="0" fontId="60" fillId="38" borderId="27" xfId="2" applyFont="1" applyFill="1" applyBorder="1" applyAlignment="1" applyProtection="1">
      <alignment horizontal="center" vertical="center" wrapText="1"/>
      <protection locked="0"/>
    </xf>
    <xf numFmtId="9" fontId="60" fillId="38" borderId="27" xfId="2" applyNumberFormat="1" applyFont="1" applyFill="1" applyBorder="1" applyAlignment="1" applyProtection="1">
      <alignment horizontal="center" vertical="center" wrapText="1"/>
      <protection locked="0"/>
    </xf>
    <xf numFmtId="193" fontId="60" fillId="38" borderId="27" xfId="2" applyNumberFormat="1" applyFont="1" applyFill="1" applyBorder="1" applyAlignment="1" applyProtection="1">
      <alignment horizontal="center" vertical="center" wrapText="1"/>
      <protection locked="0"/>
    </xf>
    <xf numFmtId="0" fontId="63" fillId="0" borderId="0" xfId="350" applyFont="1" applyAlignment="1" applyProtection="1">
      <alignment vertical="center"/>
      <protection locked="0"/>
    </xf>
    <xf numFmtId="0" fontId="51" fillId="0" borderId="0" xfId="350" applyFont="1" applyFill="1" applyAlignment="1" applyProtection="1">
      <alignment vertical="center"/>
      <protection locked="0"/>
    </xf>
    <xf numFmtId="0" fontId="44" fillId="30" borderId="3" xfId="350" applyFont="1" applyFill="1" applyBorder="1" applyAlignment="1" applyProtection="1">
      <alignment horizontal="center" vertical="center" wrapText="1"/>
      <protection locked="0"/>
    </xf>
    <xf numFmtId="0" fontId="63" fillId="33" borderId="1" xfId="350" applyFont="1" applyFill="1" applyBorder="1" applyAlignment="1" applyProtection="1">
      <alignment horizontal="center" vertical="center" wrapText="1"/>
      <protection locked="0"/>
    </xf>
    <xf numFmtId="0" fontId="63" fillId="0" borderId="0" xfId="350" applyFont="1" applyFill="1" applyAlignment="1" applyProtection="1">
      <alignment vertical="center"/>
      <protection locked="0"/>
    </xf>
    <xf numFmtId="0" fontId="63" fillId="30" borderId="1" xfId="350" applyFont="1" applyFill="1" applyBorder="1" applyAlignment="1" applyProtection="1">
      <alignment horizontal="center" vertical="center" wrapText="1"/>
      <protection locked="0"/>
    </xf>
    <xf numFmtId="0" fontId="15" fillId="30" borderId="1" xfId="350" applyFont="1" applyFill="1" applyBorder="1" applyAlignment="1" applyProtection="1">
      <alignment vertical="center" wrapText="1"/>
      <protection locked="0"/>
    </xf>
    <xf numFmtId="0" fontId="52" fillId="30" borderId="1" xfId="350" applyFont="1" applyFill="1" applyBorder="1" applyAlignment="1" applyProtection="1">
      <alignment horizontal="center" vertical="center" wrapText="1"/>
      <protection locked="0"/>
    </xf>
    <xf numFmtId="0" fontId="64" fillId="32" borderId="1" xfId="350" applyFont="1" applyFill="1" applyBorder="1" applyAlignment="1" applyProtection="1">
      <alignment horizontal="center" vertical="center" wrapText="1"/>
      <protection locked="0"/>
    </xf>
    <xf numFmtId="0" fontId="17" fillId="32" borderId="1" xfId="350" applyFont="1" applyFill="1" applyBorder="1" applyAlignment="1" applyProtection="1">
      <alignment vertical="center"/>
      <protection locked="0"/>
    </xf>
    <xf numFmtId="0" fontId="51" fillId="32" borderId="1" xfId="350" applyFont="1" applyFill="1" applyBorder="1" applyAlignment="1" applyProtection="1">
      <alignment vertical="center"/>
      <protection locked="0"/>
    </xf>
    <xf numFmtId="0" fontId="63" fillId="32" borderId="1" xfId="350" applyFont="1" applyFill="1" applyBorder="1" applyAlignment="1" applyProtection="1">
      <alignment horizontal="center" vertical="center" wrapText="1"/>
      <protection locked="0"/>
    </xf>
    <xf numFmtId="0" fontId="54" fillId="0" borderId="27" xfId="350" applyFont="1" applyFill="1" applyBorder="1" applyAlignment="1" applyProtection="1">
      <alignment horizontal="center" vertical="center" wrapText="1"/>
      <protection locked="0"/>
    </xf>
    <xf numFmtId="0" fontId="13" fillId="0" borderId="27" xfId="350" applyFont="1" applyFill="1" applyBorder="1" applyAlignment="1" applyProtection="1">
      <alignment horizontal="center" vertical="center" wrapText="1"/>
      <protection locked="0"/>
    </xf>
    <xf numFmtId="0" fontId="13" fillId="0" borderId="27" xfId="420" applyFont="1" applyFill="1" applyBorder="1" applyAlignment="1" applyProtection="1">
      <alignment vertical="center" wrapText="1"/>
      <protection locked="0"/>
    </xf>
    <xf numFmtId="0" fontId="51" fillId="0" borderId="27" xfId="420" applyFont="1" applyFill="1" applyBorder="1" applyAlignment="1" applyProtection="1">
      <alignment horizontal="center" vertical="center" wrapText="1"/>
      <protection locked="0"/>
    </xf>
    <xf numFmtId="0" fontId="51" fillId="0" borderId="27" xfId="350" applyFont="1" applyFill="1" applyBorder="1" applyAlignment="1" applyProtection="1">
      <alignment horizontal="center" vertical="center" wrapText="1"/>
      <protection locked="0"/>
    </xf>
    <xf numFmtId="0" fontId="51" fillId="32" borderId="1" xfId="350" applyFont="1" applyFill="1" applyBorder="1" applyAlignment="1" applyProtection="1">
      <alignment horizontal="justify" vertical="center" wrapText="1"/>
      <protection locked="0"/>
    </xf>
    <xf numFmtId="0" fontId="13" fillId="0" borderId="27" xfId="350" applyFont="1" applyFill="1" applyBorder="1" applyAlignment="1" applyProtection="1">
      <alignment vertical="center" wrapText="1"/>
      <protection locked="0"/>
    </xf>
    <xf numFmtId="0" fontId="13" fillId="0" borderId="27" xfId="420" applyFont="1" applyFill="1" applyBorder="1" applyAlignment="1" applyProtection="1">
      <alignment horizontal="justify" vertical="center" wrapText="1"/>
      <protection locked="0"/>
    </xf>
    <xf numFmtId="0" fontId="51" fillId="0" borderId="27" xfId="350" applyFont="1" applyFill="1" applyBorder="1" applyAlignment="1" applyProtection="1">
      <alignment horizontal="justify" vertical="center" wrapText="1"/>
      <protection locked="0"/>
    </xf>
    <xf numFmtId="0" fontId="13" fillId="0" borderId="27" xfId="350" applyFont="1" applyFill="1" applyBorder="1" applyAlignment="1" applyProtection="1">
      <alignment horizontal="left" vertical="center" wrapText="1"/>
      <protection locked="0"/>
    </xf>
    <xf numFmtId="0" fontId="13" fillId="0" borderId="27" xfId="420" applyFont="1" applyFill="1" applyBorder="1" applyAlignment="1" applyProtection="1">
      <alignment horizontal="left" vertical="center" wrapText="1"/>
      <protection locked="0"/>
    </xf>
    <xf numFmtId="0" fontId="50" fillId="0" borderId="27" xfId="350" applyFont="1" applyFill="1" applyBorder="1" applyAlignment="1" applyProtection="1">
      <alignment horizontal="justify" vertical="center" wrapText="1"/>
      <protection locked="0"/>
    </xf>
    <xf numFmtId="0" fontId="13" fillId="0" borderId="27" xfId="350" applyFont="1" applyFill="1" applyBorder="1" applyAlignment="1" applyProtection="1">
      <alignment horizontal="justify" vertical="center" wrapText="1"/>
      <protection locked="0"/>
    </xf>
    <xf numFmtId="0" fontId="13" fillId="0" borderId="27" xfId="420" applyFont="1" applyFill="1" applyBorder="1" applyAlignment="1" applyProtection="1">
      <alignment horizontal="center" vertical="center" wrapText="1"/>
      <protection locked="0"/>
    </xf>
    <xf numFmtId="0" fontId="50" fillId="0" borderId="1" xfId="350" applyFont="1" applyFill="1" applyBorder="1" applyAlignment="1" applyProtection="1">
      <alignment horizontal="justify" vertical="center" wrapText="1"/>
      <protection locked="0"/>
    </xf>
    <xf numFmtId="0" fontId="13" fillId="0" borderId="1" xfId="350" applyFont="1" applyFill="1" applyBorder="1" applyAlignment="1" applyProtection="1">
      <alignment horizontal="justify" vertical="center" wrapText="1"/>
      <protection locked="0"/>
    </xf>
    <xf numFmtId="0" fontId="51" fillId="0" borderId="27" xfId="350" applyFont="1" applyFill="1" applyBorder="1" applyAlignment="1" applyProtection="1">
      <alignment horizontal="left" vertical="center" wrapText="1"/>
      <protection locked="0"/>
    </xf>
    <xf numFmtId="165" fontId="51" fillId="0" borderId="27" xfId="350" applyNumberFormat="1" applyFont="1" applyFill="1" applyBorder="1" applyAlignment="1" applyProtection="1">
      <alignment horizontal="center" vertical="center"/>
      <protection locked="0"/>
    </xf>
    <xf numFmtId="165" fontId="13" fillId="0" borderId="27" xfId="350" applyNumberFormat="1" applyFont="1" applyFill="1" applyBorder="1" applyAlignment="1" applyProtection="1">
      <alignment horizontal="center" vertical="center"/>
      <protection locked="0"/>
    </xf>
    <xf numFmtId="0" fontId="51" fillId="0" borderId="27" xfId="420" applyFont="1" applyFill="1" applyBorder="1" applyAlignment="1" applyProtection="1">
      <alignment horizontal="justify" vertical="center"/>
      <protection locked="0"/>
    </xf>
    <xf numFmtId="0" fontId="51" fillId="0" borderId="27" xfId="350" applyFont="1" applyFill="1" applyBorder="1" applyAlignment="1" applyProtection="1">
      <alignment horizontal="center" vertical="center"/>
      <protection locked="0"/>
    </xf>
    <xf numFmtId="0" fontId="51" fillId="0" borderId="27" xfId="350" applyFont="1" applyFill="1" applyBorder="1" applyAlignment="1" applyProtection="1">
      <alignment horizontal="justify" vertical="center"/>
      <protection locked="0"/>
    </xf>
    <xf numFmtId="0" fontId="13" fillId="0" borderId="27" xfId="350" applyFont="1" applyFill="1" applyBorder="1" applyAlignment="1" applyProtection="1">
      <alignment horizontal="center" vertical="center"/>
      <protection locked="0"/>
    </xf>
    <xf numFmtId="0" fontId="64" fillId="35" borderId="1" xfId="350" applyFont="1" applyFill="1" applyBorder="1" applyAlignment="1" applyProtection="1">
      <alignment horizontal="center" vertical="center" wrapText="1"/>
      <protection locked="0"/>
    </xf>
    <xf numFmtId="0" fontId="17" fillId="35" borderId="1" xfId="350" applyFont="1" applyFill="1" applyBorder="1" applyAlignment="1" applyProtection="1">
      <alignment horizontal="left" vertical="center"/>
      <protection locked="0"/>
    </xf>
    <xf numFmtId="0" fontId="51" fillId="0" borderId="0" xfId="350" applyFont="1" applyFill="1" applyBorder="1" applyAlignment="1" applyProtection="1">
      <alignment vertical="center"/>
      <protection locked="0"/>
    </xf>
    <xf numFmtId="0" fontId="63" fillId="35" borderId="1" xfId="350" applyFont="1" applyFill="1" applyBorder="1" applyAlignment="1" applyProtection="1">
      <alignment horizontal="center" vertical="center"/>
      <protection locked="0"/>
    </xf>
    <xf numFmtId="0" fontId="13" fillId="0" borderId="27" xfId="350" applyFont="1" applyFill="1" applyBorder="1" applyAlignment="1" applyProtection="1">
      <alignment horizontal="justify" vertical="center"/>
      <protection locked="0"/>
    </xf>
    <xf numFmtId="0" fontId="13" fillId="0" borderId="27" xfId="416" applyFont="1" applyBorder="1" applyAlignment="1" applyProtection="1">
      <alignment horizontal="justify" vertical="center" wrapText="1"/>
      <protection locked="0"/>
    </xf>
    <xf numFmtId="0" fontId="13" fillId="0" borderId="27" xfId="0" applyFont="1" applyBorder="1" applyAlignment="1" applyProtection="1">
      <alignment horizontal="justify" vertical="center"/>
      <protection locked="0"/>
    </xf>
    <xf numFmtId="0" fontId="51" fillId="35" borderId="1" xfId="350" applyFont="1" applyFill="1" applyBorder="1" applyAlignment="1" applyProtection="1">
      <alignment horizontal="justify" vertical="center" wrapText="1"/>
      <protection locked="0"/>
    </xf>
    <xf numFmtId="0" fontId="13" fillId="0" borderId="27" xfId="416" applyFont="1" applyBorder="1" applyAlignment="1" applyProtection="1">
      <alignment horizontal="left" vertical="center" wrapText="1"/>
      <protection locked="0"/>
    </xf>
    <xf numFmtId="0" fontId="51" fillId="0" borderId="27" xfId="425" applyFont="1" applyBorder="1" applyAlignment="1" applyProtection="1">
      <alignment horizontal="left" vertical="center" wrapText="1"/>
      <protection locked="0"/>
    </xf>
    <xf numFmtId="0" fontId="54" fillId="35" borderId="1" xfId="0" applyFont="1" applyFill="1" applyBorder="1" applyAlignment="1" applyProtection="1">
      <alignment horizontal="justify" vertical="center" wrapText="1"/>
      <protection locked="0"/>
    </xf>
    <xf numFmtId="0" fontId="13" fillId="0" borderId="27" xfId="104" applyFont="1" applyBorder="1" applyAlignment="1" applyProtection="1">
      <alignment horizontal="center" vertical="center" wrapText="1"/>
      <protection locked="0"/>
    </xf>
    <xf numFmtId="0" fontId="50" fillId="0" borderId="27" xfId="104" applyFont="1" applyBorder="1" applyAlignment="1" applyProtection="1">
      <alignment vertical="center" wrapText="1"/>
      <protection locked="0"/>
    </xf>
    <xf numFmtId="0" fontId="51" fillId="0" borderId="27" xfId="416" applyFont="1" applyBorder="1" applyAlignment="1" applyProtection="1">
      <alignment horizontal="justify" vertical="center" wrapText="1"/>
      <protection locked="0"/>
    </xf>
    <xf numFmtId="0" fontId="51" fillId="0" borderId="0" xfId="420" applyFont="1" applyAlignment="1" applyProtection="1">
      <alignment horizontal="justify" vertical="center"/>
      <protection locked="0"/>
    </xf>
    <xf numFmtId="0" fontId="73" fillId="35" borderId="1" xfId="0" applyFont="1" applyFill="1" applyBorder="1" applyAlignment="1" applyProtection="1">
      <alignment horizontal="center" vertical="center" wrapText="1"/>
      <protection locked="0"/>
    </xf>
    <xf numFmtId="0" fontId="51" fillId="0" borderId="27" xfId="420" applyFont="1" applyBorder="1" applyAlignment="1" applyProtection="1">
      <alignment horizontal="center" vertical="center"/>
      <protection locked="0"/>
    </xf>
    <xf numFmtId="0" fontId="54" fillId="0" borderId="27" xfId="420" applyFont="1" applyFill="1" applyBorder="1" applyAlignment="1" applyProtection="1">
      <alignment horizontal="center" vertical="center" wrapText="1"/>
      <protection locked="0"/>
    </xf>
    <xf numFmtId="0" fontId="51" fillId="0" borderId="27" xfId="420" applyFont="1" applyFill="1" applyBorder="1" applyAlignment="1" applyProtection="1">
      <alignment horizontal="center" vertical="center"/>
      <protection locked="0"/>
    </xf>
    <xf numFmtId="165" fontId="13" fillId="0" borderId="27" xfId="420" applyNumberFormat="1" applyFont="1" applyFill="1" applyBorder="1" applyAlignment="1" applyProtection="1">
      <alignment horizontal="center" vertical="center"/>
      <protection locked="0"/>
    </xf>
    <xf numFmtId="165" fontId="51" fillId="0" borderId="27" xfId="420" applyNumberFormat="1" applyFont="1" applyFill="1" applyBorder="1" applyAlignment="1" applyProtection="1">
      <alignment horizontal="center" vertical="center"/>
      <protection locked="0"/>
    </xf>
    <xf numFmtId="0" fontId="51" fillId="0" borderId="0" xfId="350" applyFont="1" applyAlignment="1" applyProtection="1">
      <alignment vertical="center"/>
      <protection locked="0"/>
    </xf>
    <xf numFmtId="0" fontId="79" fillId="0" borderId="27" xfId="420" applyFont="1" applyFill="1" applyBorder="1" applyAlignment="1" applyProtection="1">
      <alignment horizontal="center" vertical="center"/>
      <protection locked="0"/>
    </xf>
    <xf numFmtId="0" fontId="17" fillId="30" borderId="0" xfId="350" applyFont="1" applyFill="1" applyBorder="1" applyAlignment="1" applyProtection="1">
      <alignment horizontal="center" vertical="center" wrapText="1"/>
    </xf>
    <xf numFmtId="0" fontId="72" fillId="33" borderId="1" xfId="350" applyFont="1" applyFill="1" applyBorder="1" applyAlignment="1" applyProtection="1">
      <alignment horizontal="center" vertical="center" wrapText="1"/>
    </xf>
    <xf numFmtId="0" fontId="64" fillId="33" borderId="1" xfId="350" applyFont="1" applyFill="1" applyBorder="1" applyAlignment="1" applyProtection="1">
      <alignment horizontal="center" vertical="center" wrapText="1"/>
    </xf>
    <xf numFmtId="3" fontId="64" fillId="33" borderId="1" xfId="350" applyNumberFormat="1" applyFont="1" applyFill="1" applyBorder="1" applyAlignment="1" applyProtection="1">
      <alignment horizontal="center" vertical="center" wrapText="1"/>
    </xf>
    <xf numFmtId="0" fontId="51" fillId="0" borderId="1" xfId="344" applyFont="1" applyFill="1" applyBorder="1" applyAlignment="1" applyProtection="1">
      <alignment horizontal="center" vertical="center" wrapText="1"/>
      <protection locked="0"/>
    </xf>
    <xf numFmtId="0" fontId="57" fillId="38" borderId="53" xfId="349" applyFont="1" applyFill="1" applyBorder="1" applyAlignment="1" applyProtection="1">
      <alignment horizontal="center" vertical="center"/>
      <protection locked="0"/>
    </xf>
    <xf numFmtId="14" fontId="57" fillId="38" borderId="56" xfId="349" applyNumberFormat="1" applyFont="1" applyFill="1" applyBorder="1" applyAlignment="1" applyProtection="1">
      <alignment horizontal="center" vertical="center" wrapText="1"/>
      <protection locked="0"/>
    </xf>
    <xf numFmtId="0" fontId="79" fillId="0" borderId="27" xfId="420" applyFont="1" applyFill="1" applyBorder="1" applyAlignment="1" applyProtection="1">
      <alignment horizontal="center" vertical="center" wrapText="1"/>
      <protection locked="0"/>
    </xf>
    <xf numFmtId="10" fontId="57" fillId="38" borderId="59" xfId="349" applyNumberFormat="1" applyFont="1" applyFill="1" applyBorder="1" applyAlignment="1" applyProtection="1">
      <alignment horizontal="center" vertical="center" wrapText="1"/>
      <protection locked="0"/>
    </xf>
    <xf numFmtId="0" fontId="63" fillId="31" borderId="0" xfId="350" applyFont="1" applyFill="1" applyAlignment="1" applyProtection="1">
      <alignment vertical="center"/>
      <protection locked="0"/>
    </xf>
    <xf numFmtId="0" fontId="17" fillId="35" borderId="1" xfId="350" applyFont="1" applyFill="1" applyBorder="1" applyAlignment="1" applyProtection="1">
      <alignment vertical="center"/>
      <protection locked="0"/>
    </xf>
    <xf numFmtId="0" fontId="64" fillId="35" borderId="1" xfId="350" applyFont="1" applyFill="1" applyBorder="1" applyAlignment="1" applyProtection="1">
      <alignment horizontal="center" vertical="center"/>
      <protection locked="0"/>
    </xf>
    <xf numFmtId="0" fontId="51" fillId="0" borderId="1" xfId="350" applyFont="1" applyFill="1" applyBorder="1" applyAlignment="1" applyProtection="1">
      <alignment horizontal="center" vertical="center" wrapText="1"/>
      <protection locked="0"/>
    </xf>
    <xf numFmtId="6" fontId="51" fillId="0" borderId="27" xfId="350" applyNumberFormat="1" applyFont="1" applyFill="1" applyBorder="1" applyAlignment="1" applyProtection="1">
      <alignment horizontal="center" vertical="center"/>
      <protection locked="0"/>
    </xf>
    <xf numFmtId="0" fontId="63" fillId="32" borderId="27" xfId="350" applyFont="1" applyFill="1" applyBorder="1" applyAlignment="1" applyProtection="1">
      <alignment horizontal="center" vertical="center" wrapText="1"/>
      <protection locked="0"/>
    </xf>
    <xf numFmtId="0" fontId="60" fillId="31" borderId="38" xfId="351" applyFont="1" applyFill="1" applyBorder="1" applyAlignment="1" applyProtection="1">
      <alignment horizontal="center" vertical="center"/>
      <protection locked="0"/>
    </xf>
    <xf numFmtId="21" fontId="60" fillId="31" borderId="38" xfId="351" applyNumberFormat="1" applyFont="1" applyFill="1" applyBorder="1" applyAlignment="1" applyProtection="1">
      <alignment horizontal="center" vertical="center"/>
      <protection locked="0"/>
    </xf>
    <xf numFmtId="3" fontId="60" fillId="31" borderId="38" xfId="351" applyNumberFormat="1" applyFont="1" applyFill="1" applyBorder="1" applyAlignment="1" applyProtection="1">
      <alignment horizontal="center" vertical="center" wrapText="1"/>
      <protection locked="0"/>
    </xf>
    <xf numFmtId="0" fontId="60" fillId="31" borderId="38" xfId="351" applyFont="1" applyFill="1" applyBorder="1" applyAlignment="1" applyProtection="1">
      <alignment horizontal="center" vertical="center" wrapText="1"/>
      <protection locked="0"/>
    </xf>
    <xf numFmtId="188" fontId="60" fillId="31" borderId="38" xfId="351" applyNumberFormat="1" applyFont="1" applyFill="1" applyBorder="1" applyAlignment="1" applyProtection="1">
      <alignment horizontal="center" vertical="center" wrapText="1"/>
      <protection locked="0"/>
    </xf>
    <xf numFmtId="0" fontId="60" fillId="31" borderId="38" xfId="351" applyFont="1" applyFill="1" applyBorder="1" applyAlignment="1" applyProtection="1">
      <alignment horizontal="left" vertical="center" wrapText="1"/>
      <protection locked="0"/>
    </xf>
    <xf numFmtId="3" fontId="60" fillId="31" borderId="27" xfId="351" applyNumberFormat="1" applyFont="1" applyFill="1" applyBorder="1" applyAlignment="1" applyProtection="1">
      <alignment horizontal="center" vertical="center" wrapText="1"/>
      <protection locked="0"/>
    </xf>
    <xf numFmtId="0" fontId="60" fillId="31" borderId="27" xfId="351" applyFont="1" applyFill="1" applyBorder="1" applyAlignment="1" applyProtection="1">
      <alignment horizontal="center" vertical="center" wrapText="1"/>
      <protection locked="0"/>
    </xf>
    <xf numFmtId="188" fontId="60" fillId="31" borderId="27" xfId="351" applyNumberFormat="1" applyFont="1" applyFill="1" applyBorder="1" applyAlignment="1" applyProtection="1">
      <alignment horizontal="center" vertical="center" wrapText="1"/>
      <protection locked="0"/>
    </xf>
    <xf numFmtId="0" fontId="60" fillId="31" borderId="27" xfId="351" applyFont="1" applyFill="1" applyBorder="1" applyAlignment="1" applyProtection="1">
      <alignment horizontal="left" vertical="center" wrapText="1"/>
      <protection locked="0"/>
    </xf>
    <xf numFmtId="0" fontId="96" fillId="38" borderId="27" xfId="0" applyNumberFormat="1" applyFont="1" applyFill="1" applyBorder="1" applyAlignment="1" applyProtection="1">
      <alignment horizontal="center" vertical="center" wrapText="1"/>
      <protection hidden="1"/>
    </xf>
    <xf numFmtId="0" fontId="60" fillId="0" borderId="0" xfId="2" applyFont="1" applyFill="1" applyAlignment="1" applyProtection="1">
      <alignment vertical="center" wrapText="1"/>
      <protection hidden="1"/>
    </xf>
    <xf numFmtId="9" fontId="44" fillId="33" borderId="27" xfId="2" applyNumberFormat="1" applyFont="1" applyFill="1" applyBorder="1" applyAlignment="1" applyProtection="1">
      <alignment horizontal="center" vertical="center" wrapText="1"/>
      <protection hidden="1"/>
    </xf>
    <xf numFmtId="0" fontId="44" fillId="33" borderId="27" xfId="2" applyNumberFormat="1" applyFont="1" applyFill="1" applyBorder="1" applyAlignment="1" applyProtection="1">
      <alignment horizontal="center" wrapText="1"/>
      <protection hidden="1"/>
    </xf>
    <xf numFmtId="166" fontId="44" fillId="0" borderId="0" xfId="3" applyFont="1" applyFill="1" applyBorder="1" applyAlignment="1" applyProtection="1">
      <alignment vertical="center" wrapText="1"/>
      <protection hidden="1"/>
    </xf>
    <xf numFmtId="0" fontId="44" fillId="0" borderId="27" xfId="3" applyNumberFormat="1" applyFont="1" applyFill="1" applyBorder="1" applyAlignment="1" applyProtection="1">
      <alignment horizontal="center" vertical="center" wrapText="1"/>
      <protection hidden="1"/>
    </xf>
    <xf numFmtId="4" fontId="14" fillId="0" borderId="27" xfId="2" applyNumberFormat="1" applyFont="1" applyFill="1" applyBorder="1" applyAlignment="1" applyProtection="1">
      <alignment horizontal="center" vertical="center" wrapText="1"/>
      <protection hidden="1"/>
    </xf>
    <xf numFmtId="0" fontId="14" fillId="34" borderId="27" xfId="0" applyFont="1" applyFill="1" applyBorder="1" applyAlignment="1" applyProtection="1">
      <alignment horizontal="center" vertical="center"/>
      <protection hidden="1"/>
    </xf>
    <xf numFmtId="166" fontId="44" fillId="0" borderId="0" xfId="3" applyFont="1" applyFill="1" applyAlignment="1" applyProtection="1">
      <alignment horizontal="center" wrapText="1"/>
      <protection hidden="1"/>
    </xf>
    <xf numFmtId="0" fontId="60" fillId="0" borderId="0" xfId="2" applyFont="1" applyFill="1" applyAlignment="1" applyProtection="1">
      <alignment horizontal="center" wrapText="1"/>
      <protection hidden="1"/>
    </xf>
    <xf numFmtId="166" fontId="44" fillId="0" borderId="19" xfId="3" applyFont="1" applyFill="1" applyBorder="1" applyAlignment="1" applyProtection="1">
      <alignment vertical="center" wrapText="1"/>
      <protection hidden="1"/>
    </xf>
    <xf numFmtId="0" fontId="44" fillId="31" borderId="27" xfId="3" applyNumberFormat="1" applyFont="1" applyFill="1" applyBorder="1" applyAlignment="1" applyProtection="1">
      <alignment horizontal="center" vertical="center" wrapText="1"/>
      <protection hidden="1"/>
    </xf>
    <xf numFmtId="0" fontId="51" fillId="32" borderId="27" xfId="350" applyFont="1" applyFill="1" applyBorder="1" applyAlignment="1" applyProtection="1">
      <alignment horizontal="justify" vertical="center" wrapText="1"/>
      <protection locked="0"/>
    </xf>
    <xf numFmtId="0" fontId="51" fillId="35" borderId="27" xfId="420" applyFont="1" applyFill="1" applyBorder="1" applyAlignment="1" applyProtection="1">
      <alignment horizontal="justify" vertical="center" wrapText="1"/>
      <protection locked="0"/>
    </xf>
    <xf numFmtId="0" fontId="51" fillId="35" borderId="27" xfId="420" applyFont="1" applyFill="1" applyBorder="1" applyAlignment="1" applyProtection="1">
      <alignment horizontal="justify" vertical="center"/>
      <protection locked="0"/>
    </xf>
    <xf numFmtId="0" fontId="51" fillId="35" borderId="1" xfId="350" applyFont="1" applyFill="1" applyBorder="1" applyAlignment="1" applyProtection="1">
      <alignment horizontal="justify" vertical="center"/>
      <protection locked="0"/>
    </xf>
    <xf numFmtId="0" fontId="51" fillId="35" borderId="27" xfId="350" applyFont="1" applyFill="1" applyBorder="1" applyAlignment="1" applyProtection="1">
      <alignment horizontal="justify" vertical="center"/>
      <protection locked="0"/>
    </xf>
    <xf numFmtId="0" fontId="13" fillId="35" borderId="27" xfId="350" applyFont="1" applyFill="1" applyBorder="1" applyAlignment="1" applyProtection="1">
      <alignment horizontal="justify" vertical="center"/>
      <protection locked="0"/>
    </xf>
    <xf numFmtId="0" fontId="13" fillId="35" borderId="27" xfId="416" applyFont="1" applyFill="1" applyBorder="1" applyAlignment="1" applyProtection="1">
      <alignment horizontal="justify" vertical="center" wrapText="1"/>
      <protection locked="0"/>
    </xf>
    <xf numFmtId="0" fontId="13" fillId="35" borderId="0" xfId="0" applyFont="1" applyFill="1" applyAlignment="1" applyProtection="1">
      <alignment horizontal="justify" vertical="center"/>
      <protection locked="0"/>
    </xf>
    <xf numFmtId="0" fontId="13" fillId="35" borderId="27" xfId="104" applyFont="1" applyFill="1" applyBorder="1" applyAlignment="1" applyProtection="1">
      <alignment vertical="center" wrapText="1"/>
      <protection locked="0"/>
    </xf>
    <xf numFmtId="166" fontId="44" fillId="0" borderId="27" xfId="3" applyFont="1" applyFill="1" applyBorder="1" applyAlignment="1" applyProtection="1">
      <alignment horizontal="center" vertical="center" wrapText="1"/>
      <protection hidden="1"/>
    </xf>
    <xf numFmtId="0" fontId="60" fillId="0" borderId="27" xfId="0" applyFont="1" applyFill="1" applyBorder="1" applyAlignment="1" applyProtection="1">
      <alignment vertical="center"/>
      <protection locked="0"/>
    </xf>
    <xf numFmtId="0" fontId="0" fillId="29" borderId="0" xfId="0" applyFill="1" applyAlignment="1" applyProtection="1">
      <alignment vertical="center" wrapText="1"/>
      <protection hidden="1"/>
    </xf>
    <xf numFmtId="0" fontId="17" fillId="0" borderId="36" xfId="0" applyFont="1" applyFill="1" applyBorder="1" applyAlignment="1" applyProtection="1">
      <alignment horizontal="center" vertical="center" wrapText="1"/>
      <protection hidden="1"/>
    </xf>
    <xf numFmtId="0" fontId="44" fillId="0" borderId="27" xfId="0" applyFont="1" applyFill="1" applyBorder="1" applyAlignment="1" applyProtection="1">
      <alignment horizontal="center" vertical="center" wrapText="1"/>
      <protection hidden="1"/>
    </xf>
    <xf numFmtId="0" fontId="44" fillId="0" borderId="27" xfId="2" applyFont="1" applyBorder="1" applyAlignment="1" applyProtection="1">
      <alignment horizontal="center" vertical="center" wrapText="1"/>
      <protection hidden="1"/>
    </xf>
    <xf numFmtId="0" fontId="60" fillId="0" borderId="27" xfId="0" applyNumberFormat="1" applyFont="1" applyFill="1" applyBorder="1" applyAlignment="1" applyProtection="1">
      <alignment horizontal="center" vertical="center" wrapText="1"/>
      <protection hidden="1"/>
    </xf>
    <xf numFmtId="0" fontId="60" fillId="0" borderId="0" xfId="0" applyNumberFormat="1" applyFont="1" applyFill="1" applyBorder="1" applyAlignment="1" applyProtection="1">
      <alignment horizontal="center" vertical="center" wrapText="1"/>
      <protection hidden="1"/>
    </xf>
    <xf numFmtId="0" fontId="60" fillId="0" borderId="0" xfId="0" applyFont="1" applyBorder="1" applyAlignment="1" applyProtection="1">
      <alignment vertical="center"/>
      <protection hidden="1"/>
    </xf>
    <xf numFmtId="49" fontId="60" fillId="0" borderId="0" xfId="0" applyNumberFormat="1" applyFont="1" applyFill="1" applyBorder="1" applyAlignment="1" applyProtection="1">
      <alignment horizontal="center" vertical="center" wrapText="1"/>
      <protection hidden="1"/>
    </xf>
    <xf numFmtId="0" fontId="63" fillId="0" borderId="0" xfId="351" applyFont="1" applyProtection="1">
      <protection hidden="1"/>
    </xf>
    <xf numFmtId="0" fontId="44" fillId="30" borderId="20" xfId="351" applyFont="1" applyFill="1" applyBorder="1" applyAlignment="1" applyProtection="1">
      <alignment wrapText="1"/>
      <protection hidden="1"/>
    </xf>
    <xf numFmtId="0" fontId="44" fillId="30" borderId="21" xfId="351" applyFont="1" applyFill="1" applyBorder="1" applyAlignment="1" applyProtection="1">
      <alignment vertical="center" wrapText="1"/>
      <protection hidden="1"/>
    </xf>
    <xf numFmtId="0" fontId="44" fillId="30" borderId="17" xfId="351" applyFont="1" applyFill="1" applyBorder="1" applyAlignment="1" applyProtection="1">
      <alignment vertical="center" wrapText="1"/>
      <protection hidden="1"/>
    </xf>
    <xf numFmtId="0" fontId="44" fillId="29" borderId="27" xfId="351" applyFont="1" applyFill="1" applyBorder="1" applyAlignment="1" applyProtection="1">
      <alignment horizontal="center" vertical="center"/>
      <protection hidden="1"/>
    </xf>
    <xf numFmtId="0" fontId="44" fillId="29" borderId="27" xfId="351" applyFont="1" applyFill="1" applyBorder="1" applyAlignment="1" applyProtection="1">
      <alignment horizontal="center" vertical="center" wrapText="1"/>
      <protection hidden="1"/>
    </xf>
    <xf numFmtId="0" fontId="60" fillId="0" borderId="38" xfId="351" applyNumberFormat="1" applyFont="1" applyBorder="1" applyAlignment="1" applyProtection="1">
      <alignment horizontal="center" vertical="center"/>
      <protection hidden="1"/>
    </xf>
    <xf numFmtId="0" fontId="60" fillId="0" borderId="38" xfId="351" applyFont="1" applyBorder="1" applyAlignment="1" applyProtection="1">
      <alignment horizontal="left" vertical="center" wrapText="1"/>
      <protection hidden="1"/>
    </xf>
    <xf numFmtId="0" fontId="60" fillId="0" borderId="0" xfId="351" applyFont="1" applyProtection="1">
      <protection hidden="1"/>
    </xf>
    <xf numFmtId="0" fontId="16" fillId="0" borderId="0" xfId="2" applyFont="1" applyFill="1" applyAlignment="1" applyProtection="1">
      <alignment vertical="center" wrapText="1"/>
      <protection hidden="1"/>
    </xf>
    <xf numFmtId="0" fontId="17" fillId="0" borderId="0" xfId="3" applyNumberFormat="1" applyFont="1" applyFill="1" applyAlignment="1" applyProtection="1">
      <alignment vertical="center" wrapText="1"/>
      <protection hidden="1"/>
    </xf>
    <xf numFmtId="166" fontId="17" fillId="0" borderId="0" xfId="3" applyFont="1" applyFill="1" applyAlignment="1" applyProtection="1">
      <alignment horizontal="center" vertical="center" wrapText="1"/>
      <protection hidden="1"/>
    </xf>
    <xf numFmtId="166" fontId="17" fillId="0" borderId="0" xfId="3" applyFont="1" applyFill="1" applyAlignment="1" applyProtection="1">
      <alignment vertical="center" wrapText="1"/>
      <protection hidden="1"/>
    </xf>
    <xf numFmtId="166" fontId="17" fillId="33" borderId="27" xfId="3" applyFont="1" applyFill="1" applyBorder="1" applyAlignment="1" applyProtection="1">
      <alignment horizontal="center" vertical="center" wrapText="1"/>
      <protection hidden="1"/>
    </xf>
    <xf numFmtId="166" fontId="17" fillId="0" borderId="0" xfId="3" applyFont="1" applyFill="1" applyBorder="1" applyAlignment="1" applyProtection="1">
      <alignment vertical="center" wrapText="1"/>
      <protection hidden="1"/>
    </xf>
    <xf numFmtId="169" fontId="14" fillId="33" borderId="27" xfId="3" applyNumberFormat="1" applyFont="1" applyFill="1" applyBorder="1" applyAlignment="1" applyProtection="1">
      <alignment horizontal="center" vertical="center" wrapText="1"/>
      <protection hidden="1"/>
    </xf>
    <xf numFmtId="0" fontId="17" fillId="0" borderId="0" xfId="2" applyNumberFormat="1" applyFont="1" applyFill="1" applyBorder="1" applyAlignment="1" applyProtection="1">
      <alignment vertical="center" wrapText="1"/>
      <protection hidden="1"/>
    </xf>
    <xf numFmtId="167" fontId="17" fillId="0" borderId="0" xfId="3" applyNumberFormat="1" applyFont="1" applyFill="1" applyBorder="1" applyAlignment="1" applyProtection="1">
      <alignment vertical="center" wrapText="1"/>
      <protection hidden="1"/>
    </xf>
    <xf numFmtId="168" fontId="16" fillId="0" borderId="0" xfId="3" applyNumberFormat="1" applyFont="1" applyFill="1" applyBorder="1" applyAlignment="1" applyProtection="1">
      <alignment horizontal="right" vertical="center" wrapText="1"/>
      <protection hidden="1"/>
    </xf>
    <xf numFmtId="169" fontId="16" fillId="0" borderId="0" xfId="3" applyNumberFormat="1" applyFont="1" applyFill="1" applyBorder="1" applyAlignment="1" applyProtection="1">
      <alignment vertical="center" wrapText="1"/>
      <protection hidden="1"/>
    </xf>
    <xf numFmtId="3" fontId="17" fillId="0" borderId="0" xfId="3" applyNumberFormat="1" applyFont="1" applyFill="1" applyBorder="1" applyAlignment="1" applyProtection="1">
      <alignment vertical="center" wrapText="1"/>
      <protection hidden="1"/>
    </xf>
    <xf numFmtId="0" fontId="16" fillId="0" borderId="0" xfId="2" applyNumberFormat="1" applyFont="1" applyFill="1" applyAlignment="1" applyProtection="1">
      <alignment vertical="center" wrapText="1"/>
      <protection hidden="1"/>
    </xf>
    <xf numFmtId="0" fontId="13" fillId="0" borderId="27" xfId="356" applyBorder="1" applyAlignment="1" applyProtection="1">
      <alignment horizontal="center" vertical="center"/>
      <protection hidden="1"/>
    </xf>
    <xf numFmtId="0" fontId="13" fillId="0" borderId="27" xfId="356" applyBorder="1" applyAlignment="1" applyProtection="1">
      <alignment vertical="center"/>
      <protection hidden="1"/>
    </xf>
    <xf numFmtId="170" fontId="16" fillId="0" borderId="0" xfId="3" applyNumberFormat="1" applyFont="1" applyFill="1" applyAlignment="1" applyProtection="1">
      <alignment vertical="center" wrapText="1"/>
      <protection hidden="1"/>
    </xf>
    <xf numFmtId="166" fontId="16" fillId="0" borderId="0" xfId="3" applyFont="1" applyFill="1" applyAlignment="1" applyProtection="1">
      <alignment vertical="center" wrapText="1"/>
      <protection hidden="1"/>
    </xf>
    <xf numFmtId="0" fontId="16" fillId="0" borderId="0" xfId="2" applyFont="1" applyFill="1" applyBorder="1" applyAlignment="1" applyProtection="1">
      <alignment horizontal="center" vertical="center" wrapText="1"/>
      <protection hidden="1"/>
    </xf>
    <xf numFmtId="0" fontId="13" fillId="0" borderId="0" xfId="356" applyFont="1" applyFill="1" applyBorder="1" applyAlignment="1" applyProtection="1">
      <alignment horizontal="center" vertical="center"/>
      <protection hidden="1"/>
    </xf>
    <xf numFmtId="0" fontId="13" fillId="0" borderId="0" xfId="356" applyFont="1" applyFill="1" applyBorder="1" applyAlignment="1" applyProtection="1">
      <alignment vertical="center"/>
      <protection hidden="1"/>
    </xf>
    <xf numFmtId="166" fontId="44" fillId="0" borderId="0" xfId="3" applyFont="1" applyFill="1" applyBorder="1" applyAlignment="1" applyProtection="1">
      <alignment horizontal="center" vertical="center" wrapText="1"/>
      <protection hidden="1"/>
    </xf>
    <xf numFmtId="0" fontId="60" fillId="0" borderId="0" xfId="2" applyFont="1" applyFill="1" applyBorder="1" applyAlignment="1" applyProtection="1">
      <alignment vertical="center" wrapText="1"/>
      <protection hidden="1"/>
    </xf>
    <xf numFmtId="0" fontId="16" fillId="0" borderId="0" xfId="2" applyFont="1" applyFill="1" applyBorder="1" applyAlignment="1" applyProtection="1">
      <alignment vertical="center" wrapText="1"/>
      <protection hidden="1"/>
    </xf>
    <xf numFmtId="0" fontId="16" fillId="0" borderId="0" xfId="2" applyNumberFormat="1" applyFont="1" applyFill="1" applyAlignment="1" applyProtection="1">
      <alignment horizontal="center" vertical="center" wrapText="1"/>
      <protection hidden="1"/>
    </xf>
    <xf numFmtId="0" fontId="16" fillId="0" borderId="0" xfId="2" applyFont="1" applyFill="1" applyAlignment="1" applyProtection="1">
      <alignment horizontal="center" vertical="center" wrapText="1"/>
      <protection hidden="1"/>
    </xf>
    <xf numFmtId="0" fontId="14" fillId="30" borderId="0" xfId="2" applyFont="1" applyFill="1" applyBorder="1" applyAlignment="1" applyProtection="1">
      <alignment horizontal="center" vertical="center" wrapText="1"/>
      <protection hidden="1"/>
    </xf>
    <xf numFmtId="0" fontId="16" fillId="30" borderId="0" xfId="2" applyFont="1" applyFill="1" applyAlignment="1" applyProtection="1">
      <alignment vertical="center" wrapText="1"/>
      <protection hidden="1"/>
    </xf>
    <xf numFmtId="0" fontId="16" fillId="30" borderId="0" xfId="2" applyNumberFormat="1" applyFont="1" applyFill="1" applyAlignment="1" applyProtection="1">
      <alignment horizontal="center" vertical="center" wrapText="1"/>
      <protection hidden="1"/>
    </xf>
    <xf numFmtId="0" fontId="16" fillId="30" borderId="0" xfId="2" applyFont="1" applyFill="1" applyAlignment="1" applyProtection="1">
      <alignment horizontal="center" vertical="center" wrapText="1"/>
      <protection hidden="1"/>
    </xf>
    <xf numFmtId="0" fontId="42" fillId="29" borderId="27" xfId="2" applyFont="1" applyFill="1" applyBorder="1" applyAlignment="1" applyProtection="1">
      <alignment horizontal="center" vertical="center" wrapText="1"/>
      <protection hidden="1"/>
    </xf>
    <xf numFmtId="0" fontId="42" fillId="33" borderId="27" xfId="2" applyFont="1" applyFill="1" applyBorder="1" applyAlignment="1" applyProtection="1">
      <alignment horizontal="center" vertical="center" wrapText="1"/>
      <protection hidden="1"/>
    </xf>
    <xf numFmtId="0" fontId="42" fillId="39" borderId="27" xfId="0" applyFont="1" applyFill="1" applyBorder="1" applyAlignment="1" applyProtection="1">
      <alignment horizontal="center" vertical="center" wrapText="1"/>
      <protection hidden="1"/>
    </xf>
    <xf numFmtId="4" fontId="13" fillId="0" borderId="27" xfId="2" applyNumberFormat="1" applyFont="1" applyFill="1" applyBorder="1" applyAlignment="1" applyProtection="1">
      <alignment horizontal="center" vertical="center"/>
      <protection hidden="1"/>
    </xf>
    <xf numFmtId="0" fontId="42" fillId="39" borderId="27" xfId="2" applyFont="1" applyFill="1" applyBorder="1" applyAlignment="1" applyProtection="1">
      <alignment horizontal="center" vertical="center" wrapText="1"/>
      <protection hidden="1"/>
    </xf>
    <xf numFmtId="166" fontId="17" fillId="38" borderId="27" xfId="3" applyFont="1" applyFill="1" applyBorder="1" applyAlignment="1" applyProtection="1">
      <alignment horizontal="center" vertical="center" wrapText="1"/>
      <protection hidden="1"/>
    </xf>
    <xf numFmtId="1" fontId="60" fillId="0" borderId="27" xfId="0" applyNumberFormat="1" applyFont="1" applyFill="1" applyBorder="1" applyAlignment="1" applyProtection="1">
      <alignment horizontal="center" vertical="center" wrapText="1"/>
      <protection hidden="1"/>
    </xf>
    <xf numFmtId="4" fontId="60" fillId="0" borderId="27" xfId="3" applyNumberFormat="1" applyFont="1" applyFill="1" applyBorder="1" applyAlignment="1" applyProtection="1">
      <alignment horizontal="left" vertical="center" wrapText="1"/>
      <protection hidden="1"/>
    </xf>
    <xf numFmtId="4" fontId="44" fillId="32" borderId="27" xfId="2" applyNumberFormat="1" applyFont="1" applyFill="1" applyBorder="1" applyAlignment="1" applyProtection="1">
      <alignment horizontal="center" vertical="center"/>
      <protection hidden="1"/>
    </xf>
    <xf numFmtId="10" fontId="13" fillId="0" borderId="27" xfId="2" applyNumberFormat="1" applyFont="1" applyFill="1" applyBorder="1" applyAlignment="1" applyProtection="1">
      <alignment horizontal="center" vertical="center"/>
      <protection hidden="1"/>
    </xf>
    <xf numFmtId="0" fontId="17" fillId="0" borderId="27" xfId="3" applyNumberFormat="1" applyFont="1" applyFill="1" applyBorder="1" applyAlignment="1" applyProtection="1">
      <alignment horizontal="center" vertical="center" wrapText="1"/>
      <protection hidden="1"/>
    </xf>
    <xf numFmtId="166" fontId="17" fillId="0" borderId="27" xfId="3" applyFont="1" applyFill="1" applyBorder="1" applyAlignment="1" applyProtection="1">
      <alignment vertical="center" wrapText="1"/>
      <protection hidden="1"/>
    </xf>
    <xf numFmtId="166" fontId="17" fillId="0" borderId="27" xfId="3" applyFont="1" applyFill="1" applyBorder="1" applyAlignment="1" applyProtection="1">
      <alignment horizontal="center" vertical="center" wrapText="1"/>
      <protection hidden="1"/>
    </xf>
    <xf numFmtId="0" fontId="16" fillId="0" borderId="0" xfId="2" applyFont="1" applyFill="1" applyAlignment="1" applyProtection="1">
      <alignment horizontal="left" vertical="center"/>
      <protection hidden="1"/>
    </xf>
    <xf numFmtId="0" fontId="51" fillId="0" borderId="0" xfId="344" applyFont="1" applyAlignment="1" applyProtection="1">
      <alignment vertical="center"/>
      <protection hidden="1"/>
    </xf>
    <xf numFmtId="0" fontId="51" fillId="33" borderId="1" xfId="344" applyFont="1" applyFill="1" applyBorder="1" applyAlignment="1" applyProtection="1">
      <alignment vertical="center"/>
      <protection hidden="1"/>
    </xf>
    <xf numFmtId="0" fontId="53" fillId="33" borderId="1" xfId="344" applyFont="1" applyFill="1" applyBorder="1" applyAlignment="1" applyProtection="1">
      <alignment horizontal="center" vertical="center" wrapText="1"/>
      <protection hidden="1"/>
    </xf>
    <xf numFmtId="0" fontId="51" fillId="33" borderId="1" xfId="344" applyFont="1" applyFill="1" applyBorder="1" applyAlignment="1" applyProtection="1">
      <alignment horizontal="justify" vertical="center" wrapText="1"/>
      <protection hidden="1"/>
    </xf>
    <xf numFmtId="1" fontId="52" fillId="33" borderId="1" xfId="344" applyNumberFormat="1" applyFont="1" applyFill="1" applyBorder="1" applyAlignment="1" applyProtection="1">
      <alignment horizontal="center" vertical="center" wrapText="1"/>
      <protection hidden="1"/>
    </xf>
    <xf numFmtId="0" fontId="52" fillId="33" borderId="1" xfId="344" applyFont="1" applyFill="1" applyBorder="1" applyAlignment="1" applyProtection="1">
      <alignment horizontal="left" vertical="center" wrapText="1"/>
      <protection hidden="1"/>
    </xf>
    <xf numFmtId="0" fontId="13" fillId="0" borderId="0" xfId="0" applyFont="1" applyProtection="1">
      <protection hidden="1"/>
    </xf>
    <xf numFmtId="0" fontId="13" fillId="0" borderId="0" xfId="0" applyFont="1" applyFill="1" applyProtection="1">
      <protection hidden="1"/>
    </xf>
    <xf numFmtId="0" fontId="13" fillId="30" borderId="27" xfId="104" applyFill="1" applyBorder="1" applyAlignment="1" applyProtection="1">
      <alignment horizontal="center" vertical="center"/>
      <protection hidden="1"/>
    </xf>
    <xf numFmtId="0" fontId="13" fillId="30" borderId="2" xfId="104" applyFill="1" applyBorder="1" applyAlignment="1" applyProtection="1">
      <alignment horizontal="center" vertical="center"/>
      <protection hidden="1"/>
    </xf>
    <xf numFmtId="196" fontId="67" fillId="38" borderId="27" xfId="431" applyNumberFormat="1" applyFont="1" applyFill="1" applyBorder="1" applyAlignment="1" applyProtection="1">
      <alignment horizontal="center" vertical="center" wrapText="1"/>
      <protection hidden="1"/>
    </xf>
    <xf numFmtId="0" fontId="13" fillId="38" borderId="27" xfId="0" applyFont="1" applyFill="1" applyBorder="1" applyAlignment="1" applyProtection="1">
      <alignment horizontal="center"/>
      <protection hidden="1"/>
    </xf>
    <xf numFmtId="0" fontId="13" fillId="0" borderId="27" xfId="0" applyFont="1" applyBorder="1" applyAlignment="1" applyProtection="1">
      <alignment horizontal="center" vertical="center"/>
      <protection hidden="1"/>
    </xf>
    <xf numFmtId="0" fontId="13" fillId="0" borderId="27" xfId="0" applyFont="1" applyBorder="1" applyAlignment="1" applyProtection="1">
      <alignment horizontal="center"/>
      <protection hidden="1"/>
    </xf>
    <xf numFmtId="0" fontId="13" fillId="0" borderId="0" xfId="356" applyAlignment="1" applyProtection="1">
      <alignment vertical="center"/>
      <protection hidden="1"/>
    </xf>
    <xf numFmtId="0" fontId="101" fillId="0" borderId="0" xfId="356" applyFont="1" applyAlignment="1" applyProtection="1">
      <alignment vertical="center"/>
      <protection hidden="1"/>
    </xf>
    <xf numFmtId="190" fontId="13" fillId="30" borderId="27" xfId="104" applyNumberFormat="1" applyFill="1" applyBorder="1" applyAlignment="1" applyProtection="1">
      <alignment horizontal="center" vertical="center"/>
      <protection hidden="1"/>
    </xf>
    <xf numFmtId="190" fontId="70" fillId="0" borderId="27" xfId="356" applyNumberFormat="1" applyFont="1" applyFill="1" applyBorder="1" applyAlignment="1" applyProtection="1">
      <alignment horizontal="center" vertical="center"/>
      <protection hidden="1"/>
    </xf>
    <xf numFmtId="0" fontId="70" fillId="0" borderId="0" xfId="356" applyNumberFormat="1" applyFont="1" applyFill="1" applyBorder="1" applyAlignment="1" applyProtection="1">
      <alignment horizontal="center" vertical="center"/>
      <protection hidden="1"/>
    </xf>
    <xf numFmtId="0" fontId="13" fillId="0" borderId="0" xfId="356" applyFill="1" applyAlignment="1" applyProtection="1">
      <alignment horizontal="center" vertical="center"/>
      <protection hidden="1"/>
    </xf>
    <xf numFmtId="0" fontId="13" fillId="0" borderId="0" xfId="356" applyFill="1" applyAlignment="1" applyProtection="1">
      <alignment vertical="center"/>
      <protection hidden="1"/>
    </xf>
    <xf numFmtId="189" fontId="65" fillId="0" borderId="0" xfId="356" applyNumberFormat="1" applyFont="1" applyFill="1" applyBorder="1" applyAlignment="1" applyProtection="1">
      <alignment vertical="center"/>
      <protection hidden="1"/>
    </xf>
    <xf numFmtId="190" fontId="105" fillId="38" borderId="27" xfId="0" applyNumberFormat="1" applyFont="1" applyFill="1" applyBorder="1" applyAlignment="1" applyProtection="1">
      <alignment horizontal="center" vertical="center"/>
      <protection hidden="1"/>
    </xf>
    <xf numFmtId="10" fontId="15" fillId="38" borderId="27" xfId="356" applyNumberFormat="1" applyFont="1" applyFill="1" applyBorder="1" applyAlignment="1" applyProtection="1">
      <alignment vertical="center"/>
      <protection hidden="1"/>
    </xf>
    <xf numFmtId="0" fontId="15" fillId="0" borderId="0" xfId="356" applyFont="1" applyFill="1" applyAlignment="1" applyProtection="1">
      <alignment horizontal="left" vertical="center" wrapText="1"/>
      <protection hidden="1"/>
    </xf>
    <xf numFmtId="0" fontId="15" fillId="0" borderId="27" xfId="356" applyFont="1" applyBorder="1" applyAlignment="1" applyProtection="1">
      <alignment horizontal="center" vertical="center"/>
      <protection hidden="1"/>
    </xf>
    <xf numFmtId="0" fontId="71" fillId="38" borderId="27" xfId="0" applyFont="1" applyFill="1" applyBorder="1" applyAlignment="1" applyProtection="1">
      <alignment horizontal="center" vertical="center" wrapText="1"/>
      <protection hidden="1"/>
    </xf>
    <xf numFmtId="0" fontId="71" fillId="38" borderId="27" xfId="2" applyFont="1" applyFill="1" applyBorder="1" applyAlignment="1" applyProtection="1">
      <alignment horizontal="center" vertical="center" wrapText="1"/>
      <protection hidden="1"/>
    </xf>
    <xf numFmtId="0" fontId="71" fillId="46" borderId="46" xfId="0" applyFont="1" applyFill="1" applyBorder="1" applyAlignment="1" applyProtection="1">
      <alignment horizontal="center" vertical="center" wrapText="1"/>
      <protection hidden="1"/>
    </xf>
    <xf numFmtId="0" fontId="0" fillId="0" borderId="0" xfId="0" applyProtection="1">
      <protection hidden="1"/>
    </xf>
    <xf numFmtId="0" fontId="71" fillId="0" borderId="27" xfId="0" applyNumberFormat="1" applyFont="1" applyFill="1" applyBorder="1" applyAlignment="1" applyProtection="1">
      <alignment horizontal="center" vertical="center" wrapText="1"/>
      <protection hidden="1"/>
    </xf>
    <xf numFmtId="0" fontId="71" fillId="0" borderId="27" xfId="0" applyFont="1" applyBorder="1" applyAlignment="1" applyProtection="1">
      <alignment vertical="center"/>
      <protection hidden="1"/>
    </xf>
    <xf numFmtId="0" fontId="71" fillId="0" borderId="27" xfId="0" applyFont="1" applyBorder="1" applyAlignment="1" applyProtection="1">
      <alignment horizontal="center" vertical="center"/>
      <protection hidden="1"/>
    </xf>
    <xf numFmtId="0" fontId="71" fillId="0" borderId="27" xfId="0" applyFont="1" applyBorder="1" applyAlignment="1" applyProtection="1">
      <alignment horizontal="center"/>
      <protection hidden="1"/>
    </xf>
    <xf numFmtId="0" fontId="87" fillId="0" borderId="27"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horizontal="center"/>
      <protection hidden="1"/>
    </xf>
    <xf numFmtId="0" fontId="56" fillId="0" borderId="0" xfId="349" applyFont="1" applyProtection="1">
      <protection hidden="1"/>
    </xf>
    <xf numFmtId="0" fontId="0" fillId="0" borderId="0" xfId="0" applyAlignment="1" applyProtection="1">
      <alignment vertical="center"/>
      <protection hidden="1"/>
    </xf>
    <xf numFmtId="168" fontId="0" fillId="0" borderId="0" xfId="0" applyNumberFormat="1" applyProtection="1">
      <protection hidden="1"/>
    </xf>
    <xf numFmtId="0" fontId="60" fillId="0" borderId="0" xfId="0" applyFont="1" applyAlignment="1" applyProtection="1">
      <alignment vertical="center"/>
      <protection hidden="1"/>
    </xf>
    <xf numFmtId="0" fontId="15" fillId="29" borderId="27" xfId="0" applyFont="1" applyFill="1" applyBorder="1" applyAlignment="1" applyProtection="1">
      <alignment horizontal="center" vertical="center" wrapText="1"/>
      <protection hidden="1"/>
    </xf>
    <xf numFmtId="0" fontId="15" fillId="38" borderId="27" xfId="0" applyNumberFormat="1" applyFont="1" applyFill="1" applyBorder="1" applyAlignment="1" applyProtection="1">
      <alignment horizontal="center" vertical="center"/>
      <protection hidden="1"/>
    </xf>
    <xf numFmtId="0" fontId="15" fillId="29" borderId="27" xfId="0" applyNumberFormat="1" applyFont="1" applyFill="1" applyBorder="1" applyAlignment="1" applyProtection="1">
      <alignment horizontal="center" vertical="center"/>
      <protection hidden="1"/>
    </xf>
    <xf numFmtId="190" fontId="0" fillId="0" borderId="27" xfId="0" applyNumberFormat="1" applyBorder="1" applyAlignment="1" applyProtection="1">
      <alignment horizontal="center" vertical="center"/>
      <protection hidden="1"/>
    </xf>
    <xf numFmtId="192" fontId="0" fillId="0" borderId="27" xfId="1" applyNumberFormat="1" applyFont="1" applyBorder="1" applyAlignment="1" applyProtection="1">
      <alignment horizontal="center" vertical="center"/>
      <protection hidden="1"/>
    </xf>
    <xf numFmtId="190" fontId="0" fillId="0" borderId="0" xfId="0" applyNumberFormat="1" applyAlignment="1" applyProtection="1">
      <alignment vertical="center"/>
      <protection hidden="1"/>
    </xf>
    <xf numFmtId="168" fontId="0" fillId="0" borderId="0" xfId="0" applyNumberFormat="1" applyAlignment="1" applyProtection="1">
      <alignment vertical="center"/>
      <protection hidden="1"/>
    </xf>
    <xf numFmtId="0" fontId="17" fillId="29" borderId="27" xfId="0" applyFont="1" applyFill="1" applyBorder="1" applyAlignment="1" applyProtection="1">
      <alignment horizontal="centerContinuous" vertical="center"/>
      <protection hidden="1"/>
    </xf>
    <xf numFmtId="49" fontId="15" fillId="38" borderId="27" xfId="0" applyNumberFormat="1" applyFont="1" applyFill="1" applyBorder="1" applyAlignment="1" applyProtection="1">
      <alignment horizontal="center" vertical="center"/>
      <protection hidden="1"/>
    </xf>
    <xf numFmtId="190" fontId="15" fillId="29" borderId="27" xfId="0" applyNumberFormat="1" applyFont="1" applyFill="1" applyBorder="1" applyAlignment="1" applyProtection="1">
      <alignment horizontal="center" vertical="center"/>
      <protection hidden="1"/>
    </xf>
    <xf numFmtId="0" fontId="56" fillId="30" borderId="0" xfId="349" applyFont="1" applyFill="1" applyProtection="1">
      <protection hidden="1"/>
    </xf>
    <xf numFmtId="0" fontId="57" fillId="29" borderId="52" xfId="349" applyFont="1" applyFill="1" applyBorder="1" applyAlignment="1" applyProtection="1">
      <alignment horizontal="center"/>
      <protection hidden="1"/>
    </xf>
    <xf numFmtId="186" fontId="80" fillId="33" borderId="53" xfId="349" applyNumberFormat="1" applyFont="1" applyFill="1" applyBorder="1" applyAlignment="1" applyProtection="1">
      <alignment horizontal="center" vertical="center"/>
      <protection hidden="1"/>
    </xf>
    <xf numFmtId="0" fontId="58" fillId="38" borderId="66" xfId="349" applyFont="1" applyFill="1" applyBorder="1" applyAlignment="1" applyProtection="1">
      <alignment horizontal="center" vertical="center"/>
      <protection hidden="1"/>
    </xf>
    <xf numFmtId="0" fontId="75" fillId="33" borderId="54" xfId="349" applyFont="1" applyFill="1" applyBorder="1" applyAlignment="1" applyProtection="1">
      <alignment horizontal="center" vertical="center"/>
      <protection hidden="1"/>
    </xf>
    <xf numFmtId="187" fontId="81" fillId="33" borderId="55" xfId="349" applyNumberFormat="1" applyFont="1" applyFill="1" applyBorder="1" applyAlignment="1" applyProtection="1">
      <alignment horizontal="center" vertical="center"/>
      <protection hidden="1"/>
    </xf>
    <xf numFmtId="10" fontId="57" fillId="33" borderId="55" xfId="343" applyNumberFormat="1" applyFont="1" applyFill="1" applyBorder="1" applyAlignment="1" applyProtection="1">
      <alignment horizontal="center" vertical="center"/>
      <protection hidden="1"/>
    </xf>
    <xf numFmtId="186" fontId="57" fillId="33" borderId="56" xfId="349" applyNumberFormat="1" applyFont="1" applyFill="1" applyBorder="1" applyAlignment="1" applyProtection="1">
      <alignment horizontal="center" vertical="center"/>
      <protection hidden="1"/>
    </xf>
    <xf numFmtId="0" fontId="58" fillId="38" borderId="68" xfId="349" applyFont="1" applyFill="1" applyBorder="1" applyAlignment="1" applyProtection="1">
      <alignment horizontal="center" vertical="center"/>
      <protection hidden="1"/>
    </xf>
    <xf numFmtId="0" fontId="56" fillId="30" borderId="0" xfId="349" applyFont="1" applyFill="1" applyBorder="1" applyProtection="1">
      <protection hidden="1"/>
    </xf>
    <xf numFmtId="0" fontId="56" fillId="30" borderId="0" xfId="349" applyFont="1" applyFill="1" applyBorder="1" applyAlignment="1" applyProtection="1">
      <alignment horizontal="center"/>
      <protection hidden="1"/>
    </xf>
    <xf numFmtId="0" fontId="56" fillId="30" borderId="0" xfId="349" applyFont="1" applyFill="1" applyAlignment="1" applyProtection="1">
      <alignment horizontal="left"/>
      <protection hidden="1"/>
    </xf>
    <xf numFmtId="0" fontId="57" fillId="38" borderId="27" xfId="427" applyNumberFormat="1" applyFont="1" applyFill="1" applyBorder="1" applyAlignment="1" applyProtection="1">
      <alignment horizontal="center" vertical="center" wrapText="1"/>
      <protection hidden="1"/>
    </xf>
    <xf numFmtId="0" fontId="58" fillId="29" borderId="27" xfId="349" applyFont="1" applyFill="1" applyBorder="1" applyAlignment="1" applyProtection="1">
      <alignment vertical="center" wrapText="1"/>
      <protection hidden="1"/>
    </xf>
    <xf numFmtId="0" fontId="58" fillId="29" borderId="37" xfId="349" applyFont="1" applyFill="1" applyBorder="1" applyAlignment="1" applyProtection="1">
      <alignment horizontal="center" vertical="center" wrapText="1"/>
      <protection hidden="1"/>
    </xf>
    <xf numFmtId="0" fontId="58" fillId="29" borderId="46" xfId="349" applyFont="1" applyFill="1" applyBorder="1" applyAlignment="1" applyProtection="1">
      <alignment horizontal="center" vertical="center" wrapText="1"/>
      <protection hidden="1"/>
    </xf>
    <xf numFmtId="187" fontId="56" fillId="0" borderId="0" xfId="349" applyNumberFormat="1" applyFont="1" applyAlignment="1" applyProtection="1">
      <alignment vertical="center"/>
      <protection hidden="1"/>
    </xf>
    <xf numFmtId="0" fontId="58" fillId="30" borderId="1" xfId="349" applyFont="1" applyFill="1" applyBorder="1" applyAlignment="1" applyProtection="1">
      <alignment horizontal="center" vertical="center"/>
      <protection hidden="1"/>
    </xf>
    <xf numFmtId="0" fontId="74" fillId="38" borderId="1" xfId="349" applyFont="1" applyFill="1" applyBorder="1" applyAlignment="1" applyProtection="1">
      <alignment horizontal="center" vertical="center" wrapText="1"/>
      <protection hidden="1"/>
    </xf>
    <xf numFmtId="187" fontId="74" fillId="30" borderId="1" xfId="349" applyNumberFormat="1" applyFont="1" applyFill="1" applyBorder="1" applyAlignment="1" applyProtection="1">
      <alignment horizontal="center" vertical="center"/>
      <protection hidden="1"/>
    </xf>
    <xf numFmtId="10" fontId="74" fillId="30" borderId="27" xfId="357" applyNumberFormat="1" applyFont="1" applyFill="1" applyBorder="1" applyAlignment="1" applyProtection="1">
      <alignment horizontal="center" vertical="center"/>
      <protection hidden="1"/>
    </xf>
    <xf numFmtId="2" fontId="74" fillId="30" borderId="1" xfId="349" applyNumberFormat="1" applyFont="1" applyFill="1" applyBorder="1" applyAlignment="1" applyProtection="1">
      <alignment horizontal="center" vertical="center"/>
      <protection hidden="1"/>
    </xf>
    <xf numFmtId="2" fontId="74" fillId="30" borderId="27" xfId="349" applyNumberFormat="1" applyFont="1" applyFill="1" applyBorder="1" applyAlignment="1" applyProtection="1">
      <alignment horizontal="center" vertical="center"/>
      <protection hidden="1"/>
    </xf>
    <xf numFmtId="2" fontId="58" fillId="30" borderId="27" xfId="349" applyNumberFormat="1" applyFont="1" applyFill="1" applyBorder="1" applyAlignment="1" applyProtection="1">
      <alignment horizontal="center" vertical="center"/>
      <protection hidden="1"/>
    </xf>
    <xf numFmtId="1" fontId="77" fillId="0" borderId="1" xfId="349" applyNumberFormat="1" applyFont="1" applyFill="1" applyBorder="1" applyAlignment="1" applyProtection="1">
      <alignment horizontal="center" vertical="center"/>
      <protection hidden="1"/>
    </xf>
    <xf numFmtId="0" fontId="56" fillId="0" borderId="0" xfId="349" applyFont="1" applyAlignment="1" applyProtection="1">
      <alignment vertical="center"/>
      <protection hidden="1"/>
    </xf>
    <xf numFmtId="176" fontId="85" fillId="0" borderId="0" xfId="349" applyNumberFormat="1" applyFont="1" applyAlignment="1" applyProtection="1">
      <alignment vertical="center"/>
      <protection hidden="1"/>
    </xf>
    <xf numFmtId="0" fontId="58" fillId="30" borderId="27" xfId="349" applyFont="1" applyFill="1" applyBorder="1" applyAlignment="1" applyProtection="1">
      <alignment horizontal="center" vertical="center"/>
      <protection hidden="1"/>
    </xf>
    <xf numFmtId="1" fontId="77" fillId="0" borderId="27" xfId="349" applyNumberFormat="1" applyFont="1" applyFill="1" applyBorder="1" applyAlignment="1" applyProtection="1">
      <alignment horizontal="center" vertical="center"/>
      <protection hidden="1"/>
    </xf>
    <xf numFmtId="0" fontId="13" fillId="0" borderId="0" xfId="356" applyBorder="1" applyAlignment="1" applyProtection="1">
      <alignment horizontal="center" vertical="center"/>
      <protection hidden="1"/>
    </xf>
    <xf numFmtId="0" fontId="13" fillId="0" borderId="0" xfId="356" applyBorder="1" applyAlignment="1" applyProtection="1">
      <alignment vertical="center"/>
      <protection hidden="1"/>
    </xf>
    <xf numFmtId="0" fontId="17" fillId="38" borderId="27" xfId="2" applyFont="1" applyFill="1" applyBorder="1" applyAlignment="1" applyProtection="1">
      <alignment horizontal="center" vertical="center" wrapText="1"/>
      <protection hidden="1"/>
    </xf>
    <xf numFmtId="0" fontId="15" fillId="30" borderId="27" xfId="104" applyFont="1" applyFill="1" applyBorder="1" applyAlignment="1" applyProtection="1">
      <alignment horizontal="center" vertical="center"/>
      <protection hidden="1"/>
    </xf>
    <xf numFmtId="0" fontId="13" fillId="38" borderId="27" xfId="356" applyFill="1" applyBorder="1" applyAlignment="1" applyProtection="1">
      <alignment horizontal="center" vertical="center"/>
      <protection hidden="1"/>
    </xf>
    <xf numFmtId="190" fontId="82" fillId="0" borderId="27" xfId="433" applyNumberFormat="1" applyFont="1" applyBorder="1" applyAlignment="1" applyProtection="1">
      <alignment horizontal="center" vertical="center"/>
      <protection hidden="1"/>
    </xf>
    <xf numFmtId="168" fontId="82" fillId="0" borderId="27" xfId="0" applyNumberFormat="1" applyFont="1" applyBorder="1" applyAlignment="1" applyProtection="1">
      <alignment horizontal="center" vertical="center"/>
      <protection hidden="1"/>
    </xf>
    <xf numFmtId="0" fontId="13" fillId="0" borderId="0" xfId="0" applyFont="1" applyFill="1" applyAlignment="1" applyProtection="1">
      <alignment horizontal="center" vertical="center"/>
      <protection hidden="1"/>
    </xf>
    <xf numFmtId="0" fontId="111" fillId="0" borderId="0" xfId="0" applyFont="1" applyFill="1" applyAlignment="1" applyProtection="1">
      <alignment horizontal="center" vertical="center"/>
      <protection hidden="1"/>
    </xf>
    <xf numFmtId="0" fontId="97" fillId="30" borderId="47" xfId="104" applyFont="1" applyFill="1" applyBorder="1" applyAlignment="1" applyProtection="1">
      <alignment horizontal="center" vertical="center"/>
      <protection hidden="1"/>
    </xf>
    <xf numFmtId="0" fontId="97" fillId="0" borderId="0" xfId="0" applyFont="1" applyFill="1" applyAlignment="1" applyProtection="1">
      <alignment horizontal="center" vertical="center"/>
      <protection hidden="1"/>
    </xf>
    <xf numFmtId="0" fontId="97" fillId="0" borderId="27" xfId="356" applyFont="1" applyFill="1" applyBorder="1" applyAlignment="1" applyProtection="1">
      <alignment horizontal="center" vertical="center" textRotation="90" wrapText="1"/>
      <protection hidden="1"/>
    </xf>
    <xf numFmtId="0" fontId="13" fillId="30" borderId="38" xfId="104" applyFill="1" applyBorder="1" applyAlignment="1" applyProtection="1">
      <alignment horizontal="center" vertical="center"/>
      <protection hidden="1"/>
    </xf>
    <xf numFmtId="0" fontId="13" fillId="49" borderId="27" xfId="104" applyFill="1" applyBorder="1" applyAlignment="1" applyProtection="1">
      <alignment horizontal="center" vertical="center"/>
      <protection hidden="1"/>
    </xf>
    <xf numFmtId="0" fontId="14" fillId="32" borderId="109" xfId="0" applyFont="1" applyFill="1" applyBorder="1" applyAlignment="1" applyProtection="1">
      <alignment horizontal="center" vertical="center" wrapText="1"/>
      <protection hidden="1"/>
    </xf>
    <xf numFmtId="0" fontId="13" fillId="38" borderId="27" xfId="356" applyFill="1" applyBorder="1" applyAlignment="1" applyProtection="1">
      <alignment vertical="center"/>
      <protection hidden="1"/>
    </xf>
    <xf numFmtId="10" fontId="15" fillId="30" borderId="27" xfId="104" applyNumberFormat="1" applyFont="1" applyFill="1" applyBorder="1" applyAlignment="1" applyProtection="1">
      <alignment horizontal="center" vertical="center"/>
      <protection hidden="1"/>
    </xf>
    <xf numFmtId="0" fontId="71" fillId="0" borderId="27" xfId="0" applyFont="1" applyBorder="1" applyAlignment="1" applyProtection="1">
      <alignment horizontal="left"/>
      <protection hidden="1"/>
    </xf>
    <xf numFmtId="0" fontId="13" fillId="38" borderId="38" xfId="104" applyFill="1" applyBorder="1" applyAlignment="1" applyProtection="1">
      <alignment horizontal="center" vertical="center"/>
      <protection hidden="1"/>
    </xf>
    <xf numFmtId="0" fontId="13" fillId="38" borderId="49" xfId="0" applyFont="1" applyFill="1" applyBorder="1" applyAlignment="1" applyProtection="1">
      <alignment vertical="center"/>
      <protection hidden="1"/>
    </xf>
    <xf numFmtId="0" fontId="71" fillId="0" borderId="27" xfId="0" applyNumberFormat="1" applyFont="1" applyBorder="1" applyAlignment="1" applyProtection="1">
      <alignment horizontal="center"/>
      <protection hidden="1"/>
    </xf>
    <xf numFmtId="0" fontId="15" fillId="38" borderId="27" xfId="0" applyFont="1" applyFill="1" applyBorder="1" applyAlignment="1" applyProtection="1">
      <alignment horizontal="center" vertical="center"/>
      <protection hidden="1"/>
    </xf>
    <xf numFmtId="166" fontId="14" fillId="33" borderId="27" xfId="3" applyFont="1" applyFill="1" applyBorder="1" applyAlignment="1" applyProtection="1">
      <alignment horizontal="center" vertical="center" wrapText="1"/>
      <protection hidden="1"/>
    </xf>
    <xf numFmtId="0" fontId="15" fillId="38" borderId="27" xfId="356" applyFont="1" applyFill="1" applyBorder="1" applyAlignment="1" applyProtection="1">
      <alignment horizontal="center" vertical="center"/>
      <protection hidden="1"/>
    </xf>
    <xf numFmtId="0" fontId="44" fillId="29" borderId="27" xfId="0" applyFont="1" applyFill="1" applyBorder="1" applyAlignment="1" applyProtection="1">
      <alignment horizontal="center" vertical="center"/>
      <protection hidden="1"/>
    </xf>
    <xf numFmtId="0" fontId="15" fillId="29" borderId="27" xfId="0" applyFont="1" applyFill="1" applyBorder="1" applyAlignment="1" applyProtection="1">
      <alignment horizontal="center" vertical="center"/>
      <protection hidden="1"/>
    </xf>
    <xf numFmtId="0" fontId="57" fillId="29" borderId="54" xfId="349" applyFont="1" applyFill="1" applyBorder="1" applyAlignment="1" applyProtection="1">
      <alignment horizontal="center" vertical="center" wrapText="1"/>
      <protection hidden="1"/>
    </xf>
    <xf numFmtId="0" fontId="57" fillId="29" borderId="27" xfId="349" applyFont="1" applyFill="1" applyBorder="1" applyAlignment="1" applyProtection="1">
      <alignment horizontal="center" vertical="center"/>
      <protection hidden="1"/>
    </xf>
    <xf numFmtId="0" fontId="58" fillId="29" borderId="27" xfId="349" applyFont="1" applyFill="1" applyBorder="1" applyAlignment="1" applyProtection="1">
      <alignment horizontal="center" vertical="center" wrapText="1"/>
      <protection hidden="1"/>
    </xf>
    <xf numFmtId="10" fontId="15" fillId="0" borderId="27" xfId="104" applyNumberFormat="1" applyFont="1" applyFill="1" applyBorder="1" applyAlignment="1" applyProtection="1">
      <alignment horizontal="center" vertical="center"/>
      <protection hidden="1"/>
    </xf>
    <xf numFmtId="4" fontId="13" fillId="0" borderId="0" xfId="2" applyNumberFormat="1" applyFont="1" applyFill="1" applyBorder="1" applyAlignment="1" applyProtection="1">
      <alignment horizontal="center" vertical="center"/>
      <protection hidden="1"/>
    </xf>
    <xf numFmtId="0" fontId="98" fillId="36" borderId="95" xfId="0" applyFont="1" applyFill="1" applyBorder="1" applyAlignment="1" applyProtection="1">
      <alignment horizontal="center" vertical="center"/>
      <protection hidden="1"/>
    </xf>
    <xf numFmtId="0" fontId="98" fillId="36" borderId="22" xfId="0" applyFont="1" applyFill="1" applyBorder="1" applyAlignment="1" applyProtection="1">
      <alignment horizontal="center" vertical="center"/>
      <protection hidden="1"/>
    </xf>
    <xf numFmtId="0" fontId="98" fillId="36" borderId="96" xfId="0" applyFont="1" applyFill="1" applyBorder="1" applyAlignment="1" applyProtection="1">
      <alignment horizontal="center" vertical="center"/>
      <protection hidden="1"/>
    </xf>
    <xf numFmtId="4" fontId="98" fillId="36" borderId="97" xfId="0" applyNumberFormat="1" applyFont="1" applyFill="1" applyBorder="1" applyAlignment="1" applyProtection="1">
      <alignment horizontal="center" vertical="center"/>
      <protection hidden="1"/>
    </xf>
    <xf numFmtId="3" fontId="98" fillId="36" borderId="97" xfId="0" applyNumberFormat="1" applyFont="1" applyFill="1" applyBorder="1" applyAlignment="1" applyProtection="1">
      <alignment horizontal="center" vertical="center" wrapText="1"/>
      <protection hidden="1"/>
    </xf>
    <xf numFmtId="3" fontId="98" fillId="36" borderId="98" xfId="0" applyNumberFormat="1" applyFont="1" applyFill="1" applyBorder="1" applyAlignment="1" applyProtection="1">
      <alignment horizontal="center" vertical="center" wrapText="1"/>
      <protection hidden="1"/>
    </xf>
    <xf numFmtId="190" fontId="98" fillId="36" borderId="139" xfId="0" applyNumberFormat="1" applyFont="1" applyFill="1" applyBorder="1" applyAlignment="1" applyProtection="1">
      <alignment horizontal="center" vertical="center" wrapText="1"/>
      <protection hidden="1"/>
    </xf>
    <xf numFmtId="0" fontId="98" fillId="36" borderId="22" xfId="0" applyFont="1" applyFill="1" applyBorder="1" applyAlignment="1" applyProtection="1">
      <alignment horizontal="center" vertical="center" wrapText="1"/>
      <protection hidden="1"/>
    </xf>
    <xf numFmtId="0" fontId="64" fillId="32" borderId="109" xfId="0" applyFont="1" applyFill="1" applyBorder="1" applyAlignment="1" applyProtection="1">
      <alignment horizontal="center" vertical="center"/>
      <protection hidden="1"/>
    </xf>
    <xf numFmtId="0" fontId="61" fillId="32" borderId="109" xfId="0" applyFont="1" applyFill="1" applyBorder="1" applyAlignment="1" applyProtection="1">
      <alignment vertical="center"/>
      <protection hidden="1"/>
    </xf>
    <xf numFmtId="4" fontId="64" fillId="32" borderId="109" xfId="0" applyNumberFormat="1" applyFont="1" applyFill="1" applyBorder="1" applyAlignment="1" applyProtection="1">
      <alignment horizontal="center" vertical="center"/>
      <protection hidden="1"/>
    </xf>
    <xf numFmtId="3" fontId="64" fillId="32" borderId="109" xfId="0" applyNumberFormat="1" applyFont="1" applyFill="1" applyBorder="1" applyAlignment="1" applyProtection="1">
      <alignment horizontal="center" vertical="center" wrapText="1"/>
      <protection hidden="1"/>
    </xf>
    <xf numFmtId="190" fontId="64" fillId="32" borderId="105" xfId="0" applyNumberFormat="1" applyFont="1" applyFill="1" applyBorder="1" applyAlignment="1" applyProtection="1">
      <alignment horizontal="center" vertical="center" wrapText="1"/>
      <protection hidden="1"/>
    </xf>
    <xf numFmtId="0" fontId="61" fillId="32" borderId="109" xfId="0" applyFont="1" applyFill="1" applyBorder="1" applyAlignment="1" applyProtection="1">
      <alignment vertical="center" wrapText="1"/>
      <protection hidden="1"/>
    </xf>
    <xf numFmtId="49" fontId="109" fillId="42" borderId="108" xfId="363" applyNumberFormat="1" applyFont="1" applyFill="1" applyBorder="1" applyAlignment="1" applyProtection="1">
      <alignment horizontal="center" vertical="center" wrapText="1"/>
      <protection hidden="1"/>
    </xf>
    <xf numFmtId="0" fontId="89" fillId="28" borderId="110" xfId="359" applyFont="1" applyFill="1" applyBorder="1" applyAlignment="1" applyProtection="1">
      <alignment horizontal="left" vertical="center"/>
      <protection hidden="1"/>
    </xf>
    <xf numFmtId="0" fontId="60" fillId="28" borderId="38" xfId="0" applyFont="1" applyFill="1" applyBorder="1" applyAlignment="1" applyProtection="1">
      <alignment horizontal="center" vertical="center"/>
      <protection hidden="1"/>
    </xf>
    <xf numFmtId="2" fontId="60" fillId="28" borderId="38" xfId="0" applyNumberFormat="1" applyFont="1" applyFill="1" applyBorder="1" applyAlignment="1" applyProtection="1">
      <alignment horizontal="center" vertical="center"/>
      <protection hidden="1"/>
    </xf>
    <xf numFmtId="188" fontId="60" fillId="28" borderId="38" xfId="359" applyNumberFormat="1" applyFont="1" applyFill="1" applyBorder="1" applyAlignment="1" applyProtection="1">
      <alignment horizontal="center" vertical="center"/>
      <protection hidden="1"/>
    </xf>
    <xf numFmtId="188" fontId="60" fillId="28" borderId="20" xfId="0" applyNumberFormat="1" applyFont="1" applyFill="1" applyBorder="1" applyAlignment="1" applyProtection="1">
      <alignment horizontal="center" vertical="center"/>
      <protection hidden="1"/>
    </xf>
    <xf numFmtId="190" fontId="60" fillId="28" borderId="20" xfId="0" applyNumberFormat="1" applyFont="1" applyFill="1" applyBorder="1" applyAlignment="1" applyProtection="1">
      <alignment horizontal="center" vertical="center"/>
      <protection hidden="1"/>
    </xf>
    <xf numFmtId="0" fontId="89" fillId="28" borderId="110" xfId="359" applyFont="1" applyFill="1" applyBorder="1" applyAlignment="1" applyProtection="1">
      <alignment horizontal="left" vertical="center" wrapText="1"/>
      <protection hidden="1"/>
    </xf>
    <xf numFmtId="197" fontId="66" fillId="30" borderId="111" xfId="0" applyNumberFormat="1" applyFont="1" applyFill="1" applyBorder="1" applyAlignment="1" applyProtection="1">
      <alignment horizontal="center" vertical="center"/>
      <protection hidden="1"/>
    </xf>
    <xf numFmtId="0" fontId="51" fillId="0" borderId="27" xfId="0" applyFont="1" applyFill="1" applyBorder="1" applyAlignment="1" applyProtection="1">
      <alignment horizontal="left" vertical="center" wrapText="1"/>
      <protection hidden="1"/>
    </xf>
    <xf numFmtId="197" fontId="66" fillId="30" borderId="27" xfId="0" applyNumberFormat="1" applyFont="1" applyFill="1" applyBorder="1" applyAlignment="1" applyProtection="1">
      <alignment horizontal="center" vertical="center"/>
      <protection hidden="1"/>
    </xf>
    <xf numFmtId="189" fontId="66" fillId="38" borderId="47" xfId="0" applyNumberFormat="1" applyFont="1" applyFill="1" applyBorder="1" applyAlignment="1" applyProtection="1">
      <alignment horizontal="center" vertical="center"/>
      <protection hidden="1"/>
    </xf>
    <xf numFmtId="189" fontId="60" fillId="30" borderId="112" xfId="0" applyNumberFormat="1" applyFont="1" applyFill="1" applyBorder="1" applyAlignment="1" applyProtection="1">
      <alignment horizontal="center" vertical="center"/>
      <protection hidden="1"/>
    </xf>
    <xf numFmtId="190" fontId="60" fillId="30" borderId="112" xfId="0" applyNumberFormat="1" applyFont="1" applyFill="1" applyBorder="1" applyAlignment="1" applyProtection="1">
      <alignment horizontal="center" vertical="center"/>
      <protection hidden="1"/>
    </xf>
    <xf numFmtId="197" fontId="66" fillId="0" borderId="111" xfId="0" applyNumberFormat="1" applyFont="1" applyFill="1" applyBorder="1" applyAlignment="1" applyProtection="1">
      <alignment horizontal="center" vertical="center"/>
      <protection hidden="1"/>
    </xf>
    <xf numFmtId="197" fontId="66" fillId="0" borderId="27" xfId="0" applyNumberFormat="1" applyFont="1" applyFill="1" applyBorder="1" applyAlignment="1" applyProtection="1">
      <alignment horizontal="center" vertical="center"/>
      <protection hidden="1"/>
    </xf>
    <xf numFmtId="189" fontId="66" fillId="0" borderId="47" xfId="0" applyNumberFormat="1" applyFont="1" applyFill="1" applyBorder="1" applyAlignment="1" applyProtection="1">
      <alignment horizontal="center" vertical="center"/>
      <protection hidden="1"/>
    </xf>
    <xf numFmtId="189" fontId="60" fillId="0" borderId="112" xfId="0" applyNumberFormat="1" applyFont="1" applyFill="1" applyBorder="1" applyAlignment="1" applyProtection="1">
      <alignment horizontal="center" vertical="center"/>
      <protection hidden="1"/>
    </xf>
    <xf numFmtId="0" fontId="51" fillId="0" borderId="47" xfId="0" applyFont="1" applyFill="1" applyBorder="1" applyAlignment="1" applyProtection="1">
      <alignment horizontal="left" vertical="center" wrapText="1"/>
      <protection hidden="1"/>
    </xf>
    <xf numFmtId="197" fontId="66" fillId="30" borderId="47" xfId="0" applyNumberFormat="1" applyFont="1" applyFill="1" applyBorder="1" applyAlignment="1" applyProtection="1">
      <alignment horizontal="center" vertical="center"/>
      <protection hidden="1"/>
    </xf>
    <xf numFmtId="197" fontId="66" fillId="0" borderId="47" xfId="0" applyNumberFormat="1" applyFont="1" applyFill="1" applyBorder="1" applyAlignment="1" applyProtection="1">
      <alignment horizontal="center" vertical="center"/>
      <protection hidden="1"/>
    </xf>
    <xf numFmtId="188" fontId="66" fillId="38" borderId="28" xfId="359" applyNumberFormat="1" applyFont="1" applyFill="1" applyBorder="1" applyAlignment="1" applyProtection="1">
      <alignment horizontal="center" vertical="center"/>
      <protection hidden="1"/>
    </xf>
    <xf numFmtId="2" fontId="51" fillId="0" borderId="27" xfId="0" applyNumberFormat="1" applyFont="1" applyFill="1" applyBorder="1" applyAlignment="1" applyProtection="1">
      <alignment horizontal="left" vertical="center" wrapText="1"/>
      <protection hidden="1"/>
    </xf>
    <xf numFmtId="49" fontId="93" fillId="42" borderId="113" xfId="363" applyNumberFormat="1" applyFont="1" applyFill="1" applyBorder="1" applyAlignment="1" applyProtection="1">
      <alignment horizontal="center" vertical="center" wrapText="1"/>
      <protection hidden="1"/>
    </xf>
    <xf numFmtId="0" fontId="94" fillId="28" borderId="110" xfId="0" applyFont="1" applyFill="1" applyBorder="1" applyAlignment="1" applyProtection="1">
      <alignment horizontal="center" vertical="center"/>
      <protection hidden="1"/>
    </xf>
    <xf numFmtId="2" fontId="94" fillId="28" borderId="110" xfId="0" applyNumberFormat="1" applyFont="1" applyFill="1" applyBorder="1" applyAlignment="1" applyProtection="1">
      <alignment horizontal="center" vertical="center"/>
      <protection hidden="1"/>
    </xf>
    <xf numFmtId="188" fontId="94" fillId="28" borderId="110" xfId="359" applyNumberFormat="1" applyFont="1" applyFill="1" applyBorder="1" applyAlignment="1" applyProtection="1">
      <alignment horizontal="center" vertical="center"/>
      <protection hidden="1"/>
    </xf>
    <xf numFmtId="188" fontId="94" fillId="28" borderId="114" xfId="0" applyNumberFormat="1" applyFont="1" applyFill="1" applyBorder="1" applyAlignment="1" applyProtection="1">
      <alignment horizontal="center" vertical="center"/>
      <protection hidden="1"/>
    </xf>
    <xf numFmtId="190" fontId="94" fillId="28" borderId="114" xfId="0" applyNumberFormat="1" applyFont="1" applyFill="1" applyBorder="1" applyAlignment="1" applyProtection="1">
      <alignment horizontal="center" vertical="center"/>
      <protection hidden="1"/>
    </xf>
    <xf numFmtId="49" fontId="93" fillId="0" borderId="113" xfId="363" applyNumberFormat="1" applyFont="1" applyFill="1" applyBorder="1" applyAlignment="1" applyProtection="1">
      <alignment horizontal="center" vertical="center" wrapText="1"/>
      <protection hidden="1"/>
    </xf>
    <xf numFmtId="0" fontId="89" fillId="0" borderId="110" xfId="359" applyFont="1" applyFill="1" applyBorder="1" applyAlignment="1" applyProtection="1">
      <alignment horizontal="left" vertical="center"/>
      <protection hidden="1"/>
    </xf>
    <xf numFmtId="0" fontId="94" fillId="0" borderId="110" xfId="0" applyFont="1" applyFill="1" applyBorder="1" applyAlignment="1" applyProtection="1">
      <alignment horizontal="center" vertical="center"/>
      <protection hidden="1"/>
    </xf>
    <xf numFmtId="2" fontId="94" fillId="0" borderId="110" xfId="0" applyNumberFormat="1" applyFont="1" applyFill="1" applyBorder="1" applyAlignment="1" applyProtection="1">
      <alignment horizontal="center" vertical="center"/>
      <protection hidden="1"/>
    </xf>
    <xf numFmtId="188" fontId="94" fillId="0" borderId="110" xfId="359" applyNumberFormat="1" applyFont="1" applyFill="1" applyBorder="1" applyAlignment="1" applyProtection="1">
      <alignment horizontal="center" vertical="center"/>
      <protection hidden="1"/>
    </xf>
    <xf numFmtId="188" fontId="94" fillId="0" borderId="114" xfId="0" applyNumberFormat="1" applyFont="1" applyFill="1" applyBorder="1" applyAlignment="1" applyProtection="1">
      <alignment horizontal="center" vertical="center"/>
      <protection hidden="1"/>
    </xf>
    <xf numFmtId="2" fontId="51" fillId="30" borderId="27" xfId="0" applyNumberFormat="1" applyFont="1" applyFill="1" applyBorder="1" applyAlignment="1" applyProtection="1">
      <alignment horizontal="left" vertical="center" wrapText="1"/>
      <protection hidden="1"/>
    </xf>
    <xf numFmtId="197" fontId="66" fillId="30" borderId="38" xfId="0" applyNumberFormat="1" applyFont="1" applyFill="1" applyBorder="1" applyAlignment="1" applyProtection="1">
      <alignment horizontal="center" vertical="center"/>
      <protection hidden="1"/>
    </xf>
    <xf numFmtId="0" fontId="64" fillId="43" borderId="109" xfId="0" applyFont="1" applyFill="1" applyBorder="1" applyAlignment="1" applyProtection="1">
      <alignment horizontal="center" vertical="center"/>
      <protection hidden="1"/>
    </xf>
    <xf numFmtId="0" fontId="61" fillId="43" borderId="109" xfId="0" applyFont="1" applyFill="1" applyBorder="1" applyAlignment="1" applyProtection="1">
      <alignment vertical="center"/>
      <protection hidden="1"/>
    </xf>
    <xf numFmtId="4" fontId="64" fillId="43" borderId="109" xfId="0" applyNumberFormat="1" applyFont="1" applyFill="1" applyBorder="1" applyAlignment="1" applyProtection="1">
      <alignment horizontal="center" vertical="center"/>
      <protection hidden="1"/>
    </xf>
    <xf numFmtId="3" fontId="64" fillId="43" borderId="109" xfId="0" applyNumberFormat="1" applyFont="1" applyFill="1" applyBorder="1" applyAlignment="1" applyProtection="1">
      <alignment horizontal="center" vertical="center" wrapText="1"/>
      <protection hidden="1"/>
    </xf>
    <xf numFmtId="190" fontId="64" fillId="43" borderId="109" xfId="0" applyNumberFormat="1" applyFont="1" applyFill="1" applyBorder="1" applyAlignment="1" applyProtection="1">
      <alignment horizontal="center" vertical="center" wrapText="1"/>
      <protection hidden="1"/>
    </xf>
    <xf numFmtId="0" fontId="61" fillId="43" borderId="109" xfId="0" applyFont="1" applyFill="1" applyBorder="1" applyAlignment="1" applyProtection="1">
      <alignment vertical="center" wrapText="1"/>
      <protection hidden="1"/>
    </xf>
    <xf numFmtId="0" fontId="64" fillId="0" borderId="109" xfId="0" applyFont="1" applyFill="1" applyBorder="1" applyAlignment="1" applyProtection="1">
      <alignment horizontal="center" vertical="center"/>
      <protection hidden="1"/>
    </xf>
    <xf numFmtId="0" fontId="61" fillId="0" borderId="109" xfId="0" applyFont="1" applyFill="1" applyBorder="1" applyAlignment="1" applyProtection="1">
      <alignment vertical="center"/>
      <protection hidden="1"/>
    </xf>
    <xf numFmtId="4" fontId="64" fillId="0" borderId="109" xfId="0" applyNumberFormat="1" applyFont="1" applyFill="1" applyBorder="1" applyAlignment="1" applyProtection="1">
      <alignment horizontal="center" vertical="center"/>
      <protection hidden="1"/>
    </xf>
    <xf numFmtId="3" fontId="64" fillId="0" borderId="109" xfId="0" applyNumberFormat="1" applyFont="1" applyFill="1" applyBorder="1" applyAlignment="1" applyProtection="1">
      <alignment horizontal="center" vertical="center" wrapText="1"/>
      <protection hidden="1"/>
    </xf>
    <xf numFmtId="0" fontId="13" fillId="0" borderId="111" xfId="0" applyFont="1" applyFill="1" applyBorder="1" applyAlignment="1" applyProtection="1">
      <alignment horizontal="center" vertical="center"/>
      <protection hidden="1"/>
    </xf>
    <xf numFmtId="0" fontId="13" fillId="0" borderId="27" xfId="0" applyFont="1" applyFill="1" applyBorder="1" applyAlignment="1" applyProtection="1">
      <alignment horizontal="justify" vertical="center" wrapText="1"/>
      <protection hidden="1"/>
    </xf>
    <xf numFmtId="0" fontId="73" fillId="0" borderId="115" xfId="0" applyFont="1" applyFill="1" applyBorder="1" applyAlignment="1" applyProtection="1">
      <alignment horizontal="center" vertical="center"/>
      <protection hidden="1"/>
    </xf>
    <xf numFmtId="176" fontId="0" fillId="0" borderId="27" xfId="434" applyNumberFormat="1" applyFont="1" applyFill="1" applyBorder="1" applyAlignment="1" applyProtection="1">
      <alignment horizontal="center" vertical="center"/>
      <protection hidden="1"/>
    </xf>
    <xf numFmtId="198" fontId="13" fillId="0" borderId="27" xfId="0" applyNumberFormat="1" applyFont="1" applyFill="1" applyBorder="1" applyAlignment="1" applyProtection="1">
      <alignment horizontal="center" vertical="center"/>
      <protection hidden="1"/>
    </xf>
    <xf numFmtId="0" fontId="60" fillId="28" borderId="27" xfId="0" applyFont="1" applyFill="1" applyBorder="1" applyAlignment="1" applyProtection="1">
      <alignment horizontal="center" vertical="center"/>
      <protection hidden="1"/>
    </xf>
    <xf numFmtId="2" fontId="60" fillId="28" borderId="27" xfId="0" applyNumberFormat="1" applyFont="1" applyFill="1" applyBorder="1" applyAlignment="1" applyProtection="1">
      <alignment horizontal="center" vertical="center"/>
      <protection hidden="1"/>
    </xf>
    <xf numFmtId="188" fontId="60" fillId="28" borderId="27" xfId="359" applyNumberFormat="1" applyFont="1" applyFill="1" applyBorder="1" applyAlignment="1" applyProtection="1">
      <alignment horizontal="center" vertical="center"/>
      <protection hidden="1"/>
    </xf>
    <xf numFmtId="188" fontId="60" fillId="28" borderId="112" xfId="0" applyNumberFormat="1" applyFont="1" applyFill="1" applyBorder="1" applyAlignment="1" applyProtection="1">
      <alignment horizontal="center" vertical="center"/>
      <protection hidden="1"/>
    </xf>
    <xf numFmtId="190" fontId="60" fillId="28" borderId="112" xfId="0" applyNumberFormat="1" applyFont="1" applyFill="1" applyBorder="1" applyAlignment="1" applyProtection="1">
      <alignment horizontal="center" vertical="center"/>
      <protection hidden="1"/>
    </xf>
    <xf numFmtId="0" fontId="60" fillId="0" borderId="27" xfId="0" applyFont="1" applyFill="1" applyBorder="1" applyAlignment="1" applyProtection="1">
      <alignment horizontal="center" vertical="center"/>
      <protection hidden="1"/>
    </xf>
    <xf numFmtId="2" fontId="60" fillId="0" borderId="27" xfId="0" applyNumberFormat="1" applyFont="1" applyFill="1" applyBorder="1" applyAlignment="1" applyProtection="1">
      <alignment horizontal="center" vertical="center"/>
      <protection hidden="1"/>
    </xf>
    <xf numFmtId="188" fontId="60" fillId="0" borderId="27" xfId="359" applyNumberFormat="1" applyFont="1" applyFill="1" applyBorder="1" applyAlignment="1" applyProtection="1">
      <alignment horizontal="center" vertical="center"/>
      <protection hidden="1"/>
    </xf>
    <xf numFmtId="188" fontId="60" fillId="0" borderId="112" xfId="0" applyNumberFormat="1" applyFont="1" applyFill="1" applyBorder="1" applyAlignment="1" applyProtection="1">
      <alignment horizontal="center" vertical="center"/>
      <protection hidden="1"/>
    </xf>
    <xf numFmtId="189" fontId="66" fillId="38" borderId="47" xfId="356" applyNumberFormat="1" applyFont="1" applyFill="1" applyBorder="1" applyAlignment="1" applyProtection="1">
      <alignment horizontal="center" vertical="center"/>
      <protection hidden="1"/>
    </xf>
    <xf numFmtId="0" fontId="64" fillId="47" borderId="109" xfId="0" applyFont="1" applyFill="1" applyBorder="1" applyAlignment="1" applyProtection="1">
      <alignment horizontal="center" vertical="center"/>
      <protection hidden="1"/>
    </xf>
    <xf numFmtId="0" fontId="61" fillId="47" borderId="109" xfId="0" applyFont="1" applyFill="1" applyBorder="1" applyAlignment="1" applyProtection="1">
      <alignment vertical="center"/>
      <protection hidden="1"/>
    </xf>
    <xf numFmtId="4" fontId="64" fillId="47" borderId="109" xfId="0" applyNumberFormat="1" applyFont="1" applyFill="1" applyBorder="1" applyAlignment="1" applyProtection="1">
      <alignment horizontal="center" vertical="center"/>
      <protection hidden="1"/>
    </xf>
    <xf numFmtId="3" fontId="64" fillId="47" borderId="109" xfId="0" applyNumberFormat="1" applyFont="1" applyFill="1" applyBorder="1" applyAlignment="1" applyProtection="1">
      <alignment horizontal="center" vertical="center" wrapText="1"/>
      <protection hidden="1"/>
    </xf>
    <xf numFmtId="190" fontId="64" fillId="47" borderId="109" xfId="0" applyNumberFormat="1" applyFont="1" applyFill="1" applyBorder="1" applyAlignment="1" applyProtection="1">
      <alignment horizontal="center" vertical="center" wrapText="1"/>
      <protection hidden="1"/>
    </xf>
    <xf numFmtId="0" fontId="61" fillId="47" borderId="109" xfId="0" applyFont="1" applyFill="1" applyBorder="1" applyAlignment="1" applyProtection="1">
      <alignment vertical="center" wrapText="1"/>
      <protection hidden="1"/>
    </xf>
    <xf numFmtId="49" fontId="109" fillId="42" borderId="111" xfId="363" applyNumberFormat="1" applyFont="1" applyFill="1" applyBorder="1" applyAlignment="1" applyProtection="1">
      <alignment horizontal="center" vertical="center" wrapText="1"/>
      <protection hidden="1"/>
    </xf>
    <xf numFmtId="0" fontId="44" fillId="28" borderId="27" xfId="359" applyFont="1" applyFill="1" applyBorder="1" applyAlignment="1" applyProtection="1">
      <alignment horizontal="left" vertical="center"/>
      <protection hidden="1"/>
    </xf>
    <xf numFmtId="0" fontId="44" fillId="28" borderId="27" xfId="359" applyFont="1" applyFill="1" applyBorder="1" applyAlignment="1" applyProtection="1">
      <alignment horizontal="left" vertical="center" wrapText="1"/>
      <protection hidden="1"/>
    </xf>
    <xf numFmtId="0" fontId="60" fillId="0" borderId="47" xfId="359" applyFont="1" applyFill="1" applyBorder="1" applyAlignment="1" applyProtection="1">
      <alignment horizontal="justify" vertical="center"/>
      <protection hidden="1"/>
    </xf>
    <xf numFmtId="0" fontId="60" fillId="0" borderId="27" xfId="359" applyFont="1" applyFill="1" applyBorder="1" applyAlignment="1" applyProtection="1">
      <alignment horizontal="center" vertical="center"/>
      <protection hidden="1"/>
    </xf>
    <xf numFmtId="2" fontId="60" fillId="0" borderId="47" xfId="359" applyNumberFormat="1" applyFont="1" applyFill="1" applyBorder="1" applyAlignment="1" applyProtection="1">
      <alignment horizontal="center" vertical="center"/>
      <protection hidden="1"/>
    </xf>
    <xf numFmtId="0" fontId="60" fillId="0" borderId="47" xfId="359" applyFont="1" applyFill="1" applyBorder="1" applyAlignment="1" applyProtection="1">
      <alignment horizontal="justify" vertical="center" wrapText="1"/>
      <protection hidden="1"/>
    </xf>
    <xf numFmtId="0" fontId="64" fillId="40" borderId="109" xfId="0" applyFont="1" applyFill="1" applyBorder="1" applyAlignment="1" applyProtection="1">
      <alignment horizontal="center" vertical="center"/>
      <protection hidden="1"/>
    </xf>
    <xf numFmtId="0" fontId="61" fillId="40" borderId="109" xfId="0" applyFont="1" applyFill="1" applyBorder="1" applyAlignment="1" applyProtection="1">
      <alignment vertical="center"/>
      <protection hidden="1"/>
    </xf>
    <xf numFmtId="4" fontId="64" fillId="40" borderId="109" xfId="0" applyNumberFormat="1" applyFont="1" applyFill="1" applyBorder="1" applyAlignment="1" applyProtection="1">
      <alignment horizontal="center" vertical="center"/>
      <protection hidden="1"/>
    </xf>
    <xf numFmtId="3" fontId="64" fillId="40" borderId="109" xfId="0" applyNumberFormat="1" applyFont="1" applyFill="1" applyBorder="1" applyAlignment="1" applyProtection="1">
      <alignment horizontal="center" vertical="center" wrapText="1"/>
      <protection hidden="1"/>
    </xf>
    <xf numFmtId="190" fontId="64" fillId="40" borderId="109" xfId="0" applyNumberFormat="1" applyFont="1" applyFill="1" applyBorder="1" applyAlignment="1" applyProtection="1">
      <alignment horizontal="center" vertical="center" wrapText="1"/>
      <protection hidden="1"/>
    </xf>
    <xf numFmtId="0" fontId="61" fillId="40" borderId="109" xfId="0" applyFont="1" applyFill="1" applyBorder="1" applyAlignment="1" applyProtection="1">
      <alignment vertical="center" wrapText="1"/>
      <protection hidden="1"/>
    </xf>
    <xf numFmtId="49" fontId="93" fillId="42" borderId="116" xfId="363" applyNumberFormat="1" applyFont="1" applyFill="1" applyBorder="1" applyAlignment="1" applyProtection="1">
      <alignment horizontal="center" vertical="center" wrapText="1"/>
      <protection hidden="1"/>
    </xf>
    <xf numFmtId="0" fontId="89" fillId="28" borderId="117" xfId="359" applyFont="1" applyFill="1" applyBorder="1" applyAlignment="1" applyProtection="1">
      <alignment horizontal="left" vertical="center"/>
      <protection hidden="1"/>
    </xf>
    <xf numFmtId="0" fontId="89" fillId="28" borderId="117" xfId="359" applyFont="1" applyFill="1" applyBorder="1" applyAlignment="1" applyProtection="1">
      <alignment horizontal="left" vertical="center" wrapText="1"/>
      <protection hidden="1"/>
    </xf>
    <xf numFmtId="0" fontId="13" fillId="30" borderId="111" xfId="0" applyFont="1" applyFill="1" applyBorder="1" applyAlignment="1" applyProtection="1">
      <alignment horizontal="center" vertical="center"/>
      <protection hidden="1"/>
    </xf>
    <xf numFmtId="0" fontId="66" fillId="0" borderId="27" xfId="0" applyFont="1" applyFill="1" applyBorder="1" applyAlignment="1" applyProtection="1">
      <alignment horizontal="center" vertical="center" wrapText="1"/>
      <protection hidden="1"/>
    </xf>
    <xf numFmtId="0" fontId="66" fillId="0" borderId="47" xfId="0" applyFont="1" applyFill="1" applyBorder="1" applyAlignment="1" applyProtection="1">
      <alignment horizontal="center" vertical="center" wrapText="1"/>
      <protection hidden="1"/>
    </xf>
    <xf numFmtId="0" fontId="64" fillId="48" borderId="109" xfId="0" applyFont="1" applyFill="1" applyBorder="1" applyAlignment="1" applyProtection="1">
      <alignment horizontal="center" vertical="center"/>
      <protection hidden="1"/>
    </xf>
    <xf numFmtId="0" fontId="61" fillId="48" borderId="109" xfId="0" applyFont="1" applyFill="1" applyBorder="1" applyAlignment="1" applyProtection="1">
      <alignment vertical="center"/>
      <protection hidden="1"/>
    </xf>
    <xf numFmtId="4" fontId="64" fillId="48" borderId="109" xfId="0" applyNumberFormat="1" applyFont="1" applyFill="1" applyBorder="1" applyAlignment="1" applyProtection="1">
      <alignment horizontal="center" vertical="center"/>
      <protection hidden="1"/>
    </xf>
    <xf numFmtId="3" fontId="64" fillId="48" borderId="109" xfId="0" applyNumberFormat="1" applyFont="1" applyFill="1" applyBorder="1" applyAlignment="1" applyProtection="1">
      <alignment horizontal="center" vertical="center" wrapText="1"/>
      <protection hidden="1"/>
    </xf>
    <xf numFmtId="190" fontId="64" fillId="48" borderId="109" xfId="0" applyNumberFormat="1" applyFont="1" applyFill="1" applyBorder="1" applyAlignment="1" applyProtection="1">
      <alignment horizontal="center" vertical="center" wrapText="1"/>
      <protection hidden="1"/>
    </xf>
    <xf numFmtId="0" fontId="61" fillId="48" borderId="109" xfId="0" applyFont="1" applyFill="1" applyBorder="1" applyAlignment="1" applyProtection="1">
      <alignment vertical="center" wrapText="1"/>
      <protection hidden="1"/>
    </xf>
    <xf numFmtId="0" fontId="60" fillId="28" borderId="117" xfId="0" applyFont="1" applyFill="1" applyBorder="1" applyAlignment="1" applyProtection="1">
      <alignment horizontal="center" vertical="center"/>
      <protection hidden="1"/>
    </xf>
    <xf numFmtId="2" fontId="60" fillId="28" borderId="117" xfId="0" applyNumberFormat="1" applyFont="1" applyFill="1" applyBorder="1" applyAlignment="1" applyProtection="1">
      <alignment horizontal="center" vertical="center"/>
      <protection hidden="1"/>
    </xf>
    <xf numFmtId="188" fontId="60" fillId="28" borderId="117" xfId="359" applyNumberFormat="1" applyFont="1" applyFill="1" applyBorder="1" applyAlignment="1" applyProtection="1">
      <alignment horizontal="center" vertical="center"/>
      <protection hidden="1"/>
    </xf>
    <xf numFmtId="188" fontId="60" fillId="28" borderId="118" xfId="0" applyNumberFormat="1" applyFont="1" applyFill="1" applyBorder="1" applyAlignment="1" applyProtection="1">
      <alignment horizontal="center" vertical="center"/>
      <protection hidden="1"/>
    </xf>
    <xf numFmtId="190" fontId="60" fillId="28" borderId="118" xfId="0" applyNumberFormat="1" applyFont="1" applyFill="1" applyBorder="1" applyAlignment="1" applyProtection="1">
      <alignment horizontal="center" vertical="center"/>
      <protection hidden="1"/>
    </xf>
    <xf numFmtId="188" fontId="60" fillId="0" borderId="117" xfId="359" applyNumberFormat="1" applyFont="1" applyFill="1" applyBorder="1" applyAlignment="1" applyProtection="1">
      <alignment horizontal="center" vertical="center"/>
      <protection hidden="1"/>
    </xf>
    <xf numFmtId="0" fontId="13" fillId="0" borderId="108" xfId="0" applyFont="1" applyFill="1" applyBorder="1" applyAlignment="1" applyProtection="1">
      <alignment horizontal="center" vertical="center"/>
      <protection hidden="1"/>
    </xf>
    <xf numFmtId="0" fontId="0" fillId="0" borderId="119" xfId="0" applyFont="1" applyBorder="1" applyAlignment="1" applyProtection="1">
      <alignment vertical="center" wrapText="1"/>
      <protection hidden="1"/>
    </xf>
    <xf numFmtId="0" fontId="13" fillId="0" borderId="120" xfId="0" applyFont="1" applyBorder="1" applyAlignment="1" applyProtection="1">
      <alignment horizontal="center" vertical="center"/>
      <protection hidden="1"/>
    </xf>
    <xf numFmtId="0" fontId="0" fillId="0" borderId="121" xfId="0" applyFont="1" applyBorder="1" applyAlignment="1" applyProtection="1">
      <alignment horizontal="center" vertical="center"/>
      <protection hidden="1"/>
    </xf>
    <xf numFmtId="189" fontId="60" fillId="30" borderId="122" xfId="0" applyNumberFormat="1" applyFont="1" applyFill="1" applyBorder="1" applyAlignment="1" applyProtection="1">
      <alignment horizontal="center" vertical="center"/>
      <protection hidden="1"/>
    </xf>
    <xf numFmtId="190" fontId="60" fillId="30" borderId="122" xfId="0" applyNumberFormat="1" applyFont="1" applyFill="1" applyBorder="1" applyAlignment="1" applyProtection="1">
      <alignment horizontal="center" vertical="center"/>
      <protection hidden="1"/>
    </xf>
    <xf numFmtId="0" fontId="0" fillId="0" borderId="119" xfId="0" applyBorder="1" applyAlignment="1" applyProtection="1">
      <alignment vertical="center" wrapText="1"/>
      <protection hidden="1"/>
    </xf>
    <xf numFmtId="0" fontId="0"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13" fillId="0" borderId="123" xfId="0" applyFont="1" applyBorder="1" applyAlignment="1" applyProtection="1">
      <alignment horizontal="center" vertical="center"/>
      <protection hidden="1"/>
    </xf>
    <xf numFmtId="0" fontId="13" fillId="0" borderId="107" xfId="0" applyFont="1" applyFill="1" applyBorder="1" applyAlignment="1" applyProtection="1">
      <alignment horizontal="center" vertical="center"/>
      <protection hidden="1"/>
    </xf>
    <xf numFmtId="0" fontId="0" fillId="0" borderId="124" xfId="0" applyFont="1" applyBorder="1" applyAlignment="1" applyProtection="1">
      <alignment vertical="center" wrapText="1"/>
      <protection hidden="1"/>
    </xf>
    <xf numFmtId="0" fontId="13" fillId="0" borderId="125" xfId="0" applyFont="1" applyBorder="1" applyAlignment="1" applyProtection="1">
      <alignment horizontal="center" vertical="center"/>
      <protection hidden="1"/>
    </xf>
    <xf numFmtId="0" fontId="0" fillId="0" borderId="126" xfId="0" applyFont="1" applyBorder="1" applyAlignment="1" applyProtection="1">
      <alignment horizontal="center" vertical="center"/>
      <protection hidden="1"/>
    </xf>
    <xf numFmtId="189" fontId="60" fillId="30" borderId="127" xfId="0" applyNumberFormat="1" applyFont="1" applyFill="1" applyBorder="1" applyAlignment="1" applyProtection="1">
      <alignment horizontal="center" vertical="center"/>
      <protection hidden="1"/>
    </xf>
    <xf numFmtId="190" fontId="60" fillId="30" borderId="127" xfId="0" applyNumberFormat="1" applyFont="1" applyFill="1" applyBorder="1" applyAlignment="1" applyProtection="1">
      <alignment horizontal="center" vertical="center"/>
      <protection hidden="1"/>
    </xf>
    <xf numFmtId="0" fontId="73" fillId="0" borderId="128" xfId="0" applyFont="1" applyFill="1" applyBorder="1" applyAlignment="1" applyProtection="1">
      <alignment horizontal="center" vertical="center"/>
      <protection hidden="1"/>
    </xf>
    <xf numFmtId="0" fontId="0" fillId="0" borderId="119" xfId="0" applyFont="1" applyBorder="1" applyAlignment="1" applyProtection="1">
      <alignment horizontal="center" vertical="center"/>
      <protection hidden="1"/>
    </xf>
    <xf numFmtId="0" fontId="0" fillId="0" borderId="115" xfId="0" applyFont="1" applyBorder="1" applyAlignment="1" applyProtection="1">
      <alignment horizontal="center" vertical="center"/>
      <protection hidden="1"/>
    </xf>
    <xf numFmtId="0" fontId="0" fillId="0" borderId="115" xfId="0" applyFont="1" applyBorder="1" applyAlignment="1" applyProtection="1">
      <alignment horizontal="left" wrapText="1"/>
      <protection hidden="1"/>
    </xf>
    <xf numFmtId="0" fontId="0" fillId="0" borderId="115" xfId="0" applyFont="1" applyBorder="1" applyAlignment="1" applyProtection="1">
      <alignment horizontal="left" vertical="center" wrapText="1"/>
      <protection hidden="1"/>
    </xf>
    <xf numFmtId="0" fontId="0" fillId="0" borderId="115" xfId="0" applyBorder="1" applyAlignment="1" applyProtection="1">
      <alignment horizontal="left" wrapText="1"/>
      <protection hidden="1"/>
    </xf>
    <xf numFmtId="0" fontId="73" fillId="0" borderId="129" xfId="0" applyFont="1" applyFill="1" applyBorder="1" applyAlignment="1" applyProtection="1">
      <alignment horizontal="center" vertical="center"/>
      <protection hidden="1"/>
    </xf>
    <xf numFmtId="0" fontId="0" fillId="0" borderId="129" xfId="0" applyFont="1" applyBorder="1" applyAlignment="1" applyProtection="1">
      <alignment horizontal="center" vertical="center"/>
      <protection hidden="1"/>
    </xf>
    <xf numFmtId="0" fontId="0" fillId="0" borderId="119" xfId="0" applyFont="1" applyBorder="1" applyAlignment="1" applyProtection="1">
      <alignment wrapText="1"/>
      <protection hidden="1"/>
    </xf>
    <xf numFmtId="0" fontId="0" fillId="0" borderId="119" xfId="0" applyBorder="1" applyAlignment="1" applyProtection="1">
      <alignment wrapText="1"/>
      <protection hidden="1"/>
    </xf>
    <xf numFmtId="0" fontId="13" fillId="50" borderId="108" xfId="0" applyFont="1" applyFill="1" applyBorder="1" applyAlignment="1" applyProtection="1">
      <alignment horizontal="center" vertical="center"/>
      <protection hidden="1"/>
    </xf>
    <xf numFmtId="0" fontId="0" fillId="0" borderId="124" xfId="0" applyFont="1" applyBorder="1" applyAlignment="1" applyProtection="1">
      <alignment wrapText="1"/>
      <protection hidden="1"/>
    </xf>
    <xf numFmtId="0" fontId="0" fillId="0" borderId="124" xfId="0" applyFont="1" applyBorder="1" applyAlignment="1" applyProtection="1">
      <alignment horizontal="center" vertical="center"/>
      <protection hidden="1"/>
    </xf>
    <xf numFmtId="0" fontId="0" fillId="0" borderId="124" xfId="0" applyBorder="1" applyAlignment="1" applyProtection="1">
      <alignment wrapText="1"/>
      <protection hidden="1"/>
    </xf>
    <xf numFmtId="0" fontId="13" fillId="50" borderId="111" xfId="0" applyFont="1" applyFill="1" applyBorder="1" applyAlignment="1" applyProtection="1">
      <alignment horizontal="center" vertical="center"/>
      <protection hidden="1"/>
    </xf>
    <xf numFmtId="0" fontId="60" fillId="28" borderId="85" xfId="0" applyFont="1" applyFill="1" applyBorder="1" applyAlignment="1" applyProtection="1">
      <alignment vertical="center"/>
      <protection hidden="1"/>
    </xf>
    <xf numFmtId="188" fontId="99" fillId="28" borderId="102" xfId="0" applyNumberFormat="1" applyFont="1" applyFill="1" applyBorder="1" applyAlignment="1" applyProtection="1">
      <alignment horizontal="center"/>
      <protection hidden="1"/>
    </xf>
    <xf numFmtId="190" fontId="99" fillId="28" borderId="102" xfId="0" applyNumberFormat="1" applyFont="1" applyFill="1" applyBorder="1" applyAlignment="1" applyProtection="1">
      <alignment horizontal="center"/>
      <protection hidden="1"/>
    </xf>
    <xf numFmtId="188" fontId="99" fillId="28" borderId="102" xfId="0" applyNumberFormat="1" applyFont="1" applyFill="1" applyBorder="1" applyAlignment="1" applyProtection="1">
      <alignment horizontal="center" vertical="center"/>
      <protection hidden="1"/>
    </xf>
    <xf numFmtId="0" fontId="60" fillId="0" borderId="85" xfId="0" applyFont="1" applyFill="1" applyBorder="1" applyAlignment="1" applyProtection="1">
      <alignment vertical="center"/>
      <protection hidden="1"/>
    </xf>
    <xf numFmtId="189" fontId="44" fillId="28" borderId="109" xfId="343" applyNumberFormat="1" applyFont="1" applyFill="1" applyBorder="1" applyAlignment="1" applyProtection="1">
      <alignment horizontal="center" vertical="center"/>
      <protection hidden="1"/>
    </xf>
    <xf numFmtId="10" fontId="60" fillId="31" borderId="133" xfId="343" applyNumberFormat="1" applyFont="1" applyFill="1" applyBorder="1" applyAlignment="1" applyProtection="1">
      <alignment horizontal="center" vertical="center"/>
      <protection hidden="1"/>
    </xf>
    <xf numFmtId="188" fontId="60" fillId="31" borderId="134" xfId="0" applyNumberFormat="1" applyFont="1" applyFill="1" applyBorder="1" applyAlignment="1" applyProtection="1">
      <alignment horizontal="center"/>
      <protection hidden="1"/>
    </xf>
    <xf numFmtId="199" fontId="60" fillId="31" borderId="133" xfId="343" applyNumberFormat="1" applyFont="1" applyFill="1" applyBorder="1" applyAlignment="1" applyProtection="1">
      <alignment horizontal="center" vertical="center"/>
      <protection hidden="1"/>
    </xf>
    <xf numFmtId="190" fontId="60" fillId="31" borderId="134" xfId="0" applyNumberFormat="1" applyFont="1" applyFill="1" applyBorder="1" applyAlignment="1" applyProtection="1">
      <alignment horizontal="center"/>
      <protection hidden="1"/>
    </xf>
    <xf numFmtId="188" fontId="60" fillId="31" borderId="134" xfId="0" applyNumberFormat="1" applyFont="1" applyFill="1" applyBorder="1" applyAlignment="1" applyProtection="1">
      <alignment horizontal="center" vertical="center"/>
      <protection hidden="1"/>
    </xf>
    <xf numFmtId="10" fontId="60" fillId="0" borderId="133" xfId="343" applyNumberFormat="1" applyFont="1" applyFill="1" applyBorder="1" applyAlignment="1" applyProtection="1">
      <alignment horizontal="center" vertical="center"/>
      <protection hidden="1"/>
    </xf>
    <xf numFmtId="10" fontId="60" fillId="38" borderId="136" xfId="343" applyNumberFormat="1" applyFont="1" applyFill="1" applyBorder="1" applyAlignment="1" applyProtection="1">
      <alignment horizontal="center" vertical="center"/>
      <protection hidden="1"/>
    </xf>
    <xf numFmtId="199" fontId="60" fillId="38" borderId="136" xfId="343" applyNumberFormat="1" applyFont="1" applyFill="1" applyBorder="1" applyAlignment="1" applyProtection="1">
      <alignment horizontal="center" vertical="center"/>
      <protection hidden="1"/>
    </xf>
    <xf numFmtId="201" fontId="60" fillId="0" borderId="136" xfId="343" applyNumberFormat="1" applyFont="1" applyFill="1" applyBorder="1" applyAlignment="1" applyProtection="1">
      <alignment horizontal="center" vertical="center"/>
      <protection hidden="1"/>
    </xf>
    <xf numFmtId="9" fontId="17" fillId="28" borderId="137" xfId="343" applyFont="1" applyFill="1" applyBorder="1" applyAlignment="1" applyProtection="1">
      <alignment vertical="center"/>
      <protection hidden="1"/>
    </xf>
    <xf numFmtId="188" fontId="44" fillId="31" borderId="138" xfId="0" applyNumberFormat="1" applyFont="1" applyFill="1" applyBorder="1" applyAlignment="1" applyProtection="1">
      <alignment horizontal="center"/>
      <protection hidden="1"/>
    </xf>
    <xf numFmtId="190" fontId="44" fillId="31" borderId="138" xfId="0" applyNumberFormat="1" applyFont="1" applyFill="1" applyBorder="1" applyAlignment="1" applyProtection="1">
      <alignment horizontal="center"/>
      <protection hidden="1"/>
    </xf>
    <xf numFmtId="188" fontId="44" fillId="31" borderId="138" xfId="0" applyNumberFormat="1" applyFont="1" applyFill="1" applyBorder="1" applyAlignment="1" applyProtection="1">
      <alignment horizontal="center" vertical="center"/>
      <protection hidden="1"/>
    </xf>
    <xf numFmtId="9" fontId="17" fillId="0" borderId="137" xfId="343" applyFont="1" applyFill="1" applyBorder="1" applyAlignment="1" applyProtection="1">
      <alignment vertical="center"/>
      <protection hidden="1"/>
    </xf>
    <xf numFmtId="0" fontId="0" fillId="0" borderId="27" xfId="0" applyBorder="1" applyAlignment="1" applyProtection="1">
      <alignment horizontal="center" vertical="center"/>
      <protection hidden="1"/>
    </xf>
    <xf numFmtId="42" fontId="13" fillId="0" borderId="27" xfId="433" applyFont="1" applyBorder="1" applyProtection="1">
      <protection hidden="1"/>
    </xf>
    <xf numFmtId="0" fontId="69" fillId="28" borderId="71" xfId="356" applyFont="1" applyFill="1" applyBorder="1" applyAlignment="1" applyProtection="1">
      <alignment horizontal="center" vertical="center"/>
      <protection hidden="1"/>
    </xf>
    <xf numFmtId="0" fontId="69" fillId="28" borderId="74" xfId="356" applyFont="1" applyFill="1" applyBorder="1" applyAlignment="1" applyProtection="1">
      <alignment horizontal="center" vertical="center" wrapText="1"/>
      <protection hidden="1"/>
    </xf>
    <xf numFmtId="0" fontId="69" fillId="28" borderId="72" xfId="356" applyFont="1" applyFill="1" applyBorder="1" applyAlignment="1" applyProtection="1">
      <alignment horizontal="center" vertical="center" wrapText="1"/>
      <protection hidden="1"/>
    </xf>
    <xf numFmtId="0" fontId="69" fillId="28" borderId="106" xfId="356" applyFont="1" applyFill="1" applyBorder="1" applyAlignment="1" applyProtection="1">
      <alignment horizontal="center" vertical="center" wrapText="1"/>
      <protection hidden="1"/>
    </xf>
    <xf numFmtId="0" fontId="69" fillId="28" borderId="104" xfId="356" applyFont="1" applyFill="1" applyBorder="1" applyAlignment="1" applyProtection="1">
      <alignment horizontal="center" vertical="center" wrapText="1"/>
      <protection hidden="1"/>
    </xf>
    <xf numFmtId="0" fontId="68" fillId="36" borderId="71" xfId="356" applyFont="1" applyFill="1" applyBorder="1" applyAlignment="1" applyProtection="1">
      <alignment horizontal="center" vertical="center"/>
      <protection hidden="1"/>
    </xf>
    <xf numFmtId="0" fontId="68" fillId="36" borderId="72" xfId="356" applyFont="1" applyFill="1" applyBorder="1" applyAlignment="1" applyProtection="1">
      <alignment horizontal="left" vertical="center" wrapText="1"/>
      <protection hidden="1"/>
    </xf>
    <xf numFmtId="0" fontId="65" fillId="36" borderId="72" xfId="356" applyFont="1" applyFill="1" applyBorder="1" applyAlignment="1" applyProtection="1">
      <alignment vertical="center"/>
      <protection hidden="1"/>
    </xf>
    <xf numFmtId="0" fontId="65" fillId="36" borderId="73" xfId="356" applyFont="1" applyFill="1" applyBorder="1" applyAlignment="1" applyProtection="1">
      <alignment vertical="center"/>
      <protection hidden="1"/>
    </xf>
    <xf numFmtId="0" fontId="65" fillId="36" borderId="103" xfId="356" applyFont="1" applyFill="1" applyBorder="1" applyAlignment="1" applyProtection="1">
      <alignment vertical="center"/>
      <protection hidden="1"/>
    </xf>
    <xf numFmtId="0" fontId="68" fillId="28" borderId="71" xfId="356" applyFont="1" applyFill="1" applyBorder="1" applyAlignment="1" applyProtection="1">
      <alignment horizontal="center" vertical="center"/>
      <protection hidden="1"/>
    </xf>
    <xf numFmtId="0" fontId="68" fillId="28" borderId="72" xfId="356" applyFont="1" applyFill="1" applyBorder="1" applyAlignment="1" applyProtection="1">
      <alignment horizontal="justify" vertical="center" wrapText="1"/>
      <protection hidden="1"/>
    </xf>
    <xf numFmtId="0" fontId="65" fillId="28" borderId="72" xfId="356" applyFont="1" applyFill="1" applyBorder="1" applyAlignment="1" applyProtection="1">
      <alignment vertical="center"/>
      <protection hidden="1"/>
    </xf>
    <xf numFmtId="0" fontId="65" fillId="28" borderId="73" xfId="356" applyFont="1" applyFill="1" applyBorder="1" applyAlignment="1" applyProtection="1">
      <alignment vertical="center"/>
      <protection hidden="1"/>
    </xf>
    <xf numFmtId="0" fontId="65" fillId="28" borderId="103" xfId="356" applyFont="1" applyFill="1" applyBorder="1" applyAlignment="1" applyProtection="1">
      <alignment vertical="center"/>
      <protection hidden="1"/>
    </xf>
    <xf numFmtId="0" fontId="70" fillId="0" borderId="26" xfId="356" applyFont="1" applyFill="1" applyBorder="1" applyAlignment="1" applyProtection="1">
      <alignment horizontal="center" vertical="center"/>
      <protection hidden="1"/>
    </xf>
    <xf numFmtId="0" fontId="69" fillId="0" borderId="28" xfId="356" applyFont="1" applyFill="1" applyBorder="1" applyAlignment="1" applyProtection="1">
      <alignment horizontal="justify" vertical="center" wrapText="1"/>
      <protection hidden="1"/>
    </xf>
    <xf numFmtId="189" fontId="70" fillId="38" borderId="28" xfId="356" applyNumberFormat="1" applyFont="1" applyFill="1" applyBorder="1" applyAlignment="1" applyProtection="1">
      <alignment horizontal="center" vertical="center"/>
      <protection hidden="1"/>
    </xf>
    <xf numFmtId="191" fontId="70" fillId="38" borderId="28" xfId="356" applyNumberFormat="1" applyFont="1" applyFill="1" applyBorder="1" applyAlignment="1" applyProtection="1">
      <alignment horizontal="center" vertical="center"/>
      <protection hidden="1"/>
    </xf>
    <xf numFmtId="9" fontId="70" fillId="0" borderId="28" xfId="356" applyNumberFormat="1" applyFont="1" applyFill="1" applyBorder="1" applyAlignment="1" applyProtection="1">
      <alignment horizontal="center" vertical="center"/>
      <protection hidden="1"/>
    </xf>
    <xf numFmtId="0" fontId="70" fillId="0" borderId="28" xfId="356" applyFont="1" applyFill="1" applyBorder="1" applyAlignment="1" applyProtection="1">
      <alignment horizontal="center" vertical="center"/>
      <protection hidden="1"/>
    </xf>
    <xf numFmtId="0" fontId="70" fillId="0" borderId="39" xfId="356" applyFont="1" applyFill="1" applyBorder="1" applyAlignment="1" applyProtection="1">
      <alignment horizontal="center" vertical="center"/>
      <protection hidden="1"/>
    </xf>
    <xf numFmtId="190" fontId="70" fillId="0" borderId="29" xfId="356" applyNumberFormat="1" applyFont="1" applyFill="1" applyBorder="1" applyAlignment="1" applyProtection="1">
      <alignment horizontal="center" vertical="center"/>
      <protection hidden="1"/>
    </xf>
    <xf numFmtId="0" fontId="102" fillId="0" borderId="0" xfId="356" applyFont="1" applyAlignment="1" applyProtection="1">
      <alignment horizontal="center" vertical="center" wrapText="1"/>
      <protection hidden="1"/>
    </xf>
    <xf numFmtId="0" fontId="13" fillId="0" borderId="0" xfId="356" applyAlignment="1" applyProtection="1">
      <alignment horizontal="center" vertical="center"/>
      <protection hidden="1"/>
    </xf>
    <xf numFmtId="168" fontId="13" fillId="0" borderId="0" xfId="356" applyNumberFormat="1" applyAlignment="1" applyProtection="1">
      <alignment horizontal="center" vertical="center"/>
      <protection hidden="1"/>
    </xf>
    <xf numFmtId="4" fontId="70" fillId="38" borderId="28" xfId="356" applyNumberFormat="1" applyFont="1" applyFill="1" applyBorder="1" applyAlignment="1" applyProtection="1">
      <alignment horizontal="center" vertical="center"/>
      <protection hidden="1"/>
    </xf>
    <xf numFmtId="0" fontId="70" fillId="28" borderId="72" xfId="356" applyFont="1" applyFill="1" applyBorder="1" applyAlignment="1" applyProtection="1">
      <alignment vertical="center"/>
      <protection hidden="1"/>
    </xf>
    <xf numFmtId="0" fontId="70" fillId="28" borderId="73" xfId="356" applyFont="1" applyFill="1" applyBorder="1" applyAlignment="1" applyProtection="1">
      <alignment vertical="center"/>
      <protection hidden="1"/>
    </xf>
    <xf numFmtId="190" fontId="70" fillId="28" borderId="103" xfId="356" applyNumberFormat="1" applyFont="1" applyFill="1" applyBorder="1" applyAlignment="1" applyProtection="1">
      <alignment vertical="center"/>
      <protection hidden="1"/>
    </xf>
    <xf numFmtId="4" fontId="70" fillId="28" borderId="72" xfId="356" applyNumberFormat="1" applyFont="1" applyFill="1" applyBorder="1" applyAlignment="1" applyProtection="1">
      <alignment vertical="center"/>
      <protection hidden="1"/>
    </xf>
    <xf numFmtId="0" fontId="70" fillId="30" borderId="26" xfId="356" applyFont="1" applyFill="1" applyBorder="1" applyAlignment="1" applyProtection="1">
      <alignment horizontal="center" vertical="center"/>
      <protection hidden="1"/>
    </xf>
    <xf numFmtId="0" fontId="69" fillId="41" borderId="28" xfId="356" applyFont="1" applyFill="1" applyBorder="1" applyAlignment="1" applyProtection="1">
      <alignment horizontal="justify" vertical="center" wrapText="1"/>
      <protection hidden="1"/>
    </xf>
    <xf numFmtId="9" fontId="70" fillId="41" borderId="28" xfId="356" applyNumberFormat="1" applyFont="1" applyFill="1" applyBorder="1" applyAlignment="1" applyProtection="1">
      <alignment horizontal="center" vertical="center"/>
      <protection hidden="1"/>
    </xf>
    <xf numFmtId="0" fontId="70" fillId="41" borderId="28" xfId="356" applyFont="1" applyFill="1" applyBorder="1" applyAlignment="1" applyProtection="1">
      <alignment horizontal="center" vertical="center"/>
      <protection hidden="1"/>
    </xf>
    <xf numFmtId="0" fontId="70" fillId="41" borderId="39" xfId="356" applyFont="1" applyFill="1" applyBorder="1" applyAlignment="1" applyProtection="1">
      <alignment horizontal="center" vertical="center"/>
      <protection hidden="1"/>
    </xf>
    <xf numFmtId="190" fontId="70" fillId="41" borderId="29" xfId="356" applyNumberFormat="1" applyFont="1" applyFill="1" applyBorder="1" applyAlignment="1" applyProtection="1">
      <alignment horizontal="center" vertical="center"/>
      <protection hidden="1"/>
    </xf>
    <xf numFmtId="0" fontId="101" fillId="0" borderId="0" xfId="356" applyFont="1" applyAlignment="1" applyProtection="1">
      <alignment horizontal="center" vertical="center"/>
      <protection hidden="1"/>
    </xf>
    <xf numFmtId="0" fontId="70" fillId="0" borderId="26" xfId="356" applyFont="1" applyBorder="1" applyAlignment="1" applyProtection="1">
      <alignment horizontal="center" vertical="center"/>
      <protection hidden="1"/>
    </xf>
    <xf numFmtId="0" fontId="70" fillId="36" borderId="72" xfId="356" applyFont="1" applyFill="1" applyBorder="1" applyAlignment="1" applyProtection="1">
      <alignment vertical="center"/>
      <protection hidden="1"/>
    </xf>
    <xf numFmtId="2" fontId="70" fillId="36" borderId="72" xfId="356" applyNumberFormat="1" applyFont="1" applyFill="1" applyBorder="1" applyAlignment="1" applyProtection="1">
      <alignment vertical="center"/>
      <protection hidden="1"/>
    </xf>
    <xf numFmtId="2" fontId="70" fillId="36" borderId="73" xfId="356" applyNumberFormat="1" applyFont="1" applyFill="1" applyBorder="1" applyAlignment="1" applyProtection="1">
      <alignment vertical="center"/>
      <protection hidden="1"/>
    </xf>
    <xf numFmtId="190" fontId="70" fillId="36" borderId="103" xfId="356" applyNumberFormat="1" applyFont="1" applyFill="1" applyBorder="1" applyAlignment="1" applyProtection="1">
      <alignment vertical="center"/>
      <protection hidden="1"/>
    </xf>
    <xf numFmtId="4" fontId="70" fillId="36" borderId="72" xfId="356" applyNumberFormat="1" applyFont="1" applyFill="1" applyBorder="1" applyAlignment="1" applyProtection="1">
      <alignment vertical="center"/>
      <protection hidden="1"/>
    </xf>
    <xf numFmtId="2" fontId="70" fillId="28" borderId="72" xfId="356" applyNumberFormat="1" applyFont="1" applyFill="1" applyBorder="1" applyAlignment="1" applyProtection="1">
      <alignment vertical="center"/>
      <protection hidden="1"/>
    </xf>
    <xf numFmtId="2" fontId="70" fillId="28" borderId="73" xfId="356" applyNumberFormat="1" applyFont="1" applyFill="1" applyBorder="1" applyAlignment="1" applyProtection="1">
      <alignment vertical="center"/>
      <protection hidden="1"/>
    </xf>
    <xf numFmtId="0" fontId="70" fillId="0" borderId="28" xfId="356" applyFont="1" applyFill="1" applyBorder="1" applyAlignment="1" applyProtection="1">
      <alignment horizontal="justify" vertical="center" wrapText="1"/>
      <protection hidden="1"/>
    </xf>
    <xf numFmtId="0" fontId="102" fillId="0" borderId="0" xfId="356" applyFont="1" applyAlignment="1" applyProtection="1">
      <alignment horizontal="center" vertical="center"/>
      <protection hidden="1"/>
    </xf>
    <xf numFmtId="0" fontId="70" fillId="0" borderId="30" xfId="356" applyFont="1" applyBorder="1" applyAlignment="1" applyProtection="1">
      <alignment horizontal="center" vertical="center"/>
      <protection hidden="1"/>
    </xf>
    <xf numFmtId="0" fontId="92" fillId="0" borderId="31" xfId="356" applyFont="1" applyBorder="1" applyAlignment="1" applyProtection="1">
      <alignment horizontal="left" vertical="center" wrapText="1"/>
      <protection hidden="1"/>
    </xf>
    <xf numFmtId="4" fontId="70" fillId="0" borderId="31" xfId="356" applyNumberFormat="1" applyFont="1" applyBorder="1" applyAlignment="1" applyProtection="1">
      <alignment horizontal="center" vertical="center"/>
      <protection hidden="1"/>
    </xf>
    <xf numFmtId="9" fontId="70" fillId="0" borderId="31" xfId="356" applyNumberFormat="1" applyFont="1" applyBorder="1" applyAlignment="1" applyProtection="1">
      <alignment horizontal="center" vertical="center"/>
      <protection hidden="1"/>
    </xf>
    <xf numFmtId="0" fontId="70" fillId="0" borderId="31" xfId="356" applyFont="1" applyBorder="1" applyAlignment="1" applyProtection="1">
      <alignment horizontal="center" vertical="center"/>
      <protection hidden="1"/>
    </xf>
    <xf numFmtId="0" fontId="70" fillId="0" borderId="3" xfId="356" applyFont="1" applyBorder="1" applyAlignment="1" applyProtection="1">
      <alignment horizontal="center" vertical="center"/>
      <protection hidden="1"/>
    </xf>
    <xf numFmtId="189" fontId="70" fillId="0" borderId="32" xfId="356" applyNumberFormat="1" applyFont="1" applyBorder="1" applyAlignment="1" applyProtection="1">
      <alignment horizontal="center" vertical="center"/>
      <protection hidden="1"/>
    </xf>
    <xf numFmtId="190" fontId="70" fillId="38" borderId="28" xfId="356" applyNumberFormat="1" applyFont="1" applyFill="1" applyBorder="1" applyAlignment="1" applyProtection="1">
      <alignment horizontal="center" vertical="center"/>
      <protection hidden="1"/>
    </xf>
    <xf numFmtId="190" fontId="70" fillId="0" borderId="32" xfId="356" applyNumberFormat="1" applyFont="1" applyBorder="1" applyAlignment="1" applyProtection="1">
      <alignment horizontal="center" vertical="center"/>
      <protection hidden="1"/>
    </xf>
    <xf numFmtId="0" fontId="70" fillId="36" borderId="73" xfId="356" applyFont="1" applyFill="1" applyBorder="1" applyAlignment="1" applyProtection="1">
      <alignment vertical="center"/>
      <protection hidden="1"/>
    </xf>
    <xf numFmtId="0" fontId="101" fillId="0" borderId="0" xfId="356" applyFont="1" applyFill="1" applyAlignment="1" applyProtection="1">
      <alignment horizontal="center" vertical="center"/>
      <protection hidden="1"/>
    </xf>
    <xf numFmtId="0" fontId="92" fillId="0" borderId="28" xfId="356" applyFont="1" applyFill="1" applyBorder="1" applyAlignment="1" applyProtection="1">
      <alignment horizontal="left" vertical="center" wrapText="1"/>
      <protection hidden="1"/>
    </xf>
    <xf numFmtId="2" fontId="70" fillId="0" borderId="28" xfId="356" applyNumberFormat="1" applyFont="1" applyBorder="1" applyAlignment="1" applyProtection="1">
      <alignment horizontal="center" vertical="center"/>
      <protection hidden="1"/>
    </xf>
    <xf numFmtId="189" fontId="70" fillId="0" borderId="29" xfId="356" applyNumberFormat="1" applyFont="1" applyFill="1" applyBorder="1" applyAlignment="1" applyProtection="1">
      <alignment horizontal="center" vertical="center"/>
      <protection hidden="1"/>
    </xf>
    <xf numFmtId="0" fontId="92" fillId="41" borderId="28" xfId="356" applyFont="1" applyFill="1" applyBorder="1" applyAlignment="1" applyProtection="1">
      <alignment horizontal="left" vertical="center" wrapText="1"/>
      <protection hidden="1"/>
    </xf>
    <xf numFmtId="2" fontId="70" fillId="41" borderId="28" xfId="356" applyNumberFormat="1" applyFont="1" applyFill="1" applyBorder="1" applyAlignment="1" applyProtection="1">
      <alignment horizontal="center" vertical="center"/>
      <protection hidden="1"/>
    </xf>
    <xf numFmtId="189" fontId="70" fillId="41" borderId="29" xfId="356" applyNumberFormat="1" applyFont="1" applyFill="1" applyBorder="1" applyAlignment="1" applyProtection="1">
      <alignment horizontal="center" vertical="center"/>
      <protection hidden="1"/>
    </xf>
    <xf numFmtId="0" fontId="92" fillId="41" borderId="24" xfId="356" applyFont="1" applyFill="1" applyBorder="1" applyAlignment="1" applyProtection="1">
      <alignment horizontal="left" vertical="center" wrapText="1"/>
      <protection hidden="1"/>
    </xf>
    <xf numFmtId="4" fontId="70" fillId="41" borderId="24" xfId="356" applyNumberFormat="1" applyFont="1" applyFill="1" applyBorder="1" applyAlignment="1" applyProtection="1">
      <alignment horizontal="center" vertical="center"/>
      <protection hidden="1"/>
    </xf>
    <xf numFmtId="9" fontId="70" fillId="41" borderId="24" xfId="356" applyNumberFormat="1" applyFont="1" applyFill="1" applyBorder="1" applyAlignment="1" applyProtection="1">
      <alignment horizontal="center" vertical="center"/>
      <protection hidden="1"/>
    </xf>
    <xf numFmtId="0" fontId="70" fillId="41" borderId="24" xfId="356" applyFont="1" applyFill="1" applyBorder="1" applyAlignment="1" applyProtection="1">
      <alignment horizontal="center" vertical="center"/>
      <protection hidden="1"/>
    </xf>
    <xf numFmtId="189" fontId="70" fillId="41" borderId="25" xfId="356" applyNumberFormat="1" applyFont="1" applyFill="1" applyBorder="1" applyAlignment="1" applyProtection="1">
      <alignment horizontal="center" vertical="center"/>
      <protection hidden="1"/>
    </xf>
    <xf numFmtId="190" fontId="70" fillId="41" borderId="25" xfId="356" applyNumberFormat="1" applyFont="1" applyFill="1" applyBorder="1" applyAlignment="1" applyProtection="1">
      <alignment horizontal="center" vertical="center"/>
      <protection hidden="1"/>
    </xf>
    <xf numFmtId="0" fontId="92" fillId="0" borderId="24" xfId="356" applyFont="1" applyFill="1" applyBorder="1" applyAlignment="1" applyProtection="1">
      <alignment horizontal="left" vertical="center" wrapText="1"/>
      <protection hidden="1"/>
    </xf>
    <xf numFmtId="4" fontId="70" fillId="0" borderId="24" xfId="356" applyNumberFormat="1" applyFont="1" applyFill="1" applyBorder="1" applyAlignment="1" applyProtection="1">
      <alignment horizontal="center" vertical="center"/>
      <protection hidden="1"/>
    </xf>
    <xf numFmtId="9" fontId="70" fillId="0" borderId="24" xfId="356" applyNumberFormat="1" applyFont="1" applyFill="1" applyBorder="1" applyAlignment="1" applyProtection="1">
      <alignment horizontal="center" vertical="center"/>
      <protection hidden="1"/>
    </xf>
    <xf numFmtId="0" fontId="70" fillId="0" borderId="24" xfId="356" applyFont="1" applyFill="1" applyBorder="1" applyAlignment="1" applyProtection="1">
      <alignment horizontal="center" vertical="center"/>
      <protection hidden="1"/>
    </xf>
    <xf numFmtId="189" fontId="70" fillId="0" borderId="25" xfId="356" applyNumberFormat="1" applyFont="1" applyFill="1" applyBorder="1" applyAlignment="1" applyProtection="1">
      <alignment horizontal="center" vertical="center"/>
      <protection hidden="1"/>
    </xf>
    <xf numFmtId="190" fontId="70" fillId="0" borderId="25" xfId="356" applyNumberFormat="1" applyFont="1" applyFill="1" applyBorder="1" applyAlignment="1" applyProtection="1">
      <alignment horizontal="center" vertical="center"/>
      <protection hidden="1"/>
    </xf>
    <xf numFmtId="176" fontId="68" fillId="36" borderId="71" xfId="356" applyNumberFormat="1" applyFont="1" applyFill="1" applyBorder="1" applyAlignment="1" applyProtection="1">
      <alignment horizontal="center" vertical="center"/>
      <protection hidden="1"/>
    </xf>
    <xf numFmtId="0" fontId="65" fillId="0" borderId="26" xfId="356" applyFont="1" applyBorder="1" applyAlignment="1" applyProtection="1">
      <alignment horizontal="center" vertical="center"/>
      <protection hidden="1"/>
    </xf>
    <xf numFmtId="0" fontId="90" fillId="0" borderId="28" xfId="356" applyFont="1" applyBorder="1" applyAlignment="1" applyProtection="1">
      <alignment vertical="center"/>
      <protection hidden="1"/>
    </xf>
    <xf numFmtId="0" fontId="70" fillId="0" borderId="28" xfId="356" applyFont="1" applyBorder="1" applyAlignment="1" applyProtection="1">
      <alignment vertical="center"/>
      <protection hidden="1"/>
    </xf>
    <xf numFmtId="10" fontId="70" fillId="0" borderId="28" xfId="356" applyNumberFormat="1" applyFont="1" applyBorder="1" applyAlignment="1" applyProtection="1">
      <alignment horizontal="center" vertical="center"/>
      <protection hidden="1"/>
    </xf>
    <xf numFmtId="0" fontId="70" fillId="0" borderId="39" xfId="356" applyFont="1" applyBorder="1" applyAlignment="1" applyProtection="1">
      <alignment vertical="center"/>
      <protection hidden="1"/>
    </xf>
    <xf numFmtId="189" fontId="70" fillId="0" borderId="29" xfId="356" applyNumberFormat="1" applyFont="1" applyBorder="1" applyAlignment="1" applyProtection="1">
      <alignment horizontal="center" vertical="center"/>
      <protection hidden="1"/>
    </xf>
    <xf numFmtId="190" fontId="70" fillId="0" borderId="29" xfId="356" applyNumberFormat="1" applyFont="1" applyBorder="1" applyAlignment="1" applyProtection="1">
      <alignment horizontal="center" vertical="center"/>
      <protection hidden="1"/>
    </xf>
    <xf numFmtId="0" fontId="70" fillId="0" borderId="28" xfId="356" applyFont="1" applyBorder="1" applyAlignment="1" applyProtection="1">
      <alignment horizontal="center" vertical="center"/>
      <protection hidden="1"/>
    </xf>
    <xf numFmtId="0" fontId="68" fillId="32" borderId="80" xfId="356" applyFont="1" applyFill="1" applyBorder="1" applyAlignment="1" applyProtection="1">
      <alignment horizontal="center" vertical="center"/>
      <protection hidden="1"/>
    </xf>
    <xf numFmtId="0" fontId="68" fillId="32" borderId="81" xfId="356" applyFont="1" applyFill="1" applyBorder="1" applyAlignment="1" applyProtection="1">
      <alignment horizontal="left" vertical="center" wrapText="1"/>
      <protection hidden="1"/>
    </xf>
    <xf numFmtId="0" fontId="65" fillId="32" borderId="81" xfId="356" applyFont="1" applyFill="1" applyBorder="1" applyAlignment="1" applyProtection="1">
      <alignment vertical="center"/>
      <protection hidden="1"/>
    </xf>
    <xf numFmtId="0" fontId="65" fillId="32" borderId="82" xfId="356" applyFont="1" applyFill="1" applyBorder="1" applyAlignment="1" applyProtection="1">
      <alignment vertical="center"/>
      <protection hidden="1"/>
    </xf>
    <xf numFmtId="189" fontId="68" fillId="32" borderId="83" xfId="356" applyNumberFormat="1" applyFont="1" applyFill="1" applyBorder="1" applyAlignment="1" applyProtection="1">
      <alignment horizontal="center" vertical="center"/>
      <protection hidden="1"/>
    </xf>
    <xf numFmtId="190" fontId="68" fillId="32" borderId="83" xfId="356" applyNumberFormat="1" applyFont="1" applyFill="1" applyBorder="1" applyAlignment="1" applyProtection="1">
      <alignment horizontal="center" vertical="center"/>
      <protection hidden="1"/>
    </xf>
    <xf numFmtId="190" fontId="13" fillId="0" borderId="0" xfId="356" applyNumberFormat="1" applyAlignment="1" applyProtection="1">
      <alignment horizontal="center" vertical="center"/>
      <protection hidden="1"/>
    </xf>
    <xf numFmtId="0" fontId="68" fillId="32" borderId="71" xfId="356" applyFont="1" applyFill="1" applyBorder="1" applyAlignment="1" applyProtection="1">
      <alignment horizontal="center" vertical="center"/>
      <protection hidden="1"/>
    </xf>
    <xf numFmtId="0" fontId="68" fillId="32" borderId="72" xfId="356" applyFont="1" applyFill="1" applyBorder="1" applyAlignment="1" applyProtection="1">
      <alignment horizontal="left" vertical="center" wrapText="1"/>
      <protection hidden="1"/>
    </xf>
    <xf numFmtId="0" fontId="65" fillId="32" borderId="72" xfId="356" applyFont="1" applyFill="1" applyBorder="1" applyAlignment="1" applyProtection="1">
      <alignment vertical="center"/>
      <protection hidden="1"/>
    </xf>
    <xf numFmtId="0" fontId="65" fillId="32" borderId="73" xfId="356" applyFont="1" applyFill="1" applyBorder="1" applyAlignment="1" applyProtection="1">
      <alignment vertical="center"/>
      <protection hidden="1"/>
    </xf>
    <xf numFmtId="189" fontId="68" fillId="32" borderId="103" xfId="356" applyNumberFormat="1" applyFont="1" applyFill="1" applyBorder="1" applyAlignment="1" applyProtection="1">
      <alignment horizontal="center" vertical="center"/>
      <protection hidden="1"/>
    </xf>
    <xf numFmtId="190" fontId="68" fillId="32" borderId="103" xfId="356" applyNumberFormat="1" applyFont="1" applyFill="1" applyBorder="1" applyAlignment="1" applyProtection="1">
      <alignment horizontal="center" vertical="center"/>
      <protection hidden="1"/>
    </xf>
    <xf numFmtId="0" fontId="70" fillId="31" borderId="26" xfId="356" applyFont="1" applyFill="1" applyBorder="1" applyAlignment="1" applyProtection="1">
      <alignment horizontal="center" vertical="center"/>
      <protection hidden="1"/>
    </xf>
    <xf numFmtId="0" fontId="69" fillId="31" borderId="28" xfId="356" applyFont="1" applyFill="1" applyBorder="1" applyAlignment="1" applyProtection="1">
      <alignment horizontal="left" vertical="center" wrapText="1"/>
      <protection hidden="1"/>
    </xf>
    <xf numFmtId="189" fontId="69" fillId="31" borderId="28" xfId="356" applyNumberFormat="1" applyFont="1" applyFill="1" applyBorder="1" applyAlignment="1" applyProtection="1">
      <alignment horizontal="center" vertical="center"/>
      <protection hidden="1"/>
    </xf>
    <xf numFmtId="4" fontId="69" fillId="31" borderId="28" xfId="356" applyNumberFormat="1" applyFont="1" applyFill="1" applyBorder="1" applyAlignment="1" applyProtection="1">
      <alignment horizontal="center" vertical="center"/>
      <protection hidden="1"/>
    </xf>
    <xf numFmtId="9" fontId="69" fillId="31" borderId="28" xfId="356" applyNumberFormat="1" applyFont="1" applyFill="1" applyBorder="1" applyAlignment="1" applyProtection="1">
      <alignment horizontal="center" vertical="center"/>
      <protection hidden="1"/>
    </xf>
    <xf numFmtId="10" fontId="69" fillId="31" borderId="28" xfId="356" applyNumberFormat="1" applyFont="1" applyFill="1" applyBorder="1" applyAlignment="1" applyProtection="1">
      <alignment horizontal="center" vertical="center"/>
      <protection hidden="1"/>
    </xf>
    <xf numFmtId="9" fontId="69" fillId="31" borderId="39" xfId="356" applyNumberFormat="1" applyFont="1" applyFill="1" applyBorder="1" applyAlignment="1" applyProtection="1">
      <alignment horizontal="center" vertical="center"/>
      <protection hidden="1"/>
    </xf>
    <xf numFmtId="189" fontId="70" fillId="31" borderId="29" xfId="356" applyNumberFormat="1" applyFont="1" applyFill="1" applyBorder="1" applyAlignment="1" applyProtection="1">
      <alignment horizontal="center" vertical="center"/>
      <protection hidden="1"/>
    </xf>
    <xf numFmtId="199" fontId="69" fillId="31" borderId="28" xfId="356" applyNumberFormat="1" applyFont="1" applyFill="1" applyBorder="1" applyAlignment="1" applyProtection="1">
      <alignment horizontal="center" vertical="center"/>
      <protection hidden="1"/>
    </xf>
    <xf numFmtId="190" fontId="70" fillId="31" borderId="29" xfId="356" applyNumberFormat="1" applyFont="1" applyFill="1" applyBorder="1" applyAlignment="1" applyProtection="1">
      <alignment horizontal="center" vertical="center"/>
      <protection hidden="1"/>
    </xf>
    <xf numFmtId="10" fontId="69" fillId="38" borderId="28" xfId="356" applyNumberFormat="1" applyFont="1" applyFill="1" applyBorder="1" applyAlignment="1" applyProtection="1">
      <alignment horizontal="center" vertical="center"/>
      <protection hidden="1"/>
    </xf>
    <xf numFmtId="0" fontId="65" fillId="0" borderId="23" xfId="356" applyFont="1" applyBorder="1" applyAlignment="1" applyProtection="1">
      <alignment horizontal="center" vertical="center"/>
      <protection hidden="1"/>
    </xf>
    <xf numFmtId="0" fontId="68" fillId="0" borderId="24" xfId="356" applyFont="1" applyBorder="1" applyAlignment="1" applyProtection="1">
      <alignment horizontal="justify" vertical="center" wrapText="1"/>
      <protection hidden="1"/>
    </xf>
    <xf numFmtId="0" fontId="68" fillId="0" borderId="24" xfId="356" applyFont="1" applyBorder="1" applyAlignment="1" applyProtection="1">
      <alignment vertical="center"/>
      <protection hidden="1"/>
    </xf>
    <xf numFmtId="9" fontId="68" fillId="0" borderId="24" xfId="356" applyNumberFormat="1" applyFont="1" applyBorder="1" applyAlignment="1" applyProtection="1">
      <alignment horizontal="center" vertical="center"/>
      <protection hidden="1"/>
    </xf>
    <xf numFmtId="9" fontId="68" fillId="0" borderId="40" xfId="356" applyNumberFormat="1" applyFont="1" applyBorder="1" applyAlignment="1" applyProtection="1">
      <alignment horizontal="center" vertical="center"/>
      <protection hidden="1"/>
    </xf>
    <xf numFmtId="189" fontId="68" fillId="0" borderId="25" xfId="356" applyNumberFormat="1" applyFont="1" applyBorder="1" applyAlignment="1" applyProtection="1">
      <alignment horizontal="center" vertical="center"/>
      <protection hidden="1"/>
    </xf>
    <xf numFmtId="190" fontId="68" fillId="0" borderId="25" xfId="356" applyNumberFormat="1" applyFont="1" applyBorder="1" applyAlignment="1" applyProtection="1">
      <alignment horizontal="center" vertical="center"/>
      <protection hidden="1"/>
    </xf>
    <xf numFmtId="10" fontId="68" fillId="33" borderId="72" xfId="356" applyNumberFormat="1" applyFont="1" applyFill="1" applyBorder="1" applyAlignment="1" applyProtection="1">
      <alignment horizontal="center" vertical="center" wrapText="1"/>
      <protection hidden="1"/>
    </xf>
    <xf numFmtId="9" fontId="68" fillId="33" borderId="73" xfId="356" applyNumberFormat="1" applyFont="1" applyFill="1" applyBorder="1" applyAlignment="1" applyProtection="1">
      <alignment horizontal="center" vertical="center" wrapText="1"/>
      <protection hidden="1"/>
    </xf>
    <xf numFmtId="189" fontId="65" fillId="33" borderId="103" xfId="356" applyNumberFormat="1" applyFont="1" applyFill="1" applyBorder="1" applyAlignment="1" applyProtection="1">
      <alignment vertical="center"/>
      <protection hidden="1"/>
    </xf>
    <xf numFmtId="189" fontId="65" fillId="33" borderId="0" xfId="356" applyNumberFormat="1" applyFont="1" applyFill="1" applyBorder="1" applyAlignment="1" applyProtection="1">
      <alignment vertical="center"/>
      <protection hidden="1"/>
    </xf>
    <xf numFmtId="189" fontId="13" fillId="0" borderId="0" xfId="356" applyNumberFormat="1" applyAlignment="1" applyProtection="1">
      <alignment vertical="center"/>
      <protection hidden="1"/>
    </xf>
    <xf numFmtId="189" fontId="13" fillId="0" borderId="0" xfId="356" applyNumberFormat="1" applyAlignment="1" applyProtection="1">
      <alignment horizontal="center" vertical="center"/>
      <protection hidden="1"/>
    </xf>
    <xf numFmtId="0" fontId="0" fillId="0" borderId="0" xfId="0" applyFill="1" applyProtection="1">
      <protection hidden="1"/>
    </xf>
    <xf numFmtId="0" fontId="14" fillId="0" borderId="0" xfId="0" quotePrefix="1"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190" fontId="98" fillId="0" borderId="0" xfId="0" applyNumberFormat="1" applyFont="1" applyFill="1" applyBorder="1" applyAlignment="1" applyProtection="1">
      <alignment horizontal="center" vertical="center" wrapText="1"/>
      <protection hidden="1"/>
    </xf>
    <xf numFmtId="190" fontId="60" fillId="0" borderId="0" xfId="0" applyNumberFormat="1" applyFont="1" applyFill="1" applyBorder="1" applyAlignment="1" applyProtection="1">
      <alignment horizontal="center" vertical="center"/>
      <protection hidden="1"/>
    </xf>
    <xf numFmtId="188" fontId="99" fillId="0" borderId="0" xfId="0" applyNumberFormat="1" applyFont="1" applyFill="1" applyBorder="1" applyAlignment="1" applyProtection="1">
      <alignment horizontal="center"/>
      <protection hidden="1"/>
    </xf>
    <xf numFmtId="0" fontId="97" fillId="0" borderId="0" xfId="0" applyFont="1" applyFill="1" applyBorder="1" applyAlignment="1" applyProtection="1">
      <alignment horizontal="center" vertical="center"/>
      <protection hidden="1"/>
    </xf>
    <xf numFmtId="188" fontId="0" fillId="0" borderId="27" xfId="0" applyNumberFormat="1" applyBorder="1" applyProtection="1">
      <protection hidden="1"/>
    </xf>
    <xf numFmtId="189" fontId="13" fillId="0" borderId="27" xfId="0" applyNumberFormat="1" applyFont="1" applyBorder="1" applyProtection="1">
      <protection hidden="1"/>
    </xf>
    <xf numFmtId="0" fontId="44" fillId="38" borderId="27" xfId="0" applyFont="1" applyFill="1" applyBorder="1" applyAlignment="1" applyProtection="1">
      <alignment horizontal="center" vertical="center"/>
      <protection locked="0"/>
    </xf>
    <xf numFmtId="176" fontId="14" fillId="38" borderId="27" xfId="3" applyNumberFormat="1" applyFont="1" applyFill="1" applyBorder="1" applyAlignment="1" applyProtection="1">
      <alignment horizontal="center" vertical="center" wrapText="1"/>
      <protection locked="0"/>
    </xf>
    <xf numFmtId="0" fontId="95" fillId="38" borderId="27" xfId="3" applyNumberFormat="1" applyFont="1" applyFill="1" applyBorder="1" applyAlignment="1" applyProtection="1">
      <alignment horizontal="center" vertical="center" wrapText="1"/>
      <protection locked="0"/>
    </xf>
    <xf numFmtId="9" fontId="44" fillId="40" borderId="27" xfId="2" applyNumberFormat="1" applyFont="1" applyFill="1" applyBorder="1" applyAlignment="1" applyProtection="1">
      <alignment horizontal="center" vertical="center" wrapText="1"/>
      <protection locked="0"/>
    </xf>
    <xf numFmtId="0" fontId="51" fillId="35" borderId="1" xfId="350" applyFont="1" applyFill="1" applyBorder="1" applyAlignment="1" applyProtection="1">
      <alignment horizontal="center" vertical="center" wrapText="1"/>
      <protection locked="0"/>
    </xf>
    <xf numFmtId="0" fontId="63" fillId="35" borderId="0" xfId="420" applyFont="1" applyFill="1" applyAlignment="1" applyProtection="1">
      <alignment horizontal="center" vertical="center"/>
      <protection locked="0"/>
    </xf>
    <xf numFmtId="0" fontId="13" fillId="0" borderId="27" xfId="416" applyFont="1" applyBorder="1" applyAlignment="1" applyProtection="1">
      <alignment horizontal="center" vertical="center" wrapText="1"/>
      <protection locked="0"/>
    </xf>
    <xf numFmtId="0" fontId="51" fillId="0" borderId="27" xfId="425" applyFont="1" applyBorder="1" applyAlignment="1" applyProtection="1">
      <alignment horizontal="center" vertical="center" wrapText="1"/>
      <protection locked="0"/>
    </xf>
    <xf numFmtId="0" fontId="50" fillId="0" borderId="27" xfId="104" applyFont="1" applyBorder="1" applyAlignment="1" applyProtection="1">
      <alignment horizontal="center" vertical="center" wrapText="1"/>
      <protection locked="0"/>
    </xf>
    <xf numFmtId="0" fontId="51" fillId="0" borderId="0" xfId="420" applyFont="1" applyAlignment="1" applyProtection="1">
      <alignment horizontal="center" vertical="center"/>
      <protection locked="0"/>
    </xf>
    <xf numFmtId="0" fontId="13" fillId="0" borderId="1" xfId="350" applyFont="1" applyFill="1" applyBorder="1" applyAlignment="1" applyProtection="1">
      <alignment horizontal="center" vertical="center" wrapText="1"/>
      <protection locked="0"/>
    </xf>
    <xf numFmtId="0" fontId="51" fillId="35" borderId="27" xfId="420" applyFont="1" applyFill="1" applyBorder="1" applyAlignment="1" applyProtection="1">
      <alignment horizontal="center" vertical="center"/>
      <protection locked="0"/>
    </xf>
    <xf numFmtId="0" fontId="51" fillId="35" borderId="1" xfId="350" applyFont="1" applyFill="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51" fillId="0" borderId="27" xfId="350" applyFont="1" applyBorder="1" applyAlignment="1" applyProtection="1">
      <alignment horizontal="center" vertical="center"/>
      <protection locked="0"/>
    </xf>
    <xf numFmtId="0" fontId="51" fillId="0" borderId="0" xfId="350" applyFont="1" applyFill="1" applyAlignment="1" applyProtection="1">
      <alignment horizontal="center" vertical="center"/>
      <protection locked="0"/>
    </xf>
    <xf numFmtId="0" fontId="51" fillId="0" borderId="27" xfId="350" applyFont="1" applyBorder="1" applyAlignment="1" applyProtection="1">
      <alignment horizontal="center" vertical="center" wrapText="1"/>
      <protection locked="0"/>
    </xf>
    <xf numFmtId="0" fontId="63" fillId="35" borderId="0" xfId="350" applyFont="1" applyFill="1" applyAlignment="1" applyProtection="1">
      <alignment vertical="center"/>
      <protection locked="0"/>
    </xf>
    <xf numFmtId="0" fontId="51" fillId="35" borderId="47" xfId="350" applyFont="1" applyFill="1" applyBorder="1" applyAlignment="1" applyProtection="1">
      <alignment vertical="center"/>
      <protection locked="0"/>
    </xf>
    <xf numFmtId="0" fontId="71" fillId="0" borderId="27" xfId="0" applyFont="1" applyBorder="1" applyAlignment="1" applyProtection="1">
      <alignment horizontal="center" vertical="center"/>
      <protection locked="0" hidden="1"/>
    </xf>
    <xf numFmtId="0" fontId="49" fillId="31" borderId="33" xfId="0" applyFont="1" applyFill="1" applyBorder="1" applyAlignment="1" applyProtection="1">
      <alignment horizontal="center" vertical="center" wrapText="1"/>
      <protection hidden="1"/>
    </xf>
    <xf numFmtId="0" fontId="49" fillId="31" borderId="35" xfId="0" applyFont="1" applyFill="1" applyBorder="1" applyAlignment="1" applyProtection="1">
      <alignment horizontal="center" vertical="center" wrapText="1"/>
      <protection hidden="1"/>
    </xf>
    <xf numFmtId="0" fontId="13" fillId="0" borderId="0" xfId="0" applyFont="1" applyFill="1" applyAlignment="1" applyProtection="1">
      <alignment horizontal="justify" vertical="top" wrapText="1"/>
      <protection hidden="1"/>
    </xf>
    <xf numFmtId="0" fontId="0" fillId="0" borderId="0" xfId="0" applyFill="1" applyAlignment="1" applyProtection="1">
      <alignment horizontal="justify" vertical="top" wrapText="1"/>
      <protection hidden="1"/>
    </xf>
    <xf numFmtId="0" fontId="17" fillId="31" borderId="20" xfId="0" applyFont="1" applyFill="1" applyBorder="1" applyAlignment="1" applyProtection="1">
      <alignment horizontal="center" vertical="center" wrapText="1"/>
      <protection hidden="1"/>
    </xf>
    <xf numFmtId="0" fontId="17" fillId="31" borderId="17" xfId="0" applyFont="1" applyFill="1" applyBorder="1" applyAlignment="1" applyProtection="1">
      <alignment horizontal="center" vertical="center" wrapText="1"/>
      <protection hidden="1"/>
    </xf>
    <xf numFmtId="0" fontId="60" fillId="31" borderId="18" xfId="0" applyFont="1" applyFill="1" applyBorder="1" applyAlignment="1" applyProtection="1">
      <alignment horizontal="justify" vertical="center" wrapText="1"/>
      <protection locked="0"/>
    </xf>
    <xf numFmtId="0" fontId="60" fillId="31" borderId="19" xfId="0" applyFont="1" applyFill="1" applyBorder="1" applyAlignment="1" applyProtection="1">
      <alignment horizontal="justify" vertical="center" wrapText="1"/>
      <protection locked="0"/>
    </xf>
    <xf numFmtId="0" fontId="14" fillId="31" borderId="18" xfId="0" applyFont="1" applyFill="1" applyBorder="1" applyAlignment="1" applyProtection="1">
      <alignment horizontal="center" vertical="center" wrapText="1"/>
      <protection locked="0"/>
    </xf>
    <xf numFmtId="0" fontId="14" fillId="31" borderId="19" xfId="0" applyFont="1" applyFill="1" applyBorder="1" applyAlignment="1" applyProtection="1">
      <alignment horizontal="center" vertical="center" wrapText="1"/>
      <protection locked="0"/>
    </xf>
    <xf numFmtId="0" fontId="60" fillId="0" borderId="0" xfId="351" applyFont="1" applyAlignment="1" applyProtection="1">
      <alignment horizontal="center" vertical="center" wrapText="1"/>
      <protection hidden="1"/>
    </xf>
    <xf numFmtId="0" fontId="60" fillId="0" borderId="0" xfId="351" applyFont="1" applyAlignment="1" applyProtection="1">
      <alignment horizontal="center" vertical="center"/>
      <protection hidden="1"/>
    </xf>
    <xf numFmtId="0" fontId="60" fillId="31" borderId="33" xfId="351" applyFont="1" applyFill="1" applyBorder="1" applyAlignment="1" applyProtection="1">
      <alignment horizontal="center"/>
      <protection hidden="1"/>
    </xf>
    <xf numFmtId="0" fontId="60" fillId="31" borderId="18" xfId="351" applyFont="1" applyFill="1" applyBorder="1" applyAlignment="1" applyProtection="1">
      <alignment horizontal="center"/>
      <protection hidden="1"/>
    </xf>
    <xf numFmtId="0" fontId="49" fillId="31" borderId="34" xfId="351" applyFont="1" applyFill="1" applyBorder="1" applyAlignment="1" applyProtection="1">
      <alignment horizontal="center" wrapText="1"/>
      <protection hidden="1"/>
    </xf>
    <xf numFmtId="0" fontId="49" fillId="31" borderId="35" xfId="351" applyFont="1" applyFill="1" applyBorder="1" applyAlignment="1" applyProtection="1">
      <alignment horizontal="center" wrapText="1"/>
      <protection hidden="1"/>
    </xf>
    <xf numFmtId="0" fontId="14" fillId="31" borderId="0" xfId="351" applyFont="1" applyFill="1" applyBorder="1" applyAlignment="1" applyProtection="1">
      <alignment horizontal="center"/>
      <protection hidden="1"/>
    </xf>
    <xf numFmtId="0" fontId="14" fillId="31" borderId="19" xfId="351" applyFont="1" applyFill="1" applyBorder="1" applyAlignment="1" applyProtection="1">
      <alignment horizontal="center"/>
      <protection hidden="1"/>
    </xf>
    <xf numFmtId="0" fontId="44" fillId="31" borderId="0" xfId="351" applyFont="1" applyFill="1" applyBorder="1" applyAlignment="1" applyProtection="1">
      <alignment horizontal="center" vertical="center" wrapText="1"/>
      <protection hidden="1"/>
    </xf>
    <xf numFmtId="0" fontId="44" fillId="31" borderId="19" xfId="351" applyFont="1" applyFill="1" applyBorder="1" applyAlignment="1" applyProtection="1">
      <alignment horizontal="center" vertical="center" wrapText="1"/>
      <protection hidden="1"/>
    </xf>
    <xf numFmtId="0" fontId="17" fillId="31" borderId="20" xfId="351" applyFont="1" applyFill="1" applyBorder="1" applyAlignment="1" applyProtection="1">
      <alignment horizontal="center" vertical="center" wrapText="1"/>
      <protection hidden="1"/>
    </xf>
    <xf numFmtId="0" fontId="17" fillId="31" borderId="21" xfId="351" applyFont="1" applyFill="1" applyBorder="1" applyAlignment="1" applyProtection="1">
      <alignment horizontal="center" vertical="center" wrapText="1"/>
      <protection hidden="1"/>
    </xf>
    <xf numFmtId="0" fontId="17" fillId="31" borderId="17" xfId="351" applyFont="1" applyFill="1" applyBorder="1" applyAlignment="1" applyProtection="1">
      <alignment horizontal="center" vertical="center" wrapText="1"/>
      <protection hidden="1"/>
    </xf>
    <xf numFmtId="0" fontId="44" fillId="32" borderId="20" xfId="351" applyFont="1" applyFill="1" applyBorder="1" applyAlignment="1" applyProtection="1">
      <alignment horizontal="center" wrapText="1"/>
      <protection locked="0"/>
    </xf>
    <xf numFmtId="0" fontId="44" fillId="32" borderId="21" xfId="351" applyFont="1" applyFill="1" applyBorder="1" applyAlignment="1" applyProtection="1">
      <alignment horizontal="center" wrapText="1"/>
      <protection locked="0"/>
    </xf>
    <xf numFmtId="0" fontId="44" fillId="32" borderId="17" xfId="351" applyFont="1" applyFill="1" applyBorder="1" applyAlignment="1" applyProtection="1">
      <alignment horizontal="center" wrapText="1"/>
      <protection locked="0"/>
    </xf>
    <xf numFmtId="0" fontId="86" fillId="31" borderId="0" xfId="350" applyFont="1" applyFill="1" applyAlignment="1" applyProtection="1">
      <alignment horizontal="left" vertical="center"/>
    </xf>
    <xf numFmtId="0" fontId="44" fillId="33" borderId="47" xfId="2" applyNumberFormat="1" applyFont="1" applyFill="1" applyBorder="1" applyAlignment="1" applyProtection="1">
      <alignment horizontal="center" vertical="center" wrapText="1"/>
      <protection hidden="1"/>
    </xf>
    <xf numFmtId="0" fontId="44" fillId="33" borderId="38" xfId="2" applyNumberFormat="1" applyFont="1" applyFill="1" applyBorder="1" applyAlignment="1" applyProtection="1">
      <alignment horizontal="center" vertical="center" wrapText="1"/>
      <protection hidden="1"/>
    </xf>
    <xf numFmtId="9" fontId="44" fillId="40" borderId="47" xfId="2" applyNumberFormat="1" applyFont="1" applyFill="1" applyBorder="1" applyAlignment="1" applyProtection="1">
      <alignment horizontal="center" vertical="center" wrapText="1"/>
      <protection locked="0"/>
    </xf>
    <xf numFmtId="9" fontId="44" fillId="40" borderId="46" xfId="2" applyNumberFormat="1" applyFont="1" applyFill="1" applyBorder="1" applyAlignment="1" applyProtection="1">
      <alignment horizontal="center" vertical="center" wrapText="1"/>
      <protection locked="0"/>
    </xf>
    <xf numFmtId="9" fontId="44" fillId="40" borderId="38" xfId="2" applyNumberFormat="1" applyFont="1" applyFill="1" applyBorder="1" applyAlignment="1" applyProtection="1">
      <alignment horizontal="center" vertical="center" wrapText="1"/>
      <protection locked="0"/>
    </xf>
    <xf numFmtId="0" fontId="44" fillId="0" borderId="47" xfId="3" applyNumberFormat="1" applyFont="1" applyFill="1" applyBorder="1" applyAlignment="1" applyProtection="1">
      <alignment horizontal="center" vertical="center" wrapText="1"/>
      <protection hidden="1"/>
    </xf>
    <xf numFmtId="0" fontId="44" fillId="0" borderId="46" xfId="3" applyNumberFormat="1" applyFont="1" applyFill="1" applyBorder="1" applyAlignment="1" applyProtection="1">
      <alignment horizontal="center" vertical="center" wrapText="1"/>
      <protection hidden="1"/>
    </xf>
    <xf numFmtId="0" fontId="44" fillId="0" borderId="38" xfId="3" applyNumberFormat="1" applyFont="1" applyFill="1" applyBorder="1" applyAlignment="1" applyProtection="1">
      <alignment horizontal="center" vertical="center" wrapText="1"/>
      <protection hidden="1"/>
    </xf>
    <xf numFmtId="166" fontId="107" fillId="40" borderId="27" xfId="3" applyFont="1" applyFill="1" applyBorder="1" applyAlignment="1" applyProtection="1">
      <alignment horizontal="center" vertical="center" wrapText="1"/>
      <protection locked="0"/>
    </xf>
    <xf numFmtId="0" fontId="44" fillId="31" borderId="47" xfId="3" applyNumberFormat="1" applyFont="1" applyFill="1" applyBorder="1" applyAlignment="1" applyProtection="1">
      <alignment horizontal="center" vertical="center" wrapText="1"/>
      <protection hidden="1"/>
    </xf>
    <xf numFmtId="0" fontId="44" fillId="31" borderId="46" xfId="3" applyNumberFormat="1" applyFont="1" applyFill="1" applyBorder="1" applyAlignment="1" applyProtection="1">
      <alignment horizontal="center" vertical="center" wrapText="1"/>
      <protection hidden="1"/>
    </xf>
    <xf numFmtId="0" fontId="44" fillId="31" borderId="38" xfId="3" applyNumberFormat="1" applyFont="1" applyFill="1" applyBorder="1" applyAlignment="1" applyProtection="1">
      <alignment horizontal="center" vertical="center" wrapText="1"/>
      <protection hidden="1"/>
    </xf>
    <xf numFmtId="9" fontId="44" fillId="33" borderId="2" xfId="2" applyNumberFormat="1" applyFont="1" applyFill="1" applyBorder="1" applyAlignment="1" applyProtection="1">
      <alignment horizontal="center" vertical="center" wrapText="1"/>
      <protection hidden="1"/>
    </xf>
    <xf numFmtId="9" fontId="44" fillId="33" borderId="88" xfId="2" applyNumberFormat="1" applyFont="1" applyFill="1" applyBorder="1" applyAlignment="1" applyProtection="1">
      <alignment horizontal="center" vertical="center" wrapText="1"/>
      <protection hidden="1"/>
    </xf>
    <xf numFmtId="9" fontId="44" fillId="33" borderId="49" xfId="2" applyNumberFormat="1" applyFont="1" applyFill="1" applyBorder="1" applyAlignment="1" applyProtection="1">
      <alignment horizontal="center" vertical="center" wrapText="1"/>
      <protection hidden="1"/>
    </xf>
    <xf numFmtId="0" fontId="44" fillId="40" borderId="47" xfId="2" applyFont="1" applyFill="1" applyBorder="1" applyAlignment="1" applyProtection="1">
      <alignment horizontal="center" vertical="center" wrapText="1"/>
      <protection locked="0"/>
    </xf>
    <xf numFmtId="0" fontId="44" fillId="40" borderId="46" xfId="2" applyFont="1" applyFill="1" applyBorder="1" applyAlignment="1" applyProtection="1">
      <alignment horizontal="center" vertical="center" wrapText="1"/>
      <protection locked="0"/>
    </xf>
    <xf numFmtId="0" fontId="44" fillId="40" borderId="38" xfId="2" applyFont="1" applyFill="1" applyBorder="1" applyAlignment="1" applyProtection="1">
      <alignment horizontal="center" vertical="center" wrapText="1"/>
      <protection locked="0"/>
    </xf>
    <xf numFmtId="0" fontId="60" fillId="0" borderId="47" xfId="2" applyFont="1" applyFill="1" applyBorder="1" applyAlignment="1" applyProtection="1">
      <alignment horizontal="center" vertical="center" wrapText="1"/>
      <protection locked="0"/>
    </xf>
    <xf numFmtId="0" fontId="60" fillId="0" borderId="46" xfId="2" applyFont="1" applyFill="1" applyBorder="1" applyAlignment="1" applyProtection="1">
      <alignment horizontal="center" vertical="center" wrapText="1"/>
      <protection locked="0"/>
    </xf>
    <xf numFmtId="0" fontId="60" fillId="0" borderId="38" xfId="2" applyFont="1" applyFill="1" applyBorder="1" applyAlignment="1" applyProtection="1">
      <alignment horizontal="center" vertical="center" wrapText="1"/>
      <protection locked="0"/>
    </xf>
    <xf numFmtId="0" fontId="17" fillId="0" borderId="47" xfId="3" applyNumberFormat="1" applyFont="1" applyFill="1" applyBorder="1" applyAlignment="1" applyProtection="1">
      <alignment horizontal="center" vertical="center" wrapText="1"/>
      <protection locked="0"/>
    </xf>
    <xf numFmtId="0" fontId="17" fillId="0" borderId="46" xfId="3" applyNumberFormat="1" applyFont="1" applyFill="1" applyBorder="1" applyAlignment="1" applyProtection="1">
      <alignment horizontal="center" vertical="center" wrapText="1"/>
      <protection locked="0"/>
    </xf>
    <xf numFmtId="0" fontId="17" fillId="0" borderId="38" xfId="3" applyNumberFormat="1" applyFont="1" applyFill="1" applyBorder="1" applyAlignment="1" applyProtection="1">
      <alignment horizontal="center" vertical="center" wrapText="1"/>
      <protection locked="0"/>
    </xf>
    <xf numFmtId="4" fontId="14" fillId="37" borderId="47" xfId="2" applyNumberFormat="1" applyFont="1" applyFill="1" applyBorder="1" applyAlignment="1" applyProtection="1">
      <alignment horizontal="center" vertical="center" wrapText="1"/>
      <protection hidden="1"/>
    </xf>
    <xf numFmtId="4" fontId="14" fillId="37" borderId="46" xfId="2" applyNumberFormat="1" applyFont="1" applyFill="1" applyBorder="1" applyAlignment="1" applyProtection="1">
      <alignment horizontal="center" vertical="center" wrapText="1"/>
      <protection hidden="1"/>
    </xf>
    <xf numFmtId="4" fontId="14" fillId="37" borderId="38" xfId="2" applyNumberFormat="1" applyFont="1" applyFill="1" applyBorder="1" applyAlignment="1" applyProtection="1">
      <alignment horizontal="center" vertical="center" wrapText="1"/>
      <protection hidden="1"/>
    </xf>
    <xf numFmtId="0" fontId="97" fillId="0" borderId="48" xfId="1" applyNumberFormat="1" applyFont="1" applyFill="1" applyBorder="1" applyAlignment="1" applyProtection="1">
      <alignment horizontal="center" vertical="center" wrapText="1"/>
      <protection hidden="1"/>
    </xf>
    <xf numFmtId="0" fontId="97" fillId="0" borderId="50" xfId="1" applyNumberFormat="1" applyFont="1" applyFill="1" applyBorder="1" applyAlignment="1" applyProtection="1">
      <alignment horizontal="center" vertical="center" wrapText="1"/>
      <protection hidden="1"/>
    </xf>
    <xf numFmtId="0" fontId="97" fillId="0" borderId="51" xfId="1" applyNumberFormat="1" applyFont="1" applyFill="1" applyBorder="1" applyAlignment="1" applyProtection="1">
      <alignment horizontal="center" vertical="center" wrapText="1"/>
      <protection hidden="1"/>
    </xf>
    <xf numFmtId="0" fontId="97" fillId="0" borderId="20" xfId="1" applyNumberFormat="1" applyFont="1" applyFill="1" applyBorder="1" applyAlignment="1" applyProtection="1">
      <alignment horizontal="center" vertical="center" wrapText="1"/>
      <protection hidden="1"/>
    </xf>
    <xf numFmtId="0" fontId="97" fillId="0" borderId="21" xfId="1" applyNumberFormat="1" applyFont="1" applyFill="1" applyBorder="1" applyAlignment="1" applyProtection="1">
      <alignment horizontal="center" vertical="center" wrapText="1"/>
      <protection hidden="1"/>
    </xf>
    <xf numFmtId="0" fontId="97" fillId="0" borderId="17" xfId="1" applyNumberFormat="1" applyFont="1" applyFill="1" applyBorder="1" applyAlignment="1" applyProtection="1">
      <alignment horizontal="center" vertical="center" wrapText="1"/>
      <protection hidden="1"/>
    </xf>
    <xf numFmtId="0" fontId="14" fillId="34" borderId="2" xfId="0" applyFont="1" applyFill="1" applyBorder="1" applyAlignment="1" applyProtection="1">
      <alignment horizontal="center" vertical="center"/>
      <protection hidden="1"/>
    </xf>
    <xf numFmtId="0" fontId="14" fillId="34" borderId="49" xfId="0" applyFont="1" applyFill="1" applyBorder="1" applyAlignment="1" applyProtection="1">
      <alignment horizontal="center" vertical="center"/>
      <protection hidden="1"/>
    </xf>
    <xf numFmtId="0" fontId="97" fillId="0" borderId="47" xfId="1" applyNumberFormat="1" applyFont="1" applyFill="1" applyBorder="1" applyAlignment="1" applyProtection="1">
      <alignment horizontal="center" vertical="center" wrapText="1"/>
      <protection hidden="1"/>
    </xf>
    <xf numFmtId="0" fontId="97" fillId="0" borderId="38" xfId="1" applyNumberFormat="1" applyFont="1" applyFill="1" applyBorder="1" applyAlignment="1" applyProtection="1">
      <alignment horizontal="center" vertical="center" wrapText="1"/>
      <protection hidden="1"/>
    </xf>
    <xf numFmtId="0" fontId="96" fillId="33" borderId="2" xfId="0" applyFont="1" applyFill="1" applyBorder="1" applyAlignment="1" applyProtection="1">
      <alignment horizontal="center" vertical="center" wrapText="1"/>
      <protection hidden="1"/>
    </xf>
    <xf numFmtId="0" fontId="96" fillId="33" borderId="88" xfId="0" applyFont="1" applyFill="1" applyBorder="1" applyAlignment="1" applyProtection="1">
      <alignment horizontal="center" vertical="center" wrapText="1"/>
      <protection hidden="1"/>
    </xf>
    <xf numFmtId="0" fontId="96" fillId="33" borderId="49" xfId="0" applyFont="1" applyFill="1" applyBorder="1" applyAlignment="1" applyProtection="1">
      <alignment horizontal="center" vertical="center" wrapText="1"/>
      <protection hidden="1"/>
    </xf>
    <xf numFmtId="0" fontId="96" fillId="38" borderId="2" xfId="0" applyNumberFormat="1" applyFont="1" applyFill="1" applyBorder="1" applyAlignment="1" applyProtection="1">
      <alignment horizontal="center" vertical="center" wrapText="1"/>
      <protection hidden="1"/>
    </xf>
    <xf numFmtId="0" fontId="96" fillId="38" borderId="88" xfId="0" applyNumberFormat="1" applyFont="1" applyFill="1" applyBorder="1" applyAlignment="1" applyProtection="1">
      <alignment horizontal="center" vertical="center" wrapText="1"/>
      <protection hidden="1"/>
    </xf>
    <xf numFmtId="0" fontId="96" fillId="38" borderId="49" xfId="0" applyNumberFormat="1" applyFont="1" applyFill="1" applyBorder="1" applyAlignment="1" applyProtection="1">
      <alignment horizontal="center" vertical="center" wrapText="1"/>
      <protection hidden="1"/>
    </xf>
    <xf numFmtId="0" fontId="96" fillId="32" borderId="2" xfId="0" applyNumberFormat="1" applyFont="1" applyFill="1" applyBorder="1" applyAlignment="1" applyProtection="1">
      <alignment horizontal="center" vertical="center" wrapText="1"/>
      <protection hidden="1"/>
    </xf>
    <xf numFmtId="0" fontId="96" fillId="32" borderId="88" xfId="0" applyNumberFormat="1" applyFont="1" applyFill="1" applyBorder="1" applyAlignment="1" applyProtection="1">
      <alignment horizontal="center" vertical="center" wrapText="1"/>
      <protection hidden="1"/>
    </xf>
    <xf numFmtId="0" fontId="96" fillId="32" borderId="49" xfId="0" applyNumberFormat="1" applyFont="1" applyFill="1" applyBorder="1" applyAlignment="1" applyProtection="1">
      <alignment horizontal="center" vertical="center" wrapText="1"/>
      <protection hidden="1"/>
    </xf>
    <xf numFmtId="0" fontId="72" fillId="33" borderId="47" xfId="0" applyFont="1" applyFill="1" applyBorder="1" applyAlignment="1" applyProtection="1">
      <alignment horizontal="center" textRotation="255" wrapText="1"/>
      <protection hidden="1"/>
    </xf>
    <xf numFmtId="0" fontId="72" fillId="33" borderId="38" xfId="0" applyFont="1" applyFill="1" applyBorder="1" applyAlignment="1" applyProtection="1">
      <alignment horizontal="center" textRotation="255" wrapText="1"/>
      <protection hidden="1"/>
    </xf>
    <xf numFmtId="0" fontId="62" fillId="33" borderId="47" xfId="0" applyFont="1" applyFill="1" applyBorder="1" applyAlignment="1" applyProtection="1">
      <alignment horizontal="center" vertical="center" textRotation="255" wrapText="1"/>
      <protection hidden="1"/>
    </xf>
    <xf numFmtId="0" fontId="62" fillId="33" borderId="46" xfId="0" applyFont="1" applyFill="1" applyBorder="1" applyAlignment="1" applyProtection="1">
      <alignment horizontal="center" vertical="center" textRotation="255" wrapText="1"/>
      <protection hidden="1"/>
    </xf>
    <xf numFmtId="0" fontId="62" fillId="33" borderId="38" xfId="0" applyFont="1" applyFill="1" applyBorder="1" applyAlignment="1" applyProtection="1">
      <alignment horizontal="center" vertical="center" textRotation="255" wrapText="1"/>
      <protection hidden="1"/>
    </xf>
    <xf numFmtId="0" fontId="60" fillId="0" borderId="47" xfId="2" applyNumberFormat="1" applyFont="1" applyFill="1" applyBorder="1" applyAlignment="1" applyProtection="1">
      <alignment horizontal="center" vertical="center" wrapText="1"/>
      <protection locked="0"/>
    </xf>
    <xf numFmtId="0" fontId="60" fillId="0" borderId="46" xfId="2" applyNumberFormat="1" applyFont="1" applyFill="1" applyBorder="1" applyAlignment="1" applyProtection="1">
      <alignment horizontal="center" vertical="center" wrapText="1"/>
      <protection locked="0"/>
    </xf>
    <xf numFmtId="0" fontId="60" fillId="0" borderId="38" xfId="2" applyNumberFormat="1" applyFont="1" applyFill="1" applyBorder="1" applyAlignment="1" applyProtection="1">
      <alignment horizontal="center" vertical="center" wrapText="1"/>
      <protection locked="0"/>
    </xf>
    <xf numFmtId="4" fontId="44" fillId="0" borderId="47" xfId="2" applyNumberFormat="1" applyFont="1" applyFill="1" applyBorder="1" applyAlignment="1" applyProtection="1">
      <alignment horizontal="center" vertical="center" wrapText="1"/>
      <protection locked="0"/>
    </xf>
    <xf numFmtId="4" fontId="44" fillId="0" borderId="46" xfId="2" applyNumberFormat="1" applyFont="1" applyFill="1" applyBorder="1" applyAlignment="1" applyProtection="1">
      <alignment horizontal="center" vertical="center" wrapText="1"/>
      <protection locked="0"/>
    </xf>
    <xf numFmtId="4" fontId="44" fillId="0" borderId="38" xfId="2" applyNumberFormat="1" applyFont="1" applyFill="1" applyBorder="1" applyAlignment="1" applyProtection="1">
      <alignment horizontal="center" vertical="center" wrapText="1"/>
      <protection locked="0"/>
    </xf>
    <xf numFmtId="0" fontId="49" fillId="38" borderId="2" xfId="356" applyFont="1" applyFill="1" applyBorder="1" applyAlignment="1" applyProtection="1">
      <alignment horizontal="center" vertical="center"/>
      <protection hidden="1"/>
    </xf>
    <xf numFmtId="0" fontId="49" fillId="38" borderId="88" xfId="356" applyFont="1" applyFill="1" applyBorder="1" applyAlignment="1" applyProtection="1">
      <alignment horizontal="center" vertical="center"/>
      <protection hidden="1"/>
    </xf>
    <xf numFmtId="0" fontId="49" fillId="38" borderId="49" xfId="356" applyFont="1" applyFill="1" applyBorder="1" applyAlignment="1" applyProtection="1">
      <alignment horizontal="center" vertical="center"/>
      <protection hidden="1"/>
    </xf>
    <xf numFmtId="0" fontId="60" fillId="41" borderId="47" xfId="2" applyNumberFormat="1" applyFont="1" applyFill="1" applyBorder="1" applyAlignment="1" applyProtection="1">
      <alignment horizontal="center" vertical="center" wrapText="1"/>
      <protection locked="0"/>
    </xf>
    <xf numFmtId="0" fontId="60" fillId="41" borderId="46" xfId="2" applyNumberFormat="1" applyFont="1" applyFill="1" applyBorder="1" applyAlignment="1" applyProtection="1">
      <alignment horizontal="center" vertical="center" wrapText="1"/>
      <protection locked="0"/>
    </xf>
    <xf numFmtId="0" fontId="60" fillId="41" borderId="38" xfId="2" applyNumberFormat="1" applyFont="1" applyFill="1" applyBorder="1" applyAlignment="1" applyProtection="1">
      <alignment horizontal="center" vertical="center" wrapText="1"/>
      <protection locked="0"/>
    </xf>
    <xf numFmtId="9" fontId="60" fillId="0" borderId="47" xfId="2" applyNumberFormat="1" applyFont="1" applyFill="1" applyBorder="1" applyAlignment="1" applyProtection="1">
      <alignment horizontal="center" vertical="center" wrapText="1"/>
      <protection locked="0"/>
    </xf>
    <xf numFmtId="9" fontId="60" fillId="0" borderId="46" xfId="2" applyNumberFormat="1" applyFont="1" applyFill="1" applyBorder="1" applyAlignment="1" applyProtection="1">
      <alignment horizontal="center" vertical="center" wrapText="1"/>
      <protection locked="0"/>
    </xf>
    <xf numFmtId="9" fontId="60" fillId="0" borderId="38" xfId="2" applyNumberFormat="1" applyFont="1" applyFill="1" applyBorder="1" applyAlignment="1" applyProtection="1">
      <alignment horizontal="center" vertical="center" wrapText="1"/>
      <protection locked="0"/>
    </xf>
    <xf numFmtId="0" fontId="44" fillId="33" borderId="2" xfId="2" applyNumberFormat="1" applyFont="1" applyFill="1" applyBorder="1" applyAlignment="1" applyProtection="1">
      <alignment horizontal="center" vertical="center" wrapText="1"/>
      <protection hidden="1"/>
    </xf>
    <xf numFmtId="0" fontId="44" fillId="33" borderId="88" xfId="2" applyNumberFormat="1" applyFont="1" applyFill="1" applyBorder="1" applyAlignment="1" applyProtection="1">
      <alignment horizontal="center" vertical="center" wrapText="1"/>
      <protection hidden="1"/>
    </xf>
    <xf numFmtId="0" fontId="44" fillId="33" borderId="49" xfId="2" applyNumberFormat="1" applyFont="1" applyFill="1" applyBorder="1" applyAlignment="1" applyProtection="1">
      <alignment horizontal="center" vertical="center" wrapText="1"/>
      <protection hidden="1"/>
    </xf>
    <xf numFmtId="0" fontId="87" fillId="31" borderId="0" xfId="2" applyNumberFormat="1" applyFont="1" applyFill="1" applyAlignment="1" applyProtection="1">
      <alignment horizontal="center" vertical="center" wrapText="1"/>
      <protection hidden="1"/>
    </xf>
    <xf numFmtId="0" fontId="71" fillId="38" borderId="0" xfId="2" applyFont="1" applyFill="1" applyBorder="1" applyAlignment="1" applyProtection="1">
      <alignment horizontal="justify" vertical="center" wrapText="1"/>
      <protection locked="0"/>
    </xf>
    <xf numFmtId="0" fontId="16" fillId="0" borderId="0" xfId="2" applyFont="1" applyFill="1" applyAlignment="1" applyProtection="1">
      <alignment horizontal="left" vertical="center" wrapText="1"/>
      <protection hidden="1"/>
    </xf>
    <xf numFmtId="166" fontId="17" fillId="33" borderId="2" xfId="3" applyFont="1" applyFill="1" applyBorder="1" applyAlignment="1" applyProtection="1">
      <alignment horizontal="center" vertical="center" wrapText="1"/>
      <protection hidden="1"/>
    </xf>
    <xf numFmtId="166" fontId="17" fillId="33" borderId="49" xfId="3" applyFont="1" applyFill="1" applyBorder="1" applyAlignment="1" applyProtection="1">
      <alignment horizontal="center" vertical="center" wrapText="1"/>
      <protection hidden="1"/>
    </xf>
    <xf numFmtId="167" fontId="14" fillId="33" borderId="27" xfId="3" applyNumberFormat="1" applyFont="1" applyFill="1" applyBorder="1" applyAlignment="1" applyProtection="1">
      <alignment horizontal="center" vertical="center" wrapText="1"/>
      <protection hidden="1"/>
    </xf>
    <xf numFmtId="166" fontId="14" fillId="33" borderId="27" xfId="3" applyFont="1" applyFill="1" applyBorder="1" applyAlignment="1" applyProtection="1">
      <alignment horizontal="center" vertical="center" wrapText="1"/>
      <protection hidden="1"/>
    </xf>
    <xf numFmtId="188" fontId="14" fillId="38" borderId="2" xfId="3" applyNumberFormat="1" applyFont="1" applyFill="1" applyBorder="1" applyAlignment="1" applyProtection="1">
      <alignment horizontal="center" vertical="center" wrapText="1"/>
      <protection locked="0"/>
    </xf>
    <xf numFmtId="188" fontId="14" fillId="38" borderId="49" xfId="3" applyNumberFormat="1" applyFont="1" applyFill="1" applyBorder="1" applyAlignment="1" applyProtection="1">
      <alignment horizontal="center" vertical="center" wrapText="1"/>
      <protection locked="0"/>
    </xf>
    <xf numFmtId="168" fontId="14" fillId="38" borderId="27" xfId="3" applyNumberFormat="1" applyFont="1" applyFill="1" applyBorder="1" applyAlignment="1" applyProtection="1">
      <alignment horizontal="center" vertical="center" wrapText="1"/>
      <protection locked="0"/>
    </xf>
    <xf numFmtId="0" fontId="60" fillId="31" borderId="47" xfId="2" applyNumberFormat="1" applyFont="1" applyFill="1" applyBorder="1" applyAlignment="1" applyProtection="1">
      <alignment horizontal="center" vertical="center" wrapText="1"/>
      <protection locked="0"/>
    </xf>
    <xf numFmtId="0" fontId="60" fillId="31" borderId="46" xfId="2" applyNumberFormat="1" applyFont="1" applyFill="1" applyBorder="1" applyAlignment="1" applyProtection="1">
      <alignment horizontal="center" vertical="center" wrapText="1"/>
      <protection locked="0"/>
    </xf>
    <xf numFmtId="0" fontId="60" fillId="31" borderId="38" xfId="2" applyNumberFormat="1" applyFont="1" applyFill="1" applyBorder="1" applyAlignment="1" applyProtection="1">
      <alignment horizontal="center" vertical="center" wrapText="1"/>
      <protection locked="0"/>
    </xf>
    <xf numFmtId="4" fontId="44" fillId="31" borderId="47" xfId="2" applyNumberFormat="1" applyFont="1" applyFill="1" applyBorder="1" applyAlignment="1" applyProtection="1">
      <alignment horizontal="center" vertical="center" wrapText="1"/>
      <protection locked="0"/>
    </xf>
    <xf numFmtId="4" fontId="44" fillId="31" borderId="46" xfId="2" applyNumberFormat="1" applyFont="1" applyFill="1" applyBorder="1" applyAlignment="1" applyProtection="1">
      <alignment horizontal="center" vertical="center" wrapText="1"/>
      <protection locked="0"/>
    </xf>
    <xf numFmtId="4" fontId="44" fillId="31" borderId="38" xfId="2" applyNumberFormat="1" applyFont="1" applyFill="1" applyBorder="1" applyAlignment="1" applyProtection="1">
      <alignment horizontal="center" vertical="center" wrapText="1"/>
      <protection locked="0"/>
    </xf>
    <xf numFmtId="9" fontId="60" fillId="31" borderId="47" xfId="2" applyNumberFormat="1" applyFont="1" applyFill="1" applyBorder="1" applyAlignment="1" applyProtection="1">
      <alignment horizontal="center" vertical="center" wrapText="1"/>
      <protection locked="0"/>
    </xf>
    <xf numFmtId="9" fontId="60" fillId="31" borderId="46" xfId="2" applyNumberFormat="1" applyFont="1" applyFill="1" applyBorder="1" applyAlignment="1" applyProtection="1">
      <alignment horizontal="center" vertical="center" wrapText="1"/>
      <protection locked="0"/>
    </xf>
    <xf numFmtId="9" fontId="60" fillId="31" borderId="38" xfId="2" applyNumberFormat="1" applyFont="1" applyFill="1" applyBorder="1" applyAlignment="1" applyProtection="1">
      <alignment horizontal="center" vertical="center" wrapText="1"/>
      <protection locked="0"/>
    </xf>
    <xf numFmtId="0" fontId="71" fillId="0" borderId="0" xfId="356" applyFont="1" applyFill="1" applyBorder="1" applyAlignment="1" applyProtection="1">
      <alignment horizontal="center" vertical="center"/>
      <protection hidden="1"/>
    </xf>
    <xf numFmtId="0" fontId="17" fillId="38" borderId="27" xfId="3" applyNumberFormat="1" applyFont="1" applyFill="1" applyBorder="1" applyAlignment="1" applyProtection="1">
      <alignment horizontal="center" vertical="center" wrapText="1"/>
      <protection hidden="1"/>
    </xf>
    <xf numFmtId="0" fontId="87" fillId="31" borderId="2" xfId="2" applyFont="1" applyFill="1" applyBorder="1" applyAlignment="1" applyProtection="1">
      <alignment horizontal="center" vertical="center" wrapText="1"/>
      <protection hidden="1"/>
    </xf>
    <xf numFmtId="0" fontId="87" fillId="31" borderId="88" xfId="2" applyFont="1" applyFill="1" applyBorder="1" applyAlignment="1" applyProtection="1">
      <alignment horizontal="center" vertical="center" wrapText="1"/>
      <protection hidden="1"/>
    </xf>
    <xf numFmtId="0" fontId="87" fillId="31" borderId="49" xfId="2" applyFont="1" applyFill="1" applyBorder="1" applyAlignment="1" applyProtection="1">
      <alignment horizontal="center" vertical="center" wrapText="1"/>
      <protection hidden="1"/>
    </xf>
    <xf numFmtId="0" fontId="17" fillId="0" borderId="27" xfId="2" applyFont="1" applyFill="1" applyBorder="1" applyAlignment="1" applyProtection="1">
      <alignment horizontal="center" vertical="center" wrapText="1"/>
      <protection hidden="1"/>
    </xf>
    <xf numFmtId="0" fontId="17" fillId="29" borderId="27" xfId="2" applyFont="1" applyFill="1" applyBorder="1" applyAlignment="1" applyProtection="1">
      <alignment horizontal="center" vertical="center" wrapText="1"/>
      <protection hidden="1"/>
    </xf>
    <xf numFmtId="0" fontId="17" fillId="33" borderId="27" xfId="2" applyNumberFormat="1" applyFont="1" applyFill="1" applyBorder="1" applyAlignment="1" applyProtection="1">
      <alignment horizontal="center" vertical="center" wrapText="1"/>
      <protection hidden="1"/>
    </xf>
    <xf numFmtId="0" fontId="17" fillId="39" borderId="27" xfId="2" applyNumberFormat="1" applyFont="1" applyFill="1" applyBorder="1" applyAlignment="1" applyProtection="1">
      <alignment horizontal="center" vertical="center" wrapText="1"/>
      <protection hidden="1"/>
    </xf>
    <xf numFmtId="0" fontId="84" fillId="29" borderId="27" xfId="2" applyFont="1" applyFill="1" applyBorder="1" applyAlignment="1" applyProtection="1">
      <alignment horizontal="center" vertical="center" wrapText="1"/>
      <protection hidden="1"/>
    </xf>
    <xf numFmtId="0" fontId="84" fillId="33" borderId="27" xfId="2" applyFont="1" applyFill="1" applyBorder="1" applyAlignment="1" applyProtection="1">
      <alignment horizontal="center" vertical="center" wrapText="1"/>
      <protection hidden="1"/>
    </xf>
    <xf numFmtId="0" fontId="84" fillId="39" borderId="27" xfId="2" applyFont="1" applyFill="1" applyBorder="1" applyAlignment="1" applyProtection="1">
      <alignment horizontal="center" vertical="center" wrapText="1"/>
      <protection hidden="1"/>
    </xf>
    <xf numFmtId="0" fontId="87" fillId="31" borderId="18" xfId="2" applyFont="1" applyFill="1" applyBorder="1" applyAlignment="1" applyProtection="1">
      <alignment horizontal="center" vertical="center" wrapText="1"/>
      <protection hidden="1"/>
    </xf>
    <xf numFmtId="0" fontId="87" fillId="31" borderId="0" xfId="2" applyFont="1" applyFill="1" applyBorder="1" applyAlignment="1" applyProtection="1">
      <alignment horizontal="center" vertical="center" wrapText="1"/>
      <protection hidden="1"/>
    </xf>
    <xf numFmtId="0" fontId="112" fillId="0" borderId="105" xfId="0" applyFont="1" applyBorder="1" applyAlignment="1" applyProtection="1">
      <alignment horizontal="center" vertical="center"/>
      <protection hidden="1"/>
    </xf>
    <xf numFmtId="0" fontId="112" fillId="0" borderId="74" xfId="0" applyFont="1" applyBorder="1" applyAlignment="1" applyProtection="1">
      <alignment horizontal="center" vertical="center"/>
      <protection hidden="1"/>
    </xf>
    <xf numFmtId="0" fontId="112" fillId="0" borderId="104" xfId="0" applyFont="1" applyBorder="1" applyAlignment="1" applyProtection="1">
      <alignment horizontal="center" vertical="center"/>
      <protection hidden="1"/>
    </xf>
    <xf numFmtId="0" fontId="97" fillId="32" borderId="78" xfId="0" applyFont="1" applyFill="1" applyBorder="1" applyAlignment="1" applyProtection="1">
      <alignment horizontal="center" vertical="center"/>
      <protection hidden="1"/>
    </xf>
    <xf numFmtId="0" fontId="97" fillId="32" borderId="77" xfId="0" applyFont="1" applyFill="1" applyBorder="1" applyAlignment="1" applyProtection="1">
      <alignment horizontal="center" vertical="center"/>
      <protection hidden="1"/>
    </xf>
    <xf numFmtId="0" fontId="112" fillId="0" borderId="116" xfId="0" applyFont="1" applyBorder="1" applyAlignment="1" applyProtection="1">
      <alignment horizontal="center" vertical="center"/>
      <protection hidden="1"/>
    </xf>
    <xf numFmtId="0" fontId="112" fillId="0" borderId="117" xfId="0" applyFont="1" applyBorder="1" applyAlignment="1" applyProtection="1">
      <alignment horizontal="center" vertical="center"/>
      <protection hidden="1"/>
    </xf>
    <xf numFmtId="0" fontId="112" fillId="0" borderId="118" xfId="0" applyFont="1" applyBorder="1" applyAlignment="1" applyProtection="1">
      <alignment horizontal="center" vertical="center"/>
      <protection hidden="1"/>
    </xf>
    <xf numFmtId="188" fontId="106" fillId="38" borderId="27" xfId="0" applyNumberFormat="1" applyFont="1" applyFill="1" applyBorder="1" applyAlignment="1" applyProtection="1">
      <alignment horizontal="center" wrapText="1"/>
      <protection hidden="1"/>
    </xf>
    <xf numFmtId="168" fontId="82" fillId="0" borderId="47" xfId="0" applyNumberFormat="1" applyFont="1" applyBorder="1" applyAlignment="1" applyProtection="1">
      <alignment horizontal="center" vertical="center"/>
      <protection hidden="1"/>
    </xf>
    <xf numFmtId="168" fontId="82" fillId="0" borderId="38" xfId="0" applyNumberFormat="1" applyFont="1" applyBorder="1" applyAlignment="1" applyProtection="1">
      <alignment horizontal="center" vertical="center"/>
      <protection hidden="1"/>
    </xf>
    <xf numFmtId="0" fontId="57" fillId="28" borderId="140" xfId="356" applyFont="1" applyFill="1" applyBorder="1" applyAlignment="1" applyProtection="1">
      <alignment horizontal="center" textRotation="90" wrapText="1"/>
      <protection hidden="1"/>
    </xf>
    <xf numFmtId="0" fontId="57" fillId="28" borderId="141" xfId="356" applyFont="1" applyFill="1" applyBorder="1" applyAlignment="1" applyProtection="1">
      <alignment horizontal="center" textRotation="90" wrapText="1"/>
      <protection hidden="1"/>
    </xf>
    <xf numFmtId="0" fontId="57" fillId="28" borderId="142" xfId="356" applyFont="1" applyFill="1" applyBorder="1" applyAlignment="1" applyProtection="1">
      <alignment horizontal="center" textRotation="90" wrapText="1"/>
      <protection hidden="1"/>
    </xf>
    <xf numFmtId="0" fontId="15" fillId="28" borderId="109" xfId="0" applyFont="1" applyFill="1" applyBorder="1" applyAlignment="1" applyProtection="1">
      <alignment horizontal="center" vertical="center" wrapText="1"/>
      <protection hidden="1"/>
    </xf>
    <xf numFmtId="0" fontId="17" fillId="28" borderId="109" xfId="0" applyFont="1" applyFill="1" applyBorder="1" applyAlignment="1" applyProtection="1">
      <alignment horizontal="center" vertical="center" wrapText="1"/>
      <protection hidden="1"/>
    </xf>
    <xf numFmtId="0" fontId="14" fillId="28" borderId="109" xfId="0" quotePrefix="1" applyFont="1" applyFill="1" applyBorder="1" applyAlignment="1" applyProtection="1">
      <alignment horizontal="center" vertical="center" wrapText="1"/>
      <protection hidden="1"/>
    </xf>
    <xf numFmtId="0" fontId="14" fillId="38" borderId="78" xfId="0" applyFont="1" applyFill="1" applyBorder="1" applyAlignment="1" applyProtection="1">
      <alignment horizontal="center" vertical="center" wrapText="1"/>
      <protection hidden="1"/>
    </xf>
    <xf numFmtId="0" fontId="14" fillId="38" borderId="77" xfId="0" applyFont="1" applyFill="1" applyBorder="1" applyAlignment="1" applyProtection="1">
      <alignment horizontal="center" vertical="center" wrapText="1"/>
      <protection hidden="1"/>
    </xf>
    <xf numFmtId="0" fontId="17" fillId="28" borderId="95" xfId="0" applyFont="1" applyFill="1" applyBorder="1" applyAlignment="1" applyProtection="1">
      <alignment horizontal="center" vertical="center"/>
      <protection hidden="1"/>
    </xf>
    <xf numFmtId="0" fontId="17" fillId="28" borderId="137" xfId="0" applyFont="1" applyFill="1" applyBorder="1" applyAlignment="1" applyProtection="1">
      <alignment horizontal="center" vertical="center"/>
      <protection hidden="1"/>
    </xf>
    <xf numFmtId="0" fontId="13" fillId="30" borderId="145" xfId="104" applyFill="1" applyBorder="1" applyAlignment="1" applyProtection="1">
      <alignment horizontal="center" vertical="center"/>
      <protection hidden="1"/>
    </xf>
    <xf numFmtId="0" fontId="13" fillId="30" borderId="88" xfId="104" applyFill="1" applyBorder="1" applyAlignment="1" applyProtection="1">
      <alignment horizontal="center" vertical="center"/>
      <protection hidden="1"/>
    </xf>
    <xf numFmtId="0" fontId="13" fillId="30" borderId="49" xfId="104" applyFill="1" applyBorder="1" applyAlignment="1" applyProtection="1">
      <alignment horizontal="center" vertical="center"/>
      <protection hidden="1"/>
    </xf>
    <xf numFmtId="0" fontId="44" fillId="31" borderId="130" xfId="0" applyFont="1" applyFill="1" applyBorder="1" applyAlignment="1" applyProtection="1">
      <alignment horizontal="center" vertical="center"/>
      <protection hidden="1"/>
    </xf>
    <xf numFmtId="0" fontId="44" fillId="31" borderId="131" xfId="0" applyFont="1" applyFill="1" applyBorder="1" applyAlignment="1" applyProtection="1">
      <alignment horizontal="center" vertical="center"/>
      <protection hidden="1"/>
    </xf>
    <xf numFmtId="0" fontId="44" fillId="31" borderId="132" xfId="0" applyFont="1" applyFill="1" applyBorder="1" applyAlignment="1" applyProtection="1">
      <alignment horizontal="center" vertical="center"/>
      <protection hidden="1"/>
    </xf>
    <xf numFmtId="0" fontId="44" fillId="28" borderId="100" xfId="0" applyFont="1" applyFill="1" applyBorder="1" applyAlignment="1" applyProtection="1">
      <alignment horizontal="center" vertical="center"/>
      <protection hidden="1"/>
    </xf>
    <xf numFmtId="0" fontId="44" fillId="28" borderId="86" xfId="0" applyFont="1" applyFill="1" applyBorder="1" applyAlignment="1" applyProtection="1">
      <alignment horizontal="center" vertical="center"/>
      <protection hidden="1"/>
    </xf>
    <xf numFmtId="0" fontId="44" fillId="28" borderId="101" xfId="0" applyFont="1" applyFill="1" applyBorder="1" applyAlignment="1" applyProtection="1">
      <alignment horizontal="center" vertical="center"/>
      <protection hidden="1"/>
    </xf>
    <xf numFmtId="0" fontId="44" fillId="31" borderId="23" xfId="0" applyFont="1" applyFill="1" applyBorder="1" applyAlignment="1" applyProtection="1">
      <alignment horizontal="center" vertical="center"/>
      <protection hidden="1"/>
    </xf>
    <xf numFmtId="0" fontId="44" fillId="31" borderId="24" xfId="0" applyFont="1" applyFill="1" applyBorder="1" applyAlignment="1" applyProtection="1">
      <alignment horizontal="center" vertical="center"/>
      <protection hidden="1"/>
    </xf>
    <xf numFmtId="0" fontId="44" fillId="30" borderId="135" xfId="0" applyFont="1" applyFill="1" applyBorder="1" applyAlignment="1" applyProtection="1">
      <alignment horizontal="center" vertical="center"/>
      <protection hidden="1"/>
    </xf>
    <xf numFmtId="0" fontId="44" fillId="30" borderId="136" xfId="0" applyFont="1" applyFill="1" applyBorder="1" applyAlignment="1" applyProtection="1">
      <alignment horizontal="center" vertical="center"/>
      <protection hidden="1"/>
    </xf>
    <xf numFmtId="0" fontId="14" fillId="38" borderId="89" xfId="0" applyFont="1" applyFill="1" applyBorder="1" applyAlignment="1" applyProtection="1">
      <alignment horizontal="center" vertical="center" wrapText="1"/>
      <protection hidden="1"/>
    </xf>
    <xf numFmtId="0" fontId="14" fillId="38" borderId="90" xfId="0" applyFont="1" applyFill="1" applyBorder="1" applyAlignment="1" applyProtection="1">
      <alignment horizontal="center" vertical="center" wrapText="1"/>
      <protection hidden="1"/>
    </xf>
    <xf numFmtId="0" fontId="14" fillId="38" borderId="91" xfId="0" applyFont="1" applyFill="1" applyBorder="1" applyAlignment="1" applyProtection="1">
      <alignment horizontal="center" vertical="center" wrapText="1"/>
      <protection hidden="1"/>
    </xf>
    <xf numFmtId="0" fontId="14" fillId="38" borderId="92" xfId="0" applyFont="1" applyFill="1" applyBorder="1" applyAlignment="1" applyProtection="1">
      <alignment horizontal="center" vertical="center" wrapText="1"/>
      <protection hidden="1"/>
    </xf>
    <xf numFmtId="0" fontId="14" fillId="38" borderId="93" xfId="0" applyFont="1" applyFill="1" applyBorder="1" applyAlignment="1" applyProtection="1">
      <alignment horizontal="center" vertical="center" wrapText="1"/>
      <protection hidden="1"/>
    </xf>
    <xf numFmtId="0" fontId="14" fillId="38" borderId="94" xfId="0" applyFont="1" applyFill="1" applyBorder="1" applyAlignment="1" applyProtection="1">
      <alignment horizontal="center" vertical="center" wrapText="1"/>
      <protection hidden="1"/>
    </xf>
    <xf numFmtId="0" fontId="17" fillId="28" borderId="105" xfId="0" applyFont="1" applyFill="1" applyBorder="1" applyAlignment="1" applyProtection="1">
      <alignment horizontal="center" vertical="center" wrapText="1"/>
      <protection hidden="1"/>
    </xf>
    <xf numFmtId="0" fontId="14" fillId="28" borderId="105" xfId="0" quotePrefix="1" applyFont="1" applyFill="1" applyBorder="1" applyAlignment="1" applyProtection="1">
      <alignment horizontal="center" vertical="center" wrapText="1"/>
      <protection hidden="1"/>
    </xf>
    <xf numFmtId="0" fontId="17" fillId="38" borderId="109" xfId="0" applyFont="1" applyFill="1" applyBorder="1" applyAlignment="1" applyProtection="1">
      <alignment horizontal="center" vertical="center" wrapText="1"/>
      <protection hidden="1"/>
    </xf>
    <xf numFmtId="0" fontId="15" fillId="38" borderId="2" xfId="0" applyFont="1" applyFill="1" applyBorder="1" applyAlignment="1" applyProtection="1">
      <alignment horizontal="center" vertical="center"/>
      <protection hidden="1"/>
    </xf>
    <xf numFmtId="0" fontId="15" fillId="38" borderId="88" xfId="0" applyFont="1" applyFill="1" applyBorder="1" applyAlignment="1" applyProtection="1">
      <alignment horizontal="center" vertical="center"/>
      <protection hidden="1"/>
    </xf>
    <xf numFmtId="0" fontId="15" fillId="38" borderId="49" xfId="0" applyFont="1" applyFill="1" applyBorder="1" applyAlignment="1" applyProtection="1">
      <alignment horizontal="center" vertical="center"/>
      <protection hidden="1"/>
    </xf>
    <xf numFmtId="0" fontId="15" fillId="0" borderId="27" xfId="356" applyFont="1" applyFill="1" applyBorder="1" applyAlignment="1" applyProtection="1">
      <alignment horizontal="center" textRotation="90" wrapText="1"/>
      <protection hidden="1"/>
    </xf>
    <xf numFmtId="0" fontId="15" fillId="0" borderId="27" xfId="356" applyFont="1" applyFill="1" applyBorder="1" applyAlignment="1" applyProtection="1">
      <alignment horizontal="center" vertical="center" textRotation="90" wrapText="1"/>
      <protection hidden="1"/>
    </xf>
    <xf numFmtId="0" fontId="57" fillId="28" borderId="84" xfId="356" applyFont="1" applyFill="1" applyBorder="1" applyAlignment="1" applyProtection="1">
      <alignment horizontal="center" textRotation="90" wrapText="1"/>
      <protection hidden="1"/>
    </xf>
    <xf numFmtId="0" fontId="57" fillId="28" borderId="99" xfId="356" applyFont="1" applyFill="1" applyBorder="1" applyAlignment="1" applyProtection="1">
      <alignment horizontal="center" textRotation="90" wrapText="1"/>
      <protection hidden="1"/>
    </xf>
    <xf numFmtId="0" fontId="57" fillId="28" borderId="79" xfId="356" applyFont="1" applyFill="1" applyBorder="1" applyAlignment="1" applyProtection="1">
      <alignment horizontal="center" textRotation="90" wrapText="1"/>
      <protection hidden="1"/>
    </xf>
    <xf numFmtId="0" fontId="57" fillId="45" borderId="84" xfId="356" applyFont="1" applyFill="1" applyBorder="1" applyAlignment="1" applyProtection="1">
      <alignment horizontal="center" textRotation="90" wrapText="1"/>
      <protection hidden="1"/>
    </xf>
    <xf numFmtId="0" fontId="57" fillId="45" borderId="99" xfId="356" applyFont="1" applyFill="1" applyBorder="1" applyAlignment="1" applyProtection="1">
      <alignment horizontal="center" textRotation="90" wrapText="1"/>
      <protection hidden="1"/>
    </xf>
    <xf numFmtId="0" fontId="57" fillId="45" borderId="79" xfId="356" applyFont="1" applyFill="1" applyBorder="1" applyAlignment="1" applyProtection="1">
      <alignment horizontal="center" textRotation="90" wrapText="1"/>
      <protection hidden="1"/>
    </xf>
    <xf numFmtId="0" fontId="57" fillId="45" borderId="143" xfId="356" applyFont="1" applyFill="1" applyBorder="1" applyAlignment="1" applyProtection="1">
      <alignment horizontal="center" textRotation="90" wrapText="1"/>
      <protection hidden="1"/>
    </xf>
    <xf numFmtId="0" fontId="57" fillId="45" borderId="91" xfId="356" applyFont="1" applyFill="1" applyBorder="1" applyAlignment="1" applyProtection="1">
      <alignment horizontal="center" textRotation="90" wrapText="1"/>
      <protection hidden="1"/>
    </xf>
    <xf numFmtId="0" fontId="57" fillId="45" borderId="144" xfId="356" applyFont="1" applyFill="1" applyBorder="1" applyAlignment="1" applyProtection="1">
      <alignment horizontal="center" textRotation="90" wrapText="1"/>
      <protection hidden="1"/>
    </xf>
    <xf numFmtId="0" fontId="57" fillId="28" borderId="47" xfId="356" applyFont="1" applyFill="1" applyBorder="1" applyAlignment="1" applyProtection="1">
      <alignment horizontal="center" textRotation="90" wrapText="1"/>
      <protection hidden="1"/>
    </xf>
    <xf numFmtId="0" fontId="57" fillId="28" borderId="46" xfId="356" applyFont="1" applyFill="1" applyBorder="1" applyAlignment="1" applyProtection="1">
      <alignment horizontal="center" textRotation="90" wrapText="1"/>
      <protection hidden="1"/>
    </xf>
    <xf numFmtId="0" fontId="57" fillId="28" borderId="38" xfId="356" applyFont="1" applyFill="1" applyBorder="1" applyAlignment="1" applyProtection="1">
      <alignment horizontal="center" textRotation="90" wrapText="1"/>
      <protection hidden="1"/>
    </xf>
    <xf numFmtId="9" fontId="105" fillId="38" borderId="47" xfId="357" applyFont="1" applyFill="1" applyBorder="1" applyAlignment="1" applyProtection="1">
      <alignment horizontal="center" vertical="center"/>
      <protection hidden="1"/>
    </xf>
    <xf numFmtId="9" fontId="105" fillId="38" borderId="38" xfId="357" applyFont="1" applyFill="1" applyBorder="1" applyAlignment="1" applyProtection="1">
      <alignment horizontal="center" vertical="center"/>
      <protection hidden="1"/>
    </xf>
    <xf numFmtId="0" fontId="14" fillId="32" borderId="105" xfId="0" applyFont="1" applyFill="1" applyBorder="1" applyAlignment="1" applyProtection="1">
      <alignment horizontal="center" vertical="center" wrapText="1"/>
      <protection hidden="1"/>
    </xf>
    <xf numFmtId="0" fontId="14" fillId="32" borderId="74" xfId="0" applyFont="1" applyFill="1" applyBorder="1" applyAlignment="1" applyProtection="1">
      <alignment horizontal="center" vertical="center" wrapText="1"/>
      <protection hidden="1"/>
    </xf>
    <xf numFmtId="0" fontId="14" fillId="32" borderId="104" xfId="0" applyFont="1" applyFill="1" applyBorder="1" applyAlignment="1" applyProtection="1">
      <alignment horizontal="center" vertical="center" wrapText="1"/>
      <protection hidden="1"/>
    </xf>
    <xf numFmtId="0" fontId="104" fillId="0" borderId="105" xfId="0" applyFont="1" applyBorder="1" applyAlignment="1" applyProtection="1">
      <alignment horizontal="center" vertical="center"/>
      <protection hidden="1"/>
    </xf>
    <xf numFmtId="0" fontId="104" fillId="0" borderId="74" xfId="0" applyFont="1" applyBorder="1" applyAlignment="1" applyProtection="1">
      <alignment horizontal="center" vertical="center"/>
      <protection hidden="1"/>
    </xf>
    <xf numFmtId="0" fontId="104" fillId="0" borderId="104" xfId="0" applyFont="1" applyBorder="1" applyAlignment="1" applyProtection="1">
      <alignment horizontal="center" vertical="center"/>
      <protection hidden="1"/>
    </xf>
    <xf numFmtId="200" fontId="105" fillId="38" borderId="47" xfId="357" applyNumberFormat="1" applyFont="1" applyFill="1" applyBorder="1" applyAlignment="1" applyProtection="1">
      <alignment horizontal="center" vertical="center"/>
      <protection hidden="1"/>
    </xf>
    <xf numFmtId="200" fontId="105" fillId="38" borderId="38" xfId="357" applyNumberFormat="1" applyFont="1" applyFill="1" applyBorder="1" applyAlignment="1" applyProtection="1">
      <alignment horizontal="center" vertical="center"/>
      <protection hidden="1"/>
    </xf>
    <xf numFmtId="0" fontId="14" fillId="38" borderId="87" xfId="0" applyFont="1" applyFill="1" applyBorder="1" applyAlignment="1" applyProtection="1">
      <alignment horizontal="center" vertical="center" wrapText="1"/>
      <protection hidden="1"/>
    </xf>
    <xf numFmtId="0" fontId="14" fillId="38" borderId="22" xfId="0" applyFont="1" applyFill="1" applyBorder="1" applyAlignment="1" applyProtection="1">
      <alignment horizontal="center" vertical="center" wrapText="1"/>
      <protection hidden="1"/>
    </xf>
    <xf numFmtId="0" fontId="67" fillId="33" borderId="74" xfId="356" applyFont="1" applyFill="1" applyBorder="1" applyAlignment="1" applyProtection="1">
      <alignment horizontal="center" vertical="center" wrapText="1"/>
      <protection hidden="1"/>
    </xf>
    <xf numFmtId="0" fontId="67" fillId="33" borderId="104" xfId="356" applyFont="1" applyFill="1" applyBorder="1" applyAlignment="1" applyProtection="1">
      <alignment horizontal="center" vertical="center" wrapText="1"/>
      <protection hidden="1"/>
    </xf>
    <xf numFmtId="0" fontId="68" fillId="38" borderId="105" xfId="356" applyFont="1" applyFill="1" applyBorder="1" applyAlignment="1" applyProtection="1">
      <alignment horizontal="center" vertical="center" wrapText="1"/>
      <protection hidden="1"/>
    </xf>
    <xf numFmtId="0" fontId="68" fillId="38" borderId="104" xfId="356" applyFont="1" applyFill="1" applyBorder="1" applyAlignment="1" applyProtection="1">
      <alignment horizontal="center" vertical="center" wrapText="1"/>
      <protection hidden="1"/>
    </xf>
    <xf numFmtId="0" fontId="68" fillId="33" borderId="105" xfId="356" applyFont="1" applyFill="1" applyBorder="1" applyAlignment="1" applyProtection="1">
      <alignment horizontal="center" vertical="center" wrapText="1"/>
      <protection hidden="1"/>
    </xf>
    <xf numFmtId="0" fontId="68" fillId="33" borderId="74" xfId="356" applyFont="1" applyFill="1" applyBorder="1" applyAlignment="1" applyProtection="1">
      <alignment horizontal="center" vertical="center" wrapText="1"/>
      <protection hidden="1"/>
    </xf>
    <xf numFmtId="0" fontId="68" fillId="33" borderId="106" xfId="356" applyFont="1" applyFill="1" applyBorder="1" applyAlignment="1" applyProtection="1">
      <alignment horizontal="center" vertical="center" wrapText="1"/>
      <protection hidden="1"/>
    </xf>
    <xf numFmtId="0" fontId="15" fillId="38" borderId="27" xfId="356" applyFont="1" applyFill="1" applyBorder="1" applyAlignment="1" applyProtection="1">
      <alignment horizontal="center" vertical="center"/>
      <protection hidden="1"/>
    </xf>
    <xf numFmtId="10" fontId="15" fillId="30" borderId="2" xfId="104" applyNumberFormat="1" applyFont="1" applyFill="1" applyBorder="1" applyAlignment="1" applyProtection="1">
      <alignment horizontal="center" vertical="center"/>
      <protection hidden="1"/>
    </xf>
    <xf numFmtId="10" fontId="15" fillId="30" borderId="49" xfId="104" applyNumberFormat="1" applyFont="1" applyFill="1" applyBorder="1" applyAlignment="1" applyProtection="1">
      <alignment horizontal="center" vertical="center"/>
      <protection hidden="1"/>
    </xf>
    <xf numFmtId="0" fontId="14" fillId="44" borderId="109" xfId="104" applyFont="1" applyFill="1" applyBorder="1" applyAlignment="1" applyProtection="1">
      <alignment horizontal="center" vertical="center"/>
      <protection hidden="1"/>
    </xf>
    <xf numFmtId="0" fontId="115" fillId="44" borderId="109" xfId="104" applyFont="1" applyFill="1" applyBorder="1" applyAlignment="1" applyProtection="1">
      <alignment horizontal="center" vertical="center"/>
      <protection hidden="1"/>
    </xf>
    <xf numFmtId="0" fontId="97" fillId="32" borderId="109" xfId="0" applyFont="1" applyFill="1" applyBorder="1" applyAlignment="1" applyProtection="1">
      <alignment horizontal="center" vertical="center"/>
      <protection hidden="1"/>
    </xf>
    <xf numFmtId="0" fontId="13" fillId="38" borderId="2" xfId="0" applyFont="1" applyFill="1" applyBorder="1" applyAlignment="1" applyProtection="1">
      <alignment horizontal="center" vertical="center"/>
      <protection hidden="1"/>
    </xf>
    <xf numFmtId="0" fontId="13" fillId="38" borderId="88" xfId="0" applyFont="1" applyFill="1" applyBorder="1" applyAlignment="1" applyProtection="1">
      <alignment horizontal="center" vertical="center"/>
      <protection hidden="1"/>
    </xf>
    <xf numFmtId="0" fontId="13" fillId="38" borderId="49" xfId="0" applyFont="1" applyFill="1" applyBorder="1" applyAlignment="1" applyProtection="1">
      <alignment horizontal="center" vertical="center"/>
      <protection hidden="1"/>
    </xf>
    <xf numFmtId="0" fontId="15" fillId="29" borderId="27" xfId="0" applyFont="1" applyFill="1" applyBorder="1" applyAlignment="1" applyProtection="1">
      <alignment horizontal="center" vertical="center"/>
      <protection hidden="1"/>
    </xf>
    <xf numFmtId="192" fontId="15" fillId="33" borderId="27" xfId="0" applyNumberFormat="1" applyFont="1" applyFill="1" applyBorder="1" applyAlignment="1" applyProtection="1">
      <alignment horizontal="center" vertical="center"/>
      <protection hidden="1"/>
    </xf>
    <xf numFmtId="0" fontId="15" fillId="33" borderId="27" xfId="0" applyFont="1" applyFill="1" applyBorder="1" applyAlignment="1" applyProtection="1">
      <alignment horizontal="center" vertical="center"/>
      <protection hidden="1"/>
    </xf>
    <xf numFmtId="0" fontId="17" fillId="29" borderId="27" xfId="0" applyFont="1" applyFill="1" applyBorder="1" applyAlignment="1" applyProtection="1">
      <alignment horizontal="center" vertical="center"/>
      <protection hidden="1"/>
    </xf>
    <xf numFmtId="1" fontId="44" fillId="29" borderId="27" xfId="0" applyNumberFormat="1" applyFont="1" applyFill="1" applyBorder="1" applyAlignment="1" applyProtection="1">
      <alignment horizontal="center" vertical="center"/>
      <protection hidden="1"/>
    </xf>
    <xf numFmtId="192" fontId="13" fillId="33" borderId="2" xfId="0" applyNumberFormat="1" applyFont="1" applyFill="1" applyBorder="1" applyAlignment="1" applyProtection="1">
      <alignment horizontal="center" vertical="center"/>
      <protection hidden="1"/>
    </xf>
    <xf numFmtId="192" fontId="13" fillId="33" borderId="49" xfId="0" applyNumberFormat="1" applyFont="1" applyFill="1" applyBorder="1" applyAlignment="1" applyProtection="1">
      <alignment horizontal="center" vertical="center"/>
      <protection hidden="1"/>
    </xf>
    <xf numFmtId="0" fontId="44" fillId="29" borderId="27" xfId="0" applyFont="1" applyFill="1" applyBorder="1" applyAlignment="1" applyProtection="1">
      <alignment horizontal="center" vertical="center" wrapText="1"/>
      <protection hidden="1"/>
    </xf>
    <xf numFmtId="0" fontId="87" fillId="31" borderId="20" xfId="2" applyFont="1" applyFill="1" applyBorder="1" applyAlignment="1" applyProtection="1">
      <alignment horizontal="left" vertical="center" wrapText="1"/>
      <protection hidden="1"/>
    </xf>
    <xf numFmtId="0" fontId="87" fillId="31" borderId="21" xfId="2" applyFont="1" applyFill="1" applyBorder="1" applyAlignment="1" applyProtection="1">
      <alignment horizontal="left" vertical="center" wrapText="1"/>
      <protection hidden="1"/>
    </xf>
    <xf numFmtId="0" fontId="44" fillId="29" borderId="27" xfId="0" applyFont="1" applyFill="1" applyBorder="1" applyAlignment="1" applyProtection="1">
      <alignment horizontal="center" vertical="center"/>
      <protection hidden="1"/>
    </xf>
    <xf numFmtId="0" fontId="44" fillId="0" borderId="21" xfId="0" applyFont="1" applyBorder="1" applyAlignment="1" applyProtection="1">
      <alignment horizontal="center"/>
      <protection hidden="1"/>
    </xf>
    <xf numFmtId="0" fontId="44" fillId="0" borderId="0" xfId="0" applyFont="1" applyBorder="1" applyAlignment="1" applyProtection="1">
      <alignment horizontal="center"/>
      <protection hidden="1"/>
    </xf>
    <xf numFmtId="0" fontId="49" fillId="29" borderId="48" xfId="0" applyFont="1" applyFill="1" applyBorder="1" applyAlignment="1" applyProtection="1">
      <alignment horizontal="center" vertical="center"/>
      <protection hidden="1"/>
    </xf>
    <xf numFmtId="0" fontId="49" fillId="29" borderId="50" xfId="0" applyFont="1" applyFill="1" applyBorder="1" applyAlignment="1" applyProtection="1">
      <alignment horizontal="center" vertical="center"/>
      <protection hidden="1"/>
    </xf>
    <xf numFmtId="0" fontId="49" fillId="29" borderId="51" xfId="0" applyFont="1" applyFill="1" applyBorder="1" applyAlignment="1" applyProtection="1">
      <alignment horizontal="center" vertical="center"/>
      <protection hidden="1"/>
    </xf>
    <xf numFmtId="0" fontId="49" fillId="29" borderId="20" xfId="0" applyFont="1" applyFill="1" applyBorder="1" applyAlignment="1" applyProtection="1">
      <alignment horizontal="center" vertical="center"/>
      <protection hidden="1"/>
    </xf>
    <xf numFmtId="0" fontId="49" fillId="29" borderId="21" xfId="0" applyFont="1" applyFill="1" applyBorder="1" applyAlignment="1" applyProtection="1">
      <alignment horizontal="center" vertical="center"/>
      <protection hidden="1"/>
    </xf>
    <xf numFmtId="0" fontId="49" fillId="29" borderId="17" xfId="0" applyFont="1" applyFill="1" applyBorder="1" applyAlignment="1" applyProtection="1">
      <alignment horizontal="center" vertical="center"/>
      <protection hidden="1"/>
    </xf>
    <xf numFmtId="192" fontId="13" fillId="33" borderId="27" xfId="0" applyNumberFormat="1" applyFont="1" applyFill="1" applyBorder="1" applyAlignment="1" applyProtection="1">
      <alignment horizontal="center" vertical="center"/>
      <protection hidden="1"/>
    </xf>
    <xf numFmtId="0" fontId="13" fillId="33" borderId="27" xfId="0" applyFont="1" applyFill="1" applyBorder="1" applyAlignment="1" applyProtection="1">
      <alignment horizontal="center" vertical="center"/>
      <protection hidden="1"/>
    </xf>
    <xf numFmtId="0" fontId="58" fillId="30" borderId="50" xfId="349" applyFont="1" applyFill="1" applyBorder="1" applyAlignment="1" applyProtection="1">
      <alignment horizontal="left" vertical="center"/>
      <protection hidden="1"/>
    </xf>
    <xf numFmtId="0" fontId="58" fillId="30" borderId="67" xfId="349" applyFont="1" applyFill="1" applyBorder="1" applyAlignment="1" applyProtection="1">
      <alignment horizontal="left" vertical="center"/>
      <protection hidden="1"/>
    </xf>
    <xf numFmtId="0" fontId="58" fillId="33" borderId="61" xfId="349" applyFont="1" applyFill="1" applyBorder="1" applyAlignment="1" applyProtection="1">
      <alignment horizontal="center" vertical="center" wrapText="1"/>
      <protection hidden="1"/>
    </xf>
    <xf numFmtId="0" fontId="58" fillId="33" borderId="62" xfId="349" applyFont="1" applyFill="1" applyBorder="1" applyAlignment="1" applyProtection="1">
      <alignment horizontal="center" vertical="center" wrapText="1"/>
      <protection hidden="1"/>
    </xf>
    <xf numFmtId="0" fontId="57" fillId="29" borderId="76" xfId="349" applyFont="1" applyFill="1" applyBorder="1" applyAlignment="1" applyProtection="1">
      <alignment horizontal="center"/>
      <protection hidden="1"/>
    </xf>
    <xf numFmtId="0" fontId="57" fillId="29" borderId="60" xfId="349" applyFont="1" applyFill="1" applyBorder="1" applyAlignment="1" applyProtection="1">
      <alignment horizontal="center"/>
      <protection hidden="1"/>
    </xf>
    <xf numFmtId="0" fontId="57" fillId="29" borderId="57" xfId="349" applyFont="1" applyFill="1" applyBorder="1" applyAlignment="1" applyProtection="1">
      <alignment horizontal="center"/>
      <protection hidden="1"/>
    </xf>
    <xf numFmtId="0" fontId="58" fillId="30" borderId="69" xfId="349" applyFont="1" applyFill="1" applyBorder="1" applyAlignment="1" applyProtection="1">
      <alignment horizontal="left" vertical="center"/>
      <protection hidden="1"/>
    </xf>
    <xf numFmtId="0" fontId="58" fillId="30" borderId="70" xfId="349" applyFont="1" applyFill="1" applyBorder="1" applyAlignment="1" applyProtection="1">
      <alignment horizontal="left" vertical="center"/>
      <protection hidden="1"/>
    </xf>
    <xf numFmtId="0" fontId="74" fillId="30" borderId="2" xfId="349" applyFont="1" applyFill="1" applyBorder="1" applyAlignment="1" applyProtection="1">
      <alignment horizontal="left" vertical="center" wrapText="1"/>
      <protection hidden="1"/>
    </xf>
    <xf numFmtId="0" fontId="74" fillId="30" borderId="36" xfId="349" applyFont="1" applyFill="1" applyBorder="1" applyAlignment="1" applyProtection="1">
      <alignment horizontal="left" vertical="center" wrapText="1"/>
      <protection hidden="1"/>
    </xf>
    <xf numFmtId="0" fontId="74" fillId="30" borderId="41" xfId="349" applyFont="1" applyFill="1" applyBorder="1" applyAlignment="1" applyProtection="1">
      <alignment horizontal="left" vertical="center" wrapText="1"/>
      <protection hidden="1"/>
    </xf>
    <xf numFmtId="0" fontId="57" fillId="29" borderId="76" xfId="349" applyFont="1" applyFill="1" applyBorder="1" applyAlignment="1" applyProtection="1">
      <alignment horizontal="center" vertical="center"/>
      <protection hidden="1"/>
    </xf>
    <xf numFmtId="0" fontId="57" fillId="29" borderId="57" xfId="349" applyFont="1" applyFill="1" applyBorder="1" applyAlignment="1" applyProtection="1">
      <alignment horizontal="center" vertical="center"/>
      <protection hidden="1"/>
    </xf>
    <xf numFmtId="0" fontId="57" fillId="29" borderId="27" xfId="349" applyFont="1" applyFill="1" applyBorder="1" applyAlignment="1" applyProtection="1">
      <alignment horizontal="center" vertical="center"/>
      <protection hidden="1"/>
    </xf>
    <xf numFmtId="0" fontId="74" fillId="30" borderId="27" xfId="349" applyFont="1" applyFill="1" applyBorder="1" applyAlignment="1" applyProtection="1">
      <alignment horizontal="left" vertical="center" wrapText="1"/>
      <protection hidden="1"/>
    </xf>
    <xf numFmtId="0" fontId="57" fillId="29" borderId="75" xfId="349" applyFont="1" applyFill="1" applyBorder="1" applyAlignment="1" applyProtection="1">
      <alignment horizontal="center" vertical="center" wrapText="1"/>
      <protection hidden="1"/>
    </xf>
    <xf numFmtId="0" fontId="57" fillId="29" borderId="58" xfId="349" applyFont="1" applyFill="1" applyBorder="1" applyAlignment="1" applyProtection="1">
      <alignment horizontal="center" vertical="center" wrapText="1"/>
      <protection hidden="1"/>
    </xf>
    <xf numFmtId="0" fontId="59" fillId="38" borderId="27" xfId="349" applyFont="1" applyFill="1" applyBorder="1" applyAlignment="1" applyProtection="1">
      <alignment horizontal="justify" vertical="center" wrapText="1"/>
      <protection hidden="1"/>
    </xf>
    <xf numFmtId="0" fontId="58" fillId="29" borderId="27" xfId="349" applyFont="1" applyFill="1" applyBorder="1" applyAlignment="1" applyProtection="1">
      <alignment horizontal="center" vertical="center" wrapText="1"/>
      <protection hidden="1"/>
    </xf>
    <xf numFmtId="0" fontId="49" fillId="31" borderId="33" xfId="2" applyFont="1" applyFill="1" applyBorder="1" applyAlignment="1" applyProtection="1">
      <alignment horizontal="center" vertical="center" wrapText="1"/>
      <protection hidden="1"/>
    </xf>
    <xf numFmtId="0" fontId="49" fillId="31" borderId="34" xfId="2" applyFont="1" applyFill="1" applyBorder="1" applyAlignment="1" applyProtection="1">
      <alignment horizontal="center" vertical="center" wrapText="1"/>
      <protection hidden="1"/>
    </xf>
    <xf numFmtId="0" fontId="49" fillId="31" borderId="50" xfId="2" applyFont="1" applyFill="1" applyBorder="1" applyAlignment="1" applyProtection="1">
      <alignment horizontal="center" vertical="center" wrapText="1"/>
      <protection hidden="1"/>
    </xf>
    <xf numFmtId="0" fontId="49" fillId="31" borderId="35" xfId="2" applyFont="1" applyFill="1" applyBorder="1" applyAlignment="1" applyProtection="1">
      <alignment horizontal="center" vertical="center" wrapText="1"/>
      <protection hidden="1"/>
    </xf>
    <xf numFmtId="0" fontId="14" fillId="31" borderId="18" xfId="2" applyFont="1" applyFill="1" applyBorder="1" applyAlignment="1" applyProtection="1">
      <alignment horizontal="center" vertical="center" wrapText="1"/>
      <protection hidden="1"/>
    </xf>
    <xf numFmtId="0" fontId="14" fillId="31" borderId="0" xfId="2" applyFont="1" applyFill="1" applyBorder="1" applyAlignment="1" applyProtection="1">
      <alignment horizontal="center" vertical="center" wrapText="1"/>
      <protection hidden="1"/>
    </xf>
    <xf numFmtId="0" fontId="14" fillId="31" borderId="19" xfId="2" applyFont="1" applyFill="1" applyBorder="1" applyAlignment="1" applyProtection="1">
      <alignment horizontal="center" vertical="center" wrapText="1"/>
      <protection hidden="1"/>
    </xf>
    <xf numFmtId="0" fontId="44" fillId="31" borderId="18" xfId="2" applyFont="1" applyFill="1" applyBorder="1" applyAlignment="1" applyProtection="1">
      <alignment horizontal="center" vertical="center" wrapText="1"/>
      <protection hidden="1"/>
    </xf>
    <xf numFmtId="0" fontId="44" fillId="31" borderId="0" xfId="2" applyFont="1" applyFill="1" applyBorder="1" applyAlignment="1" applyProtection="1">
      <alignment horizontal="center" vertical="center" wrapText="1"/>
      <protection hidden="1"/>
    </xf>
    <xf numFmtId="0" fontId="44" fillId="31" borderId="19" xfId="2" applyFont="1" applyFill="1" applyBorder="1" applyAlignment="1" applyProtection="1">
      <alignment horizontal="center" vertical="center" wrapText="1"/>
      <protection hidden="1"/>
    </xf>
    <xf numFmtId="0" fontId="17" fillId="31" borderId="20" xfId="2" applyFont="1" applyFill="1" applyBorder="1" applyAlignment="1" applyProtection="1">
      <alignment horizontal="center" vertical="center" wrapText="1"/>
      <protection hidden="1"/>
    </xf>
    <xf numFmtId="0" fontId="17" fillId="31" borderId="21" xfId="2" applyFont="1" applyFill="1" applyBorder="1" applyAlignment="1" applyProtection="1">
      <alignment horizontal="center" vertical="center" wrapText="1"/>
      <protection hidden="1"/>
    </xf>
    <xf numFmtId="0" fontId="17" fillId="31" borderId="17" xfId="2" applyFont="1" applyFill="1" applyBorder="1" applyAlignment="1" applyProtection="1">
      <alignment horizontal="center" vertical="center" wrapText="1"/>
      <protection hidden="1"/>
    </xf>
    <xf numFmtId="0" fontId="58" fillId="29" borderId="2" xfId="349" applyFont="1" applyFill="1" applyBorder="1" applyAlignment="1" applyProtection="1">
      <alignment horizontal="center" vertical="center" wrapText="1"/>
      <protection hidden="1"/>
    </xf>
    <xf numFmtId="0" fontId="58" fillId="29" borderId="36" xfId="349" applyFont="1" applyFill="1" applyBorder="1" applyAlignment="1" applyProtection="1">
      <alignment horizontal="center" vertical="center" wrapText="1"/>
      <protection hidden="1"/>
    </xf>
    <xf numFmtId="0" fontId="58" fillId="29" borderId="41" xfId="349" applyFont="1" applyFill="1" applyBorder="1" applyAlignment="1" applyProtection="1">
      <alignment horizontal="center" vertical="center" wrapText="1"/>
      <protection hidden="1"/>
    </xf>
    <xf numFmtId="0" fontId="57" fillId="29" borderId="63" xfId="349" applyFont="1" applyFill="1" applyBorder="1" applyAlignment="1" applyProtection="1">
      <alignment horizontal="center" vertical="center"/>
      <protection hidden="1"/>
    </xf>
    <xf numFmtId="0" fontId="57" fillId="29" borderId="64" xfId="349" applyFont="1" applyFill="1" applyBorder="1" applyAlignment="1" applyProtection="1">
      <alignment horizontal="center" vertical="center"/>
      <protection hidden="1"/>
    </xf>
    <xf numFmtId="0" fontId="57" fillId="29" borderId="65" xfId="349" applyFont="1" applyFill="1" applyBorder="1" applyAlignment="1" applyProtection="1">
      <alignment horizontal="center" vertical="center"/>
      <protection hidden="1"/>
    </xf>
    <xf numFmtId="0" fontId="57" fillId="29" borderId="54" xfId="349" applyFont="1" applyFill="1" applyBorder="1" applyAlignment="1" applyProtection="1">
      <alignment horizontal="center" vertical="center" wrapText="1"/>
      <protection hidden="1"/>
    </xf>
    <xf numFmtId="0" fontId="57" fillId="29" borderId="55" xfId="349" applyFont="1" applyFill="1" applyBorder="1" applyAlignment="1" applyProtection="1">
      <alignment horizontal="center" vertical="center" wrapText="1"/>
      <protection hidden="1"/>
    </xf>
  </cellXfs>
  <cellStyles count="435">
    <cellStyle name="%" xfId="146"/>
    <cellStyle name="%_ANEXO #7.ITEMS INSTALS. ELECTRICAS GECOLSA 2a.ETAPA." xfId="147"/>
    <cellStyle name="%_Plaza Mayor N 006 2077 DOC95_ANEXO 456" xfId="148"/>
    <cellStyle name="_Book2" xfId="149"/>
    <cellStyle name="20% - Accent1" xfId="150"/>
    <cellStyle name="20% - Accent2" xfId="151"/>
    <cellStyle name="20% - Accent3" xfId="152"/>
    <cellStyle name="20% - Accent4" xfId="153"/>
    <cellStyle name="20% - Accent5" xfId="154"/>
    <cellStyle name="20% - Accent6" xfId="155"/>
    <cellStyle name="20% - Énfasis1 2" xfId="156"/>
    <cellStyle name="20% - Énfasis1 3" xfId="157"/>
    <cellStyle name="20% - Énfasis1 4" xfId="158"/>
    <cellStyle name="20% - Énfasis2 2" xfId="159"/>
    <cellStyle name="20% - Énfasis2 3" xfId="160"/>
    <cellStyle name="20% - Énfasis2 4" xfId="161"/>
    <cellStyle name="20% - Énfasis3 2" xfId="162"/>
    <cellStyle name="20% - Énfasis3 3" xfId="163"/>
    <cellStyle name="20% - Énfasis3 4" xfId="164"/>
    <cellStyle name="20% - Énfasis4 2" xfId="165"/>
    <cellStyle name="20% - Énfasis4 3" xfId="166"/>
    <cellStyle name="20% - Énfasis4 4" xfId="167"/>
    <cellStyle name="20% - Énfasis5 2" xfId="168"/>
    <cellStyle name="20% - Énfasis5 3" xfId="169"/>
    <cellStyle name="20% - Énfasis6 2" xfId="170"/>
    <cellStyle name="20% - Énfasis6 3" xfId="171"/>
    <cellStyle name="20% - Énfasis6 4" xfId="172"/>
    <cellStyle name="40% - Accent1" xfId="173"/>
    <cellStyle name="40% - Accent2" xfId="174"/>
    <cellStyle name="40% - Accent3" xfId="175"/>
    <cellStyle name="40% - Accent4" xfId="176"/>
    <cellStyle name="40% - Accent5" xfId="177"/>
    <cellStyle name="40% - Accent6" xfId="178"/>
    <cellStyle name="40% - Énfasis1 2" xfId="179"/>
    <cellStyle name="40% - Énfasis1 3" xfId="180"/>
    <cellStyle name="40% - Énfasis1 4" xfId="181"/>
    <cellStyle name="40% - Énfasis2 2" xfId="182"/>
    <cellStyle name="40% - Énfasis2 3" xfId="183"/>
    <cellStyle name="40% - Énfasis3 2" xfId="184"/>
    <cellStyle name="40% - Énfasis3 3" xfId="185"/>
    <cellStyle name="40% - Énfasis3 4" xfId="186"/>
    <cellStyle name="40% - Énfasis4 2" xfId="187"/>
    <cellStyle name="40% - Énfasis4 3" xfId="188"/>
    <cellStyle name="40% - Énfasis4 4" xfId="189"/>
    <cellStyle name="40% - Énfasis5 2" xfId="190"/>
    <cellStyle name="40% - Énfasis5 3" xfId="191"/>
    <cellStyle name="40% - Énfasis5 4" xfId="192"/>
    <cellStyle name="40% - Énfasis6 2" xfId="193"/>
    <cellStyle name="40% - Énfasis6 3" xfId="194"/>
    <cellStyle name="40% - Énfasis6 4" xfId="195"/>
    <cellStyle name="60% - Accent1" xfId="196"/>
    <cellStyle name="60% - Accent2" xfId="197"/>
    <cellStyle name="60% - Accent3" xfId="198"/>
    <cellStyle name="60% - Accent4" xfId="199"/>
    <cellStyle name="60% - Accent5" xfId="200"/>
    <cellStyle name="60% - Accent6" xfId="201"/>
    <cellStyle name="60% - Énfasis1 2" xfId="202"/>
    <cellStyle name="60% - Énfasis1 3" xfId="203"/>
    <cellStyle name="60% - Énfasis1 4" xfId="204"/>
    <cellStyle name="60% - Énfasis2 2" xfId="205"/>
    <cellStyle name="60% - Énfasis2 3" xfId="206"/>
    <cellStyle name="60% - Énfasis2 4" xfId="207"/>
    <cellStyle name="60% - Énfasis3 2" xfId="208"/>
    <cellStyle name="60% - Énfasis3 3" xfId="209"/>
    <cellStyle name="60% - Énfasis3 4" xfId="210"/>
    <cellStyle name="60% - Énfasis4 2" xfId="211"/>
    <cellStyle name="60% - Énfasis4 3" xfId="212"/>
    <cellStyle name="60% - Énfasis4 4" xfId="213"/>
    <cellStyle name="60% - Énfasis5 2" xfId="214"/>
    <cellStyle name="60% - Énfasis5 3" xfId="215"/>
    <cellStyle name="60% - Énfasis5 4" xfId="216"/>
    <cellStyle name="60% - Énfasis6 2" xfId="217"/>
    <cellStyle name="60% - Énfasis6 3" xfId="218"/>
    <cellStyle name="60% - Énfasis6 4" xfId="219"/>
    <cellStyle name="Accent1" xfId="220"/>
    <cellStyle name="Accent2" xfId="221"/>
    <cellStyle name="Accent3" xfId="222"/>
    <cellStyle name="Accent4" xfId="223"/>
    <cellStyle name="Accent5" xfId="224"/>
    <cellStyle name="Accent6" xfId="225"/>
    <cellStyle name="ACTAS" xfId="226"/>
    <cellStyle name="Bad" xfId="227"/>
    <cellStyle name="Buena 2" xfId="228"/>
    <cellStyle name="Buena 3" xfId="229"/>
    <cellStyle name="Buena 4" xfId="230"/>
    <cellStyle name="Calculation" xfId="231"/>
    <cellStyle name="Calculation 2" xfId="396"/>
    <cellStyle name="Cálculo 2" xfId="232"/>
    <cellStyle name="Cálculo 2 2" xfId="397"/>
    <cellStyle name="Cálculo 3" xfId="233"/>
    <cellStyle name="Cálculo 3 2" xfId="398"/>
    <cellStyle name="Cálculo 4" xfId="234"/>
    <cellStyle name="Cálculo 4 2" xfId="399"/>
    <cellStyle name="Celda de comprobación 2" xfId="235"/>
    <cellStyle name="Celda de comprobación 3" xfId="236"/>
    <cellStyle name="Celda vinculada 2" xfId="237"/>
    <cellStyle name="Celda vinculada 3" xfId="238"/>
    <cellStyle name="Celda vinculada 4" xfId="239"/>
    <cellStyle name="Check Cell" xfId="240"/>
    <cellStyle name="Ecuación" xfId="241"/>
    <cellStyle name="Encabezado 4 2" xfId="242"/>
    <cellStyle name="Encabezado 4 3" xfId="243"/>
    <cellStyle name="Encabezado 4 4" xfId="244"/>
    <cellStyle name="Énfasis1 2" xfId="245"/>
    <cellStyle name="Énfasis1 3" xfId="246"/>
    <cellStyle name="Énfasis1 4" xfId="247"/>
    <cellStyle name="Énfasis2 2" xfId="248"/>
    <cellStyle name="Énfasis2 3" xfId="249"/>
    <cellStyle name="Énfasis2 4" xfId="250"/>
    <cellStyle name="Énfasis3 2" xfId="251"/>
    <cellStyle name="Énfasis3 3" xfId="252"/>
    <cellStyle name="Énfasis3 4" xfId="253"/>
    <cellStyle name="Énfasis4 2" xfId="254"/>
    <cellStyle name="Énfasis4 3" xfId="255"/>
    <cellStyle name="Énfasis4 4" xfId="256"/>
    <cellStyle name="Énfasis5 2" xfId="257"/>
    <cellStyle name="Énfasis5 3" xfId="258"/>
    <cellStyle name="Énfasis6 2" xfId="259"/>
    <cellStyle name="Énfasis6 3" xfId="260"/>
    <cellStyle name="Énfasis6 4" xfId="261"/>
    <cellStyle name="Entrada 2" xfId="262"/>
    <cellStyle name="Entrada 2 2" xfId="400"/>
    <cellStyle name="Entrada 3" xfId="263"/>
    <cellStyle name="Entrada 3 2" xfId="401"/>
    <cellStyle name="Entrada 4" xfId="264"/>
    <cellStyle name="Entrada 4 2" xfId="402"/>
    <cellStyle name="Estilo 1" xfId="265"/>
    <cellStyle name="Estilo 1 2" xfId="403"/>
    <cellStyle name="Euro" xfId="4"/>
    <cellStyle name="Explanatory Text" xfId="266"/>
    <cellStyle name="FIGURA" xfId="267"/>
    <cellStyle name="Good" xfId="268"/>
    <cellStyle name="Heading 1" xfId="269"/>
    <cellStyle name="Heading 2" xfId="270"/>
    <cellStyle name="Heading 3" xfId="271"/>
    <cellStyle name="Heading 4" xfId="272"/>
    <cellStyle name="Hipervínculo 2" xfId="5"/>
    <cellStyle name="Hipervínculo 3" xfId="6"/>
    <cellStyle name="Hipervínculo 4" xfId="360"/>
    <cellStyle name="Incorrecto 2" xfId="273"/>
    <cellStyle name="Incorrecto 3" xfId="274"/>
    <cellStyle name="Incorrecto 4" xfId="275"/>
    <cellStyle name="Input" xfId="276"/>
    <cellStyle name="Input 2" xfId="404"/>
    <cellStyle name="Linked Cell" xfId="277"/>
    <cellStyle name="Millares" xfId="1" builtinId="3"/>
    <cellStyle name="Millares [0]" xfId="427" builtinId="6"/>
    <cellStyle name="Millares 10" xfId="7"/>
    <cellStyle name="Millares 10 2" xfId="8"/>
    <cellStyle name="Millares 10 2 2" xfId="363"/>
    <cellStyle name="Millares 10 3" xfId="9"/>
    <cellStyle name="Millares 10 3 2" xfId="364"/>
    <cellStyle name="Millares 10 4" xfId="362"/>
    <cellStyle name="Millares 11" xfId="10"/>
    <cellStyle name="Millares 11 2" xfId="11"/>
    <cellStyle name="Millares 11 2 2" xfId="366"/>
    <cellStyle name="Millares 11 3" xfId="12"/>
    <cellStyle name="Millares 11 3 2" xfId="367"/>
    <cellStyle name="Millares 11 4" xfId="365"/>
    <cellStyle name="Millares 12" xfId="13"/>
    <cellStyle name="Millares 12 2" xfId="14"/>
    <cellStyle name="Millares 13" xfId="354"/>
    <cellStyle name="Millares 13 2" xfId="424"/>
    <cellStyle name="Millares 2" xfId="15"/>
    <cellStyle name="Millares 2 10" xfId="16"/>
    <cellStyle name="Millares 2 10 2" xfId="17"/>
    <cellStyle name="Millares 2 10 3" xfId="18"/>
    <cellStyle name="Millares 2 11" xfId="19"/>
    <cellStyle name="Millares 2 11 2" xfId="20"/>
    <cellStyle name="Millares 2 11 2 2" xfId="370"/>
    <cellStyle name="Millares 2 11 3" xfId="369"/>
    <cellStyle name="Millares 2 12" xfId="21"/>
    <cellStyle name="Millares 2 12 2" xfId="22"/>
    <cellStyle name="Millares 2 12 2 2" xfId="372"/>
    <cellStyle name="Millares 2 12 3" xfId="371"/>
    <cellStyle name="Millares 2 13" xfId="23"/>
    <cellStyle name="Millares 2 13 2" xfId="24"/>
    <cellStyle name="Millares 2 13 2 2" xfId="374"/>
    <cellStyle name="Millares 2 13 3" xfId="373"/>
    <cellStyle name="Millares 2 14" xfId="25"/>
    <cellStyle name="Millares 2 14 2" xfId="26"/>
    <cellStyle name="Millares 2 14 2 2" xfId="376"/>
    <cellStyle name="Millares 2 14 3" xfId="375"/>
    <cellStyle name="Millares 2 15" xfId="27"/>
    <cellStyle name="Millares 2 15 2" xfId="28"/>
    <cellStyle name="Millares 2 15 2 2" xfId="378"/>
    <cellStyle name="Millares 2 15 3" xfId="377"/>
    <cellStyle name="Millares 2 16" xfId="368"/>
    <cellStyle name="Millares 2 2" xfId="29"/>
    <cellStyle name="Millares 2 2 2" xfId="30"/>
    <cellStyle name="Millares 2 2 2 2" xfId="31"/>
    <cellStyle name="Millares 2 2 2 3" xfId="32"/>
    <cellStyle name="Millares 2 2 2 4" xfId="379"/>
    <cellStyle name="Millares 2 2 3" xfId="33"/>
    <cellStyle name="Millares 2 2 3 2" xfId="380"/>
    <cellStyle name="Millares 2 2 4" xfId="278"/>
    <cellStyle name="Millares 2 2 5" xfId="279"/>
    <cellStyle name="Millares 2 3" xfId="34"/>
    <cellStyle name="Millares 2 3 2" xfId="35"/>
    <cellStyle name="Millares 2 3 2 2" xfId="36"/>
    <cellStyle name="Millares 2 3 2 3" xfId="37"/>
    <cellStyle name="Millares 2 3 3" xfId="38"/>
    <cellStyle name="Millares 2 3 4" xfId="39"/>
    <cellStyle name="Millares 2 4" xfId="40"/>
    <cellStyle name="Millares 2 4 2" xfId="41"/>
    <cellStyle name="Millares 2 4 3" xfId="42"/>
    <cellStyle name="Millares 2 5" xfId="43"/>
    <cellStyle name="Millares 2 5 2" xfId="44"/>
    <cellStyle name="Millares 2 5 3" xfId="45"/>
    <cellStyle name="Millares 2 6" xfId="46"/>
    <cellStyle name="Millares 2 6 2" xfId="47"/>
    <cellStyle name="Millares 2 6 2 2" xfId="382"/>
    <cellStyle name="Millares 2 6 3" xfId="48"/>
    <cellStyle name="Millares 2 6 3 2" xfId="383"/>
    <cellStyle name="Millares 2 6 4" xfId="381"/>
    <cellStyle name="Millares 2 7" xfId="49"/>
    <cellStyle name="Millares 2 8" xfId="50"/>
    <cellStyle name="Millares 2 9" xfId="51"/>
    <cellStyle name="Millares 2 9 2" xfId="52"/>
    <cellStyle name="Millares 2 9 3" xfId="53"/>
    <cellStyle name="Millares 2 9 3 2" xfId="385"/>
    <cellStyle name="Millares 2 9 4" xfId="384"/>
    <cellStyle name="Millares 3" xfId="54"/>
    <cellStyle name="Millares 3 2" xfId="55"/>
    <cellStyle name="Millares 3 2 2" xfId="56"/>
    <cellStyle name="Millares 3 2 2 2" xfId="57"/>
    <cellStyle name="Millares 3 2 2 3" xfId="58"/>
    <cellStyle name="Millares 3 2 3" xfId="59"/>
    <cellStyle name="Millares 3 2 4" xfId="60"/>
    <cellStyle name="Millares 3 3" xfId="61"/>
    <cellStyle name="Millares 3 3 2" xfId="62"/>
    <cellStyle name="Millares 3 3 2 2" xfId="63"/>
    <cellStyle name="Millares 3 3 2 3" xfId="64"/>
    <cellStyle name="Millares 3 3 3" xfId="65"/>
    <cellStyle name="Millares 3 3 4" xfId="66"/>
    <cellStyle name="Millares 3 4" xfId="67"/>
    <cellStyle name="Millares 3 5" xfId="68"/>
    <cellStyle name="Millares 4" xfId="69"/>
    <cellStyle name="Millares 4 2" xfId="70"/>
    <cellStyle name="Millares 4 2 2" xfId="387"/>
    <cellStyle name="Millares 4 3" xfId="71"/>
    <cellStyle name="Millares 4 3 2" xfId="388"/>
    <cellStyle name="Millares 4 4" xfId="386"/>
    <cellStyle name="Millares 5" xfId="72"/>
    <cellStyle name="Millares 5 2" xfId="73"/>
    <cellStyle name="Millares 5 3" xfId="74"/>
    <cellStyle name="Millares 6" xfId="75"/>
    <cellStyle name="Millares 6 2" xfId="76"/>
    <cellStyle name="Millares 6 2 2" xfId="390"/>
    <cellStyle name="Millares 6 3" xfId="77"/>
    <cellStyle name="Millares 6 3 2" xfId="391"/>
    <cellStyle name="Millares 6 4" xfId="389"/>
    <cellStyle name="Millares 7" xfId="78"/>
    <cellStyle name="Millares 7 2" xfId="79"/>
    <cellStyle name="Millares 7 3" xfId="80"/>
    <cellStyle name="Millares 8" xfId="81"/>
    <cellStyle name="Millares 8 2" xfId="82"/>
    <cellStyle name="Millares 8 2 2" xfId="83"/>
    <cellStyle name="Millares 8 3" xfId="84"/>
    <cellStyle name="Millares 8 4" xfId="85"/>
    <cellStyle name="Millares 9" xfId="86"/>
    <cellStyle name="Millares 9 2" xfId="87"/>
    <cellStyle name="Millares 9 2 2" xfId="393"/>
    <cellStyle name="Millares 9 3" xfId="88"/>
    <cellStyle name="Millares 9 3 2" xfId="394"/>
    <cellStyle name="Millares 9 4" xfId="392"/>
    <cellStyle name="Millares_Formato Evaluacion LP No. 41 Biblioteca Belen" xfId="3"/>
    <cellStyle name="Moneda" xfId="434" builtinId="4"/>
    <cellStyle name="Moneda [0]" xfId="433" builtinId="7"/>
    <cellStyle name="Moneda [0] 10" xfId="280"/>
    <cellStyle name="Moneda [0] 11" xfId="281"/>
    <cellStyle name="Moneda [0] 14" xfId="282"/>
    <cellStyle name="Moneda [0] 2" xfId="283"/>
    <cellStyle name="Moneda [0] 3" xfId="284"/>
    <cellStyle name="Moneda [0] 6" xfId="432"/>
    <cellStyle name="Moneda 11" xfId="429"/>
    <cellStyle name="Moneda 2" xfId="89"/>
    <cellStyle name="Moneda 2 2" xfId="90"/>
    <cellStyle name="Moneda 2 2 2" xfId="285"/>
    <cellStyle name="Moneda 2 3" xfId="91"/>
    <cellStyle name="Moneda 2 4" xfId="92"/>
    <cellStyle name="Moneda 2_Tableros" xfId="286"/>
    <cellStyle name="Moneda 3" xfId="93"/>
    <cellStyle name="Moneda 3 2" xfId="94"/>
    <cellStyle name="Moneda 3 3" xfId="95"/>
    <cellStyle name="Moneda 3 4" xfId="340"/>
    <cellStyle name="Moneda 4" xfId="96"/>
    <cellStyle name="Moneda 4 2" xfId="97"/>
    <cellStyle name="Moneda 4 3" xfId="98"/>
    <cellStyle name="Moneda 5" xfId="99"/>
    <cellStyle name="Moneda 5 2" xfId="395"/>
    <cellStyle name="Moneda 6" xfId="100"/>
    <cellStyle name="Moneda 6 2" xfId="101"/>
    <cellStyle name="Moneda 6 3" xfId="102"/>
    <cellStyle name="Moneda 7" xfId="103"/>
    <cellStyle name="Moneda 9 2" xfId="431"/>
    <cellStyle name="Moneda0" xfId="287"/>
    <cellStyle name="Neutral 2" xfId="288"/>
    <cellStyle name="Neutral 3" xfId="289"/>
    <cellStyle name="Neutral 4" xfId="290"/>
    <cellStyle name="Normal" xfId="0" builtinId="0"/>
    <cellStyle name="Normal 10" xfId="104"/>
    <cellStyle name="Normal 10 10 2" xfId="356"/>
    <cellStyle name="Normal 11" xfId="291"/>
    <cellStyle name="Normal 12" xfId="344"/>
    <cellStyle name="Normal 12 2" xfId="350"/>
    <cellStyle name="Normal 12 2 2" xfId="353"/>
    <cellStyle name="Normal 12 2 2 2" xfId="423"/>
    <cellStyle name="Normal 12 2 3" xfId="420"/>
    <cellStyle name="Normal 12 3" xfId="352"/>
    <cellStyle name="Normal 12 3 2" xfId="422"/>
    <cellStyle name="Normal 12 4" xfId="416"/>
    <cellStyle name="Normal 13" xfId="345"/>
    <cellStyle name="Normal 14" xfId="346"/>
    <cellStyle name="Normal 14 2" xfId="349"/>
    <cellStyle name="Normal 14 2 2" xfId="419"/>
    <cellStyle name="Normal 14 2 3" xfId="426"/>
    <cellStyle name="Normal 14 3" xfId="417"/>
    <cellStyle name="Normal 15" xfId="351"/>
    <cellStyle name="Normal 15 2" xfId="358"/>
    <cellStyle name="Normal 15 2 2" xfId="425"/>
    <cellStyle name="Normal 15 3" xfId="421"/>
    <cellStyle name="Normal 18" xfId="428"/>
    <cellStyle name="Normal 2" xfId="105"/>
    <cellStyle name="Normal 2 2" xfId="106"/>
    <cellStyle name="Normal 2 2 2" xfId="107"/>
    <cellStyle name="Normal 2 2 2 2" xfId="108"/>
    <cellStyle name="Normal 2 2 2 2 2" xfId="109"/>
    <cellStyle name="Normal 2 2 2 2 3" xfId="110"/>
    <cellStyle name="Normal 2 2 2 2 4" xfId="111"/>
    <cellStyle name="Normal 2 2 2 3" xfId="112"/>
    <cellStyle name="Normal 2 2 2 4" xfId="113"/>
    <cellStyle name="Normal 2 2 3" xfId="114"/>
    <cellStyle name="Normal 2 2 3 2" xfId="115"/>
    <cellStyle name="Normal 2 2 3 3" xfId="116"/>
    <cellStyle name="Normal 2 2 4" xfId="117"/>
    <cellStyle name="Normal 2 2 5" xfId="118"/>
    <cellStyle name="Normal 2 3" xfId="119"/>
    <cellStyle name="Normal 2 3 2" xfId="120"/>
    <cellStyle name="Normal 2 3 2 2" xfId="348"/>
    <cellStyle name="Normal 2 3 3" xfId="121"/>
    <cellStyle name="Normal 2 4" xfId="122"/>
    <cellStyle name="Normal 2 4 2" xfId="123"/>
    <cellStyle name="Normal 2 4 3" xfId="124"/>
    <cellStyle name="Normal 2 5" xfId="125"/>
    <cellStyle name="Normal 2 6" xfId="126"/>
    <cellStyle name="Normal 2 7" xfId="127"/>
    <cellStyle name="Normal 2_PTO-02060-PARQUE BIBLIOTECA SAN CRISTOBAL" xfId="292"/>
    <cellStyle name="Normal 21" xfId="341"/>
    <cellStyle name="Normal 3" xfId="128"/>
    <cellStyle name="Normal 3 2" xfId="129"/>
    <cellStyle name="Normal 3 2 2" xfId="130"/>
    <cellStyle name="Normal 3 2 2 14" xfId="131"/>
    <cellStyle name="Normal 3 2 3" xfId="132"/>
    <cellStyle name="Normal 3 3" xfId="133"/>
    <cellStyle name="Normal 3 4" xfId="134"/>
    <cellStyle name="Normal 4" xfId="135"/>
    <cellStyle name="Normal 4 2" xfId="136"/>
    <cellStyle name="Normal 4 3" xfId="137"/>
    <cellStyle name="Normal 5" xfId="138"/>
    <cellStyle name="Normal 5 2" xfId="293"/>
    <cellStyle name="Normal 5 3" xfId="294"/>
    <cellStyle name="Normal 5 4" xfId="295"/>
    <cellStyle name="Normal 6" xfId="139"/>
    <cellStyle name="Normal 68" xfId="347"/>
    <cellStyle name="Normal 68 2" xfId="418"/>
    <cellStyle name="Normal 7" xfId="296"/>
    <cellStyle name="Normal 78" xfId="342"/>
    <cellStyle name="Normal 8" xfId="297"/>
    <cellStyle name="Normal 9" xfId="298"/>
    <cellStyle name="Normal_CONSOLIDADO  EVALUACIÓN LP 53 OBRA ADECUACIÓN Y MANTENIMIENTO DEL TEATRO LIDO" xfId="2"/>
    <cellStyle name="Normal_FORM20_1 2" xfId="359"/>
    <cellStyle name="Notas 2" xfId="299"/>
    <cellStyle name="Notas 2 2" xfId="405"/>
    <cellStyle name="Notas 3" xfId="300"/>
    <cellStyle name="Notas 3 2" xfId="406"/>
    <cellStyle name="Notas 4" xfId="301"/>
    <cellStyle name="Notas 4 2" xfId="407"/>
    <cellStyle name="Note" xfId="302"/>
    <cellStyle name="Note 2" xfId="408"/>
    <cellStyle name="Output" xfId="303"/>
    <cellStyle name="Output 2" xfId="409"/>
    <cellStyle name="Porcentaje" xfId="357" builtinId="5"/>
    <cellStyle name="Porcentaje 2" xfId="343"/>
    <cellStyle name="Porcentaje 6" xfId="430"/>
    <cellStyle name="Porcentual 2" xfId="140"/>
    <cellStyle name="Porcentual 2 2" xfId="141"/>
    <cellStyle name="Porcentual 2 2 2" xfId="142"/>
    <cellStyle name="Porcentual 2 2 2 2" xfId="143"/>
    <cellStyle name="Porcentual 2 2 2 3" xfId="361"/>
    <cellStyle name="Porcentual 2 2 3" xfId="144"/>
    <cellStyle name="Porcentual 2 2 4" xfId="355"/>
    <cellStyle name="Porcentual 2 3" xfId="304"/>
    <cellStyle name="Porcentual 2 4" xfId="305"/>
    <cellStyle name="Porcentual 2 5" xfId="306"/>
    <cellStyle name="Porcentual 3" xfId="145"/>
    <cellStyle name="Porcentual 4" xfId="307"/>
    <cellStyle name="Porcentual 5" xfId="308"/>
    <cellStyle name="Porcentual 6" xfId="309"/>
    <cellStyle name="Punto0" xfId="310"/>
    <cellStyle name="Salida 2" xfId="311"/>
    <cellStyle name="Salida 2 2" xfId="410"/>
    <cellStyle name="Salida 3" xfId="312"/>
    <cellStyle name="Salida 3 2" xfId="411"/>
    <cellStyle name="Salida 4" xfId="313"/>
    <cellStyle name="Salida 4 2" xfId="412"/>
    <cellStyle name="Texto de advertencia 2" xfId="314"/>
    <cellStyle name="Texto de advertencia 3" xfId="315"/>
    <cellStyle name="Texto explicativo 2" xfId="316"/>
    <cellStyle name="Texto explicativo 3" xfId="317"/>
    <cellStyle name="Tit. tabla" xfId="318"/>
    <cellStyle name="Title" xfId="319"/>
    <cellStyle name="TITULO 1" xfId="320"/>
    <cellStyle name="Título 1 2" xfId="321"/>
    <cellStyle name="Título 1 3" xfId="322"/>
    <cellStyle name="Título 1 4" xfId="323"/>
    <cellStyle name="TITULO 2" xfId="324"/>
    <cellStyle name="Título 2 2" xfId="325"/>
    <cellStyle name="Título 2 3" xfId="326"/>
    <cellStyle name="Título 2 4" xfId="327"/>
    <cellStyle name="TITULO 3" xfId="328"/>
    <cellStyle name="Título 3 2" xfId="329"/>
    <cellStyle name="Título 3 3" xfId="330"/>
    <cellStyle name="Título 3 4" xfId="331"/>
    <cellStyle name="Título 4" xfId="332"/>
    <cellStyle name="Título 5" xfId="333"/>
    <cellStyle name="Título 6" xfId="334"/>
    <cellStyle name="Total 2" xfId="335"/>
    <cellStyle name="Total 2 2" xfId="413"/>
    <cellStyle name="Total 3" xfId="336"/>
    <cellStyle name="Total 3 2" xfId="414"/>
    <cellStyle name="Total 4" xfId="337"/>
    <cellStyle name="Total 4 2" xfId="415"/>
    <cellStyle name="Viñeta" xfId="338"/>
    <cellStyle name="Warning Text" xfId="339"/>
  </cellStyles>
  <dxfs count="3282">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66FF33"/>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CC66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colors>
    <mruColors>
      <color rgb="FFCC66FF"/>
      <color rgb="FF00FFFF"/>
      <color rgb="FF00FF00"/>
      <color rgb="FF66FF33"/>
      <color rgb="FF9BCBA0"/>
      <color rgb="FF66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0</xdr:col>
      <xdr:colOff>820154</xdr:colOff>
      <xdr:row>2</xdr:row>
      <xdr:rowOff>19050</xdr:rowOff>
    </xdr:to>
    <xdr:pic>
      <xdr:nvPicPr>
        <xdr:cNvPr id="2" name="3 Imagen" descr="log-udea2.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28600"/>
          <a:ext cx="734429"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52916</xdr:colOff>
      <xdr:row>0</xdr:row>
      <xdr:rowOff>57150</xdr:rowOff>
    </xdr:from>
    <xdr:to>
      <xdr:col>0</xdr:col>
      <xdr:colOff>770079</xdr:colOff>
      <xdr:row>2</xdr:row>
      <xdr:rowOff>57150</xdr:rowOff>
    </xdr:to>
    <xdr:pic>
      <xdr:nvPicPr>
        <xdr:cNvPr id="2" name="3 Imagen" descr="log-udea2.GIF">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16" y="57150"/>
          <a:ext cx="717163"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107749</xdr:colOff>
      <xdr:row>0</xdr:row>
      <xdr:rowOff>31654</xdr:rowOff>
    </xdr:from>
    <xdr:ext cx="811133" cy="1000615"/>
    <xdr:pic>
      <xdr:nvPicPr>
        <xdr:cNvPr id="2" name="3 Imagen" descr="log-udea2.GIF">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749" y="31654"/>
          <a:ext cx="811133" cy="1000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ly\buzon\Users\Usuario\Desktop\Documents%20and%20Settings\Juan%20Arrubla\APU%20Secundaria%20Corvi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7_PROYECTOS%20DE%20INTERVENTORIA\PROCESO_VA-058-2019\ANEXOS\2.%20Formato%20de%20presentaci&#243;n%20de%20Propuesta%20econ&#243;mica\formulario%20econom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C3I2"/>
      <sheetName val="MPC3I3"/>
      <sheetName val="MPC3I4"/>
      <sheetName val="MPC3I5"/>
      <sheetName val="MPC3I1"/>
      <sheetName val="Hoja1"/>
      <sheetName val="Hoja2"/>
      <sheetName val="Hoja3"/>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A.U"/>
      <sheetName val="Formulario economico"/>
    </sheetNames>
    <sheetDataSet>
      <sheetData sheetId="0">
        <row r="30">
          <cell r="G30" t="e">
            <v>#DIV/0!</v>
          </cell>
        </row>
        <row r="31">
          <cell r="G31">
            <v>0</v>
          </cell>
        </row>
      </sheetData>
      <sheetData sheetId="1">
        <row r="214">
          <cell r="H214">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23"/>
  <sheetViews>
    <sheetView showGridLines="0" tabSelected="1" zoomScaleNormal="100" zoomScaleSheetLayoutView="90" zoomScalePageLayoutView="90" workbookViewId="0">
      <selection activeCell="D3" sqref="D3"/>
    </sheetView>
  </sheetViews>
  <sheetFormatPr baseColWidth="10" defaultColWidth="11.42578125" defaultRowHeight="12.75"/>
  <cols>
    <col min="1" max="1" width="13" style="112" customWidth="1"/>
    <col min="2" max="2" width="80" style="112" bestFit="1" customWidth="1"/>
    <col min="3" max="16384" width="11.42578125" style="112"/>
  </cols>
  <sheetData>
    <row r="1" spans="1:2" ht="37.5" customHeight="1">
      <c r="A1" s="601" t="s">
        <v>4</v>
      </c>
      <c r="B1" s="602"/>
    </row>
    <row r="2" spans="1:2" ht="37.5" customHeight="1">
      <c r="A2" s="609" t="s">
        <v>255</v>
      </c>
      <c r="B2" s="610"/>
    </row>
    <row r="3" spans="1:2" ht="74.25" customHeight="1">
      <c r="A3" s="607" t="s">
        <v>258</v>
      </c>
      <c r="B3" s="608"/>
    </row>
    <row r="4" spans="1:2" ht="27" customHeight="1">
      <c r="A4" s="605" t="s">
        <v>25</v>
      </c>
      <c r="B4" s="606"/>
    </row>
    <row r="5" spans="1:2" ht="15.75">
      <c r="A5" s="113"/>
      <c r="B5" s="113"/>
    </row>
    <row r="6" spans="1:2" ht="29.25" customHeight="1">
      <c r="A6" s="114" t="s">
        <v>27</v>
      </c>
      <c r="B6" s="115" t="s">
        <v>3</v>
      </c>
    </row>
    <row r="7" spans="1:2" ht="22.5" customHeight="1">
      <c r="A7" s="116">
        <v>1</v>
      </c>
      <c r="B7" s="111" t="s">
        <v>245</v>
      </c>
    </row>
    <row r="8" spans="1:2" ht="22.5" customHeight="1">
      <c r="A8" s="116">
        <v>2</v>
      </c>
      <c r="B8" s="111" t="s">
        <v>197</v>
      </c>
    </row>
    <row r="9" spans="1:2" ht="22.5" customHeight="1">
      <c r="A9" s="116">
        <v>3</v>
      </c>
      <c r="B9" s="111" t="s">
        <v>246</v>
      </c>
    </row>
    <row r="10" spans="1:2" ht="22.5" customHeight="1">
      <c r="A10" s="116">
        <v>4</v>
      </c>
      <c r="B10" s="111" t="s">
        <v>252</v>
      </c>
    </row>
    <row r="11" spans="1:2" ht="22.5" customHeight="1">
      <c r="A11" s="116">
        <v>5</v>
      </c>
      <c r="B11" s="111" t="s">
        <v>247</v>
      </c>
    </row>
    <row r="12" spans="1:2" ht="22.5" customHeight="1">
      <c r="A12" s="116">
        <v>6</v>
      </c>
      <c r="B12" s="111" t="s">
        <v>643</v>
      </c>
    </row>
    <row r="13" spans="1:2" ht="22.5" customHeight="1">
      <c r="A13" s="116">
        <v>7</v>
      </c>
      <c r="B13" s="111" t="s">
        <v>248</v>
      </c>
    </row>
    <row r="14" spans="1:2" ht="22.5" customHeight="1">
      <c r="A14" s="116">
        <v>8</v>
      </c>
      <c r="B14" s="111" t="s">
        <v>249</v>
      </c>
    </row>
    <row r="15" spans="1:2" ht="22.5" customHeight="1">
      <c r="A15" s="116">
        <v>9</v>
      </c>
      <c r="B15" s="111" t="s">
        <v>250</v>
      </c>
    </row>
    <row r="16" spans="1:2" ht="22.5" customHeight="1">
      <c r="A16" s="116">
        <v>10</v>
      </c>
      <c r="B16" s="111" t="s">
        <v>644</v>
      </c>
    </row>
    <row r="17" spans="1:2" ht="22.5" customHeight="1">
      <c r="A17" s="116">
        <v>11</v>
      </c>
      <c r="B17" s="111" t="s">
        <v>251</v>
      </c>
    </row>
    <row r="18" spans="1:2" ht="22.5" customHeight="1">
      <c r="A18" s="116">
        <v>12</v>
      </c>
      <c r="B18" s="111" t="s">
        <v>253</v>
      </c>
    </row>
    <row r="19" spans="1:2" ht="22.5" customHeight="1">
      <c r="A19" s="116">
        <v>13</v>
      </c>
      <c r="B19" s="111" t="s">
        <v>254</v>
      </c>
    </row>
    <row r="20" spans="1:2" ht="22.5" customHeight="1">
      <c r="A20" s="117"/>
      <c r="B20" s="118"/>
    </row>
    <row r="21" spans="1:2" ht="20.45" customHeight="1">
      <c r="A21" s="119"/>
      <c r="B21" s="118"/>
    </row>
    <row r="22" spans="1:2" ht="12.75" customHeight="1">
      <c r="A22" s="603" t="s">
        <v>72</v>
      </c>
      <c r="B22" s="603"/>
    </row>
    <row r="23" spans="1:2" ht="70.5" customHeight="1">
      <c r="A23" s="604"/>
      <c r="B23" s="604"/>
    </row>
  </sheetData>
  <sheetProtection algorithmName="SHA-512" hashValue="XCCdNfsP2+wTFvPuQMv9vFQz8ZEqXC3NDLzUe8eCvsEPsUXuFTOnLrReJpaFlrfaQ9GKG0iB6Z3ouOZ8SMWSjA==" saltValue="ehA5WcQe5UkonMzEVoCPIg==" spinCount="100000" sheet="1" objects="1" scenarios="1" selectLockedCells="1" selectUnlockedCells="1"/>
  <mergeCells count="6">
    <mergeCell ref="A1:B1"/>
    <mergeCell ref="A22:B22"/>
    <mergeCell ref="A23:B23"/>
    <mergeCell ref="A4:B4"/>
    <mergeCell ref="A3:B3"/>
    <mergeCell ref="A2:B2"/>
  </mergeCells>
  <printOptions horizontalCentered="1"/>
  <pageMargins left="0.39370078740157483" right="0.39370078740157483" top="0.59055118110236227" bottom="0.39370078740157483" header="0.31496062992125984" footer="0.31496062992125984"/>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4:J17"/>
  <sheetViews>
    <sheetView topLeftCell="B1" zoomScale="80" zoomScaleNormal="80" workbookViewId="0">
      <selection activeCell="E2" sqref="E2"/>
    </sheetView>
  </sheetViews>
  <sheetFormatPr baseColWidth="10" defaultRowHeight="12.75"/>
  <cols>
    <col min="1" max="1" width="11.42578125" style="201"/>
    <col min="2" max="2" width="53.140625" style="201" bestFit="1" customWidth="1"/>
    <col min="3" max="3" width="22" style="207" customWidth="1"/>
    <col min="4" max="4" width="19.5703125" style="207" customWidth="1"/>
    <col min="5" max="5" width="23.28515625" style="208" customWidth="1"/>
    <col min="6" max="6" width="22.7109375" style="208" customWidth="1"/>
    <col min="7" max="7" width="22.42578125" style="201" customWidth="1"/>
    <col min="8" max="8" width="23.42578125" style="201" customWidth="1"/>
    <col min="9" max="9" width="19.28515625" style="201" customWidth="1"/>
    <col min="10" max="10" width="16.42578125" style="201" customWidth="1"/>
    <col min="11" max="33" width="20.7109375" style="201" customWidth="1"/>
    <col min="34" max="16384" width="11.42578125" style="201"/>
  </cols>
  <sheetData>
    <row r="4" spans="1:10" ht="81">
      <c r="A4" s="198" t="s">
        <v>27</v>
      </c>
      <c r="B4" s="199" t="s">
        <v>3</v>
      </c>
      <c r="C4" s="198" t="s">
        <v>231</v>
      </c>
      <c r="D4" s="198" t="s">
        <v>232</v>
      </c>
      <c r="E4" s="198" t="s">
        <v>233</v>
      </c>
      <c r="F4" s="198" t="s">
        <v>234</v>
      </c>
      <c r="G4" s="198" t="s">
        <v>235</v>
      </c>
      <c r="H4" s="198" t="s">
        <v>238</v>
      </c>
      <c r="I4" s="198" t="s">
        <v>640</v>
      </c>
      <c r="J4" s="200" t="s">
        <v>241</v>
      </c>
    </row>
    <row r="5" spans="1:10" ht="23.25">
      <c r="A5" s="202">
        <v>1</v>
      </c>
      <c r="B5" s="203" t="str">
        <f t="shared" ref="B5:B17" si="0">VLOOKUP(A5,OFERENTES,2,FALSE)</f>
        <v>GUSTAVO CARMONA ALARCON</v>
      </c>
      <c r="C5" s="204" t="str">
        <f t="shared" ref="C5:C17" si="1">VLOOKUP(A5,EXPERIENCIA,4,FALSE)</f>
        <v>H</v>
      </c>
      <c r="D5" s="204" t="str">
        <f t="shared" ref="D5:D17" si="2">VLOOKUP(A5,C_FINANCIERA,3,FALSE)</f>
        <v>H</v>
      </c>
      <c r="E5" s="205" t="str">
        <f t="shared" ref="E5:E17" si="3">VLOOKUP(A5,R_COMERCIALES,3,FALSE)</f>
        <v>H</v>
      </c>
      <c r="F5" s="205" t="str">
        <f t="shared" ref="F5:F17" si="4">VLOOKUP(A5,V_PRESUPUESTO,4,FALSE)</f>
        <v>H</v>
      </c>
      <c r="G5" s="272" t="str">
        <f>AU!G53</f>
        <v>H</v>
      </c>
      <c r="H5" s="204" t="str">
        <f t="shared" ref="H5:H17" si="5">VLOOKUP(A5,UNITARIOS,5,FALSE)</f>
        <v>H</v>
      </c>
      <c r="I5" s="600" t="s">
        <v>883</v>
      </c>
      <c r="J5" s="206" t="str">
        <f>IF(AND(C5="H",D5="H",E5="H",F5="H",G5="H",H5="H",I5="H"),"H","NH")</f>
        <v>H</v>
      </c>
    </row>
    <row r="6" spans="1:10" ht="23.25">
      <c r="A6" s="202">
        <v>2</v>
      </c>
      <c r="B6" s="203" t="str">
        <f t="shared" si="0"/>
        <v>LUIS CARLOS PARRA VELASQUEZ</v>
      </c>
      <c r="C6" s="204" t="str">
        <f t="shared" si="1"/>
        <v>H</v>
      </c>
      <c r="D6" s="204" t="str">
        <f t="shared" si="2"/>
        <v>H</v>
      </c>
      <c r="E6" s="205" t="str">
        <f t="shared" si="3"/>
        <v>H</v>
      </c>
      <c r="F6" s="205" t="str">
        <f t="shared" si="4"/>
        <v>H</v>
      </c>
      <c r="G6" s="272" t="str">
        <f>AU!G54</f>
        <v>H</v>
      </c>
      <c r="H6" s="204" t="str">
        <f t="shared" si="5"/>
        <v>H</v>
      </c>
      <c r="I6" s="600" t="s">
        <v>883</v>
      </c>
      <c r="J6" s="206" t="str">
        <f t="shared" ref="J6:J16" si="6">IF(AND(C6="H",D6="H",E6="H",F6="H",G6="H",H6="H",I6="H"),"H","NH")</f>
        <v>H</v>
      </c>
    </row>
    <row r="7" spans="1:10" ht="23.25">
      <c r="A7" s="202">
        <v>3</v>
      </c>
      <c r="B7" s="203" t="str">
        <f t="shared" si="0"/>
        <v>ARGES INGENIEROS S.A.S.</v>
      </c>
      <c r="C7" s="204" t="str">
        <f t="shared" si="1"/>
        <v>NH</v>
      </c>
      <c r="D7" s="204" t="str">
        <f t="shared" si="2"/>
        <v>H</v>
      </c>
      <c r="E7" s="205" t="str">
        <f t="shared" si="3"/>
        <v>H</v>
      </c>
      <c r="F7" s="205" t="str">
        <f t="shared" si="4"/>
        <v>H</v>
      </c>
      <c r="G7" s="272" t="str">
        <f>AU!G55</f>
        <v>H</v>
      </c>
      <c r="H7" s="204" t="str">
        <f t="shared" si="5"/>
        <v>H</v>
      </c>
      <c r="I7" s="600" t="s">
        <v>883</v>
      </c>
      <c r="J7" s="206" t="str">
        <f t="shared" si="6"/>
        <v>NH</v>
      </c>
    </row>
    <row r="8" spans="1:10" ht="23.25">
      <c r="A8" s="202">
        <v>4</v>
      </c>
      <c r="B8" s="203" t="str">
        <f t="shared" si="0"/>
        <v>CONSTRUCON S.A.S.</v>
      </c>
      <c r="C8" s="204" t="str">
        <f t="shared" si="1"/>
        <v>H</v>
      </c>
      <c r="D8" s="204" t="str">
        <f t="shared" si="2"/>
        <v>H</v>
      </c>
      <c r="E8" s="205" t="str">
        <f t="shared" si="3"/>
        <v>H</v>
      </c>
      <c r="F8" s="205" t="str">
        <f t="shared" si="4"/>
        <v>H</v>
      </c>
      <c r="G8" s="272" t="str">
        <f>AU!G56</f>
        <v>H</v>
      </c>
      <c r="H8" s="204" t="str">
        <f t="shared" si="5"/>
        <v>H</v>
      </c>
      <c r="I8" s="600" t="s">
        <v>883</v>
      </c>
      <c r="J8" s="206" t="str">
        <f t="shared" si="6"/>
        <v>H</v>
      </c>
    </row>
    <row r="9" spans="1:10" ht="23.25">
      <c r="A9" s="202">
        <v>5</v>
      </c>
      <c r="B9" s="203" t="str">
        <f t="shared" si="0"/>
        <v>ARATTI S.A.S</v>
      </c>
      <c r="C9" s="204" t="str">
        <f t="shared" si="1"/>
        <v>H</v>
      </c>
      <c r="D9" s="204" t="str">
        <f t="shared" si="2"/>
        <v>H</v>
      </c>
      <c r="E9" s="205" t="str">
        <f t="shared" si="3"/>
        <v>H</v>
      </c>
      <c r="F9" s="205" t="str">
        <f t="shared" si="4"/>
        <v>H</v>
      </c>
      <c r="G9" s="272" t="str">
        <f>AU!G57</f>
        <v>NH</v>
      </c>
      <c r="H9" s="204" t="str">
        <f t="shared" si="5"/>
        <v>H</v>
      </c>
      <c r="I9" s="600" t="s">
        <v>883</v>
      </c>
      <c r="J9" s="206" t="str">
        <f t="shared" si="6"/>
        <v>NH</v>
      </c>
    </row>
    <row r="10" spans="1:10" ht="23.25">
      <c r="A10" s="202">
        <v>6</v>
      </c>
      <c r="B10" s="203" t="str">
        <f t="shared" si="0"/>
        <v>VERTICES INGENIERIA S.A.S.</v>
      </c>
      <c r="C10" s="204" t="str">
        <f t="shared" si="1"/>
        <v>H</v>
      </c>
      <c r="D10" s="204" t="str">
        <f t="shared" si="2"/>
        <v>H</v>
      </c>
      <c r="E10" s="205" t="str">
        <f t="shared" si="3"/>
        <v>H</v>
      </c>
      <c r="F10" s="205" t="str">
        <f t="shared" si="4"/>
        <v>H</v>
      </c>
      <c r="G10" s="272" t="str">
        <f>AU!G58</f>
        <v>H</v>
      </c>
      <c r="H10" s="204" t="str">
        <f t="shared" si="5"/>
        <v>H</v>
      </c>
      <c r="I10" s="600" t="s">
        <v>883</v>
      </c>
      <c r="J10" s="206" t="str">
        <f t="shared" si="6"/>
        <v>H</v>
      </c>
    </row>
    <row r="11" spans="1:10" ht="23.25">
      <c r="A11" s="202">
        <v>7</v>
      </c>
      <c r="B11" s="203" t="str">
        <f t="shared" si="0"/>
        <v>URBANICO S.A.S</v>
      </c>
      <c r="C11" s="204" t="str">
        <f t="shared" si="1"/>
        <v>H</v>
      </c>
      <c r="D11" s="204" t="str">
        <f t="shared" si="2"/>
        <v>H</v>
      </c>
      <c r="E11" s="205" t="str">
        <f t="shared" si="3"/>
        <v>H</v>
      </c>
      <c r="F11" s="205" t="str">
        <f t="shared" si="4"/>
        <v>NH</v>
      </c>
      <c r="G11" s="272" t="str">
        <f>AU!G59</f>
        <v>NH</v>
      </c>
      <c r="H11" s="204" t="str">
        <f t="shared" si="5"/>
        <v>H</v>
      </c>
      <c r="I11" s="600" t="s">
        <v>883</v>
      </c>
      <c r="J11" s="206" t="str">
        <f t="shared" si="6"/>
        <v>NH</v>
      </c>
    </row>
    <row r="12" spans="1:10" ht="23.25">
      <c r="A12" s="202">
        <v>8</v>
      </c>
      <c r="B12" s="203" t="str">
        <f t="shared" si="0"/>
        <v>CONCIVE S.A.S</v>
      </c>
      <c r="C12" s="204" t="str">
        <f t="shared" si="1"/>
        <v>H</v>
      </c>
      <c r="D12" s="204" t="str">
        <f t="shared" si="2"/>
        <v>H</v>
      </c>
      <c r="E12" s="205" t="str">
        <f t="shared" si="3"/>
        <v>H</v>
      </c>
      <c r="F12" s="205" t="str">
        <f t="shared" si="4"/>
        <v>H</v>
      </c>
      <c r="G12" s="272" t="str">
        <f>AU!G60</f>
        <v>H</v>
      </c>
      <c r="H12" s="204" t="str">
        <f t="shared" si="5"/>
        <v>H</v>
      </c>
      <c r="I12" s="600" t="s">
        <v>883</v>
      </c>
      <c r="J12" s="206" t="str">
        <f t="shared" si="6"/>
        <v>H</v>
      </c>
    </row>
    <row r="13" spans="1:10" ht="23.25">
      <c r="A13" s="202">
        <v>9</v>
      </c>
      <c r="B13" s="203" t="str">
        <f t="shared" si="0"/>
        <v>JORGE FERNANDO PRIETO MUÑOZ</v>
      </c>
      <c r="C13" s="204" t="str">
        <f t="shared" si="1"/>
        <v>H</v>
      </c>
      <c r="D13" s="204" t="str">
        <f t="shared" si="2"/>
        <v>H</v>
      </c>
      <c r="E13" s="205" t="str">
        <f t="shared" si="3"/>
        <v>H</v>
      </c>
      <c r="F13" s="205" t="str">
        <f t="shared" si="4"/>
        <v>H</v>
      </c>
      <c r="G13" s="272" t="str">
        <f>AU!G61</f>
        <v>H</v>
      </c>
      <c r="H13" s="204" t="str">
        <f t="shared" si="5"/>
        <v>H</v>
      </c>
      <c r="I13" s="600" t="s">
        <v>883</v>
      </c>
      <c r="J13" s="206" t="str">
        <f t="shared" si="6"/>
        <v>H</v>
      </c>
    </row>
    <row r="14" spans="1:10" ht="23.25">
      <c r="A14" s="202">
        <v>10</v>
      </c>
      <c r="B14" s="203" t="str">
        <f t="shared" si="0"/>
        <v>JOSE DE LA CRUZ MIRA HENAO</v>
      </c>
      <c r="C14" s="204" t="str">
        <f t="shared" si="1"/>
        <v>H</v>
      </c>
      <c r="D14" s="204" t="str">
        <f t="shared" si="2"/>
        <v>H</v>
      </c>
      <c r="E14" s="205" t="str">
        <f t="shared" si="3"/>
        <v>H</v>
      </c>
      <c r="F14" s="205" t="str">
        <f t="shared" si="4"/>
        <v>H</v>
      </c>
      <c r="G14" s="272" t="str">
        <f>AU!G62</f>
        <v>H</v>
      </c>
      <c r="H14" s="204" t="str">
        <f t="shared" si="5"/>
        <v>H</v>
      </c>
      <c r="I14" s="600" t="s">
        <v>883</v>
      </c>
      <c r="J14" s="206" t="str">
        <f t="shared" si="6"/>
        <v>H</v>
      </c>
    </row>
    <row r="15" spans="1:10" ht="23.25">
      <c r="A15" s="202">
        <v>11</v>
      </c>
      <c r="B15" s="203" t="str">
        <f t="shared" si="0"/>
        <v>GUINCO S.A.S.</v>
      </c>
      <c r="C15" s="204" t="str">
        <f t="shared" si="1"/>
        <v>H</v>
      </c>
      <c r="D15" s="204" t="str">
        <f t="shared" si="2"/>
        <v>H</v>
      </c>
      <c r="E15" s="205" t="str">
        <f t="shared" si="3"/>
        <v>H</v>
      </c>
      <c r="F15" s="205" t="str">
        <f t="shared" si="4"/>
        <v>NH</v>
      </c>
      <c r="G15" s="272" t="str">
        <f>AU!G63</f>
        <v>H</v>
      </c>
      <c r="H15" s="204" t="str">
        <f t="shared" si="5"/>
        <v>H</v>
      </c>
      <c r="I15" s="600" t="s">
        <v>883</v>
      </c>
      <c r="J15" s="206" t="str">
        <f t="shared" si="6"/>
        <v>NH</v>
      </c>
    </row>
    <row r="16" spans="1:10" ht="23.25">
      <c r="A16" s="202">
        <v>12</v>
      </c>
      <c r="B16" s="203" t="str">
        <f t="shared" si="0"/>
        <v>ACEROS Y CONCRETOS S.A.S.</v>
      </c>
      <c r="C16" s="204" t="str">
        <f t="shared" si="1"/>
        <v>H</v>
      </c>
      <c r="D16" s="204" t="str">
        <f t="shared" si="2"/>
        <v>H</v>
      </c>
      <c r="E16" s="205" t="str">
        <f t="shared" si="3"/>
        <v>H</v>
      </c>
      <c r="F16" s="205" t="str">
        <f t="shared" si="4"/>
        <v>H</v>
      </c>
      <c r="G16" s="272" t="str">
        <f>AU!G64</f>
        <v>H</v>
      </c>
      <c r="H16" s="204" t="str">
        <f t="shared" si="5"/>
        <v>H</v>
      </c>
      <c r="I16" s="600" t="s">
        <v>883</v>
      </c>
      <c r="J16" s="206" t="str">
        <f t="shared" si="6"/>
        <v>H</v>
      </c>
    </row>
    <row r="17" spans="1:10" ht="23.25">
      <c r="A17" s="202">
        <v>13</v>
      </c>
      <c r="B17" s="203" t="str">
        <f t="shared" si="0"/>
        <v>KA S.A.</v>
      </c>
      <c r="C17" s="204" t="str">
        <f t="shared" si="1"/>
        <v>H</v>
      </c>
      <c r="D17" s="204" t="str">
        <f t="shared" si="2"/>
        <v>H</v>
      </c>
      <c r="E17" s="205" t="str">
        <f t="shared" si="3"/>
        <v>H</v>
      </c>
      <c r="F17" s="205" t="str">
        <f t="shared" si="4"/>
        <v>H</v>
      </c>
      <c r="G17" s="272" t="str">
        <f>AU!G65</f>
        <v>H</v>
      </c>
      <c r="H17" s="204" t="str">
        <f t="shared" si="5"/>
        <v>H</v>
      </c>
      <c r="I17" s="600" t="s">
        <v>883</v>
      </c>
      <c r="J17" s="206" t="str">
        <f>IF(AND(C17="H",D17="H",E17="H",F17="H",G17="H",H17="H",I17="H"),"H","NH")</f>
        <v>H</v>
      </c>
    </row>
  </sheetData>
  <sheetProtection algorithmName="SHA-512" hashValue="o+AQ5VGDpgp8IYk06CT3ChZwZp7pI+4ibycn/cJa4xxfjpiCLWLdNHghwrzCJgZX1ZqtcSizuzV0hXU0/yU0Bw==" saltValue="UWXGqi/KND7iEyo98vbiSQ==" spinCount="100000" sheet="1" objects="1" scenarios="1" selectLockedCells="1" selectUnlockedCells="1"/>
  <conditionalFormatting sqref="J5:J17">
    <cfRule type="cellIs" dxfId="4" priority="3" operator="equal">
      <formula>"NH"</formula>
    </cfRule>
    <cfRule type="cellIs" dxfId="3" priority="4" operator="equal">
      <formula>"H"</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F177"/>
  <sheetViews>
    <sheetView zoomScale="70" zoomScaleNormal="70" workbookViewId="0">
      <selection activeCell="E183" sqref="E183"/>
    </sheetView>
  </sheetViews>
  <sheetFormatPr baseColWidth="10" defaultColWidth="11.42578125" defaultRowHeight="12.75"/>
  <cols>
    <col min="1" max="1" width="6.140625" style="201" customWidth="1"/>
    <col min="2" max="2" width="18.140625" style="201" customWidth="1"/>
    <col min="3" max="3" width="15.42578125" style="201" customWidth="1"/>
    <col min="4" max="4" width="6.7109375" style="201" customWidth="1"/>
    <col min="5" max="5" width="16.42578125" style="201" customWidth="1"/>
    <col min="6" max="6" width="6.7109375" style="201" customWidth="1"/>
    <col min="7" max="7" width="14.5703125" style="201" customWidth="1"/>
    <col min="8" max="8" width="6.7109375" style="201" customWidth="1"/>
    <col min="9" max="9" width="20.28515625" style="201" customWidth="1"/>
    <col min="10" max="10" width="6.7109375" style="201" customWidth="1"/>
    <col min="11" max="11" width="15.85546875" style="201" customWidth="1"/>
    <col min="12" max="12" width="6.7109375" style="201" customWidth="1"/>
    <col min="13" max="13" width="15.28515625" style="201" customWidth="1"/>
    <col min="14" max="14" width="6.7109375" style="201" customWidth="1"/>
    <col min="15" max="15" width="14.5703125" style="201" customWidth="1"/>
    <col min="16" max="16" width="6.7109375" style="201" customWidth="1"/>
    <col min="17" max="17" width="14" style="201" bestFit="1" customWidth="1"/>
    <col min="18" max="18" width="6.7109375" style="201" customWidth="1"/>
    <col min="19" max="19" width="14.5703125" style="201" customWidth="1"/>
    <col min="20" max="20" width="6.7109375" style="201" customWidth="1"/>
    <col min="21" max="21" width="15" style="201" customWidth="1"/>
    <col min="22" max="22" width="6.7109375" style="201" customWidth="1"/>
    <col min="23" max="23" width="13.5703125" style="201" customWidth="1"/>
    <col min="24" max="24" width="6.7109375" style="201" customWidth="1"/>
    <col min="25" max="25" width="14.85546875" style="201" customWidth="1"/>
    <col min="26" max="26" width="6.7109375" style="201" customWidth="1"/>
    <col min="27" max="27" width="13.7109375" style="201" bestFit="1" customWidth="1"/>
    <col min="28" max="28" width="6.7109375" style="201" customWidth="1"/>
    <col min="29" max="29" width="2" style="201" customWidth="1"/>
    <col min="30" max="16384" width="11.42578125" style="201"/>
  </cols>
  <sheetData>
    <row r="1" spans="1:32" s="209" customFormat="1" ht="24.75" customHeight="1">
      <c r="A1" s="826" t="s">
        <v>109</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row>
    <row r="3" spans="1:32" ht="15">
      <c r="A3" s="825" t="s">
        <v>68</v>
      </c>
      <c r="B3" s="825"/>
      <c r="E3" s="829" t="s">
        <v>82</v>
      </c>
      <c r="F3" s="829"/>
      <c r="G3" s="829"/>
      <c r="H3" s="829"/>
      <c r="K3" s="830" t="s">
        <v>108</v>
      </c>
      <c r="L3" s="830"/>
      <c r="M3" s="830"/>
    </row>
    <row r="4" spans="1:32" s="210" customFormat="1" ht="30.75" customHeight="1">
      <c r="A4" s="277" t="s">
        <v>83</v>
      </c>
      <c r="B4" s="581">
        <v>61</v>
      </c>
      <c r="E4" s="825" t="s">
        <v>84</v>
      </c>
      <c r="F4" s="825"/>
      <c r="G4" s="825" t="s">
        <v>85</v>
      </c>
      <c r="H4" s="825"/>
      <c r="K4" s="831" t="str">
        <f>+'10. EVALUACIÓN'!H7</f>
        <v>Media aritmética</v>
      </c>
      <c r="L4" s="832"/>
      <c r="M4" s="833"/>
    </row>
    <row r="5" spans="1:32" ht="30.75" customHeight="1">
      <c r="A5" s="276" t="s">
        <v>86</v>
      </c>
      <c r="B5" s="581">
        <v>101</v>
      </c>
      <c r="E5" s="828">
        <f>+'10. EVALUACIÓN'!I11</f>
        <v>120</v>
      </c>
      <c r="F5" s="828"/>
      <c r="G5" s="828">
        <f>+'10. EVALUACIÓN'!J11</f>
        <v>80</v>
      </c>
      <c r="H5" s="828"/>
      <c r="K5" s="834"/>
      <c r="L5" s="835"/>
      <c r="M5" s="836"/>
    </row>
    <row r="6" spans="1:32">
      <c r="A6" s="178"/>
      <c r="B6" s="178"/>
      <c r="D6" s="211"/>
    </row>
    <row r="7" spans="1:32" s="212" customFormat="1" ht="21" customHeight="1">
      <c r="A7" s="818" t="s">
        <v>16</v>
      </c>
      <c r="B7" s="277" t="s">
        <v>69</v>
      </c>
      <c r="C7" s="822">
        <f>IF('1_ENTREGA'!A7="","",'1_ENTREGA'!A7)</f>
        <v>1</v>
      </c>
      <c r="D7" s="822"/>
      <c r="E7" s="822">
        <f>IF('1_ENTREGA'!A8="","",'1_ENTREGA'!A8)</f>
        <v>2</v>
      </c>
      <c r="F7" s="822"/>
      <c r="G7" s="822">
        <f>IF('1_ENTREGA'!A9="","",'1_ENTREGA'!A9)</f>
        <v>3</v>
      </c>
      <c r="H7" s="822"/>
      <c r="I7" s="822">
        <f>IF('1_ENTREGA'!A10="","",'1_ENTREGA'!A10)</f>
        <v>4</v>
      </c>
      <c r="J7" s="822"/>
      <c r="K7" s="822">
        <f>IF('1_ENTREGA'!A11="","",'1_ENTREGA'!A11)</f>
        <v>5</v>
      </c>
      <c r="L7" s="822"/>
      <c r="M7" s="822">
        <f>IF('1_ENTREGA'!A12="","",'1_ENTREGA'!A12)</f>
        <v>6</v>
      </c>
      <c r="N7" s="822"/>
      <c r="O7" s="822">
        <f>IF('1_ENTREGA'!A13="","",'1_ENTREGA'!A13)</f>
        <v>7</v>
      </c>
      <c r="P7" s="822"/>
      <c r="Q7" s="822">
        <f>IF('1_ENTREGA'!A14="","",'1_ENTREGA'!A14)</f>
        <v>8</v>
      </c>
      <c r="R7" s="822"/>
      <c r="S7" s="822">
        <f>IF('1_ENTREGA'!A15="","",'1_ENTREGA'!A15)</f>
        <v>9</v>
      </c>
      <c r="T7" s="822"/>
      <c r="U7" s="822">
        <f>IF('1_ENTREGA'!A16="","",'1_ENTREGA'!A16)</f>
        <v>10</v>
      </c>
      <c r="V7" s="822"/>
      <c r="W7" s="822">
        <f>IF('1_ENTREGA'!A17="","",'1_ENTREGA'!A17)</f>
        <v>11</v>
      </c>
      <c r="X7" s="822"/>
      <c r="Y7" s="822">
        <f>IF('1_ENTREGA'!A18="","",'1_ENTREGA'!A18)</f>
        <v>12</v>
      </c>
      <c r="Z7" s="822"/>
      <c r="AA7" s="822">
        <f>IF('1_ENTREGA'!A19="","",'1_ENTREGA'!A19)</f>
        <v>13</v>
      </c>
      <c r="AB7" s="822"/>
    </row>
    <row r="8" spans="1:32" s="210" customFormat="1" ht="35.25" customHeight="1">
      <c r="A8" s="818"/>
      <c r="B8" s="213" t="s">
        <v>89</v>
      </c>
      <c r="C8" s="837" t="str">
        <f>IF(C7="","",IF('10. EVALUACIÓN'!E13="H","Habilitado","No habilitado"))</f>
        <v>Habilitado</v>
      </c>
      <c r="D8" s="838"/>
      <c r="E8" s="823" t="str">
        <f>IF(E7="","",IF('10. EVALUACIÓN'!E14="H","Habilitado","No habilitado"))</f>
        <v>Habilitado</v>
      </c>
      <c r="F8" s="824"/>
      <c r="G8" s="823" t="str">
        <f>IF(G7="","",IF('10. EVALUACIÓN'!E15="H","Habilitado","No habilitado"))</f>
        <v>No habilitado</v>
      </c>
      <c r="H8" s="824"/>
      <c r="I8" s="823" t="str">
        <f>IF(I7="","",IF('10. EVALUACIÓN'!E16="H","Habilitado","No habilitado"))</f>
        <v>Habilitado</v>
      </c>
      <c r="J8" s="824"/>
      <c r="K8" s="823" t="str">
        <f>IF(K7="","",IF('10. EVALUACIÓN'!E17="H","Habilitado","No habilitado"))</f>
        <v>No habilitado</v>
      </c>
      <c r="L8" s="824"/>
      <c r="M8" s="823" t="str">
        <f>IF(M7="","",IF('10. EVALUACIÓN'!E18="H","Habilitado","No habilitado"))</f>
        <v>Habilitado</v>
      </c>
      <c r="N8" s="824"/>
      <c r="O8" s="823" t="str">
        <f>IF(O7="","",IF('10. EVALUACIÓN'!E19="H","Habilitado","No habilitado"))</f>
        <v>No habilitado</v>
      </c>
      <c r="P8" s="824"/>
      <c r="Q8" s="823" t="str">
        <f>IF(Q7="","",IF('10. EVALUACIÓN'!E20="H","Habilitado","No habilitado"))</f>
        <v>Habilitado</v>
      </c>
      <c r="R8" s="824"/>
      <c r="S8" s="823" t="str">
        <f>IF(S7="","",IF('10. EVALUACIÓN'!E21="H","Habilitado","No habilitado"))</f>
        <v>Habilitado</v>
      </c>
      <c r="T8" s="824"/>
      <c r="U8" s="823" t="str">
        <f>IF(U7="","",IF('10. EVALUACIÓN'!E22="H","Habilitado","No habilitado"))</f>
        <v>Habilitado</v>
      </c>
      <c r="V8" s="824"/>
      <c r="W8" s="823" t="str">
        <f>IF(W7="","",IF('10. EVALUACIÓN'!E23="H","Habilitado","No habilitado"))</f>
        <v>No habilitado</v>
      </c>
      <c r="X8" s="824"/>
      <c r="Y8" s="823" t="str">
        <f>IF(Y7="","",IF('10. EVALUACIÓN'!E24="H","Habilitado","No habilitado"))</f>
        <v>Habilitado</v>
      </c>
      <c r="Z8" s="824"/>
      <c r="AA8" s="823" t="str">
        <f>IF(AA7="","",IF('10. EVALUACIÓN'!E25="H","Habilitado","No habilitado"))</f>
        <v>Habilitado</v>
      </c>
      <c r="AB8" s="824"/>
    </row>
    <row r="9" spans="1:32" s="210" customFormat="1" ht="23.25" customHeight="1">
      <c r="A9" s="818" t="s">
        <v>103</v>
      </c>
      <c r="B9" s="818"/>
      <c r="C9" s="819">
        <f>IF(C14="","",SUM(D14:D74))</f>
        <v>59.016393442622913</v>
      </c>
      <c r="D9" s="820"/>
      <c r="E9" s="819">
        <f t="shared" ref="E9" si="0">IF(E14="","",SUM(F14:F74))</f>
        <v>80.655737704918025</v>
      </c>
      <c r="F9" s="820"/>
      <c r="G9" s="819" t="str">
        <f t="shared" ref="G9" si="1">IF(G14="","",SUM(H14:H74))</f>
        <v/>
      </c>
      <c r="H9" s="820"/>
      <c r="I9" s="819">
        <f t="shared" ref="I9" si="2">IF(I14="","",SUM(J14:J74))</f>
        <v>57.049180327868818</v>
      </c>
      <c r="J9" s="820"/>
      <c r="K9" s="819" t="str">
        <f t="shared" ref="K9" si="3">IF(K14="","",SUM(L14:L74))</f>
        <v/>
      </c>
      <c r="L9" s="820"/>
      <c r="M9" s="819">
        <f t="shared" ref="M9" si="4">IF(M14="","",SUM(N14:N74))</f>
        <v>74.754098360655718</v>
      </c>
      <c r="N9" s="820"/>
      <c r="O9" s="819" t="str">
        <f t="shared" ref="O9" si="5">IF(O14="","",SUM(P14:P74))</f>
        <v/>
      </c>
      <c r="P9" s="820"/>
      <c r="Q9" s="819">
        <f t="shared" ref="Q9" si="6">IF(Q14="","",SUM(R14:R74))</f>
        <v>72.786885245901615</v>
      </c>
      <c r="R9" s="820"/>
      <c r="S9" s="819">
        <f t="shared" ref="S9" si="7">IF(S14="","",SUM(T14:T74))</f>
        <v>59.016393442622913</v>
      </c>
      <c r="T9" s="820"/>
      <c r="U9" s="819">
        <f t="shared" ref="U9" si="8">IF(U14="","",SUM(V14:V74))</f>
        <v>60.983606557377009</v>
      </c>
      <c r="V9" s="820"/>
      <c r="W9" s="819" t="str">
        <f t="shared" ref="W9" si="9">IF(W14="","",SUM(X14:X74))</f>
        <v/>
      </c>
      <c r="X9" s="820"/>
      <c r="Y9" s="819">
        <f t="shared" ref="Y9" si="10">IF(Y14="","",SUM(Z14:Z74))</f>
        <v>62.950819672131104</v>
      </c>
      <c r="Z9" s="820"/>
      <c r="AA9" s="819">
        <f t="shared" ref="AA9" si="11">IF(AA14="","",SUM(AB14:AB74))</f>
        <v>86.557377049180332</v>
      </c>
      <c r="AB9" s="820"/>
    </row>
    <row r="10" spans="1:32" s="210" customFormat="1" ht="23.25" customHeight="1">
      <c r="A10" s="818" t="s">
        <v>105</v>
      </c>
      <c r="B10" s="818"/>
      <c r="C10" s="819">
        <f>IF(C77="","",SUM(D77:D177))</f>
        <v>60.198019801980237</v>
      </c>
      <c r="D10" s="820"/>
      <c r="E10" s="819">
        <f t="shared" ref="E10" si="12">IF(E77="","",SUM(F77:F177))</f>
        <v>38.019801980198039</v>
      </c>
      <c r="F10" s="820"/>
      <c r="G10" s="819" t="str">
        <f t="shared" ref="G10" si="13">IF(G77="","",SUM(H77:H177))</f>
        <v/>
      </c>
      <c r="H10" s="820"/>
      <c r="I10" s="819">
        <f t="shared" ref="I10" si="14">IF(I77="","",SUM(J77:J177))</f>
        <v>62.574257425742616</v>
      </c>
      <c r="J10" s="820"/>
      <c r="K10" s="819" t="str">
        <f t="shared" ref="K10" si="15">IF(K77="","",SUM(L77:L177))</f>
        <v/>
      </c>
      <c r="L10" s="820"/>
      <c r="M10" s="819">
        <f t="shared" ref="M10" si="16">IF(M77="","",SUM(N77:N177))</f>
        <v>45.148514851485174</v>
      </c>
      <c r="N10" s="820"/>
      <c r="O10" s="819" t="str">
        <f t="shared" ref="O10" si="17">IF(O77="","",SUM(P77:P177))</f>
        <v/>
      </c>
      <c r="P10" s="820"/>
      <c r="Q10" s="819">
        <f t="shared" ref="Q10" si="18">IF(Q77="","",SUM(R77:R177))</f>
        <v>29.306930693069322</v>
      </c>
      <c r="R10" s="820"/>
      <c r="S10" s="819">
        <f t="shared" ref="S10" si="19">IF(S77="","",SUM(T77:T177))</f>
        <v>54.653465346534688</v>
      </c>
      <c r="T10" s="820"/>
      <c r="U10" s="819">
        <f t="shared" ref="U10" si="20">IF(U77="","",SUM(V77:V177))</f>
        <v>55.445544554455481</v>
      </c>
      <c r="V10" s="820"/>
      <c r="W10" s="819" t="str">
        <f t="shared" ref="W10" si="21">IF(W77="","",SUM(X77:X177))</f>
        <v/>
      </c>
      <c r="X10" s="820"/>
      <c r="Y10" s="819">
        <f t="shared" ref="Y10" si="22">IF(Y77="","",SUM(Z77:Z177))</f>
        <v>55.445544554455481</v>
      </c>
      <c r="Z10" s="820"/>
      <c r="AA10" s="819">
        <f>IF(AA77="","",SUM(AB77:AB177))</f>
        <v>49.900990099009931</v>
      </c>
      <c r="AB10" s="820"/>
    </row>
    <row r="11" spans="1:32" s="210" customFormat="1" ht="23.25" customHeight="1">
      <c r="A11" s="818" t="s">
        <v>104</v>
      </c>
      <c r="B11" s="818"/>
      <c r="C11" s="819">
        <f>IF(C7="","",IF(C8="No habilitado","",C9+C10))</f>
        <v>119.21441324460315</v>
      </c>
      <c r="D11" s="820"/>
      <c r="E11" s="819">
        <f t="shared" ref="E11" si="23">IF(E7="","",IF(E8="No habilitado","",E9+E10))</f>
        <v>118.67553968511606</v>
      </c>
      <c r="F11" s="820"/>
      <c r="G11" s="819" t="str">
        <f t="shared" ref="G11" si="24">IF(G7="","",IF(G8="No habilitado","",G9+G10))</f>
        <v/>
      </c>
      <c r="H11" s="820"/>
      <c r="I11" s="819">
        <f t="shared" ref="I11" si="25">IF(I7="","",IF(I8="No habilitado","",I9+I10))</f>
        <v>119.62343775361143</v>
      </c>
      <c r="J11" s="820"/>
      <c r="K11" s="819" t="str">
        <f t="shared" ref="K11" si="26">IF(K7="","",IF(K8="No habilitado","",K9+K10))</f>
        <v/>
      </c>
      <c r="L11" s="820"/>
      <c r="M11" s="819">
        <f t="shared" ref="M11" si="27">IF(M7="","",IF(M8="No habilitado","",M9+M10))</f>
        <v>119.90261321214089</v>
      </c>
      <c r="N11" s="820"/>
      <c r="O11" s="819" t="str">
        <f t="shared" ref="O11" si="28">IF(O7="","",IF(O8="No habilitado","",O9+O10))</f>
        <v/>
      </c>
      <c r="P11" s="820"/>
      <c r="Q11" s="819">
        <f t="shared" ref="Q11" si="29">IF(Q7="","",IF(Q8="No habilitado","",Q9+Q10))</f>
        <v>102.09381593897093</v>
      </c>
      <c r="R11" s="820"/>
      <c r="S11" s="819">
        <f t="shared" ref="S11" si="30">IF(S7="","",IF(S8="No habilitado","",S9+S10))</f>
        <v>113.6698587891576</v>
      </c>
      <c r="T11" s="820"/>
      <c r="U11" s="819">
        <f t="shared" ref="U11" si="31">IF(U7="","",IF(U8="No habilitado","",U9+U10))</f>
        <v>116.42915111183248</v>
      </c>
      <c r="V11" s="820"/>
      <c r="W11" s="819" t="str">
        <f t="shared" ref="W11" si="32">IF(W7="","",IF(W8="No habilitado","",W9+W10))</f>
        <v/>
      </c>
      <c r="X11" s="820"/>
      <c r="Y11" s="819">
        <f t="shared" ref="Y11" si="33">IF(Y7="","",IF(Y8="No habilitado","",Y9+Y10))</f>
        <v>118.39636422658658</v>
      </c>
      <c r="Z11" s="820"/>
      <c r="AA11" s="819">
        <f t="shared" ref="AA11" si="34">IF(AA7="","",IF(AA8="No habilitado","",AA9+AA10))</f>
        <v>136.45836714819026</v>
      </c>
      <c r="AB11" s="820"/>
    </row>
    <row r="12" spans="1:32" ht="21" customHeight="1"/>
    <row r="13" spans="1:32" ht="21.75" customHeight="1">
      <c r="A13" s="821" t="s">
        <v>87</v>
      </c>
      <c r="B13" s="821"/>
      <c r="C13" s="821"/>
      <c r="D13" s="821"/>
      <c r="E13" s="821"/>
      <c r="F13" s="821"/>
      <c r="G13" s="821"/>
      <c r="H13" s="821"/>
      <c r="I13" s="821"/>
      <c r="J13" s="821"/>
      <c r="K13" s="821"/>
      <c r="L13" s="821"/>
      <c r="M13" s="821"/>
      <c r="N13" s="821"/>
      <c r="O13" s="821"/>
      <c r="P13" s="821"/>
      <c r="Q13" s="821"/>
      <c r="R13" s="821"/>
      <c r="S13" s="821"/>
      <c r="T13" s="821"/>
      <c r="U13" s="821"/>
      <c r="V13" s="821"/>
      <c r="W13" s="821"/>
      <c r="X13" s="821"/>
      <c r="Y13" s="821"/>
      <c r="Z13" s="821"/>
      <c r="AA13" s="821"/>
      <c r="AB13" s="821"/>
    </row>
    <row r="14" spans="1:32" s="210" customFormat="1" ht="21" customHeight="1">
      <c r="A14" s="214" t="s">
        <v>156</v>
      </c>
      <c r="B14" s="215">
        <f>IF(A14="","",IF($K$4="Media aritmética",ROUND(AVERAGE(C14,E14,G14,I14,K14,M14,O14,Q14,S14,U14,W14,Y14,AA14),2),ROUND(_xlfn.STDEV.P(C14,E14,G14,I14,K14,M14,O14,Q14,S14,U14,W14,Y14,AA14),2)))</f>
        <v>3192768.89</v>
      </c>
      <c r="C14" s="216">
        <f t="shared" ref="C14:C74" si="35">IF($C$8="Habilitado",IF($A14="","",ROUND(VLOOKUP($A14,OFERENTE_1,6,FALSE),2)),"")</f>
        <v>1440125</v>
      </c>
      <c r="D14" s="217">
        <f>IF($A14="","",IF(C14="","",IF($K$4="Media aritmética",(C14&lt;=$B14)*($E$5/$B$4)+(C14&gt;$B14)*0,IF(AND(ROUND(AVERAGE($C14,$E14,$G14,$I14,$K14,$M14,$O14,$Q14,$S14,$U14,$W14,$Y14,$AA14,#REF!,#REF!),2)-$B14/2&lt;=C14,(ROUND(AVERAGE($C14,$E14,$G14,$I14,$K14,$M14,$O14,$Q14,$S14,$U14,$W14,$Y14,$AA14,#REF!,#REF!),2)+$B14/2&gt;=C14)),($E$5/$B$4),0))))</f>
        <v>1.9672131147540983</v>
      </c>
      <c r="E14" s="216">
        <f t="shared" ref="E14:E74" si="36">IF($E$8="Habilitado",IF($A14="","",ROUND(VLOOKUP($A14,OFERENTE_2,6,FALSE),2)),"")</f>
        <v>3091000</v>
      </c>
      <c r="F14" s="217">
        <f>IF($A14="","",IF(E14="","",IF($K$4="Media aritmética",(E14&lt;=$B14)*($E$5/$B$4)+(E14&gt;$B14)*0,IF(AND(ROUND(AVERAGE($C14,$E14,$G14,$I14,$K14,$M14,$O14,$Q14,$S14,$U14,$W14,$Y14,$AA14,#REF!,#REF!),2)-$B14/2&lt;=E14,(ROUND(AVERAGE($C14,$E14,$G14,$I14,$K14,$M14,$O14,$Q14,$S14,$U14,$W14,$Y14,$AA14,#REF!,#REF!),2)+$B14/2&gt;=E14)),($E$5/$B$4),0))))</f>
        <v>1.9672131147540983</v>
      </c>
      <c r="G14" s="216" t="str">
        <f t="shared" ref="G14:G74" si="37">IF($G$8="Habilitado",IF($A14="","",ROUND(VLOOKUP($A14,OFERENTE_3,6,FALSE),2)),"")</f>
        <v/>
      </c>
      <c r="H14" s="217" t="str">
        <f>IF($A14="","",IF(G14="","",IF($K$4="Media aritmética",(G14&lt;=$B14)*($E$5/$B$4)+(G14&gt;$B14)*0,IF(AND(ROUND(AVERAGE($C14,$E14,$G14,$I14,$K14,$M14,$O14,$Q14,$S14,$U14,$W14,$Y14,$AA14,#REF!,#REF!),2)-$B14/2&lt;=G14,(ROUND(AVERAGE($C14,$E14,$G14,$I14,$K14,$M14,$O14,$Q14,$S14,$U14,$W14,$Y14,$AA14,#REF!,#REF!),2)+$B14/2&gt;=G14)),($E$5/$B$4),0))))</f>
        <v/>
      </c>
      <c r="I14" s="216">
        <f t="shared" ref="I14:I74" si="38">IF($I$8="Habilitado",IF($A14="","",ROUND(VLOOKUP($A14,OFERENTE_4,6,FALSE),2)),"")</f>
        <v>1306650</v>
      </c>
      <c r="J14" s="217">
        <f>IF($A14="","",IF(I14="","",IF($K$4="Media aritmética",(I14&lt;=$B14)*($E$5/$B$4)+(I14&gt;$B14)*0,IF(AND(ROUND(AVERAGE($C14,$E14,$G14,$I14,$K14,$M14,$O14,$Q14,$S14,$U14,$W14,$Y14,$AA14,#REF!,#REF!),2)-$B14/2&lt;=I14,(ROUND(AVERAGE($C14,$E14,$G14,$I14,$K14,$M14,$O14,$Q14,$S14,$U14,$W14,$Y14,$AA14,#REF!,#REF!),2)+$B14/2&gt;=I14)),($E$5/$B$4),0))))</f>
        <v>1.9672131147540983</v>
      </c>
      <c r="K14" s="216" t="str">
        <f t="shared" ref="K14:K74" si="39">IF($K$8="Habilitado",IF($A14="","",ROUND(VLOOKUP($A14,OFERENTE_5,6,FALSE),2)),"")</f>
        <v/>
      </c>
      <c r="L14" s="217" t="str">
        <f>IF($A14="","",IF(K14="","",IF($K$4="Media aritmética",(K14&lt;=$B14)*($E$5/$B$4)+(K14&gt;$B14)*0,IF(AND(ROUND(AVERAGE($C14,$E14,$G14,$I14,$K14,$M14,$O14,$Q14,$S14,$U14,$W14,$Y14,$AA14,#REF!,#REF!),2)-$B14/2&lt;=K14,(ROUND(AVERAGE($C14,$E14,$G14,$I14,$K14,$M14,$O14,$Q14,$S14,$U14,$W14,$Y14,$AA14,#REF!,#REF!),2)+$B14/2&gt;=K14)),($E$5/$B$4),0))))</f>
        <v/>
      </c>
      <c r="M14" s="216">
        <f t="shared" ref="M14:M45" si="40">IF($M$8="Habilitado",IF($A14="","",ROUND(VLOOKUP($A14,OFERENTE_6,6,FALSE),2)),"")</f>
        <v>1376900</v>
      </c>
      <c r="N14" s="217">
        <f>IF($A14="","",IF(M14="","",IF($K$4="Media aritmética",(M14&lt;=$B14)*($E$5/$B$4)+(M14&gt;$B14)*0,IF(AND(ROUND(AVERAGE($C14,$E14,$G14,$I14,$K14,$M14,$O14,$Q14,$S14,$U14,$W14,$Y14,$AA14,#REF!,#REF!),2)-$B14/2&lt;=M14,(ROUND(AVERAGE($C14,$E14,$G14,$I14,$K14,$M14,$O14,$Q14,$S14,$U14,$W14,$Y14,$AA14,#REF!,#REF!),2)+$B14/2&gt;=M14)),($E$5/$B$4),0))))</f>
        <v>1.9672131147540983</v>
      </c>
      <c r="O14" s="216" t="str">
        <f t="shared" ref="O14:O74" si="41">IF($O$8="Habilitado",IF($A14="","",ROUND(VLOOKUP($A14,OFERENTE_7,6,FALSE),2)),"")</f>
        <v/>
      </c>
      <c r="P14" s="217" t="str">
        <f>IF($A14="","",IF(O14="","",IF($K$4="Media aritmética",(O14&lt;=$B14)*($E$5/$B$4)+(O14&gt;$B14)*0,IF(AND(ROUND(AVERAGE($C14,$E14,$G14,$I14,$K14,$M14,$O14,$Q14,$S14,$U14,$W14,$Y14,$AA14,#REF!,#REF!),2)-$B14/2&lt;=O14,(ROUND(AVERAGE($C14,$E14,$G14,$I14,$K14,$M14,$O14,$Q14,$S14,$U14,$W14,$Y14,$AA14,#REF!,#REF!),2)+$B14/2&gt;=O14)),($E$5/$B$4),0))))</f>
        <v/>
      </c>
      <c r="Q14" s="216">
        <f t="shared" ref="Q14:Q74" si="42">IF($Q$8="Habilitado",IF($A14="","",ROUND(VLOOKUP($A14,OFERENTE_8,6,FALSE),2)),"")</f>
        <v>9835000</v>
      </c>
      <c r="R14" s="217">
        <f>IF($A14="","",IF(Q14="","",IF($K$4="Media aritmética",(Q14&lt;=$B14)*($E$5/$B$4)+(Q14&gt;$B14)*0,IF(AND(ROUND(AVERAGE($C14,$E14,$G14,$I14,$K14,$M14,$O14,$Q14,$S14,$U14,$W14,$Y14,$AA14,#REF!,#REF!),2)-$B14/2&lt;=Q14,(ROUND(AVERAGE($C14,$E14,$G14,$I14,$K14,$M14,$O14,$Q14,$S14,$U14,$W14,$Y14,$AA14,#REF!,#REF!),2)+$B14/2&gt;=Q14)),($E$5/$B$4),0))))</f>
        <v>0</v>
      </c>
      <c r="S14" s="216">
        <f t="shared" ref="S14:S74" si="43">IF($S$8="Habilitado",IF($A14="","",ROUND(VLOOKUP($A14,OFERENTE_9,6,FALSE),2)),"")</f>
        <v>3091000</v>
      </c>
      <c r="T14" s="217">
        <f>IF($A14="","",IF(S14="","",IF($K$4="Media aritmética",(S14&lt;=$B14)*($E$5/$B$4)+(S14&gt;$B14)*0,IF(AND(ROUND(AVERAGE($C14,$E14,$G14,$I14,$K14,$M14,$O14,$Q14,$S14,$U14,$W14,$Y14,$AA14,#REF!,#REF!),2)-$B14/2&lt;=S14,(ROUND(AVERAGE($C14,$E14,$G14,$I14,$K14,$M14,$O14,$Q14,$S14,$U14,$W14,$Y14,$AA14,#REF!,#REF!),2)+$B14/2&gt;=S14)),($E$5/$B$4),0))))</f>
        <v>1.9672131147540983</v>
      </c>
      <c r="U14" s="216">
        <f t="shared" ref="U14:U74" si="44">IF($U$8="Habilitado",IF($A14="","",ROUND(VLOOKUP($A14,OFERENTE_10,6,FALSE),2)),"")</f>
        <v>3231500</v>
      </c>
      <c r="V14" s="217">
        <f>IF($A14="","",IF(U14="","",IF($K$4="Media aritmética",(U14&lt;=$B14)*($E$5/$B$4)+(U14&gt;$B14)*0,IF(AND(ROUND(AVERAGE($C14,$E14,$G14,$I14,$K14,$M14,$O14,$Q14,$S14,$U14,$W14,$Y14,$AA14,#REF!,#REF!),2)-$B14/2&lt;=U14,(ROUND(AVERAGE($C14,$E14,$G14,$I14,$K14,$M14,$O14,$Q14,$S14,$U14,$W14,$Y14,$AA14,#REF!,#REF!),2)+$B14/2&gt;=U14)),($E$5/$B$4),0))))</f>
        <v>0</v>
      </c>
      <c r="W14" s="216" t="str">
        <f t="shared" ref="W14:W74" si="45">IF($W$8="Habilitado",IF($A14="","",ROUND(VLOOKUP($A14,OFERENTE_11,6,FALSE),2)),"")</f>
        <v/>
      </c>
      <c r="X14" s="217" t="str">
        <f>IF($A14="","",IF(W14="","",IF($K$4="Media aritmética",(W14&lt;=$B14)*($E$5/$B$4)+(W14&gt;$B14)*0,IF(AND(ROUND(AVERAGE($C14,$E14,$G14,$I14,$K14,$M14,$O14,$Q14,$S14,$U14,$W14,$Y14,$AA14,#REF!,#REF!),2)-$B14/2&lt;=W14,(ROUND(AVERAGE($C14,$E14,$G14,$I14,$K14,$M14,$O14,$Q14,$S14,$U14,$W14,$Y14,$AA14,#REF!,#REF!),2)+$B14/2&gt;=W14)),($E$5/$B$4),0))))</f>
        <v/>
      </c>
      <c r="Y14" s="216">
        <f t="shared" ref="Y14:Y74" si="46">IF($Y$8="Habilitado",IF($A14="","",ROUND(VLOOKUP($A14,OFERENTE_12,6,FALSE),2)),"")</f>
        <v>3133150</v>
      </c>
      <c r="Z14" s="217">
        <f>IF($A14="","",IF(Y14="","",IF($K$4="Media aritmética",(Y14&lt;=$B14)*($E$5/$B$4)+(Y14&gt;$B14)*0,IF(AND(ROUND(AVERAGE($C14,$E14,$G14,$I14,$K14,$M14,$O14,$Q14,$S14,$U14,$W14,$Y14,$AA14,#REF!,#REF!),2)-$B14/2&lt;=Y14,(ROUND(AVERAGE($C14,$E14,$G14,$I14,$K14,$M14,$O14,$Q14,$S14,$U14,$W14,$Y14,$AA14,#REF!,#REF!),2)+$B14/2&gt;=Y14)),($E$5/$B$4),0))))</f>
        <v>1.9672131147540983</v>
      </c>
      <c r="AA14" s="216">
        <f t="shared" ref="AA14:AA74" si="47">IF($AA$8="Habilitado",IF($A14="","",ROUND(VLOOKUP($A14,OFERENTE_13,6,FALSE),2)),"")</f>
        <v>2229595</v>
      </c>
      <c r="AB14" s="217">
        <f>IF($A14="","",IF(AA14="","",IF($K$4="Media aritmética",(AA14&lt;=$B14)*($E$5/$B$4)+(AA14&gt;$B14)*0,IF(AND(ROUND(AVERAGE($C14,$E14,$G14,$I14,$K14,$M14,$O14,$Q14,$S14,$U14,$W14,$Y14,$AA14,#REF!,#REF!),2)-$B14/2&lt;=AA14,(ROUND(AVERAGE($C14,$E14,$G14,$I14,$K14,$M14,$O14,$Q14,$S14,$U14,$W14,$Y14,$AA14,#REF!,#REF!),2)+$B14/2&gt;=AA14)),($E$5/$B$4),0))))</f>
        <v>1.9672131147540983</v>
      </c>
      <c r="AD14" s="218"/>
      <c r="AE14" s="219"/>
      <c r="AF14" s="219"/>
    </row>
    <row r="15" spans="1:32" s="210" customFormat="1" ht="21" customHeight="1">
      <c r="A15" s="214" t="s">
        <v>280</v>
      </c>
      <c r="B15" s="215">
        <f t="shared" ref="B15:B74" si="48">IF(A15="","",IF($K$4="Media aritmética",ROUND(AVERAGE(C15,E15,G15,I15,K15,M15,O15,Q15,S15,U15,W15,Y15,AA15),2),ROUND(_xlfn.STDEV.P(C15,E15,G15,I15,K15,M15,O15,Q15,S15,U15,W15,Y15,AA15),2)))</f>
        <v>1645829.33</v>
      </c>
      <c r="C15" s="216">
        <f t="shared" si="35"/>
        <v>1293870</v>
      </c>
      <c r="D15" s="217">
        <f>IF($A15="","",IF(C15="","",IF($K$4="Media aritmética",(C15&lt;=$B15)*($E$5/$B$4)+(C15&gt;$B15)*0,IF(AND(ROUND(AVERAGE($C15,$E15,$G15,$I15,$K15,$M15,$O15,$Q15,$S15,$U15,$W15,$Y15,$AA15,#REF!,#REF!),2)-$B15/2&lt;=C15,(ROUND(AVERAGE($C15,$E15,$G15,$I15,$K15,$M15,$O15,$Q15,$S15,$U15,$W15,$Y15,$AA15,#REF!,#REF!),2)+$B15/2&gt;=C15)),($E$5/$B$4),0))))</f>
        <v>1.9672131147540983</v>
      </c>
      <c r="E15" s="216">
        <f t="shared" si="36"/>
        <v>1504500</v>
      </c>
      <c r="F15" s="217">
        <f>IF($A15="","",IF(E15="","",IF($K$4="Media aritmética",(E15&lt;=$B15)*($E$5/$B$4)+(E15&gt;$B15)*0,IF(AND(ROUND(AVERAGE($C15,$E15,$G15,$I15,$K15,$M15,$O15,$Q15,$S15,$U15,$W15,$Y15,$AA15,#REF!,#REF!),2)-$B15/2&lt;=E15,(ROUND(AVERAGE($C15,$E15,$G15,$I15,$K15,$M15,$O15,$Q15,$S15,$U15,$W15,$Y15,$AA15,#REF!,#REF!),2)+$B15/2&gt;=E15)),($E$5/$B$4),0))))</f>
        <v>1.9672131147540983</v>
      </c>
      <c r="G15" s="216" t="str">
        <f t="shared" si="37"/>
        <v/>
      </c>
      <c r="H15" s="217" t="str">
        <f>IF($A15="","",IF(G15="","",IF($K$4="Media aritmética",(G15&lt;=$B15)*($E$5/$B$4)+(G15&gt;$B15)*0,IF(AND(ROUND(AVERAGE($C15,$E15,$G15,$I15,$K15,$M15,$O15,$Q15,$S15,$U15,$W15,$Y15,$AA15,#REF!,#REF!),2)-$B15/2&lt;=G15,(ROUND(AVERAGE($C15,$E15,$G15,$I15,$K15,$M15,$O15,$Q15,$S15,$U15,$W15,$Y15,$AA15,#REF!,#REF!),2)+$B15/2&gt;=G15)),($E$5/$B$4),0))))</f>
        <v/>
      </c>
      <c r="I15" s="216">
        <f t="shared" si="38"/>
        <v>1287852</v>
      </c>
      <c r="J15" s="217">
        <f>IF($A15="","",IF(I15="","",IF($K$4="Media aritmética",(I15&lt;=$B15)*($E$5/$B$4)+(I15&gt;$B15)*0,IF(AND(ROUND(AVERAGE($C15,$E15,$G15,$I15,$K15,$M15,$O15,$Q15,$S15,$U15,$W15,$Y15,$AA15,#REF!,#REF!),2)-$B15/2&lt;=I15,(ROUND(AVERAGE($C15,$E15,$G15,$I15,$K15,$M15,$O15,$Q15,$S15,$U15,$W15,$Y15,$AA15,#REF!,#REF!),2)+$B15/2&gt;=I15)),($E$5/$B$4),0))))</f>
        <v>1.9672131147540983</v>
      </c>
      <c r="K15" s="216" t="str">
        <f t="shared" si="39"/>
        <v/>
      </c>
      <c r="L15" s="217" t="str">
        <f>IF($A15="","",IF(K15="","",IF($K$4="Media aritmética",(K15&lt;=$B15)*($E$5/$B$4)+(K15&gt;$B15)*0,IF(AND(ROUND(AVERAGE($C15,$E15,$G15,$I15,$K15,$M15,$O15,$Q15,$S15,$U15,$W15,$Y15,$AA15,#REF!,#REF!),2)-$B15/2&lt;=K15,(ROUND(AVERAGE($C15,$E15,$G15,$I15,$K15,$M15,$O15,$Q15,$S15,$U15,$W15,$Y15,$AA15,#REF!,#REF!),2)+$B15/2&gt;=K15)),($E$5/$B$4),0))))</f>
        <v/>
      </c>
      <c r="M15" s="216">
        <f t="shared" si="40"/>
        <v>1023060</v>
      </c>
      <c r="N15" s="217">
        <f>IF($A15="","",IF(M15="","",IF($K$4="Media aritmética",(M15&lt;=$B15)*($E$5/$B$4)+(M15&gt;$B15)*0,IF(AND(ROUND(AVERAGE($C15,$E15,$G15,$I15,$K15,$M15,$O15,$Q15,$S15,$U15,$W15,$Y15,$AA15,#REF!,#REF!),2)-$B15/2&lt;=M15,(ROUND(AVERAGE($C15,$E15,$G15,$I15,$K15,$M15,$O15,$Q15,$S15,$U15,$W15,$Y15,$AA15,#REF!,#REF!),2)+$B15/2&gt;=M15)),($E$5/$B$4),0))))</f>
        <v>1.9672131147540983</v>
      </c>
      <c r="O15" s="216" t="str">
        <f t="shared" si="41"/>
        <v/>
      </c>
      <c r="P15" s="217" t="str">
        <f>IF($A15="","",IF(O15="","",IF($K$4="Media aritmética",(O15&lt;=$B15)*($E$5/$B$4)+(O15&gt;$B15)*0,IF(AND(ROUND(AVERAGE($C15,$E15,$G15,$I15,$K15,$M15,$O15,$Q15,$S15,$U15,$W15,$Y15,$AA15,#REF!,#REF!),2)-$B15/2&lt;=O15,(ROUND(AVERAGE($C15,$E15,$G15,$I15,$K15,$M15,$O15,$Q15,$S15,$U15,$W15,$Y15,$AA15,#REF!,#REF!),2)+$B15/2&gt;=O15)),($E$5/$B$4),0))))</f>
        <v/>
      </c>
      <c r="Q15" s="216">
        <f t="shared" si="42"/>
        <v>3911700</v>
      </c>
      <c r="R15" s="217">
        <f>IF($A15="","",IF(Q15="","",IF($K$4="Media aritmética",(Q15&lt;=$B15)*($E$5/$B$4)+(Q15&gt;$B15)*0,IF(AND(ROUND(AVERAGE($C15,$E15,$G15,$I15,$K15,$M15,$O15,$Q15,$S15,$U15,$W15,$Y15,$AA15,#REF!,#REF!),2)-$B15/2&lt;=Q15,(ROUND(AVERAGE($C15,$E15,$G15,$I15,$K15,$M15,$O15,$Q15,$S15,$U15,$W15,$Y15,$AA15,#REF!,#REF!),2)+$B15/2&gt;=Q15)),($E$5/$B$4),0))))</f>
        <v>0</v>
      </c>
      <c r="S15" s="216">
        <f t="shared" si="43"/>
        <v>1444320</v>
      </c>
      <c r="T15" s="217">
        <f>IF($A15="","",IF(S15="","",IF($K$4="Media aritmética",(S15&lt;=$B15)*($E$5/$B$4)+(S15&gt;$B15)*0,IF(AND(ROUND(AVERAGE($C15,$E15,$G15,$I15,$K15,$M15,$O15,$Q15,$S15,$U15,$W15,$Y15,$AA15,#REF!,#REF!),2)-$B15/2&lt;=S15,(ROUND(AVERAGE($C15,$E15,$G15,$I15,$K15,$M15,$O15,$Q15,$S15,$U15,$W15,$Y15,$AA15,#REF!,#REF!),2)+$B15/2&gt;=S15)),($E$5/$B$4),0))))</f>
        <v>1.9672131147540983</v>
      </c>
      <c r="U15" s="216">
        <f t="shared" si="44"/>
        <v>1384140</v>
      </c>
      <c r="V15" s="217">
        <f>IF($A15="","",IF(U15="","",IF($K$4="Media aritmética",(U15&lt;=$B15)*($E$5/$B$4)+(U15&gt;$B15)*0,IF(AND(ROUND(AVERAGE($C15,$E15,$G15,$I15,$K15,$M15,$O15,$Q15,$S15,$U15,$W15,$Y15,$AA15,#REF!,#REF!),2)-$B15/2&lt;=U15,(ROUND(AVERAGE($C15,$E15,$G15,$I15,$K15,$M15,$O15,$Q15,$S15,$U15,$W15,$Y15,$AA15,#REF!,#REF!),2)+$B15/2&gt;=U15)),($E$5/$B$4),0))))</f>
        <v>1.9672131147540983</v>
      </c>
      <c r="W15" s="216" t="str">
        <f t="shared" si="45"/>
        <v/>
      </c>
      <c r="X15" s="217" t="str">
        <f>IF($A15="","",IF(W15="","",IF($K$4="Media aritmética",(W15&lt;=$B15)*($E$5/$B$4)+(W15&gt;$B15)*0,IF(AND(ROUND(AVERAGE($C15,$E15,$G15,$I15,$K15,$M15,$O15,$Q15,$S15,$U15,$W15,$Y15,$AA15,#REF!,#REF!),2)-$B15/2&lt;=W15,(ROUND(AVERAGE($C15,$E15,$G15,$I15,$K15,$M15,$O15,$Q15,$S15,$U15,$W15,$Y15,$AA15,#REF!,#REF!),2)+$B15/2&gt;=W15)),($E$5/$B$4),0))))</f>
        <v/>
      </c>
      <c r="Y15" s="216">
        <f t="shared" si="46"/>
        <v>1345023</v>
      </c>
      <c r="Z15" s="217">
        <f>IF($A15="","",IF(Y15="","",IF($K$4="Media aritmética",(Y15&lt;=$B15)*($E$5/$B$4)+(Y15&gt;$B15)*0,IF(AND(ROUND(AVERAGE($C15,$E15,$G15,$I15,$K15,$M15,$O15,$Q15,$S15,$U15,$W15,$Y15,$AA15,#REF!,#REF!),2)-$B15/2&lt;=Y15,(ROUND(AVERAGE($C15,$E15,$G15,$I15,$K15,$M15,$O15,$Q15,$S15,$U15,$W15,$Y15,$AA15,#REF!,#REF!),2)+$B15/2&gt;=Y15)),($E$5/$B$4),0))))</f>
        <v>1.9672131147540983</v>
      </c>
      <c r="AA15" s="216">
        <f t="shared" si="47"/>
        <v>1617999</v>
      </c>
      <c r="AB15" s="217">
        <f>IF($A15="","",IF(AA15="","",IF($K$4="Media aritmética",(AA15&lt;=$B15)*($E$5/$B$4)+(AA15&gt;$B15)*0,IF(AND(ROUND(AVERAGE($C15,$E15,$G15,$I15,$K15,$M15,$O15,$Q15,$S15,$U15,$W15,$Y15,$AA15,#REF!,#REF!),2)-$B15/2&lt;=AA15,(ROUND(AVERAGE($C15,$E15,$G15,$I15,$K15,$M15,$O15,$Q15,$S15,$U15,$W15,$Y15,$AA15,#REF!,#REF!),2)+$B15/2&gt;=AA15)),($E$5/$B$4),0))))</f>
        <v>1.9672131147540983</v>
      </c>
      <c r="AD15" s="218"/>
      <c r="AE15" s="219"/>
      <c r="AF15" s="219"/>
    </row>
    <row r="16" spans="1:32" s="210" customFormat="1" ht="21" customHeight="1">
      <c r="A16" s="214" t="s">
        <v>284</v>
      </c>
      <c r="B16" s="215">
        <f t="shared" si="48"/>
        <v>626663.32999999996</v>
      </c>
      <c r="C16" s="216">
        <f t="shared" si="35"/>
        <v>1048500</v>
      </c>
      <c r="D16" s="217">
        <f>IF($A16="","",IF(C16="","",IF($K$4="Media aritmética",(C16&lt;=$B16)*($E$5/$B$4)+(C16&gt;$B16)*0,IF(AND(ROUND(AVERAGE($C16,$E16,$G16,$I16,$K16,$M16,$O16,$Q16,$S16,$U16,$W16,$Y16,$AA16,#REF!,#REF!),2)-$B16/2&lt;=C16,(ROUND(AVERAGE($C16,$E16,$G16,$I16,$K16,$M16,$O16,$Q16,$S16,$U16,$W16,$Y16,$AA16,#REF!,#REF!),2)+$B16/2&gt;=C16)),($E$5/$B$4),0))))</f>
        <v>0</v>
      </c>
      <c r="E16" s="216">
        <f t="shared" si="36"/>
        <v>750000</v>
      </c>
      <c r="F16" s="217">
        <f>IF($A16="","",IF(E16="","",IF($K$4="Media aritmética",(E16&lt;=$B16)*($E$5/$B$4)+(E16&gt;$B16)*0,IF(AND(ROUND(AVERAGE($C16,$E16,$G16,$I16,$K16,$M16,$O16,$Q16,$S16,$U16,$W16,$Y16,$AA16,#REF!,#REF!),2)-$B16/2&lt;=E16,(ROUND(AVERAGE($C16,$E16,$G16,$I16,$K16,$M16,$O16,$Q16,$S16,$U16,$W16,$Y16,$AA16,#REF!,#REF!),2)+$B16/2&gt;=E16)),($E$5/$B$4),0))))</f>
        <v>0</v>
      </c>
      <c r="G16" s="216" t="str">
        <f t="shared" si="37"/>
        <v/>
      </c>
      <c r="H16" s="217" t="str">
        <f>IF($A16="","",IF(G16="","",IF($K$4="Media aritmética",(G16&lt;=$B16)*($E$5/$B$4)+(G16&gt;$B16)*0,IF(AND(ROUND(AVERAGE($C16,$E16,$G16,$I16,$K16,$M16,$O16,$Q16,$S16,$U16,$W16,$Y16,$AA16,#REF!,#REF!),2)-$B16/2&lt;=G16,(ROUND(AVERAGE($C16,$E16,$G16,$I16,$K16,$M16,$O16,$Q16,$S16,$U16,$W16,$Y16,$AA16,#REF!,#REF!),2)+$B16/2&gt;=G16)),($E$5/$B$4),0))))</f>
        <v/>
      </c>
      <c r="I16" s="216">
        <f t="shared" si="38"/>
        <v>1047000</v>
      </c>
      <c r="J16" s="217">
        <f>IF($A16="","",IF(I16="","",IF($K$4="Media aritmética",(I16&lt;=$B16)*($E$5/$B$4)+(I16&gt;$B16)*0,IF(AND(ROUND(AVERAGE($C16,$E16,$G16,$I16,$K16,$M16,$O16,$Q16,$S16,$U16,$W16,$Y16,$AA16,#REF!,#REF!),2)-$B16/2&lt;=I16,(ROUND(AVERAGE($C16,$E16,$G16,$I16,$K16,$M16,$O16,$Q16,$S16,$U16,$W16,$Y16,$AA16,#REF!,#REF!),2)+$B16/2&gt;=I16)),($E$5/$B$4),0))))</f>
        <v>0</v>
      </c>
      <c r="K16" s="216" t="str">
        <f t="shared" si="39"/>
        <v/>
      </c>
      <c r="L16" s="217" t="str">
        <f>IF($A16="","",IF(K16="","",IF($K$4="Media aritmética",(K16&lt;=$B16)*($E$5/$B$4)+(K16&gt;$B16)*0,IF(AND(ROUND(AVERAGE($C16,$E16,$G16,$I16,$K16,$M16,$O16,$Q16,$S16,$U16,$W16,$Y16,$AA16,#REF!,#REF!),2)-$B16/2&lt;=K16,(ROUND(AVERAGE($C16,$E16,$G16,$I16,$K16,$M16,$O16,$Q16,$S16,$U16,$W16,$Y16,$AA16,#REF!,#REF!),2)+$B16/2&gt;=K16)),($E$5/$B$4),0))))</f>
        <v/>
      </c>
      <c r="M16" s="216">
        <f t="shared" si="40"/>
        <v>780000</v>
      </c>
      <c r="N16" s="217">
        <f>IF($A16="","",IF(M16="","",IF($K$4="Media aritmética",(M16&lt;=$B16)*($E$5/$B$4)+(M16&gt;$B16)*0,IF(AND(ROUND(AVERAGE($C16,$E16,$G16,$I16,$K16,$M16,$O16,$Q16,$S16,$U16,$W16,$Y16,$AA16,#REF!,#REF!),2)-$B16/2&lt;=M16,(ROUND(AVERAGE($C16,$E16,$G16,$I16,$K16,$M16,$O16,$Q16,$S16,$U16,$W16,$Y16,$AA16,#REF!,#REF!),2)+$B16/2&gt;=M16)),($E$5/$B$4),0))))</f>
        <v>0</v>
      </c>
      <c r="O16" s="216" t="str">
        <f t="shared" si="41"/>
        <v/>
      </c>
      <c r="P16" s="217" t="str">
        <f>IF($A16="","",IF(O16="","",IF($K$4="Media aritmética",(O16&lt;=$B16)*($E$5/$B$4)+(O16&gt;$B16)*0,IF(AND(ROUND(AVERAGE($C16,$E16,$G16,$I16,$K16,$M16,$O16,$Q16,$S16,$U16,$W16,$Y16,$AA16,#REF!,#REF!),2)-$B16/2&lt;=O16,(ROUND(AVERAGE($C16,$E16,$G16,$I16,$K16,$M16,$O16,$Q16,$S16,$U16,$W16,$Y16,$AA16,#REF!,#REF!),2)+$B16/2&gt;=O16)),($E$5/$B$4),0))))</f>
        <v/>
      </c>
      <c r="Q16" s="216">
        <f t="shared" si="42"/>
        <v>600000</v>
      </c>
      <c r="R16" s="217">
        <f>IF($A16="","",IF(Q16="","",IF($K$4="Media aritmética",(Q16&lt;=$B16)*($E$5/$B$4)+(Q16&gt;$B16)*0,IF(AND(ROUND(AVERAGE($C16,$E16,$G16,$I16,$K16,$M16,$O16,$Q16,$S16,$U16,$W16,$Y16,$AA16,#REF!,#REF!),2)-$B16/2&lt;=Q16,(ROUND(AVERAGE($C16,$E16,$G16,$I16,$K16,$M16,$O16,$Q16,$S16,$U16,$W16,$Y16,$AA16,#REF!,#REF!),2)+$B16/2&gt;=Q16)),($E$5/$B$4),0))))</f>
        <v>1.9672131147540983</v>
      </c>
      <c r="S16" s="216">
        <f t="shared" si="43"/>
        <v>450000</v>
      </c>
      <c r="T16" s="217">
        <f>IF($A16="","",IF(S16="","",IF($K$4="Media aritmética",(S16&lt;=$B16)*($E$5/$B$4)+(S16&gt;$B16)*0,IF(AND(ROUND(AVERAGE($C16,$E16,$G16,$I16,$K16,$M16,$O16,$Q16,$S16,$U16,$W16,$Y16,$AA16,#REF!,#REF!),2)-$B16/2&lt;=S16,(ROUND(AVERAGE($C16,$E16,$G16,$I16,$K16,$M16,$O16,$Q16,$S16,$U16,$W16,$Y16,$AA16,#REF!,#REF!),2)+$B16/2&gt;=S16)),($E$5/$B$4),0))))</f>
        <v>1.9672131147540983</v>
      </c>
      <c r="U16" s="216">
        <f t="shared" si="44"/>
        <v>420000</v>
      </c>
      <c r="V16" s="217">
        <f>IF($A16="","",IF(U16="","",IF($K$4="Media aritmética",(U16&lt;=$B16)*($E$5/$B$4)+(U16&gt;$B16)*0,IF(AND(ROUND(AVERAGE($C16,$E16,$G16,$I16,$K16,$M16,$O16,$Q16,$S16,$U16,$W16,$Y16,$AA16,#REF!,#REF!),2)-$B16/2&lt;=U16,(ROUND(AVERAGE($C16,$E16,$G16,$I16,$K16,$M16,$O16,$Q16,$S16,$U16,$W16,$Y16,$AA16,#REF!,#REF!),2)+$B16/2&gt;=U16)),($E$5/$B$4),0))))</f>
        <v>1.9672131147540983</v>
      </c>
      <c r="W16" s="216" t="str">
        <f t="shared" si="45"/>
        <v/>
      </c>
      <c r="X16" s="217" t="str">
        <f>IF($A16="","",IF(W16="","",IF($K$4="Media aritmética",(W16&lt;=$B16)*($E$5/$B$4)+(W16&gt;$B16)*0,IF(AND(ROUND(AVERAGE($C16,$E16,$G16,$I16,$K16,$M16,$O16,$Q16,$S16,$U16,$W16,$Y16,$AA16,#REF!,#REF!),2)-$B16/2&lt;=W16,(ROUND(AVERAGE($C16,$E16,$G16,$I16,$K16,$M16,$O16,$Q16,$S16,$U16,$W16,$Y16,$AA16,#REF!,#REF!),2)+$B16/2&gt;=W16)),($E$5/$B$4),0))))</f>
        <v/>
      </c>
      <c r="Y16" s="216">
        <f t="shared" si="46"/>
        <v>408000</v>
      </c>
      <c r="Z16" s="217">
        <f>IF($A16="","",IF(Y16="","",IF($K$4="Media aritmética",(Y16&lt;=$B16)*($E$5/$B$4)+(Y16&gt;$B16)*0,IF(AND(ROUND(AVERAGE($C16,$E16,$G16,$I16,$K16,$M16,$O16,$Q16,$S16,$U16,$W16,$Y16,$AA16,#REF!,#REF!),2)-$B16/2&lt;=Y16,(ROUND(AVERAGE($C16,$E16,$G16,$I16,$K16,$M16,$O16,$Q16,$S16,$U16,$W16,$Y16,$AA16,#REF!,#REF!),2)+$B16/2&gt;=Y16)),($E$5/$B$4),0))))</f>
        <v>1.9672131147540983</v>
      </c>
      <c r="AA16" s="216">
        <f t="shared" si="47"/>
        <v>136470</v>
      </c>
      <c r="AB16" s="217">
        <f>IF($A16="","",IF(AA16="","",IF($K$4="Media aritmética",(AA16&lt;=$B16)*($E$5/$B$4)+(AA16&gt;$B16)*0,IF(AND(ROUND(AVERAGE($C16,$E16,$G16,$I16,$K16,$M16,$O16,$Q16,$S16,$U16,$W16,$Y16,$AA16,#REF!,#REF!),2)-$B16/2&lt;=AA16,(ROUND(AVERAGE($C16,$E16,$G16,$I16,$K16,$M16,$O16,$Q16,$S16,$U16,$W16,$Y16,$AA16,#REF!,#REF!),2)+$B16/2&gt;=AA16)),($E$5/$B$4),0))))</f>
        <v>1.9672131147540983</v>
      </c>
      <c r="AD16" s="218"/>
      <c r="AE16" s="219"/>
      <c r="AF16" s="219"/>
    </row>
    <row r="17" spans="1:32" s="210" customFormat="1" ht="21" customHeight="1">
      <c r="A17" s="214" t="s">
        <v>286</v>
      </c>
      <c r="B17" s="215">
        <f t="shared" si="48"/>
        <v>1201926.67</v>
      </c>
      <c r="C17" s="216">
        <f t="shared" si="35"/>
        <v>1992000</v>
      </c>
      <c r="D17" s="217">
        <f>IF($A17="","",IF(C17="","",IF($K$4="Media aritmética",(C17&lt;=$B17)*($E$5/$B$4)+(C17&gt;$B17)*0,IF(AND(ROUND(AVERAGE($C17,$E17,$G17,$I17,$K17,$M17,$O17,$Q17,$S17,$U17,$W17,$Y17,$AA17,#REF!,#REF!),2)-$B17/2&lt;=C17,(ROUND(AVERAGE($C17,$E17,$G17,$I17,$K17,$M17,$O17,$Q17,$S17,$U17,$W17,$Y17,$AA17,#REF!,#REF!),2)+$B17/2&gt;=C17)),($E$5/$B$4),0))))</f>
        <v>0</v>
      </c>
      <c r="E17" s="216">
        <f t="shared" si="36"/>
        <v>2400000</v>
      </c>
      <c r="F17" s="217">
        <f>IF($A17="","",IF(E17="","",IF($K$4="Media aritmética",(E17&lt;=$B17)*($E$5/$B$4)+(E17&gt;$B17)*0,IF(AND(ROUND(AVERAGE($C17,$E17,$G17,$I17,$K17,$M17,$O17,$Q17,$S17,$U17,$W17,$Y17,$AA17,#REF!,#REF!),2)-$B17/2&lt;=E17,(ROUND(AVERAGE($C17,$E17,$G17,$I17,$K17,$M17,$O17,$Q17,$S17,$U17,$W17,$Y17,$AA17,#REF!,#REF!),2)+$B17/2&gt;=E17)),($E$5/$B$4),0))))</f>
        <v>0</v>
      </c>
      <c r="G17" s="216" t="str">
        <f t="shared" si="37"/>
        <v/>
      </c>
      <c r="H17" s="217" t="str">
        <f>IF($A17="","",IF(G17="","",IF($K$4="Media aritmética",(G17&lt;=$B17)*($E$5/$B$4)+(G17&gt;$B17)*0,IF(AND(ROUND(AVERAGE($C17,$E17,$G17,$I17,$K17,$M17,$O17,$Q17,$S17,$U17,$W17,$Y17,$AA17,#REF!,#REF!),2)-$B17/2&lt;=G17,(ROUND(AVERAGE($C17,$E17,$G17,$I17,$K17,$M17,$O17,$Q17,$S17,$U17,$W17,$Y17,$AA17,#REF!,#REF!),2)+$B17/2&gt;=G17)),($E$5/$B$4),0))))</f>
        <v/>
      </c>
      <c r="I17" s="216">
        <f t="shared" si="38"/>
        <v>1986000</v>
      </c>
      <c r="J17" s="217">
        <f>IF($A17="","",IF(I17="","",IF($K$4="Media aritmética",(I17&lt;=$B17)*($E$5/$B$4)+(I17&gt;$B17)*0,IF(AND(ROUND(AVERAGE($C17,$E17,$G17,$I17,$K17,$M17,$O17,$Q17,$S17,$U17,$W17,$Y17,$AA17,#REF!,#REF!),2)-$B17/2&lt;=I17,(ROUND(AVERAGE($C17,$E17,$G17,$I17,$K17,$M17,$O17,$Q17,$S17,$U17,$W17,$Y17,$AA17,#REF!,#REF!),2)+$B17/2&gt;=I17)),($E$5/$B$4),0))))</f>
        <v>0</v>
      </c>
      <c r="K17" s="216" t="str">
        <f t="shared" si="39"/>
        <v/>
      </c>
      <c r="L17" s="217" t="str">
        <f>IF($A17="","",IF(K17="","",IF($K$4="Media aritmética",(K17&lt;=$B17)*($E$5/$B$4)+(K17&gt;$B17)*0,IF(AND(ROUND(AVERAGE($C17,$E17,$G17,$I17,$K17,$M17,$O17,$Q17,$S17,$U17,$W17,$Y17,$AA17,#REF!,#REF!),2)-$B17/2&lt;=K17,(ROUND(AVERAGE($C17,$E17,$G17,$I17,$K17,$M17,$O17,$Q17,$S17,$U17,$W17,$Y17,$AA17,#REF!,#REF!),2)+$B17/2&gt;=K17)),($E$5/$B$4),0))))</f>
        <v/>
      </c>
      <c r="M17" s="216">
        <f t="shared" si="40"/>
        <v>1560000</v>
      </c>
      <c r="N17" s="217">
        <f>IF($A17="","",IF(M17="","",IF($K$4="Media aritmética",(M17&lt;=$B17)*($E$5/$B$4)+(M17&gt;$B17)*0,IF(AND(ROUND(AVERAGE($C17,$E17,$G17,$I17,$K17,$M17,$O17,$Q17,$S17,$U17,$W17,$Y17,$AA17,#REF!,#REF!),2)-$B17/2&lt;=M17,(ROUND(AVERAGE($C17,$E17,$G17,$I17,$K17,$M17,$O17,$Q17,$S17,$U17,$W17,$Y17,$AA17,#REF!,#REF!),2)+$B17/2&gt;=M17)),($E$5/$B$4),0))))</f>
        <v>0</v>
      </c>
      <c r="O17" s="216" t="str">
        <f t="shared" si="41"/>
        <v/>
      </c>
      <c r="P17" s="217" t="str">
        <f>IF($A17="","",IF(O17="","",IF($K$4="Media aritmética",(O17&lt;=$B17)*($E$5/$B$4)+(O17&gt;$B17)*0,IF(AND(ROUND(AVERAGE($C17,$E17,$G17,$I17,$K17,$M17,$O17,$Q17,$S17,$U17,$W17,$Y17,$AA17,#REF!,#REF!),2)-$B17/2&lt;=O17,(ROUND(AVERAGE($C17,$E17,$G17,$I17,$K17,$M17,$O17,$Q17,$S17,$U17,$W17,$Y17,$AA17,#REF!,#REF!),2)+$B17/2&gt;=O17)),($E$5/$B$4),0))))</f>
        <v/>
      </c>
      <c r="Q17" s="216">
        <f t="shared" si="42"/>
        <v>800000</v>
      </c>
      <c r="R17" s="217">
        <f>IF($A17="","",IF(Q17="","",IF($K$4="Media aritmética",(Q17&lt;=$B17)*($E$5/$B$4)+(Q17&gt;$B17)*0,IF(AND(ROUND(AVERAGE($C17,$E17,$G17,$I17,$K17,$M17,$O17,$Q17,$S17,$U17,$W17,$Y17,$AA17,#REF!,#REF!),2)-$B17/2&lt;=Q17,(ROUND(AVERAGE($C17,$E17,$G17,$I17,$K17,$M17,$O17,$Q17,$S17,$U17,$W17,$Y17,$AA17,#REF!,#REF!),2)+$B17/2&gt;=Q17)),($E$5/$B$4),0))))</f>
        <v>1.9672131147540983</v>
      </c>
      <c r="S17" s="216">
        <f t="shared" si="43"/>
        <v>600000</v>
      </c>
      <c r="T17" s="217">
        <f>IF($A17="","",IF(S17="","",IF($K$4="Media aritmética",(S17&lt;=$B17)*($E$5/$B$4)+(S17&gt;$B17)*0,IF(AND(ROUND(AVERAGE($C17,$E17,$G17,$I17,$K17,$M17,$O17,$Q17,$S17,$U17,$W17,$Y17,$AA17,#REF!,#REF!),2)-$B17/2&lt;=S17,(ROUND(AVERAGE($C17,$E17,$G17,$I17,$K17,$M17,$O17,$Q17,$S17,$U17,$W17,$Y17,$AA17,#REF!,#REF!),2)+$B17/2&gt;=S17)),($E$5/$B$4),0))))</f>
        <v>1.9672131147540983</v>
      </c>
      <c r="U17" s="216">
        <f t="shared" si="44"/>
        <v>640000</v>
      </c>
      <c r="V17" s="217">
        <f>IF($A17="","",IF(U17="","",IF($K$4="Media aritmética",(U17&lt;=$B17)*($E$5/$B$4)+(U17&gt;$B17)*0,IF(AND(ROUND(AVERAGE($C17,$E17,$G17,$I17,$K17,$M17,$O17,$Q17,$S17,$U17,$W17,$Y17,$AA17,#REF!,#REF!),2)-$B17/2&lt;=U17,(ROUND(AVERAGE($C17,$E17,$G17,$I17,$K17,$M17,$O17,$Q17,$S17,$U17,$W17,$Y17,$AA17,#REF!,#REF!),2)+$B17/2&gt;=U17)),($E$5/$B$4),0))))</f>
        <v>1.9672131147540983</v>
      </c>
      <c r="W17" s="216" t="str">
        <f t="shared" si="45"/>
        <v/>
      </c>
      <c r="X17" s="217" t="str">
        <f>IF($A17="","",IF(W17="","",IF($K$4="Media aritmética",(W17&lt;=$B17)*($E$5/$B$4)+(W17&gt;$B17)*0,IF(AND(ROUND(AVERAGE($C17,$E17,$G17,$I17,$K17,$M17,$O17,$Q17,$S17,$U17,$W17,$Y17,$AA17,#REF!,#REF!),2)-$B17/2&lt;=W17,(ROUND(AVERAGE($C17,$E17,$G17,$I17,$K17,$M17,$O17,$Q17,$S17,$U17,$W17,$Y17,$AA17,#REF!,#REF!),2)+$B17/2&gt;=W17)),($E$5/$B$4),0))))</f>
        <v/>
      </c>
      <c r="Y17" s="216">
        <f t="shared" si="46"/>
        <v>621000</v>
      </c>
      <c r="Z17" s="217">
        <f>IF($A17="","",IF(Y17="","",IF($K$4="Media aritmética",(Y17&lt;=$B17)*($E$5/$B$4)+(Y17&gt;$B17)*0,IF(AND(ROUND(AVERAGE($C17,$E17,$G17,$I17,$K17,$M17,$O17,$Q17,$S17,$U17,$W17,$Y17,$AA17,#REF!,#REF!),2)-$B17/2&lt;=Y17,(ROUND(AVERAGE($C17,$E17,$G17,$I17,$K17,$M17,$O17,$Q17,$S17,$U17,$W17,$Y17,$AA17,#REF!,#REF!),2)+$B17/2&gt;=Y17)),($E$5/$B$4),0))))</f>
        <v>1.9672131147540983</v>
      </c>
      <c r="AA17" s="216">
        <f t="shared" si="47"/>
        <v>218340</v>
      </c>
      <c r="AB17" s="217">
        <f>IF($A17="","",IF(AA17="","",IF($K$4="Media aritmética",(AA17&lt;=$B17)*($E$5/$B$4)+(AA17&gt;$B17)*0,IF(AND(ROUND(AVERAGE($C17,$E17,$G17,$I17,$K17,$M17,$O17,$Q17,$S17,$U17,$W17,$Y17,$AA17,#REF!,#REF!),2)-$B17/2&lt;=AA17,(ROUND(AVERAGE($C17,$E17,$G17,$I17,$K17,$M17,$O17,$Q17,$S17,$U17,$W17,$Y17,$AA17,#REF!,#REF!),2)+$B17/2&gt;=AA17)),($E$5/$B$4),0))))</f>
        <v>1.9672131147540983</v>
      </c>
      <c r="AD17" s="218"/>
      <c r="AE17" s="219"/>
      <c r="AF17" s="219"/>
    </row>
    <row r="18" spans="1:32" s="210" customFormat="1" ht="21" customHeight="1">
      <c r="A18" s="214" t="s">
        <v>292</v>
      </c>
      <c r="B18" s="215">
        <f t="shared" si="48"/>
        <v>1060452.22</v>
      </c>
      <c r="C18" s="216">
        <f t="shared" si="35"/>
        <v>1050800</v>
      </c>
      <c r="D18" s="217">
        <f>IF($A18="","",IF(C18="","",IF($K$4="Media aritmética",(C18&lt;=$B18)*($E$5/$B$4)+(C18&gt;$B18)*0,IF(AND(ROUND(AVERAGE($C18,$E18,$G18,$I18,$K18,$M18,$O18,$Q18,$S18,$U18,$W18,$Y18,$AA18,#REF!,#REF!),2)-$B18/2&lt;=C18,(ROUND(AVERAGE($C18,$E18,$G18,$I18,$K18,$M18,$O18,$Q18,$S18,$U18,$W18,$Y18,$AA18,#REF!,#REF!),2)+$B18/2&gt;=C18)),($E$5/$B$4),0))))</f>
        <v>1.9672131147540983</v>
      </c>
      <c r="E18" s="216">
        <f t="shared" si="36"/>
        <v>850000</v>
      </c>
      <c r="F18" s="217">
        <f>IF($A18="","",IF(E18="","",IF($K$4="Media aritmética",(E18&lt;=$B18)*($E$5/$B$4)+(E18&gt;$B18)*0,IF(AND(ROUND(AVERAGE($C18,$E18,$G18,$I18,$K18,$M18,$O18,$Q18,$S18,$U18,$W18,$Y18,$AA18,#REF!,#REF!),2)-$B18/2&lt;=E18,(ROUND(AVERAGE($C18,$E18,$G18,$I18,$K18,$M18,$O18,$Q18,$S18,$U18,$W18,$Y18,$AA18,#REF!,#REF!),2)+$B18/2&gt;=E18)),($E$5/$B$4),0))))</f>
        <v>1.9672131147540983</v>
      </c>
      <c r="G18" s="216" t="str">
        <f t="shared" si="37"/>
        <v/>
      </c>
      <c r="H18" s="217" t="str">
        <f>IF($A18="","",IF(G18="","",IF($K$4="Media aritmética",(G18&lt;=$B18)*($E$5/$B$4)+(G18&gt;$B18)*0,IF(AND(ROUND(AVERAGE($C18,$E18,$G18,$I18,$K18,$M18,$O18,$Q18,$S18,$U18,$W18,$Y18,$AA18,#REF!,#REF!),2)-$B18/2&lt;=G18,(ROUND(AVERAGE($C18,$E18,$G18,$I18,$K18,$M18,$O18,$Q18,$S18,$U18,$W18,$Y18,$AA18,#REF!,#REF!),2)+$B18/2&gt;=G18)),($E$5/$B$4),0))))</f>
        <v/>
      </c>
      <c r="I18" s="216">
        <f t="shared" si="38"/>
        <v>1050000</v>
      </c>
      <c r="J18" s="217">
        <f>IF($A18="","",IF(I18="","",IF($K$4="Media aritmética",(I18&lt;=$B18)*($E$5/$B$4)+(I18&gt;$B18)*0,IF(AND(ROUND(AVERAGE($C18,$E18,$G18,$I18,$K18,$M18,$O18,$Q18,$S18,$U18,$W18,$Y18,$AA18,#REF!,#REF!),2)-$B18/2&lt;=I18,(ROUND(AVERAGE($C18,$E18,$G18,$I18,$K18,$M18,$O18,$Q18,$S18,$U18,$W18,$Y18,$AA18,#REF!,#REF!),2)+$B18/2&gt;=I18)),($E$5/$B$4),0))))</f>
        <v>1.9672131147540983</v>
      </c>
      <c r="K18" s="216" t="str">
        <f t="shared" si="39"/>
        <v/>
      </c>
      <c r="L18" s="217" t="str">
        <f>IF($A18="","",IF(K18="","",IF($K$4="Media aritmética",(K18&lt;=$B18)*($E$5/$B$4)+(K18&gt;$B18)*0,IF(AND(ROUND(AVERAGE($C18,$E18,$G18,$I18,$K18,$M18,$O18,$Q18,$S18,$U18,$W18,$Y18,$AA18,#REF!,#REF!),2)-$B18/2&lt;=K18,(ROUND(AVERAGE($C18,$E18,$G18,$I18,$K18,$M18,$O18,$Q18,$S18,$U18,$W18,$Y18,$AA18,#REF!,#REF!),2)+$B18/2&gt;=K18)),($E$5/$B$4),0))))</f>
        <v/>
      </c>
      <c r="M18" s="216">
        <f t="shared" si="40"/>
        <v>2450000</v>
      </c>
      <c r="N18" s="217">
        <f>IF($A18="","",IF(M18="","",IF($K$4="Media aritmética",(M18&lt;=$B18)*($E$5/$B$4)+(M18&gt;$B18)*0,IF(AND(ROUND(AVERAGE($C18,$E18,$G18,$I18,$K18,$M18,$O18,$Q18,$S18,$U18,$W18,$Y18,$AA18,#REF!,#REF!),2)-$B18/2&lt;=M18,(ROUND(AVERAGE($C18,$E18,$G18,$I18,$K18,$M18,$O18,$Q18,$S18,$U18,$W18,$Y18,$AA18,#REF!,#REF!),2)+$B18/2&gt;=M18)),($E$5/$B$4),0))))</f>
        <v>0</v>
      </c>
      <c r="O18" s="216" t="str">
        <f t="shared" si="41"/>
        <v/>
      </c>
      <c r="P18" s="217" t="str">
        <f>IF($A18="","",IF(O18="","",IF($K$4="Media aritmética",(O18&lt;=$B18)*($E$5/$B$4)+(O18&gt;$B18)*0,IF(AND(ROUND(AVERAGE($C18,$E18,$G18,$I18,$K18,$M18,$O18,$Q18,$S18,$U18,$W18,$Y18,$AA18,#REF!,#REF!),2)-$B18/2&lt;=O18,(ROUND(AVERAGE($C18,$E18,$G18,$I18,$K18,$M18,$O18,$Q18,$S18,$U18,$W18,$Y18,$AA18,#REF!,#REF!),2)+$B18/2&gt;=O18)),($E$5/$B$4),0))))</f>
        <v/>
      </c>
      <c r="Q18" s="216">
        <f t="shared" si="42"/>
        <v>890000</v>
      </c>
      <c r="R18" s="217">
        <f>IF($A18="","",IF(Q18="","",IF($K$4="Media aritmética",(Q18&lt;=$B18)*($E$5/$B$4)+(Q18&gt;$B18)*0,IF(AND(ROUND(AVERAGE($C18,$E18,$G18,$I18,$K18,$M18,$O18,$Q18,$S18,$U18,$W18,$Y18,$AA18,#REF!,#REF!),2)-$B18/2&lt;=Q18,(ROUND(AVERAGE($C18,$E18,$G18,$I18,$K18,$M18,$O18,$Q18,$S18,$U18,$W18,$Y18,$AA18,#REF!,#REF!),2)+$B18/2&gt;=Q18)),($E$5/$B$4),0))))</f>
        <v>1.9672131147540983</v>
      </c>
      <c r="S18" s="216">
        <f t="shared" si="43"/>
        <v>750000</v>
      </c>
      <c r="T18" s="217">
        <f>IF($A18="","",IF(S18="","",IF($K$4="Media aritmética",(S18&lt;=$B18)*($E$5/$B$4)+(S18&gt;$B18)*0,IF(AND(ROUND(AVERAGE($C18,$E18,$G18,$I18,$K18,$M18,$O18,$Q18,$S18,$U18,$W18,$Y18,$AA18,#REF!,#REF!),2)-$B18/2&lt;=S18,(ROUND(AVERAGE($C18,$E18,$G18,$I18,$K18,$M18,$O18,$Q18,$S18,$U18,$W18,$Y18,$AA18,#REF!,#REF!),2)+$B18/2&gt;=S18)),($E$5/$B$4),0))))</f>
        <v>1.9672131147540983</v>
      </c>
      <c r="U18" s="216">
        <f t="shared" si="44"/>
        <v>800000</v>
      </c>
      <c r="V18" s="217">
        <f>IF($A18="","",IF(U18="","",IF($K$4="Media aritmética",(U18&lt;=$B18)*($E$5/$B$4)+(U18&gt;$B18)*0,IF(AND(ROUND(AVERAGE($C18,$E18,$G18,$I18,$K18,$M18,$O18,$Q18,$S18,$U18,$W18,$Y18,$AA18,#REF!,#REF!),2)-$B18/2&lt;=U18,(ROUND(AVERAGE($C18,$E18,$G18,$I18,$K18,$M18,$O18,$Q18,$S18,$U18,$W18,$Y18,$AA18,#REF!,#REF!),2)+$B18/2&gt;=U18)),($E$5/$B$4),0))))</f>
        <v>1.9672131147540983</v>
      </c>
      <c r="W18" s="216" t="str">
        <f t="shared" si="45"/>
        <v/>
      </c>
      <c r="X18" s="217" t="str">
        <f>IF($A18="","",IF(W18="","",IF($K$4="Media aritmética",(W18&lt;=$B18)*($E$5/$B$4)+(W18&gt;$B18)*0,IF(AND(ROUND(AVERAGE($C18,$E18,$G18,$I18,$K18,$M18,$O18,$Q18,$S18,$U18,$W18,$Y18,$AA18,#REF!,#REF!),2)-$B18/2&lt;=W18,(ROUND(AVERAGE($C18,$E18,$G18,$I18,$K18,$M18,$O18,$Q18,$S18,$U18,$W18,$Y18,$AA18,#REF!,#REF!),2)+$B18/2&gt;=W18)),($E$5/$B$4),0))))</f>
        <v/>
      </c>
      <c r="Y18" s="216">
        <f t="shared" si="46"/>
        <v>776400</v>
      </c>
      <c r="Z18" s="217">
        <f>IF($A18="","",IF(Y18="","",IF($K$4="Media aritmética",(Y18&lt;=$B18)*($E$5/$B$4)+(Y18&gt;$B18)*0,IF(AND(ROUND(AVERAGE($C18,$E18,$G18,$I18,$K18,$M18,$O18,$Q18,$S18,$U18,$W18,$Y18,$AA18,#REF!,#REF!),2)-$B18/2&lt;=Y18,(ROUND(AVERAGE($C18,$E18,$G18,$I18,$K18,$M18,$O18,$Q18,$S18,$U18,$W18,$Y18,$AA18,#REF!,#REF!),2)+$B18/2&gt;=Y18)),($E$5/$B$4),0))))</f>
        <v>1.9672131147540983</v>
      </c>
      <c r="AA18" s="216">
        <f t="shared" si="47"/>
        <v>926870</v>
      </c>
      <c r="AB18" s="217">
        <f>IF($A18="","",IF(AA18="","",IF($K$4="Media aritmética",(AA18&lt;=$B18)*($E$5/$B$4)+(AA18&gt;$B18)*0,IF(AND(ROUND(AVERAGE($C18,$E18,$G18,$I18,$K18,$M18,$O18,$Q18,$S18,$U18,$W18,$Y18,$AA18,#REF!,#REF!),2)-$B18/2&lt;=AA18,(ROUND(AVERAGE($C18,$E18,$G18,$I18,$K18,$M18,$O18,$Q18,$S18,$U18,$W18,$Y18,$AA18,#REF!,#REF!),2)+$B18/2&gt;=AA18)),($E$5/$B$4),0))))</f>
        <v>1.9672131147540983</v>
      </c>
      <c r="AD18" s="218"/>
      <c r="AE18" s="219"/>
      <c r="AF18" s="219"/>
    </row>
    <row r="19" spans="1:32" s="210" customFormat="1" ht="21" customHeight="1">
      <c r="A19" s="214" t="s">
        <v>296</v>
      </c>
      <c r="B19" s="215">
        <f t="shared" si="48"/>
        <v>1217430</v>
      </c>
      <c r="C19" s="216">
        <f t="shared" si="35"/>
        <v>1180980</v>
      </c>
      <c r="D19" s="217">
        <f>IF($A19="","",IF(C19="","",IF($K$4="Media aritmética",(C19&lt;=$B19)*($E$5/$B$4)+(C19&gt;$B19)*0,IF(AND(ROUND(AVERAGE($C19,$E19,$G19,$I19,$K19,$M19,$O19,$Q19,$S19,$U19,$W19,$Y19,$AA19,#REF!,#REF!),2)-$B19/2&lt;=C19,(ROUND(AVERAGE($C19,$E19,$G19,$I19,$K19,$M19,$O19,$Q19,$S19,$U19,$W19,$Y19,$AA19,#REF!,#REF!),2)+$B19/2&gt;=C19)),($E$5/$B$4),0))))</f>
        <v>1.9672131147540983</v>
      </c>
      <c r="E19" s="216">
        <f t="shared" si="36"/>
        <v>1239300</v>
      </c>
      <c r="F19" s="217">
        <f>IF($A19="","",IF(E19="","",IF($K$4="Media aritmética",(E19&lt;=$B19)*($E$5/$B$4)+(E19&gt;$B19)*0,IF(AND(ROUND(AVERAGE($C19,$E19,$G19,$I19,$K19,$M19,$O19,$Q19,$S19,$U19,$W19,$Y19,$AA19,#REF!,#REF!),2)-$B19/2&lt;=E19,(ROUND(AVERAGE($C19,$E19,$G19,$I19,$K19,$M19,$O19,$Q19,$S19,$U19,$W19,$Y19,$AA19,#REF!,#REF!),2)+$B19/2&gt;=E19)),($E$5/$B$4),0))))</f>
        <v>0</v>
      </c>
      <c r="G19" s="216" t="str">
        <f t="shared" si="37"/>
        <v/>
      </c>
      <c r="H19" s="217" t="str">
        <f>IF($A19="","",IF(G19="","",IF($K$4="Media aritmética",(G19&lt;=$B19)*($E$5/$B$4)+(G19&gt;$B19)*0,IF(AND(ROUND(AVERAGE($C19,$E19,$G19,$I19,$K19,$M19,$O19,$Q19,$S19,$U19,$W19,$Y19,$AA19,#REF!,#REF!),2)-$B19/2&lt;=G19,(ROUND(AVERAGE($C19,$E19,$G19,$I19,$K19,$M19,$O19,$Q19,$S19,$U19,$W19,$Y19,$AA19,#REF!,#REF!),2)+$B19/2&gt;=G19)),($E$5/$B$4),0))))</f>
        <v/>
      </c>
      <c r="I19" s="216">
        <f t="shared" si="38"/>
        <v>1166400</v>
      </c>
      <c r="J19" s="217">
        <f>IF($A19="","",IF(I19="","",IF($K$4="Media aritmética",(I19&lt;=$B19)*($E$5/$B$4)+(I19&gt;$B19)*0,IF(AND(ROUND(AVERAGE($C19,$E19,$G19,$I19,$K19,$M19,$O19,$Q19,$S19,$U19,$W19,$Y19,$AA19,#REF!,#REF!),2)-$B19/2&lt;=I19,(ROUND(AVERAGE($C19,$E19,$G19,$I19,$K19,$M19,$O19,$Q19,$S19,$U19,$W19,$Y19,$AA19,#REF!,#REF!),2)+$B19/2&gt;=I19)),($E$5/$B$4),0))))</f>
        <v>1.9672131147540983</v>
      </c>
      <c r="K19" s="216" t="str">
        <f t="shared" si="39"/>
        <v/>
      </c>
      <c r="L19" s="217" t="str">
        <f>IF($A19="","",IF(K19="","",IF($K$4="Media aritmética",(K19&lt;=$B19)*($E$5/$B$4)+(K19&gt;$B19)*0,IF(AND(ROUND(AVERAGE($C19,$E19,$G19,$I19,$K19,$M19,$O19,$Q19,$S19,$U19,$W19,$Y19,$AA19,#REF!,#REF!),2)-$B19/2&lt;=K19,(ROUND(AVERAGE($C19,$E19,$G19,$I19,$K19,$M19,$O19,$Q19,$S19,$U19,$W19,$Y19,$AA19,#REF!,#REF!),2)+$B19/2&gt;=K19)),($E$5/$B$4),0))))</f>
        <v/>
      </c>
      <c r="M19" s="216">
        <f t="shared" si="40"/>
        <v>1137240</v>
      </c>
      <c r="N19" s="217">
        <f>IF($A19="","",IF(M19="","",IF($K$4="Media aritmética",(M19&lt;=$B19)*($E$5/$B$4)+(M19&gt;$B19)*0,IF(AND(ROUND(AVERAGE($C19,$E19,$G19,$I19,$K19,$M19,$O19,$Q19,$S19,$U19,$W19,$Y19,$AA19,#REF!,#REF!),2)-$B19/2&lt;=M19,(ROUND(AVERAGE($C19,$E19,$G19,$I19,$K19,$M19,$O19,$Q19,$S19,$U19,$W19,$Y19,$AA19,#REF!,#REF!),2)+$B19/2&gt;=M19)),($E$5/$B$4),0))))</f>
        <v>1.9672131147540983</v>
      </c>
      <c r="O19" s="216" t="str">
        <f t="shared" si="41"/>
        <v/>
      </c>
      <c r="P19" s="217" t="str">
        <f>IF($A19="","",IF(O19="","",IF($K$4="Media aritmética",(O19&lt;=$B19)*($E$5/$B$4)+(O19&gt;$B19)*0,IF(AND(ROUND(AVERAGE($C19,$E19,$G19,$I19,$K19,$M19,$O19,$Q19,$S19,$U19,$W19,$Y19,$AA19,#REF!,#REF!),2)-$B19/2&lt;=O19,(ROUND(AVERAGE($C19,$E19,$G19,$I19,$K19,$M19,$O19,$Q19,$S19,$U19,$W19,$Y19,$AA19,#REF!,#REF!),2)+$B19/2&gt;=O19)),($E$5/$B$4),0))))</f>
        <v/>
      </c>
      <c r="Q19" s="216">
        <f t="shared" si="42"/>
        <v>1312200</v>
      </c>
      <c r="R19" s="217">
        <f>IF($A19="","",IF(Q19="","",IF($K$4="Media aritmética",(Q19&lt;=$B19)*($E$5/$B$4)+(Q19&gt;$B19)*0,IF(AND(ROUND(AVERAGE($C19,$E19,$G19,$I19,$K19,$M19,$O19,$Q19,$S19,$U19,$W19,$Y19,$AA19,#REF!,#REF!),2)-$B19/2&lt;=Q19,(ROUND(AVERAGE($C19,$E19,$G19,$I19,$K19,$M19,$O19,$Q19,$S19,$U19,$W19,$Y19,$AA19,#REF!,#REF!),2)+$B19/2&gt;=Q19)),($E$5/$B$4),0))))</f>
        <v>0</v>
      </c>
      <c r="S19" s="216">
        <f t="shared" si="43"/>
        <v>1239300</v>
      </c>
      <c r="T19" s="217">
        <f>IF($A19="","",IF(S19="","",IF($K$4="Media aritmética",(S19&lt;=$B19)*($E$5/$B$4)+(S19&gt;$B19)*0,IF(AND(ROUND(AVERAGE($C19,$E19,$G19,$I19,$K19,$M19,$O19,$Q19,$S19,$U19,$W19,$Y19,$AA19,#REF!,#REF!),2)-$B19/2&lt;=S19,(ROUND(AVERAGE($C19,$E19,$G19,$I19,$K19,$M19,$O19,$Q19,$S19,$U19,$W19,$Y19,$AA19,#REF!,#REF!),2)+$B19/2&gt;=S19)),($E$5/$B$4),0))))</f>
        <v>0</v>
      </c>
      <c r="U19" s="216">
        <f t="shared" si="44"/>
        <v>1312200</v>
      </c>
      <c r="V19" s="217">
        <f>IF($A19="","",IF(U19="","",IF($K$4="Media aritmética",(U19&lt;=$B19)*($E$5/$B$4)+(U19&gt;$B19)*0,IF(AND(ROUND(AVERAGE($C19,$E19,$G19,$I19,$K19,$M19,$O19,$Q19,$S19,$U19,$W19,$Y19,$AA19,#REF!,#REF!),2)-$B19/2&lt;=U19,(ROUND(AVERAGE($C19,$E19,$G19,$I19,$K19,$M19,$O19,$Q19,$S19,$U19,$W19,$Y19,$AA19,#REF!,#REF!),2)+$B19/2&gt;=U19)),($E$5/$B$4),0))))</f>
        <v>0</v>
      </c>
      <c r="W19" s="216" t="str">
        <f t="shared" si="45"/>
        <v/>
      </c>
      <c r="X19" s="217" t="str">
        <f>IF($A19="","",IF(W19="","",IF($K$4="Media aritmética",(W19&lt;=$B19)*($E$5/$B$4)+(W19&gt;$B19)*0,IF(AND(ROUND(AVERAGE($C19,$E19,$G19,$I19,$K19,$M19,$O19,$Q19,$S19,$U19,$W19,$Y19,$AA19,#REF!,#REF!),2)-$B19/2&lt;=W19,(ROUND(AVERAGE($C19,$E19,$G19,$I19,$K19,$M19,$O19,$Q19,$S19,$U19,$W19,$Y19,$AA19,#REF!,#REF!),2)+$B19/2&gt;=W19)),($E$5/$B$4),0))))</f>
        <v/>
      </c>
      <c r="Y19" s="216">
        <f t="shared" si="46"/>
        <v>1283040</v>
      </c>
      <c r="Z19" s="217">
        <f>IF($A19="","",IF(Y19="","",IF($K$4="Media aritmética",(Y19&lt;=$B19)*($E$5/$B$4)+(Y19&gt;$B19)*0,IF(AND(ROUND(AVERAGE($C19,$E19,$G19,$I19,$K19,$M19,$O19,$Q19,$S19,$U19,$W19,$Y19,$AA19,#REF!,#REF!),2)-$B19/2&lt;=Y19,(ROUND(AVERAGE($C19,$E19,$G19,$I19,$K19,$M19,$O19,$Q19,$S19,$U19,$W19,$Y19,$AA19,#REF!,#REF!),2)+$B19/2&gt;=Y19)),($E$5/$B$4),0))))</f>
        <v>0</v>
      </c>
      <c r="AA19" s="216">
        <f t="shared" si="47"/>
        <v>1086210</v>
      </c>
      <c r="AB19" s="217">
        <f>IF($A19="","",IF(AA19="","",IF($K$4="Media aritmética",(AA19&lt;=$B19)*($E$5/$B$4)+(AA19&gt;$B19)*0,IF(AND(ROUND(AVERAGE($C19,$E19,$G19,$I19,$K19,$M19,$O19,$Q19,$S19,$U19,$W19,$Y19,$AA19,#REF!,#REF!),2)-$B19/2&lt;=AA19,(ROUND(AVERAGE($C19,$E19,$G19,$I19,$K19,$M19,$O19,$Q19,$S19,$U19,$W19,$Y19,$AA19,#REF!,#REF!),2)+$B19/2&gt;=AA19)),($E$5/$B$4),0))))</f>
        <v>1.9672131147540983</v>
      </c>
      <c r="AD19" s="218"/>
      <c r="AE19" s="219"/>
      <c r="AF19" s="219"/>
    </row>
    <row r="20" spans="1:32" s="210" customFormat="1" ht="21" customHeight="1">
      <c r="A20" s="214" t="s">
        <v>299</v>
      </c>
      <c r="B20" s="215">
        <f t="shared" si="48"/>
        <v>17826352.890000001</v>
      </c>
      <c r="C20" s="216">
        <f t="shared" si="35"/>
        <v>18646420</v>
      </c>
      <c r="D20" s="217">
        <f>IF($A20="","",IF(C20="","",IF($K$4="Media aritmética",(C20&lt;=$B20)*($E$5/$B$4)+(C20&gt;$B20)*0,IF(AND(ROUND(AVERAGE($C20,$E20,$G20,$I20,$K20,$M20,$O20,$Q20,$S20,$U20,$W20,$Y20,$AA20,#REF!,#REF!),2)-$B20/2&lt;=C20,(ROUND(AVERAGE($C20,$E20,$G20,$I20,$K20,$M20,$O20,$Q20,$S20,$U20,$W20,$Y20,$AA20,#REF!,#REF!),2)+$B20/2&gt;=C20)),($E$5/$B$4),0))))</f>
        <v>0</v>
      </c>
      <c r="E20" s="216">
        <f t="shared" si="36"/>
        <v>18096000</v>
      </c>
      <c r="F20" s="217">
        <f>IF($A20="","",IF(E20="","",IF($K$4="Media aritmética",(E20&lt;=$B20)*($E$5/$B$4)+(E20&gt;$B20)*0,IF(AND(ROUND(AVERAGE($C20,$E20,$G20,$I20,$K20,$M20,$O20,$Q20,$S20,$U20,$W20,$Y20,$AA20,#REF!,#REF!),2)-$B20/2&lt;=E20,(ROUND(AVERAGE($C20,$E20,$G20,$I20,$K20,$M20,$O20,$Q20,$S20,$U20,$W20,$Y20,$AA20,#REF!,#REF!),2)+$B20/2&gt;=E20)),($E$5/$B$4),0))))</f>
        <v>0</v>
      </c>
      <c r="G20" s="216" t="str">
        <f t="shared" si="37"/>
        <v/>
      </c>
      <c r="H20" s="217" t="str">
        <f>IF($A20="","",IF(G20="","",IF($K$4="Media aritmética",(G20&lt;=$B20)*($E$5/$B$4)+(G20&gt;$B20)*0,IF(AND(ROUND(AVERAGE($C20,$E20,$G20,$I20,$K20,$M20,$O20,$Q20,$S20,$U20,$W20,$Y20,$AA20,#REF!,#REF!),2)-$B20/2&lt;=G20,(ROUND(AVERAGE($C20,$E20,$G20,$I20,$K20,$M20,$O20,$Q20,$S20,$U20,$W20,$Y20,$AA20,#REF!,#REF!),2)+$B20/2&gt;=G20)),($E$5/$B$4),0))))</f>
        <v/>
      </c>
      <c r="I20" s="216">
        <f t="shared" si="38"/>
        <v>18593640</v>
      </c>
      <c r="J20" s="217">
        <f>IF($A20="","",IF(I20="","",IF($K$4="Media aritmética",(I20&lt;=$B20)*($E$5/$B$4)+(I20&gt;$B20)*0,IF(AND(ROUND(AVERAGE($C20,$E20,$G20,$I20,$K20,$M20,$O20,$Q20,$S20,$U20,$W20,$Y20,$AA20,#REF!,#REF!),2)-$B20/2&lt;=I20,(ROUND(AVERAGE($C20,$E20,$G20,$I20,$K20,$M20,$O20,$Q20,$S20,$U20,$W20,$Y20,$AA20,#REF!,#REF!),2)+$B20/2&gt;=I20)),($E$5/$B$4),0))))</f>
        <v>0</v>
      </c>
      <c r="K20" s="216" t="str">
        <f t="shared" si="39"/>
        <v/>
      </c>
      <c r="L20" s="217" t="str">
        <f>IF($A20="","",IF(K20="","",IF($K$4="Media aritmética",(K20&lt;=$B20)*($E$5/$B$4)+(K20&gt;$B20)*0,IF(AND(ROUND(AVERAGE($C20,$E20,$G20,$I20,$K20,$M20,$O20,$Q20,$S20,$U20,$W20,$Y20,$AA20,#REF!,#REF!),2)-$B20/2&lt;=K20,(ROUND(AVERAGE($C20,$E20,$G20,$I20,$K20,$M20,$O20,$Q20,$S20,$U20,$W20,$Y20,$AA20,#REF!,#REF!),2)+$B20/2&gt;=K20)),($E$5/$B$4),0))))</f>
        <v/>
      </c>
      <c r="M20" s="216">
        <f t="shared" si="40"/>
        <v>11159200</v>
      </c>
      <c r="N20" s="217">
        <f>IF($A20="","",IF(M20="","",IF($K$4="Media aritmética",(M20&lt;=$B20)*($E$5/$B$4)+(M20&gt;$B20)*0,IF(AND(ROUND(AVERAGE($C20,$E20,$G20,$I20,$K20,$M20,$O20,$Q20,$S20,$U20,$W20,$Y20,$AA20,#REF!,#REF!),2)-$B20/2&lt;=M20,(ROUND(AVERAGE($C20,$E20,$G20,$I20,$K20,$M20,$O20,$Q20,$S20,$U20,$W20,$Y20,$AA20,#REF!,#REF!),2)+$B20/2&gt;=M20)),($E$5/$B$4),0))))</f>
        <v>1.9672131147540983</v>
      </c>
      <c r="O20" s="216" t="str">
        <f t="shared" si="41"/>
        <v/>
      </c>
      <c r="P20" s="217" t="str">
        <f>IF($A20="","",IF(O20="","",IF($K$4="Media aritmética",(O20&lt;=$B20)*($E$5/$B$4)+(O20&gt;$B20)*0,IF(AND(ROUND(AVERAGE($C20,$E20,$G20,$I20,$K20,$M20,$O20,$Q20,$S20,$U20,$W20,$Y20,$AA20,#REF!,#REF!),2)-$B20/2&lt;=O20,(ROUND(AVERAGE($C20,$E20,$G20,$I20,$K20,$M20,$O20,$Q20,$S20,$U20,$W20,$Y20,$AA20,#REF!,#REF!),2)+$B20/2&gt;=O20)),($E$5/$B$4),0))))</f>
        <v/>
      </c>
      <c r="Q20" s="216">
        <f t="shared" si="42"/>
        <v>20358000</v>
      </c>
      <c r="R20" s="217">
        <f>IF($A20="","",IF(Q20="","",IF($K$4="Media aritmética",(Q20&lt;=$B20)*($E$5/$B$4)+(Q20&gt;$B20)*0,IF(AND(ROUND(AVERAGE($C20,$E20,$G20,$I20,$K20,$M20,$O20,$Q20,$S20,$U20,$W20,$Y20,$AA20,#REF!,#REF!),2)-$B20/2&lt;=Q20,(ROUND(AVERAGE($C20,$E20,$G20,$I20,$K20,$M20,$O20,$Q20,$S20,$U20,$W20,$Y20,$AA20,#REF!,#REF!),2)+$B20/2&gt;=Q20)),($E$5/$B$4),0))))</f>
        <v>0</v>
      </c>
      <c r="S20" s="216">
        <f t="shared" si="43"/>
        <v>19604000</v>
      </c>
      <c r="T20" s="217">
        <f>IF($A20="","",IF(S20="","",IF($K$4="Media aritmética",(S20&lt;=$B20)*($E$5/$B$4)+(S20&gt;$B20)*0,IF(AND(ROUND(AVERAGE($C20,$E20,$G20,$I20,$K20,$M20,$O20,$Q20,$S20,$U20,$W20,$Y20,$AA20,#REF!,#REF!),2)-$B20/2&lt;=S20,(ROUND(AVERAGE($C20,$E20,$G20,$I20,$K20,$M20,$O20,$Q20,$S20,$U20,$W20,$Y20,$AA20,#REF!,#REF!),2)+$B20/2&gt;=S20)),($E$5/$B$4),0))))</f>
        <v>0</v>
      </c>
      <c r="U20" s="216">
        <f t="shared" si="44"/>
        <v>20056400</v>
      </c>
      <c r="V20" s="217">
        <f>IF($A20="","",IF(U20="","",IF($K$4="Media aritmética",(U20&lt;=$B20)*($E$5/$B$4)+(U20&gt;$B20)*0,IF(AND(ROUND(AVERAGE($C20,$E20,$G20,$I20,$K20,$M20,$O20,$Q20,$S20,$U20,$W20,$Y20,$AA20,#REF!,#REF!),2)-$B20/2&lt;=U20,(ROUND(AVERAGE($C20,$E20,$G20,$I20,$K20,$M20,$O20,$Q20,$S20,$U20,$W20,$Y20,$AA20,#REF!,#REF!),2)+$B20/2&gt;=U20)),($E$5/$B$4),0))))</f>
        <v>0</v>
      </c>
      <c r="W20" s="216" t="str">
        <f t="shared" si="45"/>
        <v/>
      </c>
      <c r="X20" s="217" t="str">
        <f>IF($A20="","",IF(W20="","",IF($K$4="Media aritmética",(W20&lt;=$B20)*($E$5/$B$4)+(W20&gt;$B20)*0,IF(AND(ROUND(AVERAGE($C20,$E20,$G20,$I20,$K20,$M20,$O20,$Q20,$S20,$U20,$W20,$Y20,$AA20,#REF!,#REF!),2)-$B20/2&lt;=W20,(ROUND(AVERAGE($C20,$E20,$G20,$I20,$K20,$M20,$O20,$Q20,$S20,$U20,$W20,$Y20,$AA20,#REF!,#REF!),2)+$B20/2&gt;=W20)),($E$5/$B$4),0))))</f>
        <v/>
      </c>
      <c r="Y20" s="216">
        <f t="shared" si="46"/>
        <v>19528600</v>
      </c>
      <c r="Z20" s="217">
        <f>IF($A20="","",IF(Y20="","",IF($K$4="Media aritmética",(Y20&lt;=$B20)*($E$5/$B$4)+(Y20&gt;$B20)*0,IF(AND(ROUND(AVERAGE($C20,$E20,$G20,$I20,$K20,$M20,$O20,$Q20,$S20,$U20,$W20,$Y20,$AA20,#REF!,#REF!),2)-$B20/2&lt;=Y20,(ROUND(AVERAGE($C20,$E20,$G20,$I20,$K20,$M20,$O20,$Q20,$S20,$U20,$W20,$Y20,$AA20,#REF!,#REF!),2)+$B20/2&gt;=Y20)),($E$5/$B$4),0))))</f>
        <v>0</v>
      </c>
      <c r="AA20" s="216">
        <f t="shared" si="47"/>
        <v>14394916</v>
      </c>
      <c r="AB20" s="217">
        <f>IF($A20="","",IF(AA20="","",IF($K$4="Media aritmética",(AA20&lt;=$B20)*($E$5/$B$4)+(AA20&gt;$B20)*0,IF(AND(ROUND(AVERAGE($C20,$E20,$G20,$I20,$K20,$M20,$O20,$Q20,$S20,$U20,$W20,$Y20,$AA20,#REF!,#REF!),2)-$B20/2&lt;=AA20,(ROUND(AVERAGE($C20,$E20,$G20,$I20,$K20,$M20,$O20,$Q20,$S20,$U20,$W20,$Y20,$AA20,#REF!,#REF!),2)+$B20/2&gt;=AA20)),($E$5/$B$4),0))))</f>
        <v>1.9672131147540983</v>
      </c>
      <c r="AD20" s="218"/>
      <c r="AE20" s="219"/>
      <c r="AF20" s="219"/>
    </row>
    <row r="21" spans="1:32" s="210" customFormat="1" ht="21" customHeight="1">
      <c r="A21" s="214" t="s">
        <v>301</v>
      </c>
      <c r="B21" s="215">
        <f t="shared" si="48"/>
        <v>3700062.22</v>
      </c>
      <c r="C21" s="216">
        <f t="shared" si="35"/>
        <v>2888432</v>
      </c>
      <c r="D21" s="217">
        <f>IF($A21="","",IF(C21="","",IF($K$4="Media aritmética",(C21&lt;=$B21)*($E$5/$B$4)+(C21&gt;$B21)*0,IF(AND(ROUND(AVERAGE($C21,$E21,$G21,$I21,$K21,$M21,$O21,$Q21,$S21,$U21,$W21,$Y21,$AA21,#REF!,#REF!),2)-$B21/2&lt;=C21,(ROUND(AVERAGE($C21,$E21,$G21,$I21,$K21,$M21,$O21,$Q21,$S21,$U21,$W21,$Y21,$AA21,#REF!,#REF!),2)+$B21/2&gt;=C21)),($E$5/$B$4),0))))</f>
        <v>1.9672131147540983</v>
      </c>
      <c r="E21" s="216">
        <f t="shared" si="36"/>
        <v>3139600</v>
      </c>
      <c r="F21" s="217">
        <f>IF($A21="","",IF(E21="","",IF($K$4="Media aritmética",(E21&lt;=$B21)*($E$5/$B$4)+(E21&gt;$B21)*0,IF(AND(ROUND(AVERAGE($C21,$E21,$G21,$I21,$K21,$M21,$O21,$Q21,$S21,$U21,$W21,$Y21,$AA21,#REF!,#REF!),2)-$B21/2&lt;=E21,(ROUND(AVERAGE($C21,$E21,$G21,$I21,$K21,$M21,$O21,$Q21,$S21,$U21,$W21,$Y21,$AA21,#REF!,#REF!),2)+$B21/2&gt;=E21)),($E$5/$B$4),0))))</f>
        <v>1.9672131147540983</v>
      </c>
      <c r="G21" s="216" t="str">
        <f t="shared" si="37"/>
        <v/>
      </c>
      <c r="H21" s="217" t="str">
        <f>IF($A21="","",IF(G21="","",IF($K$4="Media aritmética",(G21&lt;=$B21)*($E$5/$B$4)+(G21&gt;$B21)*0,IF(AND(ROUND(AVERAGE($C21,$E21,$G21,$I21,$K21,$M21,$O21,$Q21,$S21,$U21,$W21,$Y21,$AA21,#REF!,#REF!),2)-$B21/2&lt;=G21,(ROUND(AVERAGE($C21,$E21,$G21,$I21,$K21,$M21,$O21,$Q21,$S21,$U21,$W21,$Y21,$AA21,#REF!,#REF!),2)+$B21/2&gt;=G21)),($E$5/$B$4),0))))</f>
        <v/>
      </c>
      <c r="I21" s="216">
        <f t="shared" si="38"/>
        <v>2880583</v>
      </c>
      <c r="J21" s="217">
        <f>IF($A21="","",IF(I21="","",IF($K$4="Media aritmética",(I21&lt;=$B21)*($E$5/$B$4)+(I21&gt;$B21)*0,IF(AND(ROUND(AVERAGE($C21,$E21,$G21,$I21,$K21,$M21,$O21,$Q21,$S21,$U21,$W21,$Y21,$AA21,#REF!,#REF!),2)-$B21/2&lt;=I21,(ROUND(AVERAGE($C21,$E21,$G21,$I21,$K21,$M21,$O21,$Q21,$S21,$U21,$W21,$Y21,$AA21,#REF!,#REF!),2)+$B21/2&gt;=I21)),($E$5/$B$4),0))))</f>
        <v>1.9672131147540983</v>
      </c>
      <c r="K21" s="216" t="str">
        <f t="shared" si="39"/>
        <v/>
      </c>
      <c r="L21" s="217" t="str">
        <f>IF($A21="","",IF(K21="","",IF($K$4="Media aritmética",(K21&lt;=$B21)*($E$5/$B$4)+(K21&gt;$B21)*0,IF(AND(ROUND(AVERAGE($C21,$E21,$G21,$I21,$K21,$M21,$O21,$Q21,$S21,$U21,$W21,$Y21,$AA21,#REF!,#REF!),2)-$B21/2&lt;=K21,(ROUND(AVERAGE($C21,$E21,$G21,$I21,$K21,$M21,$O21,$Q21,$S21,$U21,$W21,$Y21,$AA21,#REF!,#REF!),2)+$B21/2&gt;=K21)),($E$5/$B$4),0))))</f>
        <v/>
      </c>
      <c r="M21" s="216">
        <f t="shared" si="40"/>
        <v>2707905</v>
      </c>
      <c r="N21" s="217">
        <f>IF($A21="","",IF(M21="","",IF($K$4="Media aritmética",(M21&lt;=$B21)*($E$5/$B$4)+(M21&gt;$B21)*0,IF(AND(ROUND(AVERAGE($C21,$E21,$G21,$I21,$K21,$M21,$O21,$Q21,$S21,$U21,$W21,$Y21,$AA21,#REF!,#REF!),2)-$B21/2&lt;=M21,(ROUND(AVERAGE($C21,$E21,$G21,$I21,$K21,$M21,$O21,$Q21,$S21,$U21,$W21,$Y21,$AA21,#REF!,#REF!),2)+$B21/2&gt;=M21)),($E$5/$B$4),0))))</f>
        <v>1.9672131147540983</v>
      </c>
      <c r="O21" s="216" t="str">
        <f t="shared" si="41"/>
        <v/>
      </c>
      <c r="P21" s="217" t="str">
        <f>IF($A21="","",IF(O21="","",IF($K$4="Media aritmética",(O21&lt;=$B21)*($E$5/$B$4)+(O21&gt;$B21)*0,IF(AND(ROUND(AVERAGE($C21,$E21,$G21,$I21,$K21,$M21,$O21,$Q21,$S21,$U21,$W21,$Y21,$AA21,#REF!,#REF!),2)-$B21/2&lt;=O21,(ROUND(AVERAGE($C21,$E21,$G21,$I21,$K21,$M21,$O21,$Q21,$S21,$U21,$W21,$Y21,$AA21,#REF!,#REF!),2)+$B21/2&gt;=O21)),($E$5/$B$4),0))))</f>
        <v/>
      </c>
      <c r="Q21" s="216">
        <f t="shared" si="42"/>
        <v>5494300</v>
      </c>
      <c r="R21" s="217">
        <f>IF($A21="","",IF(Q21="","",IF($K$4="Media aritmética",(Q21&lt;=$B21)*($E$5/$B$4)+(Q21&gt;$B21)*0,IF(AND(ROUND(AVERAGE($C21,$E21,$G21,$I21,$K21,$M21,$O21,$Q21,$S21,$U21,$W21,$Y21,$AA21,#REF!,#REF!),2)-$B21/2&lt;=Q21,(ROUND(AVERAGE($C21,$E21,$G21,$I21,$K21,$M21,$O21,$Q21,$S21,$U21,$W21,$Y21,$AA21,#REF!,#REF!),2)+$B21/2&gt;=Q21)),($E$5/$B$4),0))))</f>
        <v>0</v>
      </c>
      <c r="S21" s="216">
        <f t="shared" si="43"/>
        <v>4081480</v>
      </c>
      <c r="T21" s="217">
        <f>IF($A21="","",IF(S21="","",IF($K$4="Media aritmética",(S21&lt;=$B21)*($E$5/$B$4)+(S21&gt;$B21)*0,IF(AND(ROUND(AVERAGE($C21,$E21,$G21,$I21,$K21,$M21,$O21,$Q21,$S21,$U21,$W21,$Y21,$AA21,#REF!,#REF!),2)-$B21/2&lt;=S21,(ROUND(AVERAGE($C21,$E21,$G21,$I21,$K21,$M21,$O21,$Q21,$S21,$U21,$W21,$Y21,$AA21,#REF!,#REF!),2)+$B21/2&gt;=S21)),($E$5/$B$4),0))))</f>
        <v>0</v>
      </c>
      <c r="U21" s="216">
        <f t="shared" si="44"/>
        <v>4081480</v>
      </c>
      <c r="V21" s="217">
        <f>IF($A21="","",IF(U21="","",IF($K$4="Media aritmética",(U21&lt;=$B21)*($E$5/$B$4)+(U21&gt;$B21)*0,IF(AND(ROUND(AVERAGE($C21,$E21,$G21,$I21,$K21,$M21,$O21,$Q21,$S21,$U21,$W21,$Y21,$AA21,#REF!,#REF!),2)-$B21/2&lt;=U21,(ROUND(AVERAGE($C21,$E21,$G21,$I21,$K21,$M21,$O21,$Q21,$S21,$U21,$W21,$Y21,$AA21,#REF!,#REF!),2)+$B21/2&gt;=U21)),($E$5/$B$4),0))))</f>
        <v>0</v>
      </c>
      <c r="W21" s="216" t="str">
        <f t="shared" si="45"/>
        <v/>
      </c>
      <c r="X21" s="217" t="str">
        <f>IF($A21="","",IF(W21="","",IF($K$4="Media aritmética",(W21&lt;=$B21)*($E$5/$B$4)+(W21&gt;$B21)*0,IF(AND(ROUND(AVERAGE($C21,$E21,$G21,$I21,$K21,$M21,$O21,$Q21,$S21,$U21,$W21,$Y21,$AA21,#REF!,#REF!),2)-$B21/2&lt;=W21,(ROUND(AVERAGE($C21,$E21,$G21,$I21,$K21,$M21,$O21,$Q21,$S21,$U21,$W21,$Y21,$AA21,#REF!,#REF!),2)+$B21/2&gt;=W21)),($E$5/$B$4),0))))</f>
        <v/>
      </c>
      <c r="Y21" s="216">
        <f t="shared" si="46"/>
        <v>3963745</v>
      </c>
      <c r="Z21" s="217">
        <f>IF($A21="","",IF(Y21="","",IF($K$4="Media aritmética",(Y21&lt;=$B21)*($E$5/$B$4)+(Y21&gt;$B21)*0,IF(AND(ROUND(AVERAGE($C21,$E21,$G21,$I21,$K21,$M21,$O21,$Q21,$S21,$U21,$W21,$Y21,$AA21,#REF!,#REF!),2)-$B21/2&lt;=Y21,(ROUND(AVERAGE($C21,$E21,$G21,$I21,$K21,$M21,$O21,$Q21,$S21,$U21,$W21,$Y21,$AA21,#REF!,#REF!),2)+$B21/2&gt;=Y21)),($E$5/$B$4),0))))</f>
        <v>0</v>
      </c>
      <c r="AA21" s="216">
        <f t="shared" si="47"/>
        <v>4063035</v>
      </c>
      <c r="AB21" s="217">
        <f>IF($A21="","",IF(AA21="","",IF($K$4="Media aritmética",(AA21&lt;=$B21)*($E$5/$B$4)+(AA21&gt;$B21)*0,IF(AND(ROUND(AVERAGE($C21,$E21,$G21,$I21,$K21,$M21,$O21,$Q21,$S21,$U21,$W21,$Y21,$AA21,#REF!,#REF!),2)-$B21/2&lt;=AA21,(ROUND(AVERAGE($C21,$E21,$G21,$I21,$K21,$M21,$O21,$Q21,$S21,$U21,$W21,$Y21,$AA21,#REF!,#REF!),2)+$B21/2&gt;=AA21)),($E$5/$B$4),0))))</f>
        <v>0</v>
      </c>
      <c r="AD21" s="218"/>
      <c r="AE21" s="219"/>
      <c r="AF21" s="219"/>
    </row>
    <row r="22" spans="1:32" s="210" customFormat="1" ht="21" customHeight="1">
      <c r="A22" s="214" t="s">
        <v>306</v>
      </c>
      <c r="B22" s="215">
        <f t="shared" si="48"/>
        <v>6889649.8899999997</v>
      </c>
      <c r="C22" s="216">
        <f t="shared" si="35"/>
        <v>3739840</v>
      </c>
      <c r="D22" s="217">
        <f>IF($A22="","",IF(C22="","",IF($K$4="Media aritmética",(C22&lt;=$B22)*($E$5/$B$4)+(C22&gt;$B22)*0,IF(AND(ROUND(AVERAGE($C22,$E22,$G22,$I22,$K22,$M22,$O22,$Q22,$S22,$U22,$W22,$Y22,$AA22,#REF!,#REF!),2)-$B22/2&lt;=C22,(ROUND(AVERAGE($C22,$E22,$G22,$I22,$K22,$M22,$O22,$Q22,$S22,$U22,$W22,$Y22,$AA22,#REF!,#REF!),2)+$B22/2&gt;=C22)),($E$5/$B$4),0))))</f>
        <v>1.9672131147540983</v>
      </c>
      <c r="E22" s="216">
        <f t="shared" si="36"/>
        <v>4524000</v>
      </c>
      <c r="F22" s="217">
        <f>IF($A22="","",IF(E22="","",IF($K$4="Media aritmética",(E22&lt;=$B22)*($E$5/$B$4)+(E22&gt;$B22)*0,IF(AND(ROUND(AVERAGE($C22,$E22,$G22,$I22,$K22,$M22,$O22,$Q22,$S22,$U22,$W22,$Y22,$AA22,#REF!,#REF!),2)-$B22/2&lt;=E22,(ROUND(AVERAGE($C22,$E22,$G22,$I22,$K22,$M22,$O22,$Q22,$S22,$U22,$W22,$Y22,$AA22,#REF!,#REF!),2)+$B22/2&gt;=E22)),($E$5/$B$4),0))))</f>
        <v>1.9672131147540983</v>
      </c>
      <c r="G22" s="216" t="str">
        <f t="shared" si="37"/>
        <v/>
      </c>
      <c r="H22" s="217" t="str">
        <f>IF($A22="","",IF(G22="","",IF($K$4="Media aritmética",(G22&lt;=$B22)*($E$5/$B$4)+(G22&gt;$B22)*0,IF(AND(ROUND(AVERAGE($C22,$E22,$G22,$I22,$K22,$M22,$O22,$Q22,$S22,$U22,$W22,$Y22,$AA22,#REF!,#REF!),2)-$B22/2&lt;=G22,(ROUND(AVERAGE($C22,$E22,$G22,$I22,$K22,$M22,$O22,$Q22,$S22,$U22,$W22,$Y22,$AA22,#REF!,#REF!),2)+$B22/2&gt;=G22)),($E$5/$B$4),0))))</f>
        <v/>
      </c>
      <c r="I22" s="216">
        <f t="shared" si="38"/>
        <v>3724760</v>
      </c>
      <c r="J22" s="217">
        <f>IF($A22="","",IF(I22="","",IF($K$4="Media aritmética",(I22&lt;=$B22)*($E$5/$B$4)+(I22&gt;$B22)*0,IF(AND(ROUND(AVERAGE($C22,$E22,$G22,$I22,$K22,$M22,$O22,$Q22,$S22,$U22,$W22,$Y22,$AA22,#REF!,#REF!),2)-$B22/2&lt;=I22,(ROUND(AVERAGE($C22,$E22,$G22,$I22,$K22,$M22,$O22,$Q22,$S22,$U22,$W22,$Y22,$AA22,#REF!,#REF!),2)+$B22/2&gt;=I22)),($E$5/$B$4),0))))</f>
        <v>1.9672131147540983</v>
      </c>
      <c r="K22" s="216" t="str">
        <f t="shared" si="39"/>
        <v/>
      </c>
      <c r="L22" s="217" t="str">
        <f>IF($A22="","",IF(K22="","",IF($K$4="Media aritmética",(K22&lt;=$B22)*($E$5/$B$4)+(K22&gt;$B22)*0,IF(AND(ROUND(AVERAGE($C22,$E22,$G22,$I22,$K22,$M22,$O22,$Q22,$S22,$U22,$W22,$Y22,$AA22,#REF!,#REF!),2)-$B22/2&lt;=K22,(ROUND(AVERAGE($C22,$E22,$G22,$I22,$K22,$M22,$O22,$Q22,$S22,$U22,$W22,$Y22,$AA22,#REF!,#REF!),2)+$B22/2&gt;=K22)),($E$5/$B$4),0))))</f>
        <v/>
      </c>
      <c r="M22" s="216">
        <f t="shared" si="40"/>
        <v>6786000</v>
      </c>
      <c r="N22" s="217">
        <f>IF($A22="","",IF(M22="","",IF($K$4="Media aritmética",(M22&lt;=$B22)*($E$5/$B$4)+(M22&gt;$B22)*0,IF(AND(ROUND(AVERAGE($C22,$E22,$G22,$I22,$K22,$M22,$O22,$Q22,$S22,$U22,$W22,$Y22,$AA22,#REF!,#REF!),2)-$B22/2&lt;=M22,(ROUND(AVERAGE($C22,$E22,$G22,$I22,$K22,$M22,$O22,$Q22,$S22,$U22,$W22,$Y22,$AA22,#REF!,#REF!),2)+$B22/2&gt;=M22)),($E$5/$B$4),0))))</f>
        <v>1.9672131147540983</v>
      </c>
      <c r="O22" s="216" t="str">
        <f t="shared" si="41"/>
        <v/>
      </c>
      <c r="P22" s="217" t="str">
        <f>IF($A22="","",IF(O22="","",IF($K$4="Media aritmética",(O22&lt;=$B22)*($E$5/$B$4)+(O22&gt;$B22)*0,IF(AND(ROUND(AVERAGE($C22,$E22,$G22,$I22,$K22,$M22,$O22,$Q22,$S22,$U22,$W22,$Y22,$AA22,#REF!,#REF!),2)-$B22/2&lt;=O22,(ROUND(AVERAGE($C22,$E22,$G22,$I22,$K22,$M22,$O22,$Q22,$S22,$U22,$W22,$Y22,$AA22,#REF!,#REF!),2)+$B22/2&gt;=O22)),($E$5/$B$4),0))))</f>
        <v/>
      </c>
      <c r="Q22" s="216">
        <f t="shared" si="42"/>
        <v>14326000</v>
      </c>
      <c r="R22" s="217">
        <f>IF($A22="","",IF(Q22="","",IF($K$4="Media aritmética",(Q22&lt;=$B22)*($E$5/$B$4)+(Q22&gt;$B22)*0,IF(AND(ROUND(AVERAGE($C22,$E22,$G22,$I22,$K22,$M22,$O22,$Q22,$S22,$U22,$W22,$Y22,$AA22,#REF!,#REF!),2)-$B22/2&lt;=Q22,(ROUND(AVERAGE($C22,$E22,$G22,$I22,$K22,$M22,$O22,$Q22,$S22,$U22,$W22,$Y22,$AA22,#REF!,#REF!),2)+$B22/2&gt;=Q22)),($E$5/$B$4),0))))</f>
        <v>0</v>
      </c>
      <c r="S22" s="216">
        <f t="shared" si="43"/>
        <v>7238400</v>
      </c>
      <c r="T22" s="217">
        <f>IF($A22="","",IF(S22="","",IF($K$4="Media aritmética",(S22&lt;=$B22)*($E$5/$B$4)+(S22&gt;$B22)*0,IF(AND(ROUND(AVERAGE($C22,$E22,$G22,$I22,$K22,$M22,$O22,$Q22,$S22,$U22,$W22,$Y22,$AA22,#REF!,#REF!),2)-$B22/2&lt;=S22,(ROUND(AVERAGE($C22,$E22,$G22,$I22,$K22,$M22,$O22,$Q22,$S22,$U22,$W22,$Y22,$AA22,#REF!,#REF!),2)+$B22/2&gt;=S22)),($E$5/$B$4),0))))</f>
        <v>0</v>
      </c>
      <c r="U22" s="216">
        <f t="shared" si="44"/>
        <v>7841600</v>
      </c>
      <c r="V22" s="217">
        <f>IF($A22="","",IF(U22="","",IF($K$4="Media aritmética",(U22&lt;=$B22)*($E$5/$B$4)+(U22&gt;$B22)*0,IF(AND(ROUND(AVERAGE($C22,$E22,$G22,$I22,$K22,$M22,$O22,$Q22,$S22,$U22,$W22,$Y22,$AA22,#REF!,#REF!),2)-$B22/2&lt;=U22,(ROUND(AVERAGE($C22,$E22,$G22,$I22,$K22,$M22,$O22,$Q22,$S22,$U22,$W22,$Y22,$AA22,#REF!,#REF!),2)+$B22/2&gt;=U22)),($E$5/$B$4),0))))</f>
        <v>0</v>
      </c>
      <c r="W22" s="216" t="str">
        <f t="shared" si="45"/>
        <v/>
      </c>
      <c r="X22" s="217" t="str">
        <f>IF($A22="","",IF(W22="","",IF($K$4="Media aritmética",(W22&lt;=$B22)*($E$5/$B$4)+(W22&gt;$B22)*0,IF(AND(ROUND(AVERAGE($C22,$E22,$G22,$I22,$K22,$M22,$O22,$Q22,$S22,$U22,$W22,$Y22,$AA22,#REF!,#REF!),2)-$B22/2&lt;=W22,(ROUND(AVERAGE($C22,$E22,$G22,$I22,$K22,$M22,$O22,$Q22,$S22,$U22,$W22,$Y22,$AA22,#REF!,#REF!),2)+$B22/2&gt;=W22)),($E$5/$B$4),0))))</f>
        <v/>
      </c>
      <c r="Y22" s="216">
        <f t="shared" si="46"/>
        <v>7615400</v>
      </c>
      <c r="Z22" s="217">
        <f>IF($A22="","",IF(Y22="","",IF($K$4="Media aritmética",(Y22&lt;=$B22)*($E$5/$B$4)+(Y22&gt;$B22)*0,IF(AND(ROUND(AVERAGE($C22,$E22,$G22,$I22,$K22,$M22,$O22,$Q22,$S22,$U22,$W22,$Y22,$AA22,#REF!,#REF!),2)-$B22/2&lt;=Y22,(ROUND(AVERAGE($C22,$E22,$G22,$I22,$K22,$M22,$O22,$Q22,$S22,$U22,$W22,$Y22,$AA22,#REF!,#REF!),2)+$B22/2&gt;=Y22)),($E$5/$B$4),0))))</f>
        <v>0</v>
      </c>
      <c r="AA22" s="216">
        <f t="shared" si="47"/>
        <v>6210849</v>
      </c>
      <c r="AB22" s="217">
        <f>IF($A22="","",IF(AA22="","",IF($K$4="Media aritmética",(AA22&lt;=$B22)*($E$5/$B$4)+(AA22&gt;$B22)*0,IF(AND(ROUND(AVERAGE($C22,$E22,$G22,$I22,$K22,$M22,$O22,$Q22,$S22,$U22,$W22,$Y22,$AA22,#REF!,#REF!),2)-$B22/2&lt;=AA22,(ROUND(AVERAGE($C22,$E22,$G22,$I22,$K22,$M22,$O22,$Q22,$S22,$U22,$W22,$Y22,$AA22,#REF!,#REF!),2)+$B22/2&gt;=AA22)),($E$5/$B$4),0))))</f>
        <v>1.9672131147540983</v>
      </c>
      <c r="AD22" s="218"/>
      <c r="AE22" s="219"/>
      <c r="AF22" s="219"/>
    </row>
    <row r="23" spans="1:32" s="210" customFormat="1" ht="21" customHeight="1">
      <c r="A23" s="214" t="s">
        <v>310</v>
      </c>
      <c r="B23" s="215">
        <f t="shared" si="48"/>
        <v>8879930.2200000007</v>
      </c>
      <c r="C23" s="216">
        <f t="shared" si="35"/>
        <v>7338841</v>
      </c>
      <c r="D23" s="217">
        <f>IF($A23="","",IF(C23="","",IF($K$4="Media aritmética",(C23&lt;=$B23)*($E$5/$B$4)+(C23&gt;$B23)*0,IF(AND(ROUND(AVERAGE($C23,$E23,$G23,$I23,$K23,$M23,$O23,$Q23,$S23,$U23,$W23,$Y23,$AA23,#REF!,#REF!),2)-$B23/2&lt;=C23,(ROUND(AVERAGE($C23,$E23,$G23,$I23,$K23,$M23,$O23,$Q23,$S23,$U23,$W23,$Y23,$AA23,#REF!,#REF!),2)+$B23/2&gt;=C23)),($E$5/$B$4),0))))</f>
        <v>1.9672131147540983</v>
      </c>
      <c r="E23" s="216">
        <f t="shared" si="36"/>
        <v>10372920</v>
      </c>
      <c r="F23" s="217">
        <f>IF($A23="","",IF(E23="","",IF($K$4="Media aritmética",(E23&lt;=$B23)*($E$5/$B$4)+(E23&gt;$B23)*0,IF(AND(ROUND(AVERAGE($C23,$E23,$G23,$I23,$K23,$M23,$O23,$Q23,$S23,$U23,$W23,$Y23,$AA23,#REF!,#REF!),2)-$B23/2&lt;=E23,(ROUND(AVERAGE($C23,$E23,$G23,$I23,$K23,$M23,$O23,$Q23,$S23,$U23,$W23,$Y23,$AA23,#REF!,#REF!),2)+$B23/2&gt;=E23)),($E$5/$B$4),0))))</f>
        <v>0</v>
      </c>
      <c r="G23" s="216" t="str">
        <f t="shared" si="37"/>
        <v/>
      </c>
      <c r="H23" s="217" t="str">
        <f>IF($A23="","",IF(G23="","",IF($K$4="Media aritmética",(G23&lt;=$B23)*($E$5/$B$4)+(G23&gt;$B23)*0,IF(AND(ROUND(AVERAGE($C23,$E23,$G23,$I23,$K23,$M23,$O23,$Q23,$S23,$U23,$W23,$Y23,$AA23,#REF!,#REF!),2)-$B23/2&lt;=G23,(ROUND(AVERAGE($C23,$E23,$G23,$I23,$K23,$M23,$O23,$Q23,$S23,$U23,$W23,$Y23,$AA23,#REF!,#REF!),2)+$B23/2&gt;=G23)),($E$5/$B$4),0))))</f>
        <v/>
      </c>
      <c r="I23" s="216">
        <f t="shared" si="38"/>
        <v>7321553</v>
      </c>
      <c r="J23" s="217">
        <f>IF($A23="","",IF(I23="","",IF($K$4="Media aritmética",(I23&lt;=$B23)*($E$5/$B$4)+(I23&gt;$B23)*0,IF(AND(ROUND(AVERAGE($C23,$E23,$G23,$I23,$K23,$M23,$O23,$Q23,$S23,$U23,$W23,$Y23,$AA23,#REF!,#REF!),2)-$B23/2&lt;=I23,(ROUND(AVERAGE($C23,$E23,$G23,$I23,$K23,$M23,$O23,$Q23,$S23,$U23,$W23,$Y23,$AA23,#REF!,#REF!),2)+$B23/2&gt;=I23)),($E$5/$B$4),0))))</f>
        <v>1.9672131147540983</v>
      </c>
      <c r="K23" s="216" t="str">
        <f t="shared" si="39"/>
        <v/>
      </c>
      <c r="L23" s="217" t="str">
        <f>IF($A23="","",IF(K23="","",IF($K$4="Media aritmética",(K23&lt;=$B23)*($E$5/$B$4)+(K23&gt;$B23)*0,IF(AND(ROUND(AVERAGE($C23,$E23,$G23,$I23,$K23,$M23,$O23,$Q23,$S23,$U23,$W23,$Y23,$AA23,#REF!,#REF!),2)-$B23/2&lt;=K23,(ROUND(AVERAGE($C23,$E23,$G23,$I23,$K23,$M23,$O23,$Q23,$S23,$U23,$W23,$Y23,$AA23,#REF!,#REF!),2)+$B23/2&gt;=K23)),($E$5/$B$4),0))))</f>
        <v/>
      </c>
      <c r="M23" s="216">
        <f t="shared" si="40"/>
        <v>7019009</v>
      </c>
      <c r="N23" s="217">
        <f>IF($A23="","",IF(M23="","",IF($K$4="Media aritmética",(M23&lt;=$B23)*($E$5/$B$4)+(M23&gt;$B23)*0,IF(AND(ROUND(AVERAGE($C23,$E23,$G23,$I23,$K23,$M23,$O23,$Q23,$S23,$U23,$W23,$Y23,$AA23,#REF!,#REF!),2)-$B23/2&lt;=M23,(ROUND(AVERAGE($C23,$E23,$G23,$I23,$K23,$M23,$O23,$Q23,$S23,$U23,$W23,$Y23,$AA23,#REF!,#REF!),2)+$B23/2&gt;=M23)),($E$5/$B$4),0))))</f>
        <v>1.9672131147540983</v>
      </c>
      <c r="O23" s="216" t="str">
        <f t="shared" si="41"/>
        <v/>
      </c>
      <c r="P23" s="217" t="str">
        <f>IF($A23="","",IF(O23="","",IF($K$4="Media aritmética",(O23&lt;=$B23)*($E$5/$B$4)+(O23&gt;$B23)*0,IF(AND(ROUND(AVERAGE($C23,$E23,$G23,$I23,$K23,$M23,$O23,$Q23,$S23,$U23,$W23,$Y23,$AA23,#REF!,#REF!),2)-$B23/2&lt;=O23,(ROUND(AVERAGE($C23,$E23,$G23,$I23,$K23,$M23,$O23,$Q23,$S23,$U23,$W23,$Y23,$AA23,#REF!,#REF!),2)+$B23/2&gt;=O23)),($E$5/$B$4),0))))</f>
        <v/>
      </c>
      <c r="Q23" s="216">
        <f t="shared" si="42"/>
        <v>9076305</v>
      </c>
      <c r="R23" s="217">
        <f>IF($A23="","",IF(Q23="","",IF($K$4="Media aritmética",(Q23&lt;=$B23)*($E$5/$B$4)+(Q23&gt;$B23)*0,IF(AND(ROUND(AVERAGE($C23,$E23,$G23,$I23,$K23,$M23,$O23,$Q23,$S23,$U23,$W23,$Y23,$AA23,#REF!,#REF!),2)-$B23/2&lt;=Q23,(ROUND(AVERAGE($C23,$E23,$G23,$I23,$K23,$M23,$O23,$Q23,$S23,$U23,$W23,$Y23,$AA23,#REF!,#REF!),2)+$B23/2&gt;=Q23)),($E$5/$B$4),0))))</f>
        <v>0</v>
      </c>
      <c r="S23" s="216">
        <f t="shared" si="43"/>
        <v>10372920</v>
      </c>
      <c r="T23" s="217">
        <f>IF($A23="","",IF(S23="","",IF($K$4="Media aritmética",(S23&lt;=$B23)*($E$5/$B$4)+(S23&gt;$B23)*0,IF(AND(ROUND(AVERAGE($C23,$E23,$G23,$I23,$K23,$M23,$O23,$Q23,$S23,$U23,$W23,$Y23,$AA23,#REF!,#REF!),2)-$B23/2&lt;=S23,(ROUND(AVERAGE($C23,$E23,$G23,$I23,$K23,$M23,$O23,$Q23,$S23,$U23,$W23,$Y23,$AA23,#REF!,#REF!),2)+$B23/2&gt;=S23)),($E$5/$B$4),0))))</f>
        <v>0</v>
      </c>
      <c r="U23" s="216">
        <f t="shared" si="44"/>
        <v>10805125</v>
      </c>
      <c r="V23" s="217">
        <f>IF($A23="","",IF(U23="","",IF($K$4="Media aritmética",(U23&lt;=$B23)*($E$5/$B$4)+(U23&gt;$B23)*0,IF(AND(ROUND(AVERAGE($C23,$E23,$G23,$I23,$K23,$M23,$O23,$Q23,$S23,$U23,$W23,$Y23,$AA23,#REF!,#REF!),2)-$B23/2&lt;=U23,(ROUND(AVERAGE($C23,$E23,$G23,$I23,$K23,$M23,$O23,$Q23,$S23,$U23,$W23,$Y23,$AA23,#REF!,#REF!),2)+$B23/2&gt;=U23)),($E$5/$B$4),0))))</f>
        <v>0</v>
      </c>
      <c r="W23" s="216" t="str">
        <f t="shared" si="45"/>
        <v/>
      </c>
      <c r="X23" s="217" t="str">
        <f>IF($A23="","",IF(W23="","",IF($K$4="Media aritmética",(W23&lt;=$B23)*($E$5/$B$4)+(W23&gt;$B23)*0,IF(AND(ROUND(AVERAGE($C23,$E23,$G23,$I23,$K23,$M23,$O23,$Q23,$S23,$U23,$W23,$Y23,$AA23,#REF!,#REF!),2)-$B23/2&lt;=W23,(ROUND(AVERAGE($C23,$E23,$G23,$I23,$K23,$M23,$O23,$Q23,$S23,$U23,$W23,$Y23,$AA23,#REF!,#REF!),2)+$B23/2&gt;=W23)),($E$5/$B$4),0))))</f>
        <v/>
      </c>
      <c r="Y23" s="216">
        <f t="shared" si="46"/>
        <v>10485293</v>
      </c>
      <c r="Z23" s="217">
        <f>IF($A23="","",IF(Y23="","",IF($K$4="Media aritmética",(Y23&lt;=$B23)*($E$5/$B$4)+(Y23&gt;$B23)*0,IF(AND(ROUND(AVERAGE($C23,$E23,$G23,$I23,$K23,$M23,$O23,$Q23,$S23,$U23,$W23,$Y23,$AA23,#REF!,#REF!),2)-$B23/2&lt;=Y23,(ROUND(AVERAGE($C23,$E23,$G23,$I23,$K23,$M23,$O23,$Q23,$S23,$U23,$W23,$Y23,$AA23,#REF!,#REF!),2)+$B23/2&gt;=Y23)),($E$5/$B$4),0))))</f>
        <v>0</v>
      </c>
      <c r="AA23" s="216">
        <f t="shared" si="47"/>
        <v>7127406</v>
      </c>
      <c r="AB23" s="217">
        <f>IF($A23="","",IF(AA23="","",IF($K$4="Media aritmética",(AA23&lt;=$B23)*($E$5/$B$4)+(AA23&gt;$B23)*0,IF(AND(ROUND(AVERAGE($C23,$E23,$G23,$I23,$K23,$M23,$O23,$Q23,$S23,$U23,$W23,$Y23,$AA23,#REF!,#REF!),2)-$B23/2&lt;=AA23,(ROUND(AVERAGE($C23,$E23,$G23,$I23,$K23,$M23,$O23,$Q23,$S23,$U23,$W23,$Y23,$AA23,#REF!,#REF!),2)+$B23/2&gt;=AA23)),($E$5/$B$4),0))))</f>
        <v>1.9672131147540983</v>
      </c>
      <c r="AD23" s="218"/>
      <c r="AE23" s="219"/>
      <c r="AF23" s="219"/>
    </row>
    <row r="24" spans="1:32" s="210" customFormat="1" ht="21" customHeight="1">
      <c r="A24" s="214" t="s">
        <v>312</v>
      </c>
      <c r="B24" s="215">
        <f t="shared" si="48"/>
        <v>1291090.44</v>
      </c>
      <c r="C24" s="216">
        <f t="shared" si="35"/>
        <v>1334970</v>
      </c>
      <c r="D24" s="217">
        <f>IF($A24="","",IF(C24="","",IF($K$4="Media aritmética",(C24&lt;=$B24)*($E$5/$B$4)+(C24&gt;$B24)*0,IF(AND(ROUND(AVERAGE($C24,$E24,$G24,$I24,$K24,$M24,$O24,$Q24,$S24,$U24,$W24,$Y24,$AA24,#REF!,#REF!),2)-$B24/2&lt;=C24,(ROUND(AVERAGE($C24,$E24,$G24,$I24,$K24,$M24,$O24,$Q24,$S24,$U24,$W24,$Y24,$AA24,#REF!,#REF!),2)+$B24/2&gt;=C24)),($E$5/$B$4),0))))</f>
        <v>0</v>
      </c>
      <c r="E24" s="216">
        <f t="shared" si="36"/>
        <v>978000</v>
      </c>
      <c r="F24" s="217">
        <f>IF($A24="","",IF(E24="","",IF($K$4="Media aritmética",(E24&lt;=$B24)*($E$5/$B$4)+(E24&gt;$B24)*0,IF(AND(ROUND(AVERAGE($C24,$E24,$G24,$I24,$K24,$M24,$O24,$Q24,$S24,$U24,$W24,$Y24,$AA24,#REF!,#REF!),2)-$B24/2&lt;=E24,(ROUND(AVERAGE($C24,$E24,$G24,$I24,$K24,$M24,$O24,$Q24,$S24,$U24,$W24,$Y24,$AA24,#REF!,#REF!),2)+$B24/2&gt;=E24)),($E$5/$B$4),0))))</f>
        <v>1.9672131147540983</v>
      </c>
      <c r="G24" s="216" t="str">
        <f t="shared" si="37"/>
        <v/>
      </c>
      <c r="H24" s="217" t="str">
        <f>IF($A24="","",IF(G24="","",IF($K$4="Media aritmética",(G24&lt;=$B24)*($E$5/$B$4)+(G24&gt;$B24)*0,IF(AND(ROUND(AVERAGE($C24,$E24,$G24,$I24,$K24,$M24,$O24,$Q24,$S24,$U24,$W24,$Y24,$AA24,#REF!,#REF!),2)-$B24/2&lt;=G24,(ROUND(AVERAGE($C24,$E24,$G24,$I24,$K24,$M24,$O24,$Q24,$S24,$U24,$W24,$Y24,$AA24,#REF!,#REF!),2)+$B24/2&gt;=G24)),($E$5/$B$4),0))))</f>
        <v/>
      </c>
      <c r="I24" s="216">
        <f t="shared" si="38"/>
        <v>1330080</v>
      </c>
      <c r="J24" s="217">
        <f>IF($A24="","",IF(I24="","",IF($K$4="Media aritmética",(I24&lt;=$B24)*($E$5/$B$4)+(I24&gt;$B24)*0,IF(AND(ROUND(AVERAGE($C24,$E24,$G24,$I24,$K24,$M24,$O24,$Q24,$S24,$U24,$W24,$Y24,$AA24,#REF!,#REF!),2)-$B24/2&lt;=I24,(ROUND(AVERAGE($C24,$E24,$G24,$I24,$K24,$M24,$O24,$Q24,$S24,$U24,$W24,$Y24,$AA24,#REF!,#REF!),2)+$B24/2&gt;=I24)),($E$5/$B$4),0))))</f>
        <v>0</v>
      </c>
      <c r="K24" s="216" t="str">
        <f t="shared" si="39"/>
        <v/>
      </c>
      <c r="L24" s="217" t="str">
        <f>IF($A24="","",IF(K24="","",IF($K$4="Media aritmética",(K24&lt;=$B24)*($E$5/$B$4)+(K24&gt;$B24)*0,IF(AND(ROUND(AVERAGE($C24,$E24,$G24,$I24,$K24,$M24,$O24,$Q24,$S24,$U24,$W24,$Y24,$AA24,#REF!,#REF!),2)-$B24/2&lt;=K24,(ROUND(AVERAGE($C24,$E24,$G24,$I24,$K24,$M24,$O24,$Q24,$S24,$U24,$W24,$Y24,$AA24,#REF!,#REF!),2)+$B24/2&gt;=K24)),($E$5/$B$4),0))))</f>
        <v/>
      </c>
      <c r="M24" s="216">
        <f t="shared" si="40"/>
        <v>1442550</v>
      </c>
      <c r="N24" s="217">
        <f>IF($A24="","",IF(M24="","",IF($K$4="Media aritmética",(M24&lt;=$B24)*($E$5/$B$4)+(M24&gt;$B24)*0,IF(AND(ROUND(AVERAGE($C24,$E24,$G24,$I24,$K24,$M24,$O24,$Q24,$S24,$U24,$W24,$Y24,$AA24,#REF!,#REF!),2)-$B24/2&lt;=M24,(ROUND(AVERAGE($C24,$E24,$G24,$I24,$K24,$M24,$O24,$Q24,$S24,$U24,$W24,$Y24,$AA24,#REF!,#REF!),2)+$B24/2&gt;=M24)),($E$5/$B$4),0))))</f>
        <v>0</v>
      </c>
      <c r="O24" s="216" t="str">
        <f t="shared" si="41"/>
        <v/>
      </c>
      <c r="P24" s="217" t="str">
        <f>IF($A24="","",IF(O24="","",IF($K$4="Media aritmética",(O24&lt;=$B24)*($E$5/$B$4)+(O24&gt;$B24)*0,IF(AND(ROUND(AVERAGE($C24,$E24,$G24,$I24,$K24,$M24,$O24,$Q24,$S24,$U24,$W24,$Y24,$AA24,#REF!,#REF!),2)-$B24/2&lt;=O24,(ROUND(AVERAGE($C24,$E24,$G24,$I24,$K24,$M24,$O24,$Q24,$S24,$U24,$W24,$Y24,$AA24,#REF!,#REF!),2)+$B24/2&gt;=O24)),($E$5/$B$4),0))))</f>
        <v/>
      </c>
      <c r="Q24" s="216">
        <f t="shared" si="42"/>
        <v>2200500</v>
      </c>
      <c r="R24" s="217">
        <f>IF($A24="","",IF(Q24="","",IF($K$4="Media aritmética",(Q24&lt;=$B24)*($E$5/$B$4)+(Q24&gt;$B24)*0,IF(AND(ROUND(AVERAGE($C24,$E24,$G24,$I24,$K24,$M24,$O24,$Q24,$S24,$U24,$W24,$Y24,$AA24,#REF!,#REF!),2)-$B24/2&lt;=Q24,(ROUND(AVERAGE($C24,$E24,$G24,$I24,$K24,$M24,$O24,$Q24,$S24,$U24,$W24,$Y24,$AA24,#REF!,#REF!),2)+$B24/2&gt;=Q24)),($E$5/$B$4),0))))</f>
        <v>0</v>
      </c>
      <c r="S24" s="216">
        <f t="shared" si="43"/>
        <v>1026900</v>
      </c>
      <c r="T24" s="217">
        <f>IF($A24="","",IF(S24="","",IF($K$4="Media aritmética",(S24&lt;=$B24)*($E$5/$B$4)+(S24&gt;$B24)*0,IF(AND(ROUND(AVERAGE($C24,$E24,$G24,$I24,$K24,$M24,$O24,$Q24,$S24,$U24,$W24,$Y24,$AA24,#REF!,#REF!),2)-$B24/2&lt;=S24,(ROUND(AVERAGE($C24,$E24,$G24,$I24,$K24,$M24,$O24,$Q24,$S24,$U24,$W24,$Y24,$AA24,#REF!,#REF!),2)+$B24/2&gt;=S24)),($E$5/$B$4),0))))</f>
        <v>1.9672131147540983</v>
      </c>
      <c r="U24" s="216">
        <f t="shared" si="44"/>
        <v>978000</v>
      </c>
      <c r="V24" s="217">
        <f>IF($A24="","",IF(U24="","",IF($K$4="Media aritmética",(U24&lt;=$B24)*($E$5/$B$4)+(U24&gt;$B24)*0,IF(AND(ROUND(AVERAGE($C24,$E24,$G24,$I24,$K24,$M24,$O24,$Q24,$S24,$U24,$W24,$Y24,$AA24,#REF!,#REF!),2)-$B24/2&lt;=U24,(ROUND(AVERAGE($C24,$E24,$G24,$I24,$K24,$M24,$O24,$Q24,$S24,$U24,$W24,$Y24,$AA24,#REF!,#REF!),2)+$B24/2&gt;=U24)),($E$5/$B$4),0))))</f>
        <v>1.9672131147540983</v>
      </c>
      <c r="W24" s="216" t="str">
        <f t="shared" si="45"/>
        <v/>
      </c>
      <c r="X24" s="217" t="str">
        <f>IF($A24="","",IF(W24="","",IF($K$4="Media aritmética",(W24&lt;=$B24)*($E$5/$B$4)+(W24&gt;$B24)*0,IF(AND(ROUND(AVERAGE($C24,$E24,$G24,$I24,$K24,$M24,$O24,$Q24,$S24,$U24,$W24,$Y24,$AA24,#REF!,#REF!),2)-$B24/2&lt;=W24,(ROUND(AVERAGE($C24,$E24,$G24,$I24,$K24,$M24,$O24,$Q24,$S24,$U24,$W24,$Y24,$AA24,#REF!,#REF!),2)+$B24/2&gt;=W24)),($E$5/$B$4),0))))</f>
        <v/>
      </c>
      <c r="Y24" s="216">
        <f t="shared" si="46"/>
        <v>951105</v>
      </c>
      <c r="Z24" s="217">
        <f>IF($A24="","",IF(Y24="","",IF($K$4="Media aritmética",(Y24&lt;=$B24)*($E$5/$B$4)+(Y24&gt;$B24)*0,IF(AND(ROUND(AVERAGE($C24,$E24,$G24,$I24,$K24,$M24,$O24,$Q24,$S24,$U24,$W24,$Y24,$AA24,#REF!,#REF!),2)-$B24/2&lt;=Y24,(ROUND(AVERAGE($C24,$E24,$G24,$I24,$K24,$M24,$O24,$Q24,$S24,$U24,$W24,$Y24,$AA24,#REF!,#REF!),2)+$B24/2&gt;=Y24)),($E$5/$B$4),0))))</f>
        <v>1.9672131147540983</v>
      </c>
      <c r="AA24" s="216">
        <f t="shared" si="47"/>
        <v>1377709</v>
      </c>
      <c r="AB24" s="217">
        <f>IF($A24="","",IF(AA24="","",IF($K$4="Media aritmética",(AA24&lt;=$B24)*($E$5/$B$4)+(AA24&gt;$B24)*0,IF(AND(ROUND(AVERAGE($C24,$E24,$G24,$I24,$K24,$M24,$O24,$Q24,$S24,$U24,$W24,$Y24,$AA24,#REF!,#REF!),2)-$B24/2&lt;=AA24,(ROUND(AVERAGE($C24,$E24,$G24,$I24,$K24,$M24,$O24,$Q24,$S24,$U24,$W24,$Y24,$AA24,#REF!,#REF!),2)+$B24/2&gt;=AA24)),($E$5/$B$4),0))))</f>
        <v>0</v>
      </c>
      <c r="AD24" s="218"/>
      <c r="AE24" s="219"/>
      <c r="AF24" s="219"/>
    </row>
    <row r="25" spans="1:32" s="210" customFormat="1" ht="21" customHeight="1">
      <c r="A25" s="214" t="s">
        <v>314</v>
      </c>
      <c r="B25" s="215">
        <f t="shared" si="48"/>
        <v>1519136.44</v>
      </c>
      <c r="C25" s="216">
        <f t="shared" si="35"/>
        <v>1267670</v>
      </c>
      <c r="D25" s="217">
        <f>IF($A25="","",IF(C25="","",IF($K$4="Media aritmética",(C25&lt;=$B25)*($E$5/$B$4)+(C25&gt;$B25)*0,IF(AND(ROUND(AVERAGE($C25,$E25,$G25,$I25,$K25,$M25,$O25,$Q25,$S25,$U25,$W25,$Y25,$AA25,#REF!,#REF!),2)-$B25/2&lt;=C25,(ROUND(AVERAGE($C25,$E25,$G25,$I25,$K25,$M25,$O25,$Q25,$S25,$U25,$W25,$Y25,$AA25,#REF!,#REF!),2)+$B25/2&gt;=C25)),($E$5/$B$4),0))))</f>
        <v>1.9672131147540983</v>
      </c>
      <c r="E25" s="216">
        <f t="shared" si="36"/>
        <v>1860800</v>
      </c>
      <c r="F25" s="217">
        <f>IF($A25="","",IF(E25="","",IF($K$4="Media aritmética",(E25&lt;=$B25)*($E$5/$B$4)+(E25&gt;$B25)*0,IF(AND(ROUND(AVERAGE($C25,$E25,$G25,$I25,$K25,$M25,$O25,$Q25,$S25,$U25,$W25,$Y25,$AA25,#REF!,#REF!),2)-$B25/2&lt;=E25,(ROUND(AVERAGE($C25,$E25,$G25,$I25,$K25,$M25,$O25,$Q25,$S25,$U25,$W25,$Y25,$AA25,#REF!,#REF!),2)+$B25/2&gt;=E25)),($E$5/$B$4),0))))</f>
        <v>0</v>
      </c>
      <c r="G25" s="216" t="str">
        <f t="shared" si="37"/>
        <v/>
      </c>
      <c r="H25" s="217" t="str">
        <f>IF($A25="","",IF(G25="","",IF($K$4="Media aritmética",(G25&lt;=$B25)*($E$5/$B$4)+(G25&gt;$B25)*0,IF(AND(ROUND(AVERAGE($C25,$E25,$G25,$I25,$K25,$M25,$O25,$Q25,$S25,$U25,$W25,$Y25,$AA25,#REF!,#REF!),2)-$B25/2&lt;=G25,(ROUND(AVERAGE($C25,$E25,$G25,$I25,$K25,$M25,$O25,$Q25,$S25,$U25,$W25,$Y25,$AA25,#REF!,#REF!),2)+$B25/2&gt;=G25)),($E$5/$B$4),0))))</f>
        <v/>
      </c>
      <c r="I25" s="216">
        <f t="shared" si="38"/>
        <v>1802650</v>
      </c>
      <c r="J25" s="217">
        <f>IF($A25="","",IF(I25="","",IF($K$4="Media aritmética",(I25&lt;=$B25)*($E$5/$B$4)+(I25&gt;$B25)*0,IF(AND(ROUND(AVERAGE($C25,$E25,$G25,$I25,$K25,$M25,$O25,$Q25,$S25,$U25,$W25,$Y25,$AA25,#REF!,#REF!),2)-$B25/2&lt;=I25,(ROUND(AVERAGE($C25,$E25,$G25,$I25,$K25,$M25,$O25,$Q25,$S25,$U25,$W25,$Y25,$AA25,#REF!,#REF!),2)+$B25/2&gt;=I25)),($E$5/$B$4),0))))</f>
        <v>0</v>
      </c>
      <c r="K25" s="216" t="str">
        <f t="shared" si="39"/>
        <v/>
      </c>
      <c r="L25" s="217" t="str">
        <f>IF($A25="","",IF(K25="","",IF($K$4="Media aritmética",(K25&lt;=$B25)*($E$5/$B$4)+(K25&gt;$B25)*0,IF(AND(ROUND(AVERAGE($C25,$E25,$G25,$I25,$K25,$M25,$O25,$Q25,$S25,$U25,$W25,$Y25,$AA25,#REF!,#REF!),2)-$B25/2&lt;=K25,(ROUND(AVERAGE($C25,$E25,$G25,$I25,$K25,$M25,$O25,$Q25,$S25,$U25,$W25,$Y25,$AA25,#REF!,#REF!),2)+$B25/2&gt;=K25)),($E$5/$B$4),0))))</f>
        <v/>
      </c>
      <c r="M25" s="216">
        <f t="shared" si="40"/>
        <v>1977100</v>
      </c>
      <c r="N25" s="217">
        <f>IF($A25="","",IF(M25="","",IF($K$4="Media aritmética",(M25&lt;=$B25)*($E$5/$B$4)+(M25&gt;$B25)*0,IF(AND(ROUND(AVERAGE($C25,$E25,$G25,$I25,$K25,$M25,$O25,$Q25,$S25,$U25,$W25,$Y25,$AA25,#REF!,#REF!),2)-$B25/2&lt;=M25,(ROUND(AVERAGE($C25,$E25,$G25,$I25,$K25,$M25,$O25,$Q25,$S25,$U25,$W25,$Y25,$AA25,#REF!,#REF!),2)+$B25/2&gt;=M25)),($E$5/$B$4),0))))</f>
        <v>0</v>
      </c>
      <c r="O25" s="216" t="str">
        <f t="shared" si="41"/>
        <v/>
      </c>
      <c r="P25" s="217" t="str">
        <f>IF($A25="","",IF(O25="","",IF($K$4="Media aritmética",(O25&lt;=$B25)*($E$5/$B$4)+(O25&gt;$B25)*0,IF(AND(ROUND(AVERAGE($C25,$E25,$G25,$I25,$K25,$M25,$O25,$Q25,$S25,$U25,$W25,$Y25,$AA25,#REF!,#REF!),2)-$B25/2&lt;=O25,(ROUND(AVERAGE($C25,$E25,$G25,$I25,$K25,$M25,$O25,$Q25,$S25,$U25,$W25,$Y25,$AA25,#REF!,#REF!),2)+$B25/2&gt;=O25)),($E$5/$B$4),0))))</f>
        <v/>
      </c>
      <c r="Q25" s="216">
        <f t="shared" si="42"/>
        <v>1744500</v>
      </c>
      <c r="R25" s="217">
        <f>IF($A25="","",IF(Q25="","",IF($K$4="Media aritmética",(Q25&lt;=$B25)*($E$5/$B$4)+(Q25&gt;$B25)*0,IF(AND(ROUND(AVERAGE($C25,$E25,$G25,$I25,$K25,$M25,$O25,$Q25,$S25,$U25,$W25,$Y25,$AA25,#REF!,#REF!),2)-$B25/2&lt;=Q25,(ROUND(AVERAGE($C25,$E25,$G25,$I25,$K25,$M25,$O25,$Q25,$S25,$U25,$W25,$Y25,$AA25,#REF!,#REF!),2)+$B25/2&gt;=Q25)),($E$5/$B$4),0))))</f>
        <v>0</v>
      </c>
      <c r="S25" s="216">
        <f t="shared" si="43"/>
        <v>1163000</v>
      </c>
      <c r="T25" s="217">
        <f>IF($A25="","",IF(S25="","",IF($K$4="Media aritmética",(S25&lt;=$B25)*($E$5/$B$4)+(S25&gt;$B25)*0,IF(AND(ROUND(AVERAGE($C25,$E25,$G25,$I25,$K25,$M25,$O25,$Q25,$S25,$U25,$W25,$Y25,$AA25,#REF!,#REF!),2)-$B25/2&lt;=S25,(ROUND(AVERAGE($C25,$E25,$G25,$I25,$K25,$M25,$O25,$Q25,$S25,$U25,$W25,$Y25,$AA25,#REF!,#REF!),2)+$B25/2&gt;=S25)),($E$5/$B$4),0))))</f>
        <v>1.9672131147540983</v>
      </c>
      <c r="U25" s="216">
        <f t="shared" si="44"/>
        <v>1279300</v>
      </c>
      <c r="V25" s="217">
        <f>IF($A25="","",IF(U25="","",IF($K$4="Media aritmética",(U25&lt;=$B25)*($E$5/$B$4)+(U25&gt;$B25)*0,IF(AND(ROUND(AVERAGE($C25,$E25,$G25,$I25,$K25,$M25,$O25,$Q25,$S25,$U25,$W25,$Y25,$AA25,#REF!,#REF!),2)-$B25/2&lt;=U25,(ROUND(AVERAGE($C25,$E25,$G25,$I25,$K25,$M25,$O25,$Q25,$S25,$U25,$W25,$Y25,$AA25,#REF!,#REF!),2)+$B25/2&gt;=U25)),($E$5/$B$4),0))))</f>
        <v>1.9672131147540983</v>
      </c>
      <c r="W25" s="216" t="str">
        <f t="shared" si="45"/>
        <v/>
      </c>
      <c r="X25" s="217" t="str">
        <f>IF($A25="","",IF(W25="","",IF($K$4="Media aritmética",(W25&lt;=$B25)*($E$5/$B$4)+(W25&gt;$B25)*0,IF(AND(ROUND(AVERAGE($C25,$E25,$G25,$I25,$K25,$M25,$O25,$Q25,$S25,$U25,$W25,$Y25,$AA25,#REF!,#REF!),2)-$B25/2&lt;=W25,(ROUND(AVERAGE($C25,$E25,$G25,$I25,$K25,$M25,$O25,$Q25,$S25,$U25,$W25,$Y25,$AA25,#REF!,#REF!),2)+$B25/2&gt;=W25)),($E$5/$B$4),0))))</f>
        <v/>
      </c>
      <c r="Y25" s="216">
        <f t="shared" si="46"/>
        <v>1238595</v>
      </c>
      <c r="Z25" s="217">
        <f>IF($A25="","",IF(Y25="","",IF($K$4="Media aritmética",(Y25&lt;=$B25)*($E$5/$B$4)+(Y25&gt;$B25)*0,IF(AND(ROUND(AVERAGE($C25,$E25,$G25,$I25,$K25,$M25,$O25,$Q25,$S25,$U25,$W25,$Y25,$AA25,#REF!,#REF!),2)-$B25/2&lt;=Y25,(ROUND(AVERAGE($C25,$E25,$G25,$I25,$K25,$M25,$O25,$Q25,$S25,$U25,$W25,$Y25,$AA25,#REF!,#REF!),2)+$B25/2&gt;=Y25)),($E$5/$B$4),0))))</f>
        <v>1.9672131147540983</v>
      </c>
      <c r="AA25" s="216">
        <f t="shared" si="47"/>
        <v>1338613</v>
      </c>
      <c r="AB25" s="217">
        <f>IF($A25="","",IF(AA25="","",IF($K$4="Media aritmética",(AA25&lt;=$B25)*($E$5/$B$4)+(AA25&gt;$B25)*0,IF(AND(ROUND(AVERAGE($C25,$E25,$G25,$I25,$K25,$M25,$O25,$Q25,$S25,$U25,$W25,$Y25,$AA25,#REF!,#REF!),2)-$B25/2&lt;=AA25,(ROUND(AVERAGE($C25,$E25,$G25,$I25,$K25,$M25,$O25,$Q25,$S25,$U25,$W25,$Y25,$AA25,#REF!,#REF!),2)+$B25/2&gt;=AA25)),($E$5/$B$4),0))))</f>
        <v>1.9672131147540983</v>
      </c>
      <c r="AD25" s="218"/>
      <c r="AE25" s="219"/>
      <c r="AF25" s="219"/>
    </row>
    <row r="26" spans="1:32" s="210" customFormat="1" ht="21" customHeight="1">
      <c r="A26" s="214" t="s">
        <v>316</v>
      </c>
      <c r="B26" s="215">
        <f t="shared" si="48"/>
        <v>5128185.33</v>
      </c>
      <c r="C26" s="216">
        <f t="shared" si="35"/>
        <v>7356654</v>
      </c>
      <c r="D26" s="217">
        <f>IF($A26="","",IF(C26="","",IF($K$4="Media aritmética",(C26&lt;=$B26)*($E$5/$B$4)+(C26&gt;$B26)*0,IF(AND(ROUND(AVERAGE($C26,$E26,$G26,$I26,$K26,$M26,$O26,$Q26,$S26,$U26,$W26,$Y26,$AA26,#REF!,#REF!),2)-$B26/2&lt;=C26,(ROUND(AVERAGE($C26,$E26,$G26,$I26,$K26,$M26,$O26,$Q26,$S26,$U26,$W26,$Y26,$AA26,#REF!,#REF!),2)+$B26/2&gt;=C26)),($E$5/$B$4),0))))</f>
        <v>0</v>
      </c>
      <c r="E26" s="216">
        <f t="shared" si="36"/>
        <v>6588048</v>
      </c>
      <c r="F26" s="217">
        <f>IF($A26="","",IF(E26="","",IF($K$4="Media aritmética",(E26&lt;=$B26)*($E$5/$B$4)+(E26&gt;$B26)*0,IF(AND(ROUND(AVERAGE($C26,$E26,$G26,$I26,$K26,$M26,$O26,$Q26,$S26,$U26,$W26,$Y26,$AA26,#REF!,#REF!),2)-$B26/2&lt;=E26,(ROUND(AVERAGE($C26,$E26,$G26,$I26,$K26,$M26,$O26,$Q26,$S26,$U26,$W26,$Y26,$AA26,#REF!,#REF!),2)+$B26/2&gt;=E26)),($E$5/$B$4),0))))</f>
        <v>0</v>
      </c>
      <c r="G26" s="216" t="str">
        <f t="shared" si="37"/>
        <v/>
      </c>
      <c r="H26" s="217" t="str">
        <f>IF($A26="","",IF(G26="","",IF($K$4="Media aritmética",(G26&lt;=$B26)*($E$5/$B$4)+(G26&gt;$B26)*0,IF(AND(ROUND(AVERAGE($C26,$E26,$G26,$I26,$K26,$M26,$O26,$Q26,$S26,$U26,$W26,$Y26,$AA26,#REF!,#REF!),2)-$B26/2&lt;=G26,(ROUND(AVERAGE($C26,$E26,$G26,$I26,$K26,$M26,$O26,$Q26,$S26,$U26,$W26,$Y26,$AA26,#REF!,#REF!),2)+$B26/2&gt;=G26)),($E$5/$B$4),0))))</f>
        <v/>
      </c>
      <c r="I26" s="216">
        <f t="shared" si="38"/>
        <v>7686056</v>
      </c>
      <c r="J26" s="217">
        <f>IF($A26="","",IF(I26="","",IF($K$4="Media aritmética",(I26&lt;=$B26)*($E$5/$B$4)+(I26&gt;$B26)*0,IF(AND(ROUND(AVERAGE($C26,$E26,$G26,$I26,$K26,$M26,$O26,$Q26,$S26,$U26,$W26,$Y26,$AA26,#REF!,#REF!),2)-$B26/2&lt;=I26,(ROUND(AVERAGE($C26,$E26,$G26,$I26,$K26,$M26,$O26,$Q26,$S26,$U26,$W26,$Y26,$AA26,#REF!,#REF!),2)+$B26/2&gt;=I26)),($E$5/$B$4),0))))</f>
        <v>0</v>
      </c>
      <c r="K26" s="216" t="str">
        <f t="shared" si="39"/>
        <v/>
      </c>
      <c r="L26" s="217" t="str">
        <f>IF($A26="","",IF(K26="","",IF($K$4="Media aritmética",(K26&lt;=$B26)*($E$5/$B$4)+(K26&gt;$B26)*0,IF(AND(ROUND(AVERAGE($C26,$E26,$G26,$I26,$K26,$M26,$O26,$Q26,$S26,$U26,$W26,$Y26,$AA26,#REF!,#REF!),2)-$B26/2&lt;=K26,(ROUND(AVERAGE($C26,$E26,$G26,$I26,$K26,$M26,$O26,$Q26,$S26,$U26,$W26,$Y26,$AA26,#REF!,#REF!),2)+$B26/2&gt;=K26)),($E$5/$B$4),0))))</f>
        <v/>
      </c>
      <c r="M26" s="216">
        <f t="shared" si="40"/>
        <v>5215538</v>
      </c>
      <c r="N26" s="217">
        <f>IF($A26="","",IF(M26="","",IF($K$4="Media aritmética",(M26&lt;=$B26)*($E$5/$B$4)+(M26&gt;$B26)*0,IF(AND(ROUND(AVERAGE($C26,$E26,$G26,$I26,$K26,$M26,$O26,$Q26,$S26,$U26,$W26,$Y26,$AA26,#REF!,#REF!),2)-$B26/2&lt;=M26,(ROUND(AVERAGE($C26,$E26,$G26,$I26,$K26,$M26,$O26,$Q26,$S26,$U26,$W26,$Y26,$AA26,#REF!,#REF!),2)+$B26/2&gt;=M26)),($E$5/$B$4),0))))</f>
        <v>0</v>
      </c>
      <c r="O26" s="216" t="str">
        <f t="shared" si="41"/>
        <v/>
      </c>
      <c r="P26" s="217" t="str">
        <f>IF($A26="","",IF(O26="","",IF($K$4="Media aritmética",(O26&lt;=$B26)*($E$5/$B$4)+(O26&gt;$B26)*0,IF(AND(ROUND(AVERAGE($C26,$E26,$G26,$I26,$K26,$M26,$O26,$Q26,$S26,$U26,$W26,$Y26,$AA26,#REF!,#REF!),2)-$B26/2&lt;=O26,(ROUND(AVERAGE($C26,$E26,$G26,$I26,$K26,$M26,$O26,$Q26,$S26,$U26,$W26,$Y26,$AA26,#REF!,#REF!),2)+$B26/2&gt;=O26)),($E$5/$B$4),0))))</f>
        <v/>
      </c>
      <c r="Q26" s="216">
        <f t="shared" si="42"/>
        <v>4666534</v>
      </c>
      <c r="R26" s="217">
        <f>IF($A26="","",IF(Q26="","",IF($K$4="Media aritmética",(Q26&lt;=$B26)*($E$5/$B$4)+(Q26&gt;$B26)*0,IF(AND(ROUND(AVERAGE($C26,$E26,$G26,$I26,$K26,$M26,$O26,$Q26,$S26,$U26,$W26,$Y26,$AA26,#REF!,#REF!),2)-$B26/2&lt;=Q26,(ROUND(AVERAGE($C26,$E26,$G26,$I26,$K26,$M26,$O26,$Q26,$S26,$U26,$W26,$Y26,$AA26,#REF!,#REF!),2)+$B26/2&gt;=Q26)),($E$5/$B$4),0))))</f>
        <v>1.9672131147540983</v>
      </c>
      <c r="S26" s="216">
        <f t="shared" si="43"/>
        <v>3294024</v>
      </c>
      <c r="T26" s="217">
        <f>IF($A26="","",IF(S26="","",IF($K$4="Media aritmética",(S26&lt;=$B26)*($E$5/$B$4)+(S26&gt;$B26)*0,IF(AND(ROUND(AVERAGE($C26,$E26,$G26,$I26,$K26,$M26,$O26,$Q26,$S26,$U26,$W26,$Y26,$AA26,#REF!,#REF!),2)-$B26/2&lt;=S26,(ROUND(AVERAGE($C26,$E26,$G26,$I26,$K26,$M26,$O26,$Q26,$S26,$U26,$W26,$Y26,$AA26,#REF!,#REF!),2)+$B26/2&gt;=S26)),($E$5/$B$4),0))))</f>
        <v>1.9672131147540983</v>
      </c>
      <c r="U26" s="216">
        <f t="shared" si="44"/>
        <v>3568526</v>
      </c>
      <c r="V26" s="217">
        <f>IF($A26="","",IF(U26="","",IF($K$4="Media aritmética",(U26&lt;=$B26)*($E$5/$B$4)+(U26&gt;$B26)*0,IF(AND(ROUND(AVERAGE($C26,$E26,$G26,$I26,$K26,$M26,$O26,$Q26,$S26,$U26,$W26,$Y26,$AA26,#REF!,#REF!),2)-$B26/2&lt;=U26,(ROUND(AVERAGE($C26,$E26,$G26,$I26,$K26,$M26,$O26,$Q26,$S26,$U26,$W26,$Y26,$AA26,#REF!,#REF!),2)+$B26/2&gt;=U26)),($E$5/$B$4),0))))</f>
        <v>1.9672131147540983</v>
      </c>
      <c r="W26" s="216" t="str">
        <f t="shared" si="45"/>
        <v/>
      </c>
      <c r="X26" s="217" t="str">
        <f>IF($A26="","",IF(W26="","",IF($K$4="Media aritmética",(W26&lt;=$B26)*($E$5/$B$4)+(W26&gt;$B26)*0,IF(AND(ROUND(AVERAGE($C26,$E26,$G26,$I26,$K26,$M26,$O26,$Q26,$S26,$U26,$W26,$Y26,$AA26,#REF!,#REF!),2)-$B26/2&lt;=W26,(ROUND(AVERAGE($C26,$E26,$G26,$I26,$K26,$M26,$O26,$Q26,$S26,$U26,$W26,$Y26,$AA26,#REF!,#REF!),2)+$B26/2&gt;=W26)),($E$5/$B$4),0))))</f>
        <v/>
      </c>
      <c r="Y26" s="216">
        <f t="shared" si="46"/>
        <v>3472450</v>
      </c>
      <c r="Z26" s="217">
        <f>IF($A26="","",IF(Y26="","",IF($K$4="Media aritmética",(Y26&lt;=$B26)*($E$5/$B$4)+(Y26&gt;$B26)*0,IF(AND(ROUND(AVERAGE($C26,$E26,$G26,$I26,$K26,$M26,$O26,$Q26,$S26,$U26,$W26,$Y26,$AA26,#REF!,#REF!),2)-$B26/2&lt;=Y26,(ROUND(AVERAGE($C26,$E26,$G26,$I26,$K26,$M26,$O26,$Q26,$S26,$U26,$W26,$Y26,$AA26,#REF!,#REF!),2)+$B26/2&gt;=Y26)),($E$5/$B$4),0))))</f>
        <v>1.9672131147540983</v>
      </c>
      <c r="AA26" s="216">
        <f t="shared" si="47"/>
        <v>4305838</v>
      </c>
      <c r="AB26" s="217">
        <f>IF($A26="","",IF(AA26="","",IF($K$4="Media aritmética",(AA26&lt;=$B26)*($E$5/$B$4)+(AA26&gt;$B26)*0,IF(AND(ROUND(AVERAGE($C26,$E26,$G26,$I26,$K26,$M26,$O26,$Q26,$S26,$U26,$W26,$Y26,$AA26,#REF!,#REF!),2)-$B26/2&lt;=AA26,(ROUND(AVERAGE($C26,$E26,$G26,$I26,$K26,$M26,$O26,$Q26,$S26,$U26,$W26,$Y26,$AA26,#REF!,#REF!),2)+$B26/2&gt;=AA26)),($E$5/$B$4),0))))</f>
        <v>1.9672131147540983</v>
      </c>
      <c r="AD26" s="218"/>
      <c r="AE26" s="219"/>
      <c r="AF26" s="219"/>
    </row>
    <row r="27" spans="1:32" s="210" customFormat="1" ht="21" customHeight="1">
      <c r="A27" s="214" t="s">
        <v>318</v>
      </c>
      <c r="B27" s="215">
        <f t="shared" si="48"/>
        <v>2002777.11</v>
      </c>
      <c r="C27" s="216">
        <f t="shared" si="35"/>
        <v>2660700</v>
      </c>
      <c r="D27" s="217">
        <f>IF($A27="","",IF(C27="","",IF($K$4="Media aritmética",(C27&lt;=$B27)*($E$5/$B$4)+(C27&gt;$B27)*0,IF(AND(ROUND(AVERAGE($C27,$E27,$G27,$I27,$K27,$M27,$O27,$Q27,$S27,$U27,$W27,$Y27,$AA27,#REF!,#REF!),2)-$B27/2&lt;=C27,(ROUND(AVERAGE($C27,$E27,$G27,$I27,$K27,$M27,$O27,$Q27,$S27,$U27,$W27,$Y27,$AA27,#REF!,#REF!),2)+$B27/2&gt;=C27)),($E$5/$B$4),0))))</f>
        <v>0</v>
      </c>
      <c r="E27" s="216">
        <f t="shared" si="36"/>
        <v>1954800</v>
      </c>
      <c r="F27" s="217">
        <f>IF($A27="","",IF(E27="","",IF($K$4="Media aritmética",(E27&lt;=$B27)*($E$5/$B$4)+(E27&gt;$B27)*0,IF(AND(ROUND(AVERAGE($C27,$E27,$G27,$I27,$K27,$M27,$O27,$Q27,$S27,$U27,$W27,$Y27,$AA27,#REF!,#REF!),2)-$B27/2&lt;=E27,(ROUND(AVERAGE($C27,$E27,$G27,$I27,$K27,$M27,$O27,$Q27,$S27,$U27,$W27,$Y27,$AA27,#REF!,#REF!),2)+$B27/2&gt;=E27)),($E$5/$B$4),0))))</f>
        <v>1.9672131147540983</v>
      </c>
      <c r="G27" s="216" t="str">
        <f t="shared" si="37"/>
        <v/>
      </c>
      <c r="H27" s="217" t="str">
        <f>IF($A27="","",IF(G27="","",IF($K$4="Media aritmética",(G27&lt;=$B27)*($E$5/$B$4)+(G27&gt;$B27)*0,IF(AND(ROUND(AVERAGE($C27,$E27,$G27,$I27,$K27,$M27,$O27,$Q27,$S27,$U27,$W27,$Y27,$AA27,#REF!,#REF!),2)-$B27/2&lt;=G27,(ROUND(AVERAGE($C27,$E27,$G27,$I27,$K27,$M27,$O27,$Q27,$S27,$U27,$W27,$Y27,$AA27,#REF!,#REF!),2)+$B27/2&gt;=G27)),($E$5/$B$4),0))))</f>
        <v/>
      </c>
      <c r="I27" s="216">
        <f t="shared" si="38"/>
        <v>2660700</v>
      </c>
      <c r="J27" s="217">
        <f>IF($A27="","",IF(I27="","",IF($K$4="Media aritmética",(I27&lt;=$B27)*($E$5/$B$4)+(I27&gt;$B27)*0,IF(AND(ROUND(AVERAGE($C27,$E27,$G27,$I27,$K27,$M27,$O27,$Q27,$S27,$U27,$W27,$Y27,$AA27,#REF!,#REF!),2)-$B27/2&lt;=I27,(ROUND(AVERAGE($C27,$E27,$G27,$I27,$K27,$M27,$O27,$Q27,$S27,$U27,$W27,$Y27,$AA27,#REF!,#REF!),2)+$B27/2&gt;=I27)),($E$5/$B$4),0))))</f>
        <v>0</v>
      </c>
      <c r="K27" s="216" t="str">
        <f t="shared" si="39"/>
        <v/>
      </c>
      <c r="L27" s="217" t="str">
        <f>IF($A27="","",IF(K27="","",IF($K$4="Media aritmética",(K27&lt;=$B27)*($E$5/$B$4)+(K27&gt;$B27)*0,IF(AND(ROUND(AVERAGE($C27,$E27,$G27,$I27,$K27,$M27,$O27,$Q27,$S27,$U27,$W27,$Y27,$AA27,#REF!,#REF!),2)-$B27/2&lt;=K27,(ROUND(AVERAGE($C27,$E27,$G27,$I27,$K27,$M27,$O27,$Q27,$S27,$U27,$W27,$Y27,$AA27,#REF!,#REF!),2)+$B27/2&gt;=K27)),($E$5/$B$4),0))))</f>
        <v/>
      </c>
      <c r="M27" s="216">
        <f t="shared" si="40"/>
        <v>1216320</v>
      </c>
      <c r="N27" s="217">
        <f>IF($A27="","",IF(M27="","",IF($K$4="Media aritmética",(M27&lt;=$B27)*($E$5/$B$4)+(M27&gt;$B27)*0,IF(AND(ROUND(AVERAGE($C27,$E27,$G27,$I27,$K27,$M27,$O27,$Q27,$S27,$U27,$W27,$Y27,$AA27,#REF!,#REF!),2)-$B27/2&lt;=M27,(ROUND(AVERAGE($C27,$E27,$G27,$I27,$K27,$M27,$O27,$Q27,$S27,$U27,$W27,$Y27,$AA27,#REF!,#REF!),2)+$B27/2&gt;=M27)),($E$5/$B$4),0))))</f>
        <v>1.9672131147540983</v>
      </c>
      <c r="O27" s="216" t="str">
        <f t="shared" si="41"/>
        <v/>
      </c>
      <c r="P27" s="217" t="str">
        <f>IF($A27="","",IF(O27="","",IF($K$4="Media aritmética",(O27&lt;=$B27)*($E$5/$B$4)+(O27&gt;$B27)*0,IF(AND(ROUND(AVERAGE($C27,$E27,$G27,$I27,$K27,$M27,$O27,$Q27,$S27,$U27,$W27,$Y27,$AA27,#REF!,#REF!),2)-$B27/2&lt;=O27,(ROUND(AVERAGE($C27,$E27,$G27,$I27,$K27,$M27,$O27,$Q27,$S27,$U27,$W27,$Y27,$AA27,#REF!,#REF!),2)+$B27/2&gt;=O27)),($E$5/$B$4),0))))</f>
        <v/>
      </c>
      <c r="Q27" s="216">
        <f t="shared" si="42"/>
        <v>1737600</v>
      </c>
      <c r="R27" s="217">
        <f>IF($A27="","",IF(Q27="","",IF($K$4="Media aritmética",(Q27&lt;=$B27)*($E$5/$B$4)+(Q27&gt;$B27)*0,IF(AND(ROUND(AVERAGE($C27,$E27,$G27,$I27,$K27,$M27,$O27,$Q27,$S27,$U27,$W27,$Y27,$AA27,#REF!,#REF!),2)-$B27/2&lt;=Q27,(ROUND(AVERAGE($C27,$E27,$G27,$I27,$K27,$M27,$O27,$Q27,$S27,$U27,$W27,$Y27,$AA27,#REF!,#REF!),2)+$B27/2&gt;=Q27)),($E$5/$B$4),0))))</f>
        <v>1.9672131147540983</v>
      </c>
      <c r="S27" s="216">
        <f t="shared" si="43"/>
        <v>2063400</v>
      </c>
      <c r="T27" s="217">
        <f>IF($A27="","",IF(S27="","",IF($K$4="Media aritmética",(S27&lt;=$B27)*($E$5/$B$4)+(S27&gt;$B27)*0,IF(AND(ROUND(AVERAGE($C27,$E27,$G27,$I27,$K27,$M27,$O27,$Q27,$S27,$U27,$W27,$Y27,$AA27,#REF!,#REF!),2)-$B27/2&lt;=S27,(ROUND(AVERAGE($C27,$E27,$G27,$I27,$K27,$M27,$O27,$Q27,$S27,$U27,$W27,$Y27,$AA27,#REF!,#REF!),2)+$B27/2&gt;=S27)),($E$5/$B$4),0))))</f>
        <v>0</v>
      </c>
      <c r="U27" s="216">
        <f t="shared" si="44"/>
        <v>1954800</v>
      </c>
      <c r="V27" s="217">
        <f>IF($A27="","",IF(U27="","",IF($K$4="Media aritmética",(U27&lt;=$B27)*($E$5/$B$4)+(U27&gt;$B27)*0,IF(AND(ROUND(AVERAGE($C27,$E27,$G27,$I27,$K27,$M27,$O27,$Q27,$S27,$U27,$W27,$Y27,$AA27,#REF!,#REF!),2)-$B27/2&lt;=U27,(ROUND(AVERAGE($C27,$E27,$G27,$I27,$K27,$M27,$O27,$Q27,$S27,$U27,$W27,$Y27,$AA27,#REF!,#REF!),2)+$B27/2&gt;=U27)),($E$5/$B$4),0))))</f>
        <v>1.9672131147540983</v>
      </c>
      <c r="W27" s="216" t="str">
        <f t="shared" si="45"/>
        <v/>
      </c>
      <c r="X27" s="217" t="str">
        <f>IF($A27="","",IF(W27="","",IF($K$4="Media aritmética",(W27&lt;=$B27)*($E$5/$B$4)+(W27&gt;$B27)*0,IF(AND(ROUND(AVERAGE($C27,$E27,$G27,$I27,$K27,$M27,$O27,$Q27,$S27,$U27,$W27,$Y27,$AA27,#REF!,#REF!),2)-$B27/2&lt;=W27,(ROUND(AVERAGE($C27,$E27,$G27,$I27,$K27,$M27,$O27,$Q27,$S27,$U27,$W27,$Y27,$AA27,#REF!,#REF!),2)+$B27/2&gt;=W27)),($E$5/$B$4),0))))</f>
        <v/>
      </c>
      <c r="Y27" s="216">
        <f t="shared" si="46"/>
        <v>1900500</v>
      </c>
      <c r="Z27" s="217">
        <f>IF($A27="","",IF(Y27="","",IF($K$4="Media aritmética",(Y27&lt;=$B27)*($E$5/$B$4)+(Y27&gt;$B27)*0,IF(AND(ROUND(AVERAGE($C27,$E27,$G27,$I27,$K27,$M27,$O27,$Q27,$S27,$U27,$W27,$Y27,$AA27,#REF!,#REF!),2)-$B27/2&lt;=Y27,(ROUND(AVERAGE($C27,$E27,$G27,$I27,$K27,$M27,$O27,$Q27,$S27,$U27,$W27,$Y27,$AA27,#REF!,#REF!),2)+$B27/2&gt;=Y27)),($E$5/$B$4),0))))</f>
        <v>1.9672131147540983</v>
      </c>
      <c r="AA27" s="216">
        <f t="shared" si="47"/>
        <v>1876174</v>
      </c>
      <c r="AB27" s="217">
        <f>IF($A27="","",IF(AA27="","",IF($K$4="Media aritmética",(AA27&lt;=$B27)*($E$5/$B$4)+(AA27&gt;$B27)*0,IF(AND(ROUND(AVERAGE($C27,$E27,$G27,$I27,$K27,$M27,$O27,$Q27,$S27,$U27,$W27,$Y27,$AA27,#REF!,#REF!),2)-$B27/2&lt;=AA27,(ROUND(AVERAGE($C27,$E27,$G27,$I27,$K27,$M27,$O27,$Q27,$S27,$U27,$W27,$Y27,$AA27,#REF!,#REF!),2)+$B27/2&gt;=AA27)),($E$5/$B$4),0))))</f>
        <v>1.9672131147540983</v>
      </c>
      <c r="AD27" s="218"/>
      <c r="AE27" s="219"/>
      <c r="AF27" s="219"/>
    </row>
    <row r="28" spans="1:32" s="210" customFormat="1" ht="21" customHeight="1">
      <c r="A28" s="214" t="s">
        <v>328</v>
      </c>
      <c r="B28" s="215">
        <f t="shared" si="48"/>
        <v>3059156</v>
      </c>
      <c r="C28" s="216">
        <f t="shared" si="35"/>
        <v>2446218</v>
      </c>
      <c r="D28" s="217">
        <f>IF($A28="","",IF(C28="","",IF($K$4="Media aritmética",(C28&lt;=$B28)*($E$5/$B$4)+(C28&gt;$B28)*0,IF(AND(ROUND(AVERAGE($C28,$E28,$G28,$I28,$K28,$M28,$O28,$Q28,$S28,$U28,$W28,$Y28,$AA28,#REF!,#REF!),2)-$B28/2&lt;=C28,(ROUND(AVERAGE($C28,$E28,$G28,$I28,$K28,$M28,$O28,$Q28,$S28,$U28,$W28,$Y28,$AA28,#REF!,#REF!),2)+$B28/2&gt;=C28)),($E$5/$B$4),0))))</f>
        <v>1.9672131147540983</v>
      </c>
      <c r="E28" s="216">
        <f t="shared" si="36"/>
        <v>4958550</v>
      </c>
      <c r="F28" s="217">
        <f>IF($A28="","",IF(E28="","",IF($K$4="Media aritmética",(E28&lt;=$B28)*($E$5/$B$4)+(E28&gt;$B28)*0,IF(AND(ROUND(AVERAGE($C28,$E28,$G28,$I28,$K28,$M28,$O28,$Q28,$S28,$U28,$W28,$Y28,$AA28,#REF!,#REF!),2)-$B28/2&lt;=E28,(ROUND(AVERAGE($C28,$E28,$G28,$I28,$K28,$M28,$O28,$Q28,$S28,$U28,$W28,$Y28,$AA28,#REF!,#REF!),2)+$B28/2&gt;=E28)),($E$5/$B$4),0))))</f>
        <v>0</v>
      </c>
      <c r="G28" s="216" t="str">
        <f t="shared" si="37"/>
        <v/>
      </c>
      <c r="H28" s="217" t="str">
        <f>IF($A28="","",IF(G28="","",IF($K$4="Media aritmética",(G28&lt;=$B28)*($E$5/$B$4)+(G28&gt;$B28)*0,IF(AND(ROUND(AVERAGE($C28,$E28,$G28,$I28,$K28,$M28,$O28,$Q28,$S28,$U28,$W28,$Y28,$AA28,#REF!,#REF!),2)-$B28/2&lt;=G28,(ROUND(AVERAGE($C28,$E28,$G28,$I28,$K28,$M28,$O28,$Q28,$S28,$U28,$W28,$Y28,$AA28,#REF!,#REF!),2)+$B28/2&gt;=G28)),($E$5/$B$4),0))))</f>
        <v/>
      </c>
      <c r="I28" s="216">
        <f t="shared" si="38"/>
        <v>2435199</v>
      </c>
      <c r="J28" s="217">
        <f>IF($A28="","",IF(I28="","",IF($K$4="Media aritmética",(I28&lt;=$B28)*($E$5/$B$4)+(I28&gt;$B28)*0,IF(AND(ROUND(AVERAGE($C28,$E28,$G28,$I28,$K28,$M28,$O28,$Q28,$S28,$U28,$W28,$Y28,$AA28,#REF!,#REF!),2)-$B28/2&lt;=I28,(ROUND(AVERAGE($C28,$E28,$G28,$I28,$K28,$M28,$O28,$Q28,$S28,$U28,$W28,$Y28,$AA28,#REF!,#REF!),2)+$B28/2&gt;=I28)),($E$5/$B$4),0))))</f>
        <v>1.9672131147540983</v>
      </c>
      <c r="K28" s="216" t="str">
        <f t="shared" si="39"/>
        <v/>
      </c>
      <c r="L28" s="217" t="str">
        <f>IF($A28="","",IF(K28="","",IF($K$4="Media aritmética",(K28&lt;=$B28)*($E$5/$B$4)+(K28&gt;$B28)*0,IF(AND(ROUND(AVERAGE($C28,$E28,$G28,$I28,$K28,$M28,$O28,$Q28,$S28,$U28,$W28,$Y28,$AA28,#REF!,#REF!),2)-$B28/2&lt;=K28,(ROUND(AVERAGE($C28,$E28,$G28,$I28,$K28,$M28,$O28,$Q28,$S28,$U28,$W28,$Y28,$AA28,#REF!,#REF!),2)+$B28/2&gt;=K28)),($E$5/$B$4),0))))</f>
        <v/>
      </c>
      <c r="M28" s="216">
        <f t="shared" si="40"/>
        <v>2699655</v>
      </c>
      <c r="N28" s="217">
        <f>IF($A28="","",IF(M28="","",IF($K$4="Media aritmética",(M28&lt;=$B28)*($E$5/$B$4)+(M28&gt;$B28)*0,IF(AND(ROUND(AVERAGE($C28,$E28,$G28,$I28,$K28,$M28,$O28,$Q28,$S28,$U28,$W28,$Y28,$AA28,#REF!,#REF!),2)-$B28/2&lt;=M28,(ROUND(AVERAGE($C28,$E28,$G28,$I28,$K28,$M28,$O28,$Q28,$S28,$U28,$W28,$Y28,$AA28,#REF!,#REF!),2)+$B28/2&gt;=M28)),($E$5/$B$4),0))))</f>
        <v>1.9672131147540983</v>
      </c>
      <c r="O28" s="216" t="str">
        <f t="shared" si="41"/>
        <v/>
      </c>
      <c r="P28" s="217" t="str">
        <f>IF($A28="","",IF(O28="","",IF($K$4="Media aritmética",(O28&lt;=$B28)*($E$5/$B$4)+(O28&gt;$B28)*0,IF(AND(ROUND(AVERAGE($C28,$E28,$G28,$I28,$K28,$M28,$O28,$Q28,$S28,$U28,$W28,$Y28,$AA28,#REF!,#REF!),2)-$B28/2&lt;=O28,(ROUND(AVERAGE($C28,$E28,$G28,$I28,$K28,$M28,$O28,$Q28,$S28,$U28,$W28,$Y28,$AA28,#REF!,#REF!),2)+$B28/2&gt;=O28)),($E$5/$B$4),0))))</f>
        <v/>
      </c>
      <c r="Q28" s="216">
        <f t="shared" si="42"/>
        <v>6611400</v>
      </c>
      <c r="R28" s="217">
        <f>IF($A28="","",IF(Q28="","",IF($K$4="Media aritmética",(Q28&lt;=$B28)*($E$5/$B$4)+(Q28&gt;$B28)*0,IF(AND(ROUND(AVERAGE($C28,$E28,$G28,$I28,$K28,$M28,$O28,$Q28,$S28,$U28,$W28,$Y28,$AA28,#REF!,#REF!),2)-$B28/2&lt;=Q28,(ROUND(AVERAGE($C28,$E28,$G28,$I28,$K28,$M28,$O28,$Q28,$S28,$U28,$W28,$Y28,$AA28,#REF!,#REF!),2)+$B28/2&gt;=Q28)),($E$5/$B$4),0))))</f>
        <v>0</v>
      </c>
      <c r="S28" s="216">
        <f t="shared" si="43"/>
        <v>2093610</v>
      </c>
      <c r="T28" s="217">
        <f>IF($A28="","",IF(S28="","",IF($K$4="Media aritmética",(S28&lt;=$B28)*($E$5/$B$4)+(S28&gt;$B28)*0,IF(AND(ROUND(AVERAGE($C28,$E28,$G28,$I28,$K28,$M28,$O28,$Q28,$S28,$U28,$W28,$Y28,$AA28,#REF!,#REF!),2)-$B28/2&lt;=S28,(ROUND(AVERAGE($C28,$E28,$G28,$I28,$K28,$M28,$O28,$Q28,$S28,$U28,$W28,$Y28,$AA28,#REF!,#REF!),2)+$B28/2&gt;=S28)),($E$5/$B$4),0))))</f>
        <v>1.9672131147540983</v>
      </c>
      <c r="U28" s="216">
        <f t="shared" si="44"/>
        <v>2038515</v>
      </c>
      <c r="V28" s="217">
        <f>IF($A28="","",IF(U28="","",IF($K$4="Media aritmética",(U28&lt;=$B28)*($E$5/$B$4)+(U28&gt;$B28)*0,IF(AND(ROUND(AVERAGE($C28,$E28,$G28,$I28,$K28,$M28,$O28,$Q28,$S28,$U28,$W28,$Y28,$AA28,#REF!,#REF!),2)-$B28/2&lt;=U28,(ROUND(AVERAGE($C28,$E28,$G28,$I28,$K28,$M28,$O28,$Q28,$S28,$U28,$W28,$Y28,$AA28,#REF!,#REF!),2)+$B28/2&gt;=U28)),($E$5/$B$4),0))))</f>
        <v>1.9672131147540983</v>
      </c>
      <c r="W28" s="216" t="str">
        <f t="shared" si="45"/>
        <v/>
      </c>
      <c r="X28" s="217" t="str">
        <f>IF($A28="","",IF(W28="","",IF($K$4="Media aritmética",(W28&lt;=$B28)*($E$5/$B$4)+(W28&gt;$B28)*0,IF(AND(ROUND(AVERAGE($C28,$E28,$G28,$I28,$K28,$M28,$O28,$Q28,$S28,$U28,$W28,$Y28,$AA28,#REF!,#REF!),2)-$B28/2&lt;=W28,(ROUND(AVERAGE($C28,$E28,$G28,$I28,$K28,$M28,$O28,$Q28,$S28,$U28,$W28,$Y28,$AA28,#REF!,#REF!),2)+$B28/2&gt;=W28)),($E$5/$B$4),0))))</f>
        <v/>
      </c>
      <c r="Y28" s="216">
        <f t="shared" si="46"/>
        <v>1983420</v>
      </c>
      <c r="Z28" s="217">
        <f>IF($A28="","",IF(Y28="","",IF($K$4="Media aritmética",(Y28&lt;=$B28)*($E$5/$B$4)+(Y28&gt;$B28)*0,IF(AND(ROUND(AVERAGE($C28,$E28,$G28,$I28,$K28,$M28,$O28,$Q28,$S28,$U28,$W28,$Y28,$AA28,#REF!,#REF!),2)-$B28/2&lt;=Y28,(ROUND(AVERAGE($C28,$E28,$G28,$I28,$K28,$M28,$O28,$Q28,$S28,$U28,$W28,$Y28,$AA28,#REF!,#REF!),2)+$B28/2&gt;=Y28)),($E$5/$B$4),0))))</f>
        <v>1.9672131147540983</v>
      </c>
      <c r="AA28" s="216">
        <f t="shared" si="47"/>
        <v>2265837</v>
      </c>
      <c r="AB28" s="217">
        <f>IF($A28="","",IF(AA28="","",IF($K$4="Media aritmética",(AA28&lt;=$B28)*($E$5/$B$4)+(AA28&gt;$B28)*0,IF(AND(ROUND(AVERAGE($C28,$E28,$G28,$I28,$K28,$M28,$O28,$Q28,$S28,$U28,$W28,$Y28,$AA28,#REF!,#REF!),2)-$B28/2&lt;=AA28,(ROUND(AVERAGE($C28,$E28,$G28,$I28,$K28,$M28,$O28,$Q28,$S28,$U28,$W28,$Y28,$AA28,#REF!,#REF!),2)+$B28/2&gt;=AA28)),($E$5/$B$4),0))))</f>
        <v>1.9672131147540983</v>
      </c>
      <c r="AD28" s="218"/>
      <c r="AE28" s="219"/>
      <c r="AF28" s="219"/>
    </row>
    <row r="29" spans="1:32" s="210" customFormat="1" ht="21" customHeight="1">
      <c r="A29" s="214" t="s">
        <v>330</v>
      </c>
      <c r="B29" s="215">
        <f t="shared" si="48"/>
        <v>4186623.67</v>
      </c>
      <c r="C29" s="216">
        <f t="shared" si="35"/>
        <v>4119280</v>
      </c>
      <c r="D29" s="217">
        <f>IF($A29="","",IF(C29="","",IF($K$4="Media aritmética",(C29&lt;=$B29)*($E$5/$B$4)+(C29&gt;$B29)*0,IF(AND(ROUND(AVERAGE($C29,$E29,$G29,$I29,$K29,$M29,$O29,$Q29,$S29,$U29,$W29,$Y29,$AA29,#REF!,#REF!),2)-$B29/2&lt;=C29,(ROUND(AVERAGE($C29,$E29,$G29,$I29,$K29,$M29,$O29,$Q29,$S29,$U29,$W29,$Y29,$AA29,#REF!,#REF!),2)+$B29/2&gt;=C29)),($E$5/$B$4),0))))</f>
        <v>1.9672131147540983</v>
      </c>
      <c r="E29" s="216">
        <f t="shared" si="36"/>
        <v>5797000</v>
      </c>
      <c r="F29" s="217">
        <f>IF($A29="","",IF(E29="","",IF($K$4="Media aritmética",(E29&lt;=$B29)*($E$5/$B$4)+(E29&gt;$B29)*0,IF(AND(ROUND(AVERAGE($C29,$E29,$G29,$I29,$K29,$M29,$O29,$Q29,$S29,$U29,$W29,$Y29,$AA29,#REF!,#REF!),2)-$B29/2&lt;=E29,(ROUND(AVERAGE($C29,$E29,$G29,$I29,$K29,$M29,$O29,$Q29,$S29,$U29,$W29,$Y29,$AA29,#REF!,#REF!),2)+$B29/2&gt;=E29)),($E$5/$B$4),0))))</f>
        <v>0</v>
      </c>
      <c r="G29" s="216" t="str">
        <f t="shared" si="37"/>
        <v/>
      </c>
      <c r="H29" s="217" t="str">
        <f>IF($A29="","",IF(G29="","",IF($K$4="Media aritmética",(G29&lt;=$B29)*($E$5/$B$4)+(G29&gt;$B29)*0,IF(AND(ROUND(AVERAGE($C29,$E29,$G29,$I29,$K29,$M29,$O29,$Q29,$S29,$U29,$W29,$Y29,$AA29,#REF!,#REF!),2)-$B29/2&lt;=G29,(ROUND(AVERAGE($C29,$E29,$G29,$I29,$K29,$M29,$O29,$Q29,$S29,$U29,$W29,$Y29,$AA29,#REF!,#REF!),2)+$B29/2&gt;=G29)),($E$5/$B$4),0))))</f>
        <v/>
      </c>
      <c r="I29" s="216">
        <f t="shared" si="38"/>
        <v>4092000</v>
      </c>
      <c r="J29" s="217">
        <f>IF($A29="","",IF(I29="","",IF($K$4="Media aritmética",(I29&lt;=$B29)*($E$5/$B$4)+(I29&gt;$B29)*0,IF(AND(ROUND(AVERAGE($C29,$E29,$G29,$I29,$K29,$M29,$O29,$Q29,$S29,$U29,$W29,$Y29,$AA29,#REF!,#REF!),2)-$B29/2&lt;=I29,(ROUND(AVERAGE($C29,$E29,$G29,$I29,$K29,$M29,$O29,$Q29,$S29,$U29,$W29,$Y29,$AA29,#REF!,#REF!),2)+$B29/2&gt;=I29)),($E$5/$B$4),0))))</f>
        <v>1.9672131147540983</v>
      </c>
      <c r="K29" s="216" t="str">
        <f t="shared" si="39"/>
        <v/>
      </c>
      <c r="L29" s="217" t="str">
        <f>IF($A29="","",IF(K29="","",IF($K$4="Media aritmética",(K29&lt;=$B29)*($E$5/$B$4)+(K29&gt;$B29)*0,IF(AND(ROUND(AVERAGE($C29,$E29,$G29,$I29,$K29,$M29,$O29,$Q29,$S29,$U29,$W29,$Y29,$AA29,#REF!,#REF!),2)-$B29/2&lt;=K29,(ROUND(AVERAGE($C29,$E29,$G29,$I29,$K29,$M29,$O29,$Q29,$S29,$U29,$W29,$Y29,$AA29,#REF!,#REF!),2)+$B29/2&gt;=K29)),($E$5/$B$4),0))))</f>
        <v/>
      </c>
      <c r="M29" s="216">
        <f t="shared" si="40"/>
        <v>852500</v>
      </c>
      <c r="N29" s="217">
        <f>IF($A29="","",IF(M29="","",IF($K$4="Media aritmética",(M29&lt;=$B29)*($E$5/$B$4)+(M29&gt;$B29)*0,IF(AND(ROUND(AVERAGE($C29,$E29,$G29,$I29,$K29,$M29,$O29,$Q29,$S29,$U29,$W29,$Y29,$AA29,#REF!,#REF!),2)-$B29/2&lt;=M29,(ROUND(AVERAGE($C29,$E29,$G29,$I29,$K29,$M29,$O29,$Q29,$S29,$U29,$W29,$Y29,$AA29,#REF!,#REF!),2)+$B29/2&gt;=M29)),($E$5/$B$4),0))))</f>
        <v>1.9672131147540983</v>
      </c>
      <c r="O29" s="216" t="str">
        <f t="shared" si="41"/>
        <v/>
      </c>
      <c r="P29" s="217" t="str">
        <f>IF($A29="","",IF(O29="","",IF($K$4="Media aritmética",(O29&lt;=$B29)*($E$5/$B$4)+(O29&gt;$B29)*0,IF(AND(ROUND(AVERAGE($C29,$E29,$G29,$I29,$K29,$M29,$O29,$Q29,$S29,$U29,$W29,$Y29,$AA29,#REF!,#REF!),2)-$B29/2&lt;=O29,(ROUND(AVERAGE($C29,$E29,$G29,$I29,$K29,$M29,$O29,$Q29,$S29,$U29,$W29,$Y29,$AA29,#REF!,#REF!),2)+$B29/2&gt;=O29)),($E$5/$B$4),0))))</f>
        <v/>
      </c>
      <c r="Q29" s="216">
        <f t="shared" si="42"/>
        <v>4774000</v>
      </c>
      <c r="R29" s="217">
        <f>IF($A29="","",IF(Q29="","",IF($K$4="Media aritmética",(Q29&lt;=$B29)*($E$5/$B$4)+(Q29&gt;$B29)*0,IF(AND(ROUND(AVERAGE($C29,$E29,$G29,$I29,$K29,$M29,$O29,$Q29,$S29,$U29,$W29,$Y29,$AA29,#REF!,#REF!),2)-$B29/2&lt;=Q29,(ROUND(AVERAGE($C29,$E29,$G29,$I29,$K29,$M29,$O29,$Q29,$S29,$U29,$W29,$Y29,$AA29,#REF!,#REF!),2)+$B29/2&gt;=Q29)),($E$5/$B$4),0))))</f>
        <v>0</v>
      </c>
      <c r="S29" s="216">
        <f t="shared" si="43"/>
        <v>4433000</v>
      </c>
      <c r="T29" s="217">
        <f>IF($A29="","",IF(S29="","",IF($K$4="Media aritmética",(S29&lt;=$B29)*($E$5/$B$4)+(S29&gt;$B29)*0,IF(AND(ROUND(AVERAGE($C29,$E29,$G29,$I29,$K29,$M29,$O29,$Q29,$S29,$U29,$W29,$Y29,$AA29,#REF!,#REF!),2)-$B29/2&lt;=S29,(ROUND(AVERAGE($C29,$E29,$G29,$I29,$K29,$M29,$O29,$Q29,$S29,$U29,$W29,$Y29,$AA29,#REF!,#REF!),2)+$B29/2&gt;=S29)),($E$5/$B$4),0))))</f>
        <v>0</v>
      </c>
      <c r="U29" s="216">
        <f t="shared" si="44"/>
        <v>4774000</v>
      </c>
      <c r="V29" s="217">
        <f>IF($A29="","",IF(U29="","",IF($K$4="Media aritmética",(U29&lt;=$B29)*($E$5/$B$4)+(U29&gt;$B29)*0,IF(AND(ROUND(AVERAGE($C29,$E29,$G29,$I29,$K29,$M29,$O29,$Q29,$S29,$U29,$W29,$Y29,$AA29,#REF!,#REF!),2)-$B29/2&lt;=U29,(ROUND(AVERAGE($C29,$E29,$G29,$I29,$K29,$M29,$O29,$Q29,$S29,$U29,$W29,$Y29,$AA29,#REF!,#REF!),2)+$B29/2&gt;=U29)),($E$5/$B$4),0))))</f>
        <v>0</v>
      </c>
      <c r="W29" s="216" t="str">
        <f t="shared" si="45"/>
        <v/>
      </c>
      <c r="X29" s="217" t="str">
        <f>IF($A29="","",IF(W29="","",IF($K$4="Media aritmética",(W29&lt;=$B29)*($E$5/$B$4)+(W29&gt;$B29)*0,IF(AND(ROUND(AVERAGE($C29,$E29,$G29,$I29,$K29,$M29,$O29,$Q29,$S29,$U29,$W29,$Y29,$AA29,#REF!,#REF!),2)-$B29/2&lt;=W29,(ROUND(AVERAGE($C29,$E29,$G29,$I29,$K29,$M29,$O29,$Q29,$S29,$U29,$W29,$Y29,$AA29,#REF!,#REF!),2)+$B29/2&gt;=W29)),($E$5/$B$4),0))))</f>
        <v/>
      </c>
      <c r="Y29" s="216">
        <f t="shared" si="46"/>
        <v>4637600</v>
      </c>
      <c r="Z29" s="217">
        <f>IF($A29="","",IF(Y29="","",IF($K$4="Media aritmética",(Y29&lt;=$B29)*($E$5/$B$4)+(Y29&gt;$B29)*0,IF(AND(ROUND(AVERAGE($C29,$E29,$G29,$I29,$K29,$M29,$O29,$Q29,$S29,$U29,$W29,$Y29,$AA29,#REF!,#REF!),2)-$B29/2&lt;=Y29,(ROUND(AVERAGE($C29,$E29,$G29,$I29,$K29,$M29,$O29,$Q29,$S29,$U29,$W29,$Y29,$AA29,#REF!,#REF!),2)+$B29/2&gt;=Y29)),($E$5/$B$4),0))))</f>
        <v>0</v>
      </c>
      <c r="AA29" s="216">
        <f t="shared" si="47"/>
        <v>4200233</v>
      </c>
      <c r="AB29" s="217">
        <f>IF($A29="","",IF(AA29="","",IF($K$4="Media aritmética",(AA29&lt;=$B29)*($E$5/$B$4)+(AA29&gt;$B29)*0,IF(AND(ROUND(AVERAGE($C29,$E29,$G29,$I29,$K29,$M29,$O29,$Q29,$S29,$U29,$W29,$Y29,$AA29,#REF!,#REF!),2)-$B29/2&lt;=AA29,(ROUND(AVERAGE($C29,$E29,$G29,$I29,$K29,$M29,$O29,$Q29,$S29,$U29,$W29,$Y29,$AA29,#REF!,#REF!),2)+$B29/2&gt;=AA29)),($E$5/$B$4),0))))</f>
        <v>0</v>
      </c>
      <c r="AD29" s="218"/>
      <c r="AE29" s="219"/>
      <c r="AF29" s="219"/>
    </row>
    <row r="30" spans="1:32" s="210" customFormat="1" ht="21" customHeight="1">
      <c r="A30" s="214" t="s">
        <v>334</v>
      </c>
      <c r="B30" s="215">
        <f t="shared" si="48"/>
        <v>1452142.56</v>
      </c>
      <c r="C30" s="216">
        <f t="shared" si="35"/>
        <v>2043260</v>
      </c>
      <c r="D30" s="217">
        <f>IF($A30="","",IF(C30="","",IF($K$4="Media aritmética",(C30&lt;=$B30)*($E$5/$B$4)+(C30&gt;$B30)*0,IF(AND(ROUND(AVERAGE($C30,$E30,$G30,$I30,$K30,$M30,$O30,$Q30,$S30,$U30,$W30,$Y30,$AA30,#REF!,#REF!),2)-$B30/2&lt;=C30,(ROUND(AVERAGE($C30,$E30,$G30,$I30,$K30,$M30,$O30,$Q30,$S30,$U30,$W30,$Y30,$AA30,#REF!,#REF!),2)+$B30/2&gt;=C30)),($E$5/$B$4),0))))</f>
        <v>0</v>
      </c>
      <c r="E30" s="216">
        <f t="shared" si="36"/>
        <v>1949400</v>
      </c>
      <c r="F30" s="217">
        <f>IF($A30="","",IF(E30="","",IF($K$4="Media aritmética",(E30&lt;=$B30)*($E$5/$B$4)+(E30&gt;$B30)*0,IF(AND(ROUND(AVERAGE($C30,$E30,$G30,$I30,$K30,$M30,$O30,$Q30,$S30,$U30,$W30,$Y30,$AA30,#REF!,#REF!),2)-$B30/2&lt;=E30,(ROUND(AVERAGE($C30,$E30,$G30,$I30,$K30,$M30,$O30,$Q30,$S30,$U30,$W30,$Y30,$AA30,#REF!,#REF!),2)+$B30/2&gt;=E30)),($E$5/$B$4),0))))</f>
        <v>0</v>
      </c>
      <c r="G30" s="216" t="str">
        <f t="shared" si="37"/>
        <v/>
      </c>
      <c r="H30" s="217" t="str">
        <f>IF($A30="","",IF(G30="","",IF($K$4="Media aritmética",(G30&lt;=$B30)*($E$5/$B$4)+(G30&gt;$B30)*0,IF(AND(ROUND(AVERAGE($C30,$E30,$G30,$I30,$K30,$M30,$O30,$Q30,$S30,$U30,$W30,$Y30,$AA30,#REF!,#REF!),2)-$B30/2&lt;=G30,(ROUND(AVERAGE($C30,$E30,$G30,$I30,$K30,$M30,$O30,$Q30,$S30,$U30,$W30,$Y30,$AA30,#REF!,#REF!),2)+$B30/2&gt;=G30)),($E$5/$B$4),0))))</f>
        <v/>
      </c>
      <c r="I30" s="216">
        <f t="shared" si="38"/>
        <v>2036040</v>
      </c>
      <c r="J30" s="217">
        <f>IF($A30="","",IF(I30="","",IF($K$4="Media aritmética",(I30&lt;=$B30)*($E$5/$B$4)+(I30&gt;$B30)*0,IF(AND(ROUND(AVERAGE($C30,$E30,$G30,$I30,$K30,$M30,$O30,$Q30,$S30,$U30,$W30,$Y30,$AA30,#REF!,#REF!),2)-$B30/2&lt;=I30,(ROUND(AVERAGE($C30,$E30,$G30,$I30,$K30,$M30,$O30,$Q30,$S30,$U30,$W30,$Y30,$AA30,#REF!,#REF!),2)+$B30/2&gt;=I30)),($E$5/$B$4),0))))</f>
        <v>0</v>
      </c>
      <c r="K30" s="216" t="str">
        <f t="shared" si="39"/>
        <v/>
      </c>
      <c r="L30" s="217" t="str">
        <f>IF($A30="","",IF(K30="","",IF($K$4="Media aritmética",(K30&lt;=$B30)*($E$5/$B$4)+(K30&gt;$B30)*0,IF(AND(ROUND(AVERAGE($C30,$E30,$G30,$I30,$K30,$M30,$O30,$Q30,$S30,$U30,$W30,$Y30,$AA30,#REF!,#REF!),2)-$B30/2&lt;=K30,(ROUND(AVERAGE($C30,$E30,$G30,$I30,$K30,$M30,$O30,$Q30,$S30,$U30,$W30,$Y30,$AA30,#REF!,#REF!),2)+$B30/2&gt;=K30)),($E$5/$B$4),0))))</f>
        <v/>
      </c>
      <c r="M30" s="216">
        <f t="shared" si="40"/>
        <v>1516200</v>
      </c>
      <c r="N30" s="217">
        <f>IF($A30="","",IF(M30="","",IF($K$4="Media aritmética",(M30&lt;=$B30)*($E$5/$B$4)+(M30&gt;$B30)*0,IF(AND(ROUND(AVERAGE($C30,$E30,$G30,$I30,$K30,$M30,$O30,$Q30,$S30,$U30,$W30,$Y30,$AA30,#REF!,#REF!),2)-$B30/2&lt;=M30,(ROUND(AVERAGE($C30,$E30,$G30,$I30,$K30,$M30,$O30,$Q30,$S30,$U30,$W30,$Y30,$AA30,#REF!,#REF!),2)+$B30/2&gt;=M30)),($E$5/$B$4),0))))</f>
        <v>0</v>
      </c>
      <c r="O30" s="216" t="str">
        <f t="shared" si="41"/>
        <v/>
      </c>
      <c r="P30" s="217" t="str">
        <f>IF($A30="","",IF(O30="","",IF($K$4="Media aritmética",(O30&lt;=$B30)*($E$5/$B$4)+(O30&gt;$B30)*0,IF(AND(ROUND(AVERAGE($C30,$E30,$G30,$I30,$K30,$M30,$O30,$Q30,$S30,$U30,$W30,$Y30,$AA30,#REF!,#REF!),2)-$B30/2&lt;=O30,(ROUND(AVERAGE($C30,$E30,$G30,$I30,$K30,$M30,$O30,$Q30,$S30,$U30,$W30,$Y30,$AA30,#REF!,#REF!),2)+$B30/2&gt;=O30)),($E$5/$B$4),0))))</f>
        <v/>
      </c>
      <c r="Q30" s="216">
        <f t="shared" si="42"/>
        <v>1371800</v>
      </c>
      <c r="R30" s="217">
        <f>IF($A30="","",IF(Q30="","",IF($K$4="Media aritmética",(Q30&lt;=$B30)*($E$5/$B$4)+(Q30&gt;$B30)*0,IF(AND(ROUND(AVERAGE($C30,$E30,$G30,$I30,$K30,$M30,$O30,$Q30,$S30,$U30,$W30,$Y30,$AA30,#REF!,#REF!),2)-$B30/2&lt;=Q30,(ROUND(AVERAGE($C30,$E30,$G30,$I30,$K30,$M30,$O30,$Q30,$S30,$U30,$W30,$Y30,$AA30,#REF!,#REF!),2)+$B30/2&gt;=Q30)),($E$5/$B$4),0))))</f>
        <v>1.9672131147540983</v>
      </c>
      <c r="S30" s="216">
        <f t="shared" si="43"/>
        <v>1010800</v>
      </c>
      <c r="T30" s="217">
        <f>IF($A30="","",IF(S30="","",IF($K$4="Media aritmética",(S30&lt;=$B30)*($E$5/$B$4)+(S30&gt;$B30)*0,IF(AND(ROUND(AVERAGE($C30,$E30,$G30,$I30,$K30,$M30,$O30,$Q30,$S30,$U30,$W30,$Y30,$AA30,#REF!,#REF!),2)-$B30/2&lt;=S30,(ROUND(AVERAGE($C30,$E30,$G30,$I30,$K30,$M30,$O30,$Q30,$S30,$U30,$W30,$Y30,$AA30,#REF!,#REF!),2)+$B30/2&gt;=S30)),($E$5/$B$4),0))))</f>
        <v>1.9672131147540983</v>
      </c>
      <c r="U30" s="216">
        <f t="shared" si="44"/>
        <v>938600</v>
      </c>
      <c r="V30" s="217">
        <f>IF($A30="","",IF(U30="","",IF($K$4="Media aritmética",(U30&lt;=$B30)*($E$5/$B$4)+(U30&gt;$B30)*0,IF(AND(ROUND(AVERAGE($C30,$E30,$G30,$I30,$K30,$M30,$O30,$Q30,$S30,$U30,$W30,$Y30,$AA30,#REF!,#REF!),2)-$B30/2&lt;=U30,(ROUND(AVERAGE($C30,$E30,$G30,$I30,$K30,$M30,$O30,$Q30,$S30,$U30,$W30,$Y30,$AA30,#REF!,#REF!),2)+$B30/2&gt;=U30)),($E$5/$B$4),0))))</f>
        <v>1.9672131147540983</v>
      </c>
      <c r="W30" s="216" t="str">
        <f t="shared" si="45"/>
        <v/>
      </c>
      <c r="X30" s="217" t="str">
        <f>IF($A30="","",IF(W30="","",IF($K$4="Media aritmética",(W30&lt;=$B30)*($E$5/$B$4)+(W30&gt;$B30)*0,IF(AND(ROUND(AVERAGE($C30,$E30,$G30,$I30,$K30,$M30,$O30,$Q30,$S30,$U30,$W30,$Y30,$AA30,#REF!,#REF!),2)-$B30/2&lt;=W30,(ROUND(AVERAGE($C30,$E30,$G30,$I30,$K30,$M30,$O30,$Q30,$S30,$U30,$W30,$Y30,$AA30,#REF!,#REF!),2)+$B30/2&gt;=W30)),($E$5/$B$4),0))))</f>
        <v/>
      </c>
      <c r="Y30" s="216">
        <f t="shared" si="46"/>
        <v>913330</v>
      </c>
      <c r="Z30" s="217">
        <f>IF($A30="","",IF(Y30="","",IF($K$4="Media aritmética",(Y30&lt;=$B30)*($E$5/$B$4)+(Y30&gt;$B30)*0,IF(AND(ROUND(AVERAGE($C30,$E30,$G30,$I30,$K30,$M30,$O30,$Q30,$S30,$U30,$W30,$Y30,$AA30,#REF!,#REF!),2)-$B30/2&lt;=Y30,(ROUND(AVERAGE($C30,$E30,$G30,$I30,$K30,$M30,$O30,$Q30,$S30,$U30,$W30,$Y30,$AA30,#REF!,#REF!),2)+$B30/2&gt;=Y30)),($E$5/$B$4),0))))</f>
        <v>1.9672131147540983</v>
      </c>
      <c r="AA30" s="216">
        <f t="shared" si="47"/>
        <v>1289853</v>
      </c>
      <c r="AB30" s="217">
        <f>IF($A30="","",IF(AA30="","",IF($K$4="Media aritmética",(AA30&lt;=$B30)*($E$5/$B$4)+(AA30&gt;$B30)*0,IF(AND(ROUND(AVERAGE($C30,$E30,$G30,$I30,$K30,$M30,$O30,$Q30,$S30,$U30,$W30,$Y30,$AA30,#REF!,#REF!),2)-$B30/2&lt;=AA30,(ROUND(AVERAGE($C30,$E30,$G30,$I30,$K30,$M30,$O30,$Q30,$S30,$U30,$W30,$Y30,$AA30,#REF!,#REF!),2)+$B30/2&gt;=AA30)),($E$5/$B$4),0))))</f>
        <v>1.9672131147540983</v>
      </c>
      <c r="AD30" s="218"/>
      <c r="AE30" s="219"/>
      <c r="AF30" s="219"/>
    </row>
    <row r="31" spans="1:32" s="210" customFormat="1" ht="21" customHeight="1">
      <c r="A31" s="214" t="s">
        <v>338</v>
      </c>
      <c r="B31" s="215">
        <f t="shared" si="48"/>
        <v>3738340.67</v>
      </c>
      <c r="C31" s="216">
        <f t="shared" si="35"/>
        <v>2480400</v>
      </c>
      <c r="D31" s="217">
        <f>IF($A31="","",IF(C31="","",IF($K$4="Media aritmética",(C31&lt;=$B31)*($E$5/$B$4)+(C31&gt;$B31)*0,IF(AND(ROUND(AVERAGE($C31,$E31,$G31,$I31,$K31,$M31,$O31,$Q31,$S31,$U31,$W31,$Y31,$AA31,#REF!,#REF!),2)-$B31/2&lt;=C31,(ROUND(AVERAGE($C31,$E31,$G31,$I31,$K31,$M31,$O31,$Q31,$S31,$U31,$W31,$Y31,$AA31,#REF!,#REF!),2)+$B31/2&gt;=C31)),($E$5/$B$4),0))))</f>
        <v>1.9672131147540983</v>
      </c>
      <c r="E31" s="216">
        <f t="shared" si="36"/>
        <v>3510000</v>
      </c>
      <c r="F31" s="217">
        <f>IF($A31="","",IF(E31="","",IF($K$4="Media aritmética",(E31&lt;=$B31)*($E$5/$B$4)+(E31&gt;$B31)*0,IF(AND(ROUND(AVERAGE($C31,$E31,$G31,$I31,$K31,$M31,$O31,$Q31,$S31,$U31,$W31,$Y31,$AA31,#REF!,#REF!),2)-$B31/2&lt;=E31,(ROUND(AVERAGE($C31,$E31,$G31,$I31,$K31,$M31,$O31,$Q31,$S31,$U31,$W31,$Y31,$AA31,#REF!,#REF!),2)+$B31/2&gt;=E31)),($E$5/$B$4),0))))</f>
        <v>1.9672131147540983</v>
      </c>
      <c r="G31" s="216" t="str">
        <f t="shared" si="37"/>
        <v/>
      </c>
      <c r="H31" s="217" t="str">
        <f>IF($A31="","",IF(G31="","",IF($K$4="Media aritmética",(G31&lt;=$B31)*($E$5/$B$4)+(G31&gt;$B31)*0,IF(AND(ROUND(AVERAGE($C31,$E31,$G31,$I31,$K31,$M31,$O31,$Q31,$S31,$U31,$W31,$Y31,$AA31,#REF!,#REF!),2)-$B31/2&lt;=G31,(ROUND(AVERAGE($C31,$E31,$G31,$I31,$K31,$M31,$O31,$Q31,$S31,$U31,$W31,$Y31,$AA31,#REF!,#REF!),2)+$B31/2&gt;=G31)),($E$5/$B$4),0))))</f>
        <v/>
      </c>
      <c r="I31" s="216">
        <f t="shared" si="38"/>
        <v>2496000</v>
      </c>
      <c r="J31" s="217">
        <f>IF($A31="","",IF(I31="","",IF($K$4="Media aritmética",(I31&lt;=$B31)*($E$5/$B$4)+(I31&gt;$B31)*0,IF(AND(ROUND(AVERAGE($C31,$E31,$G31,$I31,$K31,$M31,$O31,$Q31,$S31,$U31,$W31,$Y31,$AA31,#REF!,#REF!),2)-$B31/2&lt;=I31,(ROUND(AVERAGE($C31,$E31,$G31,$I31,$K31,$M31,$O31,$Q31,$S31,$U31,$W31,$Y31,$AA31,#REF!,#REF!),2)+$B31/2&gt;=I31)),($E$5/$B$4),0))))</f>
        <v>1.9672131147540983</v>
      </c>
      <c r="K31" s="216" t="str">
        <f t="shared" si="39"/>
        <v/>
      </c>
      <c r="L31" s="217" t="str">
        <f>IF($A31="","",IF(K31="","",IF($K$4="Media aritmética",(K31&lt;=$B31)*($E$5/$B$4)+(K31&gt;$B31)*0,IF(AND(ROUND(AVERAGE($C31,$E31,$G31,$I31,$K31,$M31,$O31,$Q31,$S31,$U31,$W31,$Y31,$AA31,#REF!,#REF!),2)-$B31/2&lt;=K31,(ROUND(AVERAGE($C31,$E31,$G31,$I31,$K31,$M31,$O31,$Q31,$S31,$U31,$W31,$Y31,$AA31,#REF!,#REF!),2)+$B31/2&gt;=K31)),($E$5/$B$4),0))))</f>
        <v/>
      </c>
      <c r="M31" s="216">
        <f t="shared" si="40"/>
        <v>2886000</v>
      </c>
      <c r="N31" s="217">
        <f>IF($A31="","",IF(M31="","",IF($K$4="Media aritmética",(M31&lt;=$B31)*($E$5/$B$4)+(M31&gt;$B31)*0,IF(AND(ROUND(AVERAGE($C31,$E31,$G31,$I31,$K31,$M31,$O31,$Q31,$S31,$U31,$W31,$Y31,$AA31,#REF!,#REF!),2)-$B31/2&lt;=M31,(ROUND(AVERAGE($C31,$E31,$G31,$I31,$K31,$M31,$O31,$Q31,$S31,$U31,$W31,$Y31,$AA31,#REF!,#REF!),2)+$B31/2&gt;=M31)),($E$5/$B$4),0))))</f>
        <v>1.9672131147540983</v>
      </c>
      <c r="O31" s="216" t="str">
        <f t="shared" si="41"/>
        <v/>
      </c>
      <c r="P31" s="217" t="str">
        <f>IF($A31="","",IF(O31="","",IF($K$4="Media aritmética",(O31&lt;=$B31)*($E$5/$B$4)+(O31&gt;$B31)*0,IF(AND(ROUND(AVERAGE($C31,$E31,$G31,$I31,$K31,$M31,$O31,$Q31,$S31,$U31,$W31,$Y31,$AA31,#REF!,#REF!),2)-$B31/2&lt;=O31,(ROUND(AVERAGE($C31,$E31,$G31,$I31,$K31,$M31,$O31,$Q31,$S31,$U31,$W31,$Y31,$AA31,#REF!,#REF!),2)+$B31/2&gt;=O31)),($E$5/$B$4),0))))</f>
        <v/>
      </c>
      <c r="Q31" s="216">
        <f t="shared" si="42"/>
        <v>6240000</v>
      </c>
      <c r="R31" s="217">
        <f>IF($A31="","",IF(Q31="","",IF($K$4="Media aritmética",(Q31&lt;=$B31)*($E$5/$B$4)+(Q31&gt;$B31)*0,IF(AND(ROUND(AVERAGE($C31,$E31,$G31,$I31,$K31,$M31,$O31,$Q31,$S31,$U31,$W31,$Y31,$AA31,#REF!,#REF!),2)-$B31/2&lt;=Q31,(ROUND(AVERAGE($C31,$E31,$G31,$I31,$K31,$M31,$O31,$Q31,$S31,$U31,$W31,$Y31,$AA31,#REF!,#REF!),2)+$B31/2&gt;=Q31)),($E$5/$B$4),0))))</f>
        <v>0</v>
      </c>
      <c r="S31" s="216">
        <f t="shared" si="43"/>
        <v>3276000</v>
      </c>
      <c r="T31" s="217">
        <f>IF($A31="","",IF(S31="","",IF($K$4="Media aritmética",(S31&lt;=$B31)*($E$5/$B$4)+(S31&gt;$B31)*0,IF(AND(ROUND(AVERAGE($C31,$E31,$G31,$I31,$K31,$M31,$O31,$Q31,$S31,$U31,$W31,$Y31,$AA31,#REF!,#REF!),2)-$B31/2&lt;=S31,(ROUND(AVERAGE($C31,$E31,$G31,$I31,$K31,$M31,$O31,$Q31,$S31,$U31,$W31,$Y31,$AA31,#REF!,#REF!),2)+$B31/2&gt;=S31)),($E$5/$B$4),0))))</f>
        <v>1.9672131147540983</v>
      </c>
      <c r="U31" s="216">
        <f t="shared" si="44"/>
        <v>2730000</v>
      </c>
      <c r="V31" s="217">
        <f>IF($A31="","",IF(U31="","",IF($K$4="Media aritmética",(U31&lt;=$B31)*($E$5/$B$4)+(U31&gt;$B31)*0,IF(AND(ROUND(AVERAGE($C31,$E31,$G31,$I31,$K31,$M31,$O31,$Q31,$S31,$U31,$W31,$Y31,$AA31,#REF!,#REF!),2)-$B31/2&lt;=U31,(ROUND(AVERAGE($C31,$E31,$G31,$I31,$K31,$M31,$O31,$Q31,$S31,$U31,$W31,$Y31,$AA31,#REF!,#REF!),2)+$B31/2&gt;=U31)),($E$5/$B$4),0))))</f>
        <v>1.9672131147540983</v>
      </c>
      <c r="W31" s="216" t="str">
        <f t="shared" si="45"/>
        <v/>
      </c>
      <c r="X31" s="217" t="str">
        <f>IF($A31="","",IF(W31="","",IF($K$4="Media aritmética",(W31&lt;=$B31)*($E$5/$B$4)+(W31&gt;$B31)*0,IF(AND(ROUND(AVERAGE($C31,$E31,$G31,$I31,$K31,$M31,$O31,$Q31,$S31,$U31,$W31,$Y31,$AA31,#REF!,#REF!),2)-$B31/2&lt;=W31,(ROUND(AVERAGE($C31,$E31,$G31,$I31,$K31,$M31,$O31,$Q31,$S31,$U31,$W31,$Y31,$AA31,#REF!,#REF!),2)+$B31/2&gt;=W31)),($E$5/$B$4),0))))</f>
        <v/>
      </c>
      <c r="Y31" s="216">
        <f t="shared" si="46"/>
        <v>2652000</v>
      </c>
      <c r="Z31" s="217">
        <f>IF($A31="","",IF(Y31="","",IF($K$4="Media aritmética",(Y31&lt;=$B31)*($E$5/$B$4)+(Y31&gt;$B31)*0,IF(AND(ROUND(AVERAGE($C31,$E31,$G31,$I31,$K31,$M31,$O31,$Q31,$S31,$U31,$W31,$Y31,$AA31,#REF!,#REF!),2)-$B31/2&lt;=Y31,(ROUND(AVERAGE($C31,$E31,$G31,$I31,$K31,$M31,$O31,$Q31,$S31,$U31,$W31,$Y31,$AA31,#REF!,#REF!),2)+$B31/2&gt;=Y31)),($E$5/$B$4),0))))</f>
        <v>1.9672131147540983</v>
      </c>
      <c r="AA31" s="216">
        <f t="shared" si="47"/>
        <v>7374666</v>
      </c>
      <c r="AB31" s="217">
        <f>IF($A31="","",IF(AA31="","",IF($K$4="Media aritmética",(AA31&lt;=$B31)*($E$5/$B$4)+(AA31&gt;$B31)*0,IF(AND(ROUND(AVERAGE($C31,$E31,$G31,$I31,$K31,$M31,$O31,$Q31,$S31,$U31,$W31,$Y31,$AA31,#REF!,#REF!),2)-$B31/2&lt;=AA31,(ROUND(AVERAGE($C31,$E31,$G31,$I31,$K31,$M31,$O31,$Q31,$S31,$U31,$W31,$Y31,$AA31,#REF!,#REF!),2)+$B31/2&gt;=AA31)),($E$5/$B$4),0))))</f>
        <v>0</v>
      </c>
      <c r="AD31" s="218"/>
      <c r="AE31" s="219"/>
      <c r="AF31" s="219"/>
    </row>
    <row r="32" spans="1:32" s="210" customFormat="1" ht="21" customHeight="1">
      <c r="A32" s="214" t="s">
        <v>346</v>
      </c>
      <c r="B32" s="215">
        <f t="shared" si="48"/>
        <v>1761733.33</v>
      </c>
      <c r="C32" s="216">
        <f t="shared" si="35"/>
        <v>2290800</v>
      </c>
      <c r="D32" s="217">
        <f>IF($A32="","",IF(C32="","",IF($K$4="Media aritmética",(C32&lt;=$B32)*($E$5/$B$4)+(C32&gt;$B32)*0,IF(AND(ROUND(AVERAGE($C32,$E32,$G32,$I32,$K32,$M32,$O32,$Q32,$S32,$U32,$W32,$Y32,$AA32,#REF!,#REF!),2)-$B32/2&lt;=C32,(ROUND(AVERAGE($C32,$E32,$G32,$I32,$K32,$M32,$O32,$Q32,$S32,$U32,$W32,$Y32,$AA32,#REF!,#REF!),2)+$B32/2&gt;=C32)),($E$5/$B$4),0))))</f>
        <v>0</v>
      </c>
      <c r="E32" s="216">
        <f t="shared" si="36"/>
        <v>480000</v>
      </c>
      <c r="F32" s="217">
        <f>IF($A32="","",IF(E32="","",IF($K$4="Media aritmética",(E32&lt;=$B32)*($E$5/$B$4)+(E32&gt;$B32)*0,IF(AND(ROUND(AVERAGE($C32,$E32,$G32,$I32,$K32,$M32,$O32,$Q32,$S32,$U32,$W32,$Y32,$AA32,#REF!,#REF!),2)-$B32/2&lt;=E32,(ROUND(AVERAGE($C32,$E32,$G32,$I32,$K32,$M32,$O32,$Q32,$S32,$U32,$W32,$Y32,$AA32,#REF!,#REF!),2)+$B32/2&gt;=E32)),($E$5/$B$4),0))))</f>
        <v>1.9672131147540983</v>
      </c>
      <c r="G32" s="216" t="str">
        <f t="shared" si="37"/>
        <v/>
      </c>
      <c r="H32" s="217" t="str">
        <f>IF($A32="","",IF(G32="","",IF($K$4="Media aritmética",(G32&lt;=$B32)*($E$5/$B$4)+(G32&gt;$B32)*0,IF(AND(ROUND(AVERAGE($C32,$E32,$G32,$I32,$K32,$M32,$O32,$Q32,$S32,$U32,$W32,$Y32,$AA32,#REF!,#REF!),2)-$B32/2&lt;=G32,(ROUND(AVERAGE($C32,$E32,$G32,$I32,$K32,$M32,$O32,$Q32,$S32,$U32,$W32,$Y32,$AA32,#REF!,#REF!),2)+$B32/2&gt;=G32)),($E$5/$B$4),0))))</f>
        <v/>
      </c>
      <c r="I32" s="216">
        <f t="shared" si="38"/>
        <v>2284800</v>
      </c>
      <c r="J32" s="217">
        <f>IF($A32="","",IF(I32="","",IF($K$4="Media aritmética",(I32&lt;=$B32)*($E$5/$B$4)+(I32&gt;$B32)*0,IF(AND(ROUND(AVERAGE($C32,$E32,$G32,$I32,$K32,$M32,$O32,$Q32,$S32,$U32,$W32,$Y32,$AA32,#REF!,#REF!),2)-$B32/2&lt;=I32,(ROUND(AVERAGE($C32,$E32,$G32,$I32,$K32,$M32,$O32,$Q32,$S32,$U32,$W32,$Y32,$AA32,#REF!,#REF!),2)+$B32/2&gt;=I32)),($E$5/$B$4),0))))</f>
        <v>0</v>
      </c>
      <c r="K32" s="216" t="str">
        <f t="shared" si="39"/>
        <v/>
      </c>
      <c r="L32" s="217" t="str">
        <f>IF($A32="","",IF(K32="","",IF($K$4="Media aritmética",(K32&lt;=$B32)*($E$5/$B$4)+(K32&gt;$B32)*0,IF(AND(ROUND(AVERAGE($C32,$E32,$G32,$I32,$K32,$M32,$O32,$Q32,$S32,$U32,$W32,$Y32,$AA32,#REF!,#REF!),2)-$B32/2&lt;=K32,(ROUND(AVERAGE($C32,$E32,$G32,$I32,$K32,$M32,$O32,$Q32,$S32,$U32,$W32,$Y32,$AA32,#REF!,#REF!),2)+$B32/2&gt;=K32)),($E$5/$B$4),0))))</f>
        <v/>
      </c>
      <c r="M32" s="216">
        <f t="shared" si="40"/>
        <v>1540000</v>
      </c>
      <c r="N32" s="217">
        <f>IF($A32="","",IF(M32="","",IF($K$4="Media aritmética",(M32&lt;=$B32)*($E$5/$B$4)+(M32&gt;$B32)*0,IF(AND(ROUND(AVERAGE($C32,$E32,$G32,$I32,$K32,$M32,$O32,$Q32,$S32,$U32,$W32,$Y32,$AA32,#REF!,#REF!),2)-$B32/2&lt;=M32,(ROUND(AVERAGE($C32,$E32,$G32,$I32,$K32,$M32,$O32,$Q32,$S32,$U32,$W32,$Y32,$AA32,#REF!,#REF!),2)+$B32/2&gt;=M32)),($E$5/$B$4),0))))</f>
        <v>1.9672131147540983</v>
      </c>
      <c r="O32" s="216" t="str">
        <f t="shared" si="41"/>
        <v/>
      </c>
      <c r="P32" s="217" t="str">
        <f>IF($A32="","",IF(O32="","",IF($K$4="Media aritmética",(O32&lt;=$B32)*($E$5/$B$4)+(O32&gt;$B32)*0,IF(AND(ROUND(AVERAGE($C32,$E32,$G32,$I32,$K32,$M32,$O32,$Q32,$S32,$U32,$W32,$Y32,$AA32,#REF!,#REF!),2)-$B32/2&lt;=O32,(ROUND(AVERAGE($C32,$E32,$G32,$I32,$K32,$M32,$O32,$Q32,$S32,$U32,$W32,$Y32,$AA32,#REF!,#REF!),2)+$B32/2&gt;=O32)),($E$5/$B$4),0))))</f>
        <v/>
      </c>
      <c r="Q32" s="216">
        <f t="shared" si="42"/>
        <v>1600000</v>
      </c>
      <c r="R32" s="217">
        <f>IF($A32="","",IF(Q32="","",IF($K$4="Media aritmética",(Q32&lt;=$B32)*($E$5/$B$4)+(Q32&gt;$B32)*0,IF(AND(ROUND(AVERAGE($C32,$E32,$G32,$I32,$K32,$M32,$O32,$Q32,$S32,$U32,$W32,$Y32,$AA32,#REF!,#REF!),2)-$B32/2&lt;=Q32,(ROUND(AVERAGE($C32,$E32,$G32,$I32,$K32,$M32,$O32,$Q32,$S32,$U32,$W32,$Y32,$AA32,#REF!,#REF!),2)+$B32/2&gt;=Q32)),($E$5/$B$4),0))))</f>
        <v>1.9672131147540983</v>
      </c>
      <c r="S32" s="216">
        <f t="shared" si="43"/>
        <v>2160000</v>
      </c>
      <c r="T32" s="217">
        <f>IF($A32="","",IF(S32="","",IF($K$4="Media aritmética",(S32&lt;=$B32)*($E$5/$B$4)+(S32&gt;$B32)*0,IF(AND(ROUND(AVERAGE($C32,$E32,$G32,$I32,$K32,$M32,$O32,$Q32,$S32,$U32,$W32,$Y32,$AA32,#REF!,#REF!),2)-$B32/2&lt;=S32,(ROUND(AVERAGE($C32,$E32,$G32,$I32,$K32,$M32,$O32,$Q32,$S32,$U32,$W32,$Y32,$AA32,#REF!,#REF!),2)+$B32/2&gt;=S32)),($E$5/$B$4),0))))</f>
        <v>0</v>
      </c>
      <c r="U32" s="216">
        <f t="shared" si="44"/>
        <v>2200000</v>
      </c>
      <c r="V32" s="217">
        <f>IF($A32="","",IF(U32="","",IF($K$4="Media aritmética",(U32&lt;=$B32)*($E$5/$B$4)+(U32&gt;$B32)*0,IF(AND(ROUND(AVERAGE($C32,$E32,$G32,$I32,$K32,$M32,$O32,$Q32,$S32,$U32,$W32,$Y32,$AA32,#REF!,#REF!),2)-$B32/2&lt;=U32,(ROUND(AVERAGE($C32,$E32,$G32,$I32,$K32,$M32,$O32,$Q32,$S32,$U32,$W32,$Y32,$AA32,#REF!,#REF!),2)+$B32/2&gt;=U32)),($E$5/$B$4),0))))</f>
        <v>0</v>
      </c>
      <c r="W32" s="216" t="str">
        <f t="shared" si="45"/>
        <v/>
      </c>
      <c r="X32" s="217" t="str">
        <f>IF($A32="","",IF(W32="","",IF($K$4="Media aritmética",(W32&lt;=$B32)*($E$5/$B$4)+(W32&gt;$B32)*0,IF(AND(ROUND(AVERAGE($C32,$E32,$G32,$I32,$K32,$M32,$O32,$Q32,$S32,$U32,$W32,$Y32,$AA32,#REF!,#REF!),2)-$B32/2&lt;=W32,(ROUND(AVERAGE($C32,$E32,$G32,$I32,$K32,$M32,$O32,$Q32,$S32,$U32,$W32,$Y32,$AA32,#REF!,#REF!),2)+$B32/2&gt;=W32)),($E$5/$B$4),0))))</f>
        <v/>
      </c>
      <c r="Y32" s="216">
        <f t="shared" si="46"/>
        <v>2180000</v>
      </c>
      <c r="Z32" s="217">
        <f>IF($A32="","",IF(Y32="","",IF($K$4="Media aritmética",(Y32&lt;=$B32)*($E$5/$B$4)+(Y32&gt;$B32)*0,IF(AND(ROUND(AVERAGE($C32,$E32,$G32,$I32,$K32,$M32,$O32,$Q32,$S32,$U32,$W32,$Y32,$AA32,#REF!,#REF!),2)-$B32/2&lt;=Y32,(ROUND(AVERAGE($C32,$E32,$G32,$I32,$K32,$M32,$O32,$Q32,$S32,$U32,$W32,$Y32,$AA32,#REF!,#REF!),2)+$B32/2&gt;=Y32)),($E$5/$B$4),0))))</f>
        <v>0</v>
      </c>
      <c r="AA32" s="216">
        <f t="shared" si="47"/>
        <v>1120000</v>
      </c>
      <c r="AB32" s="217">
        <f>IF($A32="","",IF(AA32="","",IF($K$4="Media aritmética",(AA32&lt;=$B32)*($E$5/$B$4)+(AA32&gt;$B32)*0,IF(AND(ROUND(AVERAGE($C32,$E32,$G32,$I32,$K32,$M32,$O32,$Q32,$S32,$U32,$W32,$Y32,$AA32,#REF!,#REF!),2)-$B32/2&lt;=AA32,(ROUND(AVERAGE($C32,$E32,$G32,$I32,$K32,$M32,$O32,$Q32,$S32,$U32,$W32,$Y32,$AA32,#REF!,#REF!),2)+$B32/2&gt;=AA32)),($E$5/$B$4),0))))</f>
        <v>1.9672131147540983</v>
      </c>
      <c r="AD32" s="218"/>
      <c r="AE32" s="219"/>
      <c r="AF32" s="219"/>
    </row>
    <row r="33" spans="1:32" s="210" customFormat="1" ht="21" customHeight="1">
      <c r="A33" s="214" t="s">
        <v>354</v>
      </c>
      <c r="B33" s="215">
        <f t="shared" si="48"/>
        <v>1843100</v>
      </c>
      <c r="C33" s="216">
        <f t="shared" si="35"/>
        <v>2220600</v>
      </c>
      <c r="D33" s="217">
        <f>IF($A33="","",IF(C33="","",IF($K$4="Media aritmética",(C33&lt;=$B33)*($E$5/$B$4)+(C33&gt;$B33)*0,IF(AND(ROUND(AVERAGE($C33,$E33,$G33,$I33,$K33,$M33,$O33,$Q33,$S33,$U33,$W33,$Y33,$AA33,#REF!,#REF!),2)-$B33/2&lt;=C33,(ROUND(AVERAGE($C33,$E33,$G33,$I33,$K33,$M33,$O33,$Q33,$S33,$U33,$W33,$Y33,$AA33,#REF!,#REF!),2)+$B33/2&gt;=C33)),($E$5/$B$4),0))))</f>
        <v>0</v>
      </c>
      <c r="E33" s="216">
        <f t="shared" si="36"/>
        <v>420000</v>
      </c>
      <c r="F33" s="217">
        <f>IF($A33="","",IF(E33="","",IF($K$4="Media aritmética",(E33&lt;=$B33)*($E$5/$B$4)+(E33&gt;$B33)*0,IF(AND(ROUND(AVERAGE($C33,$E33,$G33,$I33,$K33,$M33,$O33,$Q33,$S33,$U33,$W33,$Y33,$AA33,#REF!,#REF!),2)-$B33/2&lt;=E33,(ROUND(AVERAGE($C33,$E33,$G33,$I33,$K33,$M33,$O33,$Q33,$S33,$U33,$W33,$Y33,$AA33,#REF!,#REF!),2)+$B33/2&gt;=E33)),($E$5/$B$4),0))))</f>
        <v>1.9672131147540983</v>
      </c>
      <c r="G33" s="216" t="str">
        <f t="shared" si="37"/>
        <v/>
      </c>
      <c r="H33" s="217" t="str">
        <f>IF($A33="","",IF(G33="","",IF($K$4="Media aritmética",(G33&lt;=$B33)*($E$5/$B$4)+(G33&gt;$B33)*0,IF(AND(ROUND(AVERAGE($C33,$E33,$G33,$I33,$K33,$M33,$O33,$Q33,$S33,$U33,$W33,$Y33,$AA33,#REF!,#REF!),2)-$B33/2&lt;=G33,(ROUND(AVERAGE($C33,$E33,$G33,$I33,$K33,$M33,$O33,$Q33,$S33,$U33,$W33,$Y33,$AA33,#REF!,#REF!),2)+$B33/2&gt;=G33)),($E$5/$B$4),0))))</f>
        <v/>
      </c>
      <c r="I33" s="216">
        <f t="shared" si="38"/>
        <v>2216000</v>
      </c>
      <c r="J33" s="217">
        <f>IF($A33="","",IF(I33="","",IF($K$4="Media aritmética",(I33&lt;=$B33)*($E$5/$B$4)+(I33&gt;$B33)*0,IF(AND(ROUND(AVERAGE($C33,$E33,$G33,$I33,$K33,$M33,$O33,$Q33,$S33,$U33,$W33,$Y33,$AA33,#REF!,#REF!),2)-$B33/2&lt;=I33,(ROUND(AVERAGE($C33,$E33,$G33,$I33,$K33,$M33,$O33,$Q33,$S33,$U33,$W33,$Y33,$AA33,#REF!,#REF!),2)+$B33/2&gt;=I33)),($E$5/$B$4),0))))</f>
        <v>0</v>
      </c>
      <c r="K33" s="216" t="str">
        <f t="shared" si="39"/>
        <v/>
      </c>
      <c r="L33" s="217" t="str">
        <f>IF($A33="","",IF(K33="","",IF($K$4="Media aritmética",(K33&lt;=$B33)*($E$5/$B$4)+(K33&gt;$B33)*0,IF(AND(ROUND(AVERAGE($C33,$E33,$G33,$I33,$K33,$M33,$O33,$Q33,$S33,$U33,$W33,$Y33,$AA33,#REF!,#REF!),2)-$B33/2&lt;=K33,(ROUND(AVERAGE($C33,$E33,$G33,$I33,$K33,$M33,$O33,$Q33,$S33,$U33,$W33,$Y33,$AA33,#REF!,#REF!),2)+$B33/2&gt;=K33)),($E$5/$B$4),0))))</f>
        <v/>
      </c>
      <c r="M33" s="216">
        <f t="shared" si="40"/>
        <v>785000</v>
      </c>
      <c r="N33" s="217">
        <f>IF($A33="","",IF(M33="","",IF($K$4="Media aritmética",(M33&lt;=$B33)*($E$5/$B$4)+(M33&gt;$B33)*0,IF(AND(ROUND(AVERAGE($C33,$E33,$G33,$I33,$K33,$M33,$O33,$Q33,$S33,$U33,$W33,$Y33,$AA33,#REF!,#REF!),2)-$B33/2&lt;=M33,(ROUND(AVERAGE($C33,$E33,$G33,$I33,$K33,$M33,$O33,$Q33,$S33,$U33,$W33,$Y33,$AA33,#REF!,#REF!),2)+$B33/2&gt;=M33)),($E$5/$B$4),0))))</f>
        <v>1.9672131147540983</v>
      </c>
      <c r="O33" s="216" t="str">
        <f t="shared" si="41"/>
        <v/>
      </c>
      <c r="P33" s="217" t="str">
        <f>IF($A33="","",IF(O33="","",IF($K$4="Media aritmética",(O33&lt;=$B33)*($E$5/$B$4)+(O33&gt;$B33)*0,IF(AND(ROUND(AVERAGE($C33,$E33,$G33,$I33,$K33,$M33,$O33,$Q33,$S33,$U33,$W33,$Y33,$AA33,#REF!,#REF!),2)-$B33/2&lt;=O33,(ROUND(AVERAGE($C33,$E33,$G33,$I33,$K33,$M33,$O33,$Q33,$S33,$U33,$W33,$Y33,$AA33,#REF!,#REF!),2)+$B33/2&gt;=O33)),($E$5/$B$4),0))))</f>
        <v/>
      </c>
      <c r="Q33" s="216">
        <f t="shared" si="42"/>
        <v>1200000</v>
      </c>
      <c r="R33" s="217">
        <f>IF($A33="","",IF(Q33="","",IF($K$4="Media aritmética",(Q33&lt;=$B33)*($E$5/$B$4)+(Q33&gt;$B33)*0,IF(AND(ROUND(AVERAGE($C33,$E33,$G33,$I33,$K33,$M33,$O33,$Q33,$S33,$U33,$W33,$Y33,$AA33,#REF!,#REF!),2)-$B33/2&lt;=Q33,(ROUND(AVERAGE($C33,$E33,$G33,$I33,$K33,$M33,$O33,$Q33,$S33,$U33,$W33,$Y33,$AA33,#REF!,#REF!),2)+$B33/2&gt;=Q33)),($E$5/$B$4),0))))</f>
        <v>1.9672131147540983</v>
      </c>
      <c r="S33" s="216">
        <f t="shared" si="43"/>
        <v>3180000</v>
      </c>
      <c r="T33" s="217">
        <f>IF($A33="","",IF(S33="","",IF($K$4="Media aritmética",(S33&lt;=$B33)*($E$5/$B$4)+(S33&gt;$B33)*0,IF(AND(ROUND(AVERAGE($C33,$E33,$G33,$I33,$K33,$M33,$O33,$Q33,$S33,$U33,$W33,$Y33,$AA33,#REF!,#REF!),2)-$B33/2&lt;=S33,(ROUND(AVERAGE($C33,$E33,$G33,$I33,$K33,$M33,$O33,$Q33,$S33,$U33,$W33,$Y33,$AA33,#REF!,#REF!),2)+$B33/2&gt;=S33)),($E$5/$B$4),0))))</f>
        <v>0</v>
      </c>
      <c r="U33" s="216">
        <f t="shared" si="44"/>
        <v>3050000</v>
      </c>
      <c r="V33" s="217">
        <f>IF($A33="","",IF(U33="","",IF($K$4="Media aritmética",(U33&lt;=$B33)*($E$5/$B$4)+(U33&gt;$B33)*0,IF(AND(ROUND(AVERAGE($C33,$E33,$G33,$I33,$K33,$M33,$O33,$Q33,$S33,$U33,$W33,$Y33,$AA33,#REF!,#REF!),2)-$B33/2&lt;=U33,(ROUND(AVERAGE($C33,$E33,$G33,$I33,$K33,$M33,$O33,$Q33,$S33,$U33,$W33,$Y33,$AA33,#REF!,#REF!),2)+$B33/2&gt;=U33)),($E$5/$B$4),0))))</f>
        <v>0</v>
      </c>
      <c r="W33" s="216" t="str">
        <f t="shared" si="45"/>
        <v/>
      </c>
      <c r="X33" s="217" t="str">
        <f>IF($A33="","",IF(W33="","",IF($K$4="Media aritmética",(W33&lt;=$B33)*($E$5/$B$4)+(W33&gt;$B33)*0,IF(AND(ROUND(AVERAGE($C33,$E33,$G33,$I33,$K33,$M33,$O33,$Q33,$S33,$U33,$W33,$Y33,$AA33,#REF!,#REF!),2)-$B33/2&lt;=W33,(ROUND(AVERAGE($C33,$E33,$G33,$I33,$K33,$M33,$O33,$Q33,$S33,$U33,$W33,$Y33,$AA33,#REF!,#REF!),2)+$B33/2&gt;=W33)),($E$5/$B$4),0))))</f>
        <v/>
      </c>
      <c r="Y33" s="216">
        <f t="shared" si="46"/>
        <v>3000000</v>
      </c>
      <c r="Z33" s="217">
        <f>IF($A33="","",IF(Y33="","",IF($K$4="Media aritmética",(Y33&lt;=$B33)*($E$5/$B$4)+(Y33&gt;$B33)*0,IF(AND(ROUND(AVERAGE($C33,$E33,$G33,$I33,$K33,$M33,$O33,$Q33,$S33,$U33,$W33,$Y33,$AA33,#REF!,#REF!),2)-$B33/2&lt;=Y33,(ROUND(AVERAGE($C33,$E33,$G33,$I33,$K33,$M33,$O33,$Q33,$S33,$U33,$W33,$Y33,$AA33,#REF!,#REF!),2)+$B33/2&gt;=Y33)),($E$5/$B$4),0))))</f>
        <v>0</v>
      </c>
      <c r="AA33" s="216">
        <f t="shared" si="47"/>
        <v>516300</v>
      </c>
      <c r="AB33" s="217">
        <f>IF($A33="","",IF(AA33="","",IF($K$4="Media aritmética",(AA33&lt;=$B33)*($E$5/$B$4)+(AA33&gt;$B33)*0,IF(AND(ROUND(AVERAGE($C33,$E33,$G33,$I33,$K33,$M33,$O33,$Q33,$S33,$U33,$W33,$Y33,$AA33,#REF!,#REF!),2)-$B33/2&lt;=AA33,(ROUND(AVERAGE($C33,$E33,$G33,$I33,$K33,$M33,$O33,$Q33,$S33,$U33,$W33,$Y33,$AA33,#REF!,#REF!),2)+$B33/2&gt;=AA33)),($E$5/$B$4),0))))</f>
        <v>1.9672131147540983</v>
      </c>
      <c r="AD33" s="218"/>
      <c r="AE33" s="219"/>
      <c r="AF33" s="219"/>
    </row>
    <row r="34" spans="1:32" s="210" customFormat="1" ht="21" customHeight="1">
      <c r="A34" s="214" t="s">
        <v>356</v>
      </c>
      <c r="B34" s="215">
        <f t="shared" si="48"/>
        <v>1475906.67</v>
      </c>
      <c r="C34" s="216">
        <f t="shared" si="35"/>
        <v>2220600</v>
      </c>
      <c r="D34" s="217">
        <f>IF($A34="","",IF(C34="","",IF($K$4="Media aritmética",(C34&lt;=$B34)*($E$5/$B$4)+(C34&gt;$B34)*0,IF(AND(ROUND(AVERAGE($C34,$E34,$G34,$I34,$K34,$M34,$O34,$Q34,$S34,$U34,$W34,$Y34,$AA34,#REF!,#REF!),2)-$B34/2&lt;=C34,(ROUND(AVERAGE($C34,$E34,$G34,$I34,$K34,$M34,$O34,$Q34,$S34,$U34,$W34,$Y34,$AA34,#REF!,#REF!),2)+$B34/2&gt;=C34)),($E$5/$B$4),0))))</f>
        <v>0</v>
      </c>
      <c r="E34" s="216">
        <f t="shared" si="36"/>
        <v>405000</v>
      </c>
      <c r="F34" s="217">
        <f>IF($A34="","",IF(E34="","",IF($K$4="Media aritmética",(E34&lt;=$B34)*($E$5/$B$4)+(E34&gt;$B34)*0,IF(AND(ROUND(AVERAGE($C34,$E34,$G34,$I34,$K34,$M34,$O34,$Q34,$S34,$U34,$W34,$Y34,$AA34,#REF!,#REF!),2)-$B34/2&lt;=E34,(ROUND(AVERAGE($C34,$E34,$G34,$I34,$K34,$M34,$O34,$Q34,$S34,$U34,$W34,$Y34,$AA34,#REF!,#REF!),2)+$B34/2&gt;=E34)),($E$5/$B$4),0))))</f>
        <v>1.9672131147540983</v>
      </c>
      <c r="G34" s="216" t="str">
        <f t="shared" si="37"/>
        <v/>
      </c>
      <c r="H34" s="217" t="str">
        <f>IF($A34="","",IF(G34="","",IF($K$4="Media aritmética",(G34&lt;=$B34)*($E$5/$B$4)+(G34&gt;$B34)*0,IF(AND(ROUND(AVERAGE($C34,$E34,$G34,$I34,$K34,$M34,$O34,$Q34,$S34,$U34,$W34,$Y34,$AA34,#REF!,#REF!),2)-$B34/2&lt;=G34,(ROUND(AVERAGE($C34,$E34,$G34,$I34,$K34,$M34,$O34,$Q34,$S34,$U34,$W34,$Y34,$AA34,#REF!,#REF!),2)+$B34/2&gt;=G34)),($E$5/$B$4),0))))</f>
        <v/>
      </c>
      <c r="I34" s="216">
        <f t="shared" si="38"/>
        <v>2216000</v>
      </c>
      <c r="J34" s="217">
        <f>IF($A34="","",IF(I34="","",IF($K$4="Media aritmética",(I34&lt;=$B34)*($E$5/$B$4)+(I34&gt;$B34)*0,IF(AND(ROUND(AVERAGE($C34,$E34,$G34,$I34,$K34,$M34,$O34,$Q34,$S34,$U34,$W34,$Y34,$AA34,#REF!,#REF!),2)-$B34/2&lt;=I34,(ROUND(AVERAGE($C34,$E34,$G34,$I34,$K34,$M34,$O34,$Q34,$S34,$U34,$W34,$Y34,$AA34,#REF!,#REF!),2)+$B34/2&gt;=I34)),($E$5/$B$4),0))))</f>
        <v>0</v>
      </c>
      <c r="K34" s="216" t="str">
        <f t="shared" si="39"/>
        <v/>
      </c>
      <c r="L34" s="217" t="str">
        <f>IF($A34="","",IF(K34="","",IF($K$4="Media aritmética",(K34&lt;=$B34)*($E$5/$B$4)+(K34&gt;$B34)*0,IF(AND(ROUND(AVERAGE($C34,$E34,$G34,$I34,$K34,$M34,$O34,$Q34,$S34,$U34,$W34,$Y34,$AA34,#REF!,#REF!),2)-$B34/2&lt;=K34,(ROUND(AVERAGE($C34,$E34,$G34,$I34,$K34,$M34,$O34,$Q34,$S34,$U34,$W34,$Y34,$AA34,#REF!,#REF!),2)+$B34/2&gt;=K34)),($E$5/$B$4),0))))</f>
        <v/>
      </c>
      <c r="M34" s="216">
        <f t="shared" si="40"/>
        <v>725000</v>
      </c>
      <c r="N34" s="217">
        <f>IF($A34="","",IF(M34="","",IF($K$4="Media aritmética",(M34&lt;=$B34)*($E$5/$B$4)+(M34&gt;$B34)*0,IF(AND(ROUND(AVERAGE($C34,$E34,$G34,$I34,$K34,$M34,$O34,$Q34,$S34,$U34,$W34,$Y34,$AA34,#REF!,#REF!),2)-$B34/2&lt;=M34,(ROUND(AVERAGE($C34,$E34,$G34,$I34,$K34,$M34,$O34,$Q34,$S34,$U34,$W34,$Y34,$AA34,#REF!,#REF!),2)+$B34/2&gt;=M34)),($E$5/$B$4),0))))</f>
        <v>1.9672131147540983</v>
      </c>
      <c r="O34" s="216" t="str">
        <f t="shared" si="41"/>
        <v/>
      </c>
      <c r="P34" s="217" t="str">
        <f>IF($A34="","",IF(O34="","",IF($K$4="Media aritmética",(O34&lt;=$B34)*($E$5/$B$4)+(O34&gt;$B34)*0,IF(AND(ROUND(AVERAGE($C34,$E34,$G34,$I34,$K34,$M34,$O34,$Q34,$S34,$U34,$W34,$Y34,$AA34,#REF!,#REF!),2)-$B34/2&lt;=O34,(ROUND(AVERAGE($C34,$E34,$G34,$I34,$K34,$M34,$O34,$Q34,$S34,$U34,$W34,$Y34,$AA34,#REF!,#REF!),2)+$B34/2&gt;=O34)),($E$5/$B$4),0))))</f>
        <v/>
      </c>
      <c r="Q34" s="216">
        <f t="shared" si="42"/>
        <v>1100000</v>
      </c>
      <c r="R34" s="217">
        <f>IF($A34="","",IF(Q34="","",IF($K$4="Media aritmética",(Q34&lt;=$B34)*($E$5/$B$4)+(Q34&gt;$B34)*0,IF(AND(ROUND(AVERAGE($C34,$E34,$G34,$I34,$K34,$M34,$O34,$Q34,$S34,$U34,$W34,$Y34,$AA34,#REF!,#REF!),2)-$B34/2&lt;=Q34,(ROUND(AVERAGE($C34,$E34,$G34,$I34,$K34,$M34,$O34,$Q34,$S34,$U34,$W34,$Y34,$AA34,#REF!,#REF!),2)+$B34/2&gt;=Q34)),($E$5/$B$4),0))))</f>
        <v>1.9672131147540983</v>
      </c>
      <c r="S34" s="216">
        <f t="shared" si="43"/>
        <v>2025000</v>
      </c>
      <c r="T34" s="217">
        <f>IF($A34="","",IF(S34="","",IF($K$4="Media aritmética",(S34&lt;=$B34)*($E$5/$B$4)+(S34&gt;$B34)*0,IF(AND(ROUND(AVERAGE($C34,$E34,$G34,$I34,$K34,$M34,$O34,$Q34,$S34,$U34,$W34,$Y34,$AA34,#REF!,#REF!),2)-$B34/2&lt;=S34,(ROUND(AVERAGE($C34,$E34,$G34,$I34,$K34,$M34,$O34,$Q34,$S34,$U34,$W34,$Y34,$AA34,#REF!,#REF!),2)+$B34/2&gt;=S34)),($E$5/$B$4),0))))</f>
        <v>0</v>
      </c>
      <c r="U34" s="216">
        <f t="shared" si="44"/>
        <v>2000000</v>
      </c>
      <c r="V34" s="217">
        <f>IF($A34="","",IF(U34="","",IF($K$4="Media aritmética",(U34&lt;=$B34)*($E$5/$B$4)+(U34&gt;$B34)*0,IF(AND(ROUND(AVERAGE($C34,$E34,$G34,$I34,$K34,$M34,$O34,$Q34,$S34,$U34,$W34,$Y34,$AA34,#REF!,#REF!),2)-$B34/2&lt;=U34,(ROUND(AVERAGE($C34,$E34,$G34,$I34,$K34,$M34,$O34,$Q34,$S34,$U34,$W34,$Y34,$AA34,#REF!,#REF!),2)+$B34/2&gt;=U34)),($E$5/$B$4),0))))</f>
        <v>0</v>
      </c>
      <c r="W34" s="216" t="str">
        <f t="shared" si="45"/>
        <v/>
      </c>
      <c r="X34" s="217" t="str">
        <f>IF($A34="","",IF(W34="","",IF($K$4="Media aritmética",(W34&lt;=$B34)*($E$5/$B$4)+(W34&gt;$B34)*0,IF(AND(ROUND(AVERAGE($C34,$E34,$G34,$I34,$K34,$M34,$O34,$Q34,$S34,$U34,$W34,$Y34,$AA34,#REF!,#REF!),2)-$B34/2&lt;=W34,(ROUND(AVERAGE($C34,$E34,$G34,$I34,$K34,$M34,$O34,$Q34,$S34,$U34,$W34,$Y34,$AA34,#REF!,#REF!),2)+$B34/2&gt;=W34)),($E$5/$B$4),0))))</f>
        <v/>
      </c>
      <c r="Y34" s="216">
        <f t="shared" si="46"/>
        <v>1980000</v>
      </c>
      <c r="Z34" s="217">
        <f>IF($A34="","",IF(Y34="","",IF($K$4="Media aritmética",(Y34&lt;=$B34)*($E$5/$B$4)+(Y34&gt;$B34)*0,IF(AND(ROUND(AVERAGE($C34,$E34,$G34,$I34,$K34,$M34,$O34,$Q34,$S34,$U34,$W34,$Y34,$AA34,#REF!,#REF!),2)-$B34/2&lt;=Y34,(ROUND(AVERAGE($C34,$E34,$G34,$I34,$K34,$M34,$O34,$Q34,$S34,$U34,$W34,$Y34,$AA34,#REF!,#REF!),2)+$B34/2&gt;=Y34)),($E$5/$B$4),0))))</f>
        <v>0</v>
      </c>
      <c r="AA34" s="216">
        <f t="shared" si="47"/>
        <v>611560</v>
      </c>
      <c r="AB34" s="217">
        <f>IF($A34="","",IF(AA34="","",IF($K$4="Media aritmética",(AA34&lt;=$B34)*($E$5/$B$4)+(AA34&gt;$B34)*0,IF(AND(ROUND(AVERAGE($C34,$E34,$G34,$I34,$K34,$M34,$O34,$Q34,$S34,$U34,$W34,$Y34,$AA34,#REF!,#REF!),2)-$B34/2&lt;=AA34,(ROUND(AVERAGE($C34,$E34,$G34,$I34,$K34,$M34,$O34,$Q34,$S34,$U34,$W34,$Y34,$AA34,#REF!,#REF!),2)+$B34/2&gt;=AA34)),($E$5/$B$4),0))))</f>
        <v>1.9672131147540983</v>
      </c>
      <c r="AD34" s="218"/>
      <c r="AE34" s="219"/>
      <c r="AF34" s="219"/>
    </row>
    <row r="35" spans="1:32" s="210" customFormat="1" ht="21" customHeight="1">
      <c r="A35" s="214" t="s">
        <v>360</v>
      </c>
      <c r="B35" s="215">
        <f t="shared" si="48"/>
        <v>1131051.1100000001</v>
      </c>
      <c r="C35" s="216">
        <f t="shared" si="35"/>
        <v>1004900</v>
      </c>
      <c r="D35" s="217">
        <f>IF($A35="","",IF(C35="","",IF($K$4="Media aritmética",(C35&lt;=$B35)*($E$5/$B$4)+(C35&gt;$B35)*0,IF(AND(ROUND(AVERAGE($C35,$E35,$G35,$I35,$K35,$M35,$O35,$Q35,$S35,$U35,$W35,$Y35,$AA35,#REF!,#REF!),2)-$B35/2&lt;=C35,(ROUND(AVERAGE($C35,$E35,$G35,$I35,$K35,$M35,$O35,$Q35,$S35,$U35,$W35,$Y35,$AA35,#REF!,#REF!),2)+$B35/2&gt;=C35)),($E$5/$B$4),0))))</f>
        <v>1.9672131147540983</v>
      </c>
      <c r="E35" s="216">
        <f t="shared" si="36"/>
        <v>625000</v>
      </c>
      <c r="F35" s="217">
        <f>IF($A35="","",IF(E35="","",IF($K$4="Media aritmética",(E35&lt;=$B35)*($E$5/$B$4)+(E35&gt;$B35)*0,IF(AND(ROUND(AVERAGE($C35,$E35,$G35,$I35,$K35,$M35,$O35,$Q35,$S35,$U35,$W35,$Y35,$AA35,#REF!,#REF!),2)-$B35/2&lt;=E35,(ROUND(AVERAGE($C35,$E35,$G35,$I35,$K35,$M35,$O35,$Q35,$S35,$U35,$W35,$Y35,$AA35,#REF!,#REF!),2)+$B35/2&gt;=E35)),($E$5/$B$4),0))))</f>
        <v>1.9672131147540983</v>
      </c>
      <c r="G35" s="216" t="str">
        <f t="shared" si="37"/>
        <v/>
      </c>
      <c r="H35" s="217" t="str">
        <f>IF($A35="","",IF(G35="","",IF($K$4="Media aritmética",(G35&lt;=$B35)*($E$5/$B$4)+(G35&gt;$B35)*0,IF(AND(ROUND(AVERAGE($C35,$E35,$G35,$I35,$K35,$M35,$O35,$Q35,$S35,$U35,$W35,$Y35,$AA35,#REF!,#REF!),2)-$B35/2&lt;=G35,(ROUND(AVERAGE($C35,$E35,$G35,$I35,$K35,$M35,$O35,$Q35,$S35,$U35,$W35,$Y35,$AA35,#REF!,#REF!),2)+$B35/2&gt;=G35)),($E$5/$B$4),0))))</f>
        <v/>
      </c>
      <c r="I35" s="216">
        <f t="shared" si="38"/>
        <v>1000000</v>
      </c>
      <c r="J35" s="217">
        <f>IF($A35="","",IF(I35="","",IF($K$4="Media aritmética",(I35&lt;=$B35)*($E$5/$B$4)+(I35&gt;$B35)*0,IF(AND(ROUND(AVERAGE($C35,$E35,$G35,$I35,$K35,$M35,$O35,$Q35,$S35,$U35,$W35,$Y35,$AA35,#REF!,#REF!),2)-$B35/2&lt;=I35,(ROUND(AVERAGE($C35,$E35,$G35,$I35,$K35,$M35,$O35,$Q35,$S35,$U35,$W35,$Y35,$AA35,#REF!,#REF!),2)+$B35/2&gt;=I35)),($E$5/$B$4),0))))</f>
        <v>1.9672131147540983</v>
      </c>
      <c r="K35" s="216" t="str">
        <f t="shared" si="39"/>
        <v/>
      </c>
      <c r="L35" s="217" t="str">
        <f>IF($A35="","",IF(K35="","",IF($K$4="Media aritmética",(K35&lt;=$B35)*($E$5/$B$4)+(K35&gt;$B35)*0,IF(AND(ROUND(AVERAGE($C35,$E35,$G35,$I35,$K35,$M35,$O35,$Q35,$S35,$U35,$W35,$Y35,$AA35,#REF!,#REF!),2)-$B35/2&lt;=K35,(ROUND(AVERAGE($C35,$E35,$G35,$I35,$K35,$M35,$O35,$Q35,$S35,$U35,$W35,$Y35,$AA35,#REF!,#REF!),2)+$B35/2&gt;=K35)),($E$5/$B$4),0))))</f>
        <v/>
      </c>
      <c r="M35" s="216">
        <f t="shared" si="40"/>
        <v>978000</v>
      </c>
      <c r="N35" s="217">
        <f>IF($A35="","",IF(M35="","",IF($K$4="Media aritmética",(M35&lt;=$B35)*($E$5/$B$4)+(M35&gt;$B35)*0,IF(AND(ROUND(AVERAGE($C35,$E35,$G35,$I35,$K35,$M35,$O35,$Q35,$S35,$U35,$W35,$Y35,$AA35,#REF!,#REF!),2)-$B35/2&lt;=M35,(ROUND(AVERAGE($C35,$E35,$G35,$I35,$K35,$M35,$O35,$Q35,$S35,$U35,$W35,$Y35,$AA35,#REF!,#REF!),2)+$B35/2&gt;=M35)),($E$5/$B$4),0))))</f>
        <v>1.9672131147540983</v>
      </c>
      <c r="O35" s="216" t="str">
        <f t="shared" si="41"/>
        <v/>
      </c>
      <c r="P35" s="217" t="str">
        <f>IF($A35="","",IF(O35="","",IF($K$4="Media aritmética",(O35&lt;=$B35)*($E$5/$B$4)+(O35&gt;$B35)*0,IF(AND(ROUND(AVERAGE($C35,$E35,$G35,$I35,$K35,$M35,$O35,$Q35,$S35,$U35,$W35,$Y35,$AA35,#REF!,#REF!),2)-$B35/2&lt;=O35,(ROUND(AVERAGE($C35,$E35,$G35,$I35,$K35,$M35,$O35,$Q35,$S35,$U35,$W35,$Y35,$AA35,#REF!,#REF!),2)+$B35/2&gt;=O35)),($E$5/$B$4),0))))</f>
        <v/>
      </c>
      <c r="Q35" s="216">
        <f t="shared" si="42"/>
        <v>1700000</v>
      </c>
      <c r="R35" s="217">
        <f>IF($A35="","",IF(Q35="","",IF($K$4="Media aritmética",(Q35&lt;=$B35)*($E$5/$B$4)+(Q35&gt;$B35)*0,IF(AND(ROUND(AVERAGE($C35,$E35,$G35,$I35,$K35,$M35,$O35,$Q35,$S35,$U35,$W35,$Y35,$AA35,#REF!,#REF!),2)-$B35/2&lt;=Q35,(ROUND(AVERAGE($C35,$E35,$G35,$I35,$K35,$M35,$O35,$Q35,$S35,$U35,$W35,$Y35,$AA35,#REF!,#REF!),2)+$B35/2&gt;=Q35)),($E$5/$B$4),0))))</f>
        <v>0</v>
      </c>
      <c r="S35" s="216">
        <f t="shared" si="43"/>
        <v>1400000</v>
      </c>
      <c r="T35" s="217">
        <f>IF($A35="","",IF(S35="","",IF($K$4="Media aritmética",(S35&lt;=$B35)*($E$5/$B$4)+(S35&gt;$B35)*0,IF(AND(ROUND(AVERAGE($C35,$E35,$G35,$I35,$K35,$M35,$O35,$Q35,$S35,$U35,$W35,$Y35,$AA35,#REF!,#REF!),2)-$B35/2&lt;=S35,(ROUND(AVERAGE($C35,$E35,$G35,$I35,$K35,$M35,$O35,$Q35,$S35,$U35,$W35,$Y35,$AA35,#REF!,#REF!),2)+$B35/2&gt;=S35)),($E$5/$B$4),0))))</f>
        <v>0</v>
      </c>
      <c r="U35" s="216">
        <f t="shared" si="44"/>
        <v>1450000</v>
      </c>
      <c r="V35" s="217">
        <f>IF($A35="","",IF(U35="","",IF($K$4="Media aritmética",(U35&lt;=$B35)*($E$5/$B$4)+(U35&gt;$B35)*0,IF(AND(ROUND(AVERAGE($C35,$E35,$G35,$I35,$K35,$M35,$O35,$Q35,$S35,$U35,$W35,$Y35,$AA35,#REF!,#REF!),2)-$B35/2&lt;=U35,(ROUND(AVERAGE($C35,$E35,$G35,$I35,$K35,$M35,$O35,$Q35,$S35,$U35,$W35,$Y35,$AA35,#REF!,#REF!),2)+$B35/2&gt;=U35)),($E$5/$B$4),0))))</f>
        <v>0</v>
      </c>
      <c r="W35" s="216" t="str">
        <f t="shared" si="45"/>
        <v/>
      </c>
      <c r="X35" s="217" t="str">
        <f>IF($A35="","",IF(W35="","",IF($K$4="Media aritmética",(W35&lt;=$B35)*($E$5/$B$4)+(W35&gt;$B35)*0,IF(AND(ROUND(AVERAGE($C35,$E35,$G35,$I35,$K35,$M35,$O35,$Q35,$S35,$U35,$W35,$Y35,$AA35,#REF!,#REF!),2)-$B35/2&lt;=W35,(ROUND(AVERAGE($C35,$E35,$G35,$I35,$K35,$M35,$O35,$Q35,$S35,$U35,$W35,$Y35,$AA35,#REF!,#REF!),2)+$B35/2&gt;=W35)),($E$5/$B$4),0))))</f>
        <v/>
      </c>
      <c r="Y35" s="216">
        <f t="shared" si="46"/>
        <v>1410000</v>
      </c>
      <c r="Z35" s="217">
        <f>IF($A35="","",IF(Y35="","",IF($K$4="Media aritmética",(Y35&lt;=$B35)*($E$5/$B$4)+(Y35&gt;$B35)*0,IF(AND(ROUND(AVERAGE($C35,$E35,$G35,$I35,$K35,$M35,$O35,$Q35,$S35,$U35,$W35,$Y35,$AA35,#REF!,#REF!),2)-$B35/2&lt;=Y35,(ROUND(AVERAGE($C35,$E35,$G35,$I35,$K35,$M35,$O35,$Q35,$S35,$U35,$W35,$Y35,$AA35,#REF!,#REF!),2)+$B35/2&gt;=Y35)),($E$5/$B$4),0))))</f>
        <v>0</v>
      </c>
      <c r="AA35" s="216">
        <f t="shared" si="47"/>
        <v>611560</v>
      </c>
      <c r="AB35" s="217">
        <f>IF($A35="","",IF(AA35="","",IF($K$4="Media aritmética",(AA35&lt;=$B35)*($E$5/$B$4)+(AA35&gt;$B35)*0,IF(AND(ROUND(AVERAGE($C35,$E35,$G35,$I35,$K35,$M35,$O35,$Q35,$S35,$U35,$W35,$Y35,$AA35,#REF!,#REF!),2)-$B35/2&lt;=AA35,(ROUND(AVERAGE($C35,$E35,$G35,$I35,$K35,$M35,$O35,$Q35,$S35,$U35,$W35,$Y35,$AA35,#REF!,#REF!),2)+$B35/2&gt;=AA35)),($E$5/$B$4),0))))</f>
        <v>1.9672131147540983</v>
      </c>
      <c r="AD35" s="218"/>
      <c r="AE35" s="219"/>
      <c r="AF35" s="219"/>
    </row>
    <row r="36" spans="1:32" s="210" customFormat="1" ht="21" customHeight="1">
      <c r="A36" s="214" t="s">
        <v>364</v>
      </c>
      <c r="B36" s="215">
        <f t="shared" si="48"/>
        <v>1668724.44</v>
      </c>
      <c r="C36" s="216">
        <f t="shared" si="35"/>
        <v>1828400</v>
      </c>
      <c r="D36" s="217">
        <f>IF($A36="","",IF(C36="","",IF($K$4="Media aritmética",(C36&lt;=$B36)*($E$5/$B$4)+(C36&gt;$B36)*0,IF(AND(ROUND(AVERAGE($C36,$E36,$G36,$I36,$K36,$M36,$O36,$Q36,$S36,$U36,$W36,$Y36,$AA36,#REF!,#REF!),2)-$B36/2&lt;=C36,(ROUND(AVERAGE($C36,$E36,$G36,$I36,$K36,$M36,$O36,$Q36,$S36,$U36,$W36,$Y36,$AA36,#REF!,#REF!),2)+$B36/2&gt;=C36)),($E$5/$B$4),0))))</f>
        <v>0</v>
      </c>
      <c r="E36" s="216">
        <f t="shared" si="36"/>
        <v>675000</v>
      </c>
      <c r="F36" s="217">
        <f>IF($A36="","",IF(E36="","",IF($K$4="Media aritmética",(E36&lt;=$B36)*($E$5/$B$4)+(E36&gt;$B36)*0,IF(AND(ROUND(AVERAGE($C36,$E36,$G36,$I36,$K36,$M36,$O36,$Q36,$S36,$U36,$W36,$Y36,$AA36,#REF!,#REF!),2)-$B36/2&lt;=E36,(ROUND(AVERAGE($C36,$E36,$G36,$I36,$K36,$M36,$O36,$Q36,$S36,$U36,$W36,$Y36,$AA36,#REF!,#REF!),2)+$B36/2&gt;=E36)),($E$5/$B$4),0))))</f>
        <v>1.9672131147540983</v>
      </c>
      <c r="G36" s="216" t="str">
        <f t="shared" si="37"/>
        <v/>
      </c>
      <c r="H36" s="217" t="str">
        <f>IF($A36="","",IF(G36="","",IF($K$4="Media aritmética",(G36&lt;=$B36)*($E$5/$B$4)+(G36&gt;$B36)*0,IF(AND(ROUND(AVERAGE($C36,$E36,$G36,$I36,$K36,$M36,$O36,$Q36,$S36,$U36,$W36,$Y36,$AA36,#REF!,#REF!),2)-$B36/2&lt;=G36,(ROUND(AVERAGE($C36,$E36,$G36,$I36,$K36,$M36,$O36,$Q36,$S36,$U36,$W36,$Y36,$AA36,#REF!,#REF!),2)+$B36/2&gt;=G36)),($E$5/$B$4),0))))</f>
        <v/>
      </c>
      <c r="I36" s="216">
        <f t="shared" si="38"/>
        <v>1800000</v>
      </c>
      <c r="J36" s="217">
        <f>IF($A36="","",IF(I36="","",IF($K$4="Media aritmética",(I36&lt;=$B36)*($E$5/$B$4)+(I36&gt;$B36)*0,IF(AND(ROUND(AVERAGE($C36,$E36,$G36,$I36,$K36,$M36,$O36,$Q36,$S36,$U36,$W36,$Y36,$AA36,#REF!,#REF!),2)-$B36/2&lt;=I36,(ROUND(AVERAGE($C36,$E36,$G36,$I36,$K36,$M36,$O36,$Q36,$S36,$U36,$W36,$Y36,$AA36,#REF!,#REF!),2)+$B36/2&gt;=I36)),($E$5/$B$4),0))))</f>
        <v>0</v>
      </c>
      <c r="K36" s="216" t="str">
        <f t="shared" si="39"/>
        <v/>
      </c>
      <c r="L36" s="217" t="str">
        <f>IF($A36="","",IF(K36="","",IF($K$4="Media aritmética",(K36&lt;=$B36)*($E$5/$B$4)+(K36&gt;$B36)*0,IF(AND(ROUND(AVERAGE($C36,$E36,$G36,$I36,$K36,$M36,$O36,$Q36,$S36,$U36,$W36,$Y36,$AA36,#REF!,#REF!),2)-$B36/2&lt;=K36,(ROUND(AVERAGE($C36,$E36,$G36,$I36,$K36,$M36,$O36,$Q36,$S36,$U36,$W36,$Y36,$AA36,#REF!,#REF!),2)+$B36/2&gt;=K36)),($E$5/$B$4),0))))</f>
        <v/>
      </c>
      <c r="M36" s="216">
        <f t="shared" si="40"/>
        <v>1452000</v>
      </c>
      <c r="N36" s="217">
        <f>IF($A36="","",IF(M36="","",IF($K$4="Media aritmética",(M36&lt;=$B36)*($E$5/$B$4)+(M36&gt;$B36)*0,IF(AND(ROUND(AVERAGE($C36,$E36,$G36,$I36,$K36,$M36,$O36,$Q36,$S36,$U36,$W36,$Y36,$AA36,#REF!,#REF!),2)-$B36/2&lt;=M36,(ROUND(AVERAGE($C36,$E36,$G36,$I36,$K36,$M36,$O36,$Q36,$S36,$U36,$W36,$Y36,$AA36,#REF!,#REF!),2)+$B36/2&gt;=M36)),($E$5/$B$4),0))))</f>
        <v>1.9672131147540983</v>
      </c>
      <c r="O36" s="216" t="str">
        <f t="shared" si="41"/>
        <v/>
      </c>
      <c r="P36" s="217" t="str">
        <f>IF($A36="","",IF(O36="","",IF($K$4="Media aritmética",(O36&lt;=$B36)*($E$5/$B$4)+(O36&gt;$B36)*0,IF(AND(ROUND(AVERAGE($C36,$E36,$G36,$I36,$K36,$M36,$O36,$Q36,$S36,$U36,$W36,$Y36,$AA36,#REF!,#REF!),2)-$B36/2&lt;=O36,(ROUND(AVERAGE($C36,$E36,$G36,$I36,$K36,$M36,$O36,$Q36,$S36,$U36,$W36,$Y36,$AA36,#REF!,#REF!),2)+$B36/2&gt;=O36)),($E$5/$B$4),0))))</f>
        <v/>
      </c>
      <c r="Q36" s="216">
        <f t="shared" si="42"/>
        <v>1500000</v>
      </c>
      <c r="R36" s="217">
        <f>IF($A36="","",IF(Q36="","",IF($K$4="Media aritmética",(Q36&lt;=$B36)*($E$5/$B$4)+(Q36&gt;$B36)*0,IF(AND(ROUND(AVERAGE($C36,$E36,$G36,$I36,$K36,$M36,$O36,$Q36,$S36,$U36,$W36,$Y36,$AA36,#REF!,#REF!),2)-$B36/2&lt;=Q36,(ROUND(AVERAGE($C36,$E36,$G36,$I36,$K36,$M36,$O36,$Q36,$S36,$U36,$W36,$Y36,$AA36,#REF!,#REF!),2)+$B36/2&gt;=Q36)),($E$5/$B$4),0))))</f>
        <v>1.9672131147540983</v>
      </c>
      <c r="S36" s="216">
        <f t="shared" si="43"/>
        <v>2250000</v>
      </c>
      <c r="T36" s="217">
        <f>IF($A36="","",IF(S36="","",IF($K$4="Media aritmética",(S36&lt;=$B36)*($E$5/$B$4)+(S36&gt;$B36)*0,IF(AND(ROUND(AVERAGE($C36,$E36,$G36,$I36,$K36,$M36,$O36,$Q36,$S36,$U36,$W36,$Y36,$AA36,#REF!,#REF!),2)-$B36/2&lt;=S36,(ROUND(AVERAGE($C36,$E36,$G36,$I36,$K36,$M36,$O36,$Q36,$S36,$U36,$W36,$Y36,$AA36,#REF!,#REF!),2)+$B36/2&gt;=S36)),($E$5/$B$4),0))))</f>
        <v>0</v>
      </c>
      <c r="U36" s="216">
        <f t="shared" si="44"/>
        <v>2200000</v>
      </c>
      <c r="V36" s="217">
        <f>IF($A36="","",IF(U36="","",IF($K$4="Media aritmética",(U36&lt;=$B36)*($E$5/$B$4)+(U36&gt;$B36)*0,IF(AND(ROUND(AVERAGE($C36,$E36,$G36,$I36,$K36,$M36,$O36,$Q36,$S36,$U36,$W36,$Y36,$AA36,#REF!,#REF!),2)-$B36/2&lt;=U36,(ROUND(AVERAGE($C36,$E36,$G36,$I36,$K36,$M36,$O36,$Q36,$S36,$U36,$W36,$Y36,$AA36,#REF!,#REF!),2)+$B36/2&gt;=U36)),($E$5/$B$4),0))))</f>
        <v>0</v>
      </c>
      <c r="W36" s="216" t="str">
        <f t="shared" si="45"/>
        <v/>
      </c>
      <c r="X36" s="217" t="str">
        <f>IF($A36="","",IF(W36="","",IF($K$4="Media aritmética",(W36&lt;=$B36)*($E$5/$B$4)+(W36&gt;$B36)*0,IF(AND(ROUND(AVERAGE($C36,$E36,$G36,$I36,$K36,$M36,$O36,$Q36,$S36,$U36,$W36,$Y36,$AA36,#REF!,#REF!),2)-$B36/2&lt;=W36,(ROUND(AVERAGE($C36,$E36,$G36,$I36,$K36,$M36,$O36,$Q36,$S36,$U36,$W36,$Y36,$AA36,#REF!,#REF!),2)+$B36/2&gt;=W36)),($E$5/$B$4),0))))</f>
        <v/>
      </c>
      <c r="Y36" s="216">
        <f t="shared" si="46"/>
        <v>2150000</v>
      </c>
      <c r="Z36" s="217">
        <f>IF($A36="","",IF(Y36="","",IF($K$4="Media aritmética",(Y36&lt;=$B36)*($E$5/$B$4)+(Y36&gt;$B36)*0,IF(AND(ROUND(AVERAGE($C36,$E36,$G36,$I36,$K36,$M36,$O36,$Q36,$S36,$U36,$W36,$Y36,$AA36,#REF!,#REF!),2)-$B36/2&lt;=Y36,(ROUND(AVERAGE($C36,$E36,$G36,$I36,$K36,$M36,$O36,$Q36,$S36,$U36,$W36,$Y36,$AA36,#REF!,#REF!),2)+$B36/2&gt;=Y36)),($E$5/$B$4),0))))</f>
        <v>0</v>
      </c>
      <c r="AA36" s="216">
        <f t="shared" si="47"/>
        <v>1163120</v>
      </c>
      <c r="AB36" s="217">
        <f>IF($A36="","",IF(AA36="","",IF($K$4="Media aritmética",(AA36&lt;=$B36)*($E$5/$B$4)+(AA36&gt;$B36)*0,IF(AND(ROUND(AVERAGE($C36,$E36,$G36,$I36,$K36,$M36,$O36,$Q36,$S36,$U36,$W36,$Y36,$AA36,#REF!,#REF!),2)-$B36/2&lt;=AA36,(ROUND(AVERAGE($C36,$E36,$G36,$I36,$K36,$M36,$O36,$Q36,$S36,$U36,$W36,$Y36,$AA36,#REF!,#REF!),2)+$B36/2&gt;=AA36)),($E$5/$B$4),0))))</f>
        <v>1.9672131147540983</v>
      </c>
      <c r="AD36" s="218"/>
      <c r="AE36" s="219"/>
      <c r="AF36" s="219"/>
    </row>
    <row r="37" spans="1:32" s="210" customFormat="1" ht="21" customHeight="1">
      <c r="A37" s="214" t="s">
        <v>366</v>
      </c>
      <c r="B37" s="215">
        <f t="shared" si="48"/>
        <v>2092560.44</v>
      </c>
      <c r="C37" s="216">
        <f t="shared" si="35"/>
        <v>2187800</v>
      </c>
      <c r="D37" s="217">
        <f>IF($A37="","",IF(C37="","",IF($K$4="Media aritmética",(C37&lt;=$B37)*($E$5/$B$4)+(C37&gt;$B37)*0,IF(AND(ROUND(AVERAGE($C37,$E37,$G37,$I37,$K37,$M37,$O37,$Q37,$S37,$U37,$W37,$Y37,$AA37,#REF!,#REF!),2)-$B37/2&lt;=C37,(ROUND(AVERAGE($C37,$E37,$G37,$I37,$K37,$M37,$O37,$Q37,$S37,$U37,$W37,$Y37,$AA37,#REF!,#REF!),2)+$B37/2&gt;=C37)),($E$5/$B$4),0))))</f>
        <v>0</v>
      </c>
      <c r="E37" s="216">
        <f t="shared" si="36"/>
        <v>1925000</v>
      </c>
      <c r="F37" s="217">
        <f>IF($A37="","",IF(E37="","",IF($K$4="Media aritmética",(E37&lt;=$B37)*($E$5/$B$4)+(E37&gt;$B37)*0,IF(AND(ROUND(AVERAGE($C37,$E37,$G37,$I37,$K37,$M37,$O37,$Q37,$S37,$U37,$W37,$Y37,$AA37,#REF!,#REF!),2)-$B37/2&lt;=E37,(ROUND(AVERAGE($C37,$E37,$G37,$I37,$K37,$M37,$O37,$Q37,$S37,$U37,$W37,$Y37,$AA37,#REF!,#REF!),2)+$B37/2&gt;=E37)),($E$5/$B$4),0))))</f>
        <v>1.9672131147540983</v>
      </c>
      <c r="G37" s="216" t="str">
        <f t="shared" si="37"/>
        <v/>
      </c>
      <c r="H37" s="217" t="str">
        <f>IF($A37="","",IF(G37="","",IF($K$4="Media aritmética",(G37&lt;=$B37)*($E$5/$B$4)+(G37&gt;$B37)*0,IF(AND(ROUND(AVERAGE($C37,$E37,$G37,$I37,$K37,$M37,$O37,$Q37,$S37,$U37,$W37,$Y37,$AA37,#REF!,#REF!),2)-$B37/2&lt;=G37,(ROUND(AVERAGE($C37,$E37,$G37,$I37,$K37,$M37,$O37,$Q37,$S37,$U37,$W37,$Y37,$AA37,#REF!,#REF!),2)+$B37/2&gt;=G37)),($E$5/$B$4),0))))</f>
        <v/>
      </c>
      <c r="I37" s="216">
        <f t="shared" si="38"/>
        <v>2200000</v>
      </c>
      <c r="J37" s="217">
        <f>IF($A37="","",IF(I37="","",IF($K$4="Media aritmética",(I37&lt;=$B37)*($E$5/$B$4)+(I37&gt;$B37)*0,IF(AND(ROUND(AVERAGE($C37,$E37,$G37,$I37,$K37,$M37,$O37,$Q37,$S37,$U37,$W37,$Y37,$AA37,#REF!,#REF!),2)-$B37/2&lt;=I37,(ROUND(AVERAGE($C37,$E37,$G37,$I37,$K37,$M37,$O37,$Q37,$S37,$U37,$W37,$Y37,$AA37,#REF!,#REF!),2)+$B37/2&gt;=I37)),($E$5/$B$4),0))))</f>
        <v>0</v>
      </c>
      <c r="K37" s="216" t="str">
        <f t="shared" si="39"/>
        <v/>
      </c>
      <c r="L37" s="217" t="str">
        <f>IF($A37="","",IF(K37="","",IF($K$4="Media aritmética",(K37&lt;=$B37)*($E$5/$B$4)+(K37&gt;$B37)*0,IF(AND(ROUND(AVERAGE($C37,$E37,$G37,$I37,$K37,$M37,$O37,$Q37,$S37,$U37,$W37,$Y37,$AA37,#REF!,#REF!),2)-$B37/2&lt;=K37,(ROUND(AVERAGE($C37,$E37,$G37,$I37,$K37,$M37,$O37,$Q37,$S37,$U37,$W37,$Y37,$AA37,#REF!,#REF!),2)+$B37/2&gt;=K37)),($E$5/$B$4),0))))</f>
        <v/>
      </c>
      <c r="M37" s="216">
        <f t="shared" si="40"/>
        <v>2224500</v>
      </c>
      <c r="N37" s="217">
        <f>IF($A37="","",IF(M37="","",IF($K$4="Media aritmética",(M37&lt;=$B37)*($E$5/$B$4)+(M37&gt;$B37)*0,IF(AND(ROUND(AVERAGE($C37,$E37,$G37,$I37,$K37,$M37,$O37,$Q37,$S37,$U37,$W37,$Y37,$AA37,#REF!,#REF!),2)-$B37/2&lt;=M37,(ROUND(AVERAGE($C37,$E37,$G37,$I37,$K37,$M37,$O37,$Q37,$S37,$U37,$W37,$Y37,$AA37,#REF!,#REF!),2)+$B37/2&gt;=M37)),($E$5/$B$4),0))))</f>
        <v>0</v>
      </c>
      <c r="O37" s="216" t="str">
        <f t="shared" si="41"/>
        <v/>
      </c>
      <c r="P37" s="217" t="str">
        <f>IF($A37="","",IF(O37="","",IF($K$4="Media aritmética",(O37&lt;=$B37)*($E$5/$B$4)+(O37&gt;$B37)*0,IF(AND(ROUND(AVERAGE($C37,$E37,$G37,$I37,$K37,$M37,$O37,$Q37,$S37,$U37,$W37,$Y37,$AA37,#REF!,#REF!),2)-$B37/2&lt;=O37,(ROUND(AVERAGE($C37,$E37,$G37,$I37,$K37,$M37,$O37,$Q37,$S37,$U37,$W37,$Y37,$AA37,#REF!,#REF!),2)+$B37/2&gt;=O37)),($E$5/$B$4),0))))</f>
        <v/>
      </c>
      <c r="Q37" s="216">
        <f t="shared" si="42"/>
        <v>2200000</v>
      </c>
      <c r="R37" s="217">
        <f>IF($A37="","",IF(Q37="","",IF($K$4="Media aritmética",(Q37&lt;=$B37)*($E$5/$B$4)+(Q37&gt;$B37)*0,IF(AND(ROUND(AVERAGE($C37,$E37,$G37,$I37,$K37,$M37,$O37,$Q37,$S37,$U37,$W37,$Y37,$AA37,#REF!,#REF!),2)-$B37/2&lt;=Q37,(ROUND(AVERAGE($C37,$E37,$G37,$I37,$K37,$M37,$O37,$Q37,$S37,$U37,$W37,$Y37,$AA37,#REF!,#REF!),2)+$B37/2&gt;=Q37)),($E$5/$B$4),0))))</f>
        <v>0</v>
      </c>
      <c r="S37" s="216">
        <f t="shared" si="43"/>
        <v>2310000</v>
      </c>
      <c r="T37" s="217">
        <f>IF($A37="","",IF(S37="","",IF($K$4="Media aritmética",(S37&lt;=$B37)*($E$5/$B$4)+(S37&gt;$B37)*0,IF(AND(ROUND(AVERAGE($C37,$E37,$G37,$I37,$K37,$M37,$O37,$Q37,$S37,$U37,$W37,$Y37,$AA37,#REF!,#REF!),2)-$B37/2&lt;=S37,(ROUND(AVERAGE($C37,$E37,$G37,$I37,$K37,$M37,$O37,$Q37,$S37,$U37,$W37,$Y37,$AA37,#REF!,#REF!),2)+$B37/2&gt;=S37)),($E$5/$B$4),0))))</f>
        <v>0</v>
      </c>
      <c r="U37" s="216">
        <f t="shared" si="44"/>
        <v>2300000</v>
      </c>
      <c r="V37" s="217">
        <f>IF($A37="","",IF(U37="","",IF($K$4="Media aritmética",(U37&lt;=$B37)*($E$5/$B$4)+(U37&gt;$B37)*0,IF(AND(ROUND(AVERAGE($C37,$E37,$G37,$I37,$K37,$M37,$O37,$Q37,$S37,$U37,$W37,$Y37,$AA37,#REF!,#REF!),2)-$B37/2&lt;=U37,(ROUND(AVERAGE($C37,$E37,$G37,$I37,$K37,$M37,$O37,$Q37,$S37,$U37,$W37,$Y37,$AA37,#REF!,#REF!),2)+$B37/2&gt;=U37)),($E$5/$B$4),0))))</f>
        <v>0</v>
      </c>
      <c r="W37" s="216" t="str">
        <f t="shared" si="45"/>
        <v/>
      </c>
      <c r="X37" s="217" t="str">
        <f>IF($A37="","",IF(W37="","",IF($K$4="Media aritmética",(W37&lt;=$B37)*($E$5/$B$4)+(W37&gt;$B37)*0,IF(AND(ROUND(AVERAGE($C37,$E37,$G37,$I37,$K37,$M37,$O37,$Q37,$S37,$U37,$W37,$Y37,$AA37,#REF!,#REF!),2)-$B37/2&lt;=W37,(ROUND(AVERAGE($C37,$E37,$G37,$I37,$K37,$M37,$O37,$Q37,$S37,$U37,$W37,$Y37,$AA37,#REF!,#REF!),2)+$B37/2&gt;=W37)),($E$5/$B$4),0))))</f>
        <v/>
      </c>
      <c r="Y37" s="216">
        <f t="shared" si="46"/>
        <v>2270000</v>
      </c>
      <c r="Z37" s="217">
        <f>IF($A37="","",IF(Y37="","",IF($K$4="Media aritmética",(Y37&lt;=$B37)*($E$5/$B$4)+(Y37&gt;$B37)*0,IF(AND(ROUND(AVERAGE($C37,$E37,$G37,$I37,$K37,$M37,$O37,$Q37,$S37,$U37,$W37,$Y37,$AA37,#REF!,#REF!),2)-$B37/2&lt;=Y37,(ROUND(AVERAGE($C37,$E37,$G37,$I37,$K37,$M37,$O37,$Q37,$S37,$U37,$W37,$Y37,$AA37,#REF!,#REF!),2)+$B37/2&gt;=Y37)),($E$5/$B$4),0))))</f>
        <v>0</v>
      </c>
      <c r="AA37" s="216">
        <f t="shared" si="47"/>
        <v>1215744</v>
      </c>
      <c r="AB37" s="217">
        <f>IF($A37="","",IF(AA37="","",IF($K$4="Media aritmética",(AA37&lt;=$B37)*($E$5/$B$4)+(AA37&gt;$B37)*0,IF(AND(ROUND(AVERAGE($C37,$E37,$G37,$I37,$K37,$M37,$O37,$Q37,$S37,$U37,$W37,$Y37,$AA37,#REF!,#REF!),2)-$B37/2&lt;=AA37,(ROUND(AVERAGE($C37,$E37,$G37,$I37,$K37,$M37,$O37,$Q37,$S37,$U37,$W37,$Y37,$AA37,#REF!,#REF!),2)+$B37/2&gt;=AA37)),($E$5/$B$4),0))))</f>
        <v>1.9672131147540983</v>
      </c>
      <c r="AD37" s="218"/>
      <c r="AE37" s="219"/>
      <c r="AF37" s="219"/>
    </row>
    <row r="38" spans="1:32" s="210" customFormat="1" ht="21" customHeight="1">
      <c r="A38" s="214" t="s">
        <v>368</v>
      </c>
      <c r="B38" s="215">
        <f t="shared" si="48"/>
        <v>3331074.11</v>
      </c>
      <c r="C38" s="216">
        <f t="shared" si="35"/>
        <v>2834200</v>
      </c>
      <c r="D38" s="217">
        <f>IF($A38="","",IF(C38="","",IF($K$4="Media aritmética",(C38&lt;=$B38)*($E$5/$B$4)+(C38&gt;$B38)*0,IF(AND(ROUND(AVERAGE($C38,$E38,$G38,$I38,$K38,$M38,$O38,$Q38,$S38,$U38,$W38,$Y38,$AA38,#REF!,#REF!),2)-$B38/2&lt;=C38,(ROUND(AVERAGE($C38,$E38,$G38,$I38,$K38,$M38,$O38,$Q38,$S38,$U38,$W38,$Y38,$AA38,#REF!,#REF!),2)+$B38/2&gt;=C38)),($E$5/$B$4),0))))</f>
        <v>1.9672131147540983</v>
      </c>
      <c r="E38" s="216">
        <f t="shared" si="36"/>
        <v>2925000</v>
      </c>
      <c r="F38" s="217">
        <f>IF($A38="","",IF(E38="","",IF($K$4="Media aritmética",(E38&lt;=$B38)*($E$5/$B$4)+(E38&gt;$B38)*0,IF(AND(ROUND(AVERAGE($C38,$E38,$G38,$I38,$K38,$M38,$O38,$Q38,$S38,$U38,$W38,$Y38,$AA38,#REF!,#REF!),2)-$B38/2&lt;=E38,(ROUND(AVERAGE($C38,$E38,$G38,$I38,$K38,$M38,$O38,$Q38,$S38,$U38,$W38,$Y38,$AA38,#REF!,#REF!),2)+$B38/2&gt;=E38)),($E$5/$B$4),0))))</f>
        <v>1.9672131147540983</v>
      </c>
      <c r="G38" s="216" t="str">
        <f t="shared" si="37"/>
        <v/>
      </c>
      <c r="H38" s="217" t="str">
        <f>IF($A38="","",IF(G38="","",IF($K$4="Media aritmética",(G38&lt;=$B38)*($E$5/$B$4)+(G38&gt;$B38)*0,IF(AND(ROUND(AVERAGE($C38,$E38,$G38,$I38,$K38,$M38,$O38,$Q38,$S38,$U38,$W38,$Y38,$AA38,#REF!,#REF!),2)-$B38/2&lt;=G38,(ROUND(AVERAGE($C38,$E38,$G38,$I38,$K38,$M38,$O38,$Q38,$S38,$U38,$W38,$Y38,$AA38,#REF!,#REF!),2)+$B38/2&gt;=G38)),($E$5/$B$4),0))))</f>
        <v/>
      </c>
      <c r="I38" s="216">
        <f t="shared" si="38"/>
        <v>2850000</v>
      </c>
      <c r="J38" s="217">
        <f>IF($A38="","",IF(I38="","",IF($K$4="Media aritmética",(I38&lt;=$B38)*($E$5/$B$4)+(I38&gt;$B38)*0,IF(AND(ROUND(AVERAGE($C38,$E38,$G38,$I38,$K38,$M38,$O38,$Q38,$S38,$U38,$W38,$Y38,$AA38,#REF!,#REF!),2)-$B38/2&lt;=I38,(ROUND(AVERAGE($C38,$E38,$G38,$I38,$K38,$M38,$O38,$Q38,$S38,$U38,$W38,$Y38,$AA38,#REF!,#REF!),2)+$B38/2&gt;=I38)),($E$5/$B$4),0))))</f>
        <v>1.9672131147540983</v>
      </c>
      <c r="K38" s="216" t="str">
        <f t="shared" si="39"/>
        <v/>
      </c>
      <c r="L38" s="217" t="str">
        <f>IF($A38="","",IF(K38="","",IF($K$4="Media aritmética",(K38&lt;=$B38)*($E$5/$B$4)+(K38&gt;$B38)*0,IF(AND(ROUND(AVERAGE($C38,$E38,$G38,$I38,$K38,$M38,$O38,$Q38,$S38,$U38,$W38,$Y38,$AA38,#REF!,#REF!),2)-$B38/2&lt;=K38,(ROUND(AVERAGE($C38,$E38,$G38,$I38,$K38,$M38,$O38,$Q38,$S38,$U38,$W38,$Y38,$AA38,#REF!,#REF!),2)+$B38/2&gt;=K38)),($E$5/$B$4),0))))</f>
        <v/>
      </c>
      <c r="M38" s="216">
        <f t="shared" si="40"/>
        <v>3150000</v>
      </c>
      <c r="N38" s="217">
        <f>IF($A38="","",IF(M38="","",IF($K$4="Media aritmética",(M38&lt;=$B38)*($E$5/$B$4)+(M38&gt;$B38)*0,IF(AND(ROUND(AVERAGE($C38,$E38,$G38,$I38,$K38,$M38,$O38,$Q38,$S38,$U38,$W38,$Y38,$AA38,#REF!,#REF!),2)-$B38/2&lt;=M38,(ROUND(AVERAGE($C38,$E38,$G38,$I38,$K38,$M38,$O38,$Q38,$S38,$U38,$W38,$Y38,$AA38,#REF!,#REF!),2)+$B38/2&gt;=M38)),($E$5/$B$4),0))))</f>
        <v>1.9672131147540983</v>
      </c>
      <c r="O38" s="216" t="str">
        <f t="shared" si="41"/>
        <v/>
      </c>
      <c r="P38" s="217" t="str">
        <f>IF($A38="","",IF(O38="","",IF($K$4="Media aritmética",(O38&lt;=$B38)*($E$5/$B$4)+(O38&gt;$B38)*0,IF(AND(ROUND(AVERAGE($C38,$E38,$G38,$I38,$K38,$M38,$O38,$Q38,$S38,$U38,$W38,$Y38,$AA38,#REF!,#REF!),2)-$B38/2&lt;=O38,(ROUND(AVERAGE($C38,$E38,$G38,$I38,$K38,$M38,$O38,$Q38,$S38,$U38,$W38,$Y38,$AA38,#REF!,#REF!),2)+$B38/2&gt;=O38)),($E$5/$B$4),0))))</f>
        <v/>
      </c>
      <c r="Q38" s="216">
        <f t="shared" si="42"/>
        <v>4000000</v>
      </c>
      <c r="R38" s="217">
        <f>IF($A38="","",IF(Q38="","",IF($K$4="Media aritmética",(Q38&lt;=$B38)*($E$5/$B$4)+(Q38&gt;$B38)*0,IF(AND(ROUND(AVERAGE($C38,$E38,$G38,$I38,$K38,$M38,$O38,$Q38,$S38,$U38,$W38,$Y38,$AA38,#REF!,#REF!),2)-$B38/2&lt;=Q38,(ROUND(AVERAGE($C38,$E38,$G38,$I38,$K38,$M38,$O38,$Q38,$S38,$U38,$W38,$Y38,$AA38,#REF!,#REF!),2)+$B38/2&gt;=Q38)),($E$5/$B$4),0))))</f>
        <v>0</v>
      </c>
      <c r="S38" s="216">
        <f t="shared" si="43"/>
        <v>4200000</v>
      </c>
      <c r="T38" s="217">
        <f>IF($A38="","",IF(S38="","",IF($K$4="Media aritmética",(S38&lt;=$B38)*($E$5/$B$4)+(S38&gt;$B38)*0,IF(AND(ROUND(AVERAGE($C38,$E38,$G38,$I38,$K38,$M38,$O38,$Q38,$S38,$U38,$W38,$Y38,$AA38,#REF!,#REF!),2)-$B38/2&lt;=S38,(ROUND(AVERAGE($C38,$E38,$G38,$I38,$K38,$M38,$O38,$Q38,$S38,$U38,$W38,$Y38,$AA38,#REF!,#REF!),2)+$B38/2&gt;=S38)),($E$5/$B$4),0))))</f>
        <v>0</v>
      </c>
      <c r="U38" s="216">
        <f t="shared" si="44"/>
        <v>4300000</v>
      </c>
      <c r="V38" s="217">
        <f>IF($A38="","",IF(U38="","",IF($K$4="Media aritmética",(U38&lt;=$B38)*($E$5/$B$4)+(U38&gt;$B38)*0,IF(AND(ROUND(AVERAGE($C38,$E38,$G38,$I38,$K38,$M38,$O38,$Q38,$S38,$U38,$W38,$Y38,$AA38,#REF!,#REF!),2)-$B38/2&lt;=U38,(ROUND(AVERAGE($C38,$E38,$G38,$I38,$K38,$M38,$O38,$Q38,$S38,$U38,$W38,$Y38,$AA38,#REF!,#REF!),2)+$B38/2&gt;=U38)),($E$5/$B$4),0))))</f>
        <v>0</v>
      </c>
      <c r="W38" s="216" t="str">
        <f t="shared" si="45"/>
        <v/>
      </c>
      <c r="X38" s="217" t="str">
        <f>IF($A38="","",IF(W38="","",IF($K$4="Media aritmética",(W38&lt;=$B38)*($E$5/$B$4)+(W38&gt;$B38)*0,IF(AND(ROUND(AVERAGE($C38,$E38,$G38,$I38,$K38,$M38,$O38,$Q38,$S38,$U38,$W38,$Y38,$AA38,#REF!,#REF!),2)-$B38/2&lt;=W38,(ROUND(AVERAGE($C38,$E38,$G38,$I38,$K38,$M38,$O38,$Q38,$S38,$U38,$W38,$Y38,$AA38,#REF!,#REF!),2)+$B38/2&gt;=W38)),($E$5/$B$4),0))))</f>
        <v/>
      </c>
      <c r="Y38" s="216">
        <f t="shared" si="46"/>
        <v>4250000</v>
      </c>
      <c r="Z38" s="217">
        <f>IF($A38="","",IF(Y38="","",IF($K$4="Media aritmética",(Y38&lt;=$B38)*($E$5/$B$4)+(Y38&gt;$B38)*0,IF(AND(ROUND(AVERAGE($C38,$E38,$G38,$I38,$K38,$M38,$O38,$Q38,$S38,$U38,$W38,$Y38,$AA38,#REF!,#REF!),2)-$B38/2&lt;=Y38,(ROUND(AVERAGE($C38,$E38,$G38,$I38,$K38,$M38,$O38,$Q38,$S38,$U38,$W38,$Y38,$AA38,#REF!,#REF!),2)+$B38/2&gt;=Y38)),($E$5/$B$4),0))))</f>
        <v>0</v>
      </c>
      <c r="AA38" s="216">
        <f t="shared" si="47"/>
        <v>1470467</v>
      </c>
      <c r="AB38" s="217">
        <f>IF($A38="","",IF(AA38="","",IF($K$4="Media aritmética",(AA38&lt;=$B38)*($E$5/$B$4)+(AA38&gt;$B38)*0,IF(AND(ROUND(AVERAGE($C38,$E38,$G38,$I38,$K38,$M38,$O38,$Q38,$S38,$U38,$W38,$Y38,$AA38,#REF!,#REF!),2)-$B38/2&lt;=AA38,(ROUND(AVERAGE($C38,$E38,$G38,$I38,$K38,$M38,$O38,$Q38,$S38,$U38,$W38,$Y38,$AA38,#REF!,#REF!),2)+$B38/2&gt;=AA38)),($E$5/$B$4),0))))</f>
        <v>1.9672131147540983</v>
      </c>
      <c r="AD38" s="218"/>
      <c r="AE38" s="219"/>
      <c r="AF38" s="219"/>
    </row>
    <row r="39" spans="1:32" s="210" customFormat="1" ht="21" customHeight="1">
      <c r="A39" s="214" t="s">
        <v>370</v>
      </c>
      <c r="B39" s="215">
        <f t="shared" si="48"/>
        <v>2783943.56</v>
      </c>
      <c r="C39" s="216">
        <f t="shared" si="35"/>
        <v>2311600</v>
      </c>
      <c r="D39" s="217">
        <f>IF($A39="","",IF(C39="","",IF($K$4="Media aritmética",(C39&lt;=$B39)*($E$5/$B$4)+(C39&gt;$B39)*0,IF(AND(ROUND(AVERAGE($C39,$E39,$G39,$I39,$K39,$M39,$O39,$Q39,$S39,$U39,$W39,$Y39,$AA39,#REF!,#REF!),2)-$B39/2&lt;=C39,(ROUND(AVERAGE($C39,$E39,$G39,$I39,$K39,$M39,$O39,$Q39,$S39,$U39,$W39,$Y39,$AA39,#REF!,#REF!),2)+$B39/2&gt;=C39)),($E$5/$B$4),0))))</f>
        <v>1.9672131147540983</v>
      </c>
      <c r="E39" s="216">
        <f t="shared" si="36"/>
        <v>2475000</v>
      </c>
      <c r="F39" s="217">
        <f>IF($A39="","",IF(E39="","",IF($K$4="Media aritmética",(E39&lt;=$B39)*($E$5/$B$4)+(E39&gt;$B39)*0,IF(AND(ROUND(AVERAGE($C39,$E39,$G39,$I39,$K39,$M39,$O39,$Q39,$S39,$U39,$W39,$Y39,$AA39,#REF!,#REF!),2)-$B39/2&lt;=E39,(ROUND(AVERAGE($C39,$E39,$G39,$I39,$K39,$M39,$O39,$Q39,$S39,$U39,$W39,$Y39,$AA39,#REF!,#REF!),2)+$B39/2&gt;=E39)),($E$5/$B$4),0))))</f>
        <v>1.9672131147540983</v>
      </c>
      <c r="G39" s="216" t="str">
        <f t="shared" si="37"/>
        <v/>
      </c>
      <c r="H39" s="217" t="str">
        <f>IF($A39="","",IF(G39="","",IF($K$4="Media aritmética",(G39&lt;=$B39)*($E$5/$B$4)+(G39&gt;$B39)*0,IF(AND(ROUND(AVERAGE($C39,$E39,$G39,$I39,$K39,$M39,$O39,$Q39,$S39,$U39,$W39,$Y39,$AA39,#REF!,#REF!),2)-$B39/2&lt;=G39,(ROUND(AVERAGE($C39,$E39,$G39,$I39,$K39,$M39,$O39,$Q39,$S39,$U39,$W39,$Y39,$AA39,#REF!,#REF!),2)+$B39/2&gt;=G39)),($E$5/$B$4),0))))</f>
        <v/>
      </c>
      <c r="I39" s="216">
        <f t="shared" si="38"/>
        <v>2300000</v>
      </c>
      <c r="J39" s="217">
        <f>IF($A39="","",IF(I39="","",IF($K$4="Media aritmética",(I39&lt;=$B39)*($E$5/$B$4)+(I39&gt;$B39)*0,IF(AND(ROUND(AVERAGE($C39,$E39,$G39,$I39,$K39,$M39,$O39,$Q39,$S39,$U39,$W39,$Y39,$AA39,#REF!,#REF!),2)-$B39/2&lt;=I39,(ROUND(AVERAGE($C39,$E39,$G39,$I39,$K39,$M39,$O39,$Q39,$S39,$U39,$W39,$Y39,$AA39,#REF!,#REF!),2)+$B39/2&gt;=I39)),($E$5/$B$4),0))))</f>
        <v>1.9672131147540983</v>
      </c>
      <c r="K39" s="216" t="str">
        <f t="shared" si="39"/>
        <v/>
      </c>
      <c r="L39" s="217" t="str">
        <f>IF($A39="","",IF(K39="","",IF($K$4="Media aritmética",(K39&lt;=$B39)*($E$5/$B$4)+(K39&gt;$B39)*0,IF(AND(ROUND(AVERAGE($C39,$E39,$G39,$I39,$K39,$M39,$O39,$Q39,$S39,$U39,$W39,$Y39,$AA39,#REF!,#REF!),2)-$B39/2&lt;=K39,(ROUND(AVERAGE($C39,$E39,$G39,$I39,$K39,$M39,$O39,$Q39,$S39,$U39,$W39,$Y39,$AA39,#REF!,#REF!),2)+$B39/2&gt;=K39)),($E$5/$B$4),0))))</f>
        <v/>
      </c>
      <c r="M39" s="216">
        <f t="shared" si="40"/>
        <v>3000000</v>
      </c>
      <c r="N39" s="217">
        <f>IF($A39="","",IF(M39="","",IF($K$4="Media aritmética",(M39&lt;=$B39)*($E$5/$B$4)+(M39&gt;$B39)*0,IF(AND(ROUND(AVERAGE($C39,$E39,$G39,$I39,$K39,$M39,$O39,$Q39,$S39,$U39,$W39,$Y39,$AA39,#REF!,#REF!),2)-$B39/2&lt;=M39,(ROUND(AVERAGE($C39,$E39,$G39,$I39,$K39,$M39,$O39,$Q39,$S39,$U39,$W39,$Y39,$AA39,#REF!,#REF!),2)+$B39/2&gt;=M39)),($E$5/$B$4),0))))</f>
        <v>0</v>
      </c>
      <c r="O39" s="216" t="str">
        <f t="shared" si="41"/>
        <v/>
      </c>
      <c r="P39" s="217" t="str">
        <f>IF($A39="","",IF(O39="","",IF($K$4="Media aritmética",(O39&lt;=$B39)*($E$5/$B$4)+(O39&gt;$B39)*0,IF(AND(ROUND(AVERAGE($C39,$E39,$G39,$I39,$K39,$M39,$O39,$Q39,$S39,$U39,$W39,$Y39,$AA39,#REF!,#REF!),2)-$B39/2&lt;=O39,(ROUND(AVERAGE($C39,$E39,$G39,$I39,$K39,$M39,$O39,$Q39,$S39,$U39,$W39,$Y39,$AA39,#REF!,#REF!),2)+$B39/2&gt;=O39)),($E$5/$B$4),0))))</f>
        <v/>
      </c>
      <c r="Q39" s="216">
        <f t="shared" si="42"/>
        <v>3500000</v>
      </c>
      <c r="R39" s="217">
        <f>IF($A39="","",IF(Q39="","",IF($K$4="Media aritmética",(Q39&lt;=$B39)*($E$5/$B$4)+(Q39&gt;$B39)*0,IF(AND(ROUND(AVERAGE($C39,$E39,$G39,$I39,$K39,$M39,$O39,$Q39,$S39,$U39,$W39,$Y39,$AA39,#REF!,#REF!),2)-$B39/2&lt;=Q39,(ROUND(AVERAGE($C39,$E39,$G39,$I39,$K39,$M39,$O39,$Q39,$S39,$U39,$W39,$Y39,$AA39,#REF!,#REF!),2)+$B39/2&gt;=Q39)),($E$5/$B$4),0))))</f>
        <v>0</v>
      </c>
      <c r="S39" s="216">
        <f t="shared" si="43"/>
        <v>3500000</v>
      </c>
      <c r="T39" s="217">
        <f>IF($A39="","",IF(S39="","",IF($K$4="Media aritmética",(S39&lt;=$B39)*($E$5/$B$4)+(S39&gt;$B39)*0,IF(AND(ROUND(AVERAGE($C39,$E39,$G39,$I39,$K39,$M39,$O39,$Q39,$S39,$U39,$W39,$Y39,$AA39,#REF!,#REF!),2)-$B39/2&lt;=S39,(ROUND(AVERAGE($C39,$E39,$G39,$I39,$K39,$M39,$O39,$Q39,$S39,$U39,$W39,$Y39,$AA39,#REF!,#REF!),2)+$B39/2&gt;=S39)),($E$5/$B$4),0))))</f>
        <v>0</v>
      </c>
      <c r="U39" s="216">
        <f t="shared" si="44"/>
        <v>3450000</v>
      </c>
      <c r="V39" s="217">
        <f>IF($A39="","",IF(U39="","",IF($K$4="Media aritmética",(U39&lt;=$B39)*($E$5/$B$4)+(U39&gt;$B39)*0,IF(AND(ROUND(AVERAGE($C39,$E39,$G39,$I39,$K39,$M39,$O39,$Q39,$S39,$U39,$W39,$Y39,$AA39,#REF!,#REF!),2)-$B39/2&lt;=U39,(ROUND(AVERAGE($C39,$E39,$G39,$I39,$K39,$M39,$O39,$Q39,$S39,$U39,$W39,$Y39,$AA39,#REF!,#REF!),2)+$B39/2&gt;=U39)),($E$5/$B$4),0))))</f>
        <v>0</v>
      </c>
      <c r="W39" s="216" t="str">
        <f t="shared" si="45"/>
        <v/>
      </c>
      <c r="X39" s="217" t="str">
        <f>IF($A39="","",IF(W39="","",IF($K$4="Media aritmética",(W39&lt;=$B39)*($E$5/$B$4)+(W39&gt;$B39)*0,IF(AND(ROUND(AVERAGE($C39,$E39,$G39,$I39,$K39,$M39,$O39,$Q39,$S39,$U39,$W39,$Y39,$AA39,#REF!,#REF!),2)-$B39/2&lt;=W39,(ROUND(AVERAGE($C39,$E39,$G39,$I39,$K39,$M39,$O39,$Q39,$S39,$U39,$W39,$Y39,$AA39,#REF!,#REF!),2)+$B39/2&gt;=W39)),($E$5/$B$4),0))))</f>
        <v/>
      </c>
      <c r="Y39" s="216">
        <f t="shared" si="46"/>
        <v>3400000</v>
      </c>
      <c r="Z39" s="217">
        <f>IF($A39="","",IF(Y39="","",IF($K$4="Media aritmética",(Y39&lt;=$B39)*($E$5/$B$4)+(Y39&gt;$B39)*0,IF(AND(ROUND(AVERAGE($C39,$E39,$G39,$I39,$K39,$M39,$O39,$Q39,$S39,$U39,$W39,$Y39,$AA39,#REF!,#REF!),2)-$B39/2&lt;=Y39,(ROUND(AVERAGE($C39,$E39,$G39,$I39,$K39,$M39,$O39,$Q39,$S39,$U39,$W39,$Y39,$AA39,#REF!,#REF!),2)+$B39/2&gt;=Y39)),($E$5/$B$4),0))))</f>
        <v>0</v>
      </c>
      <c r="AA39" s="216">
        <f t="shared" si="47"/>
        <v>1118892</v>
      </c>
      <c r="AB39" s="217">
        <f>IF($A39="","",IF(AA39="","",IF($K$4="Media aritmética",(AA39&lt;=$B39)*($E$5/$B$4)+(AA39&gt;$B39)*0,IF(AND(ROUND(AVERAGE($C39,$E39,$G39,$I39,$K39,$M39,$O39,$Q39,$S39,$U39,$W39,$Y39,$AA39,#REF!,#REF!),2)-$B39/2&lt;=AA39,(ROUND(AVERAGE($C39,$E39,$G39,$I39,$K39,$M39,$O39,$Q39,$S39,$U39,$W39,$Y39,$AA39,#REF!,#REF!),2)+$B39/2&gt;=AA39)),($E$5/$B$4),0))))</f>
        <v>1.9672131147540983</v>
      </c>
      <c r="AD39" s="218"/>
      <c r="AE39" s="219"/>
      <c r="AF39" s="219"/>
    </row>
    <row r="40" spans="1:32" s="210" customFormat="1" ht="21" customHeight="1">
      <c r="A40" s="214" t="s">
        <v>382</v>
      </c>
      <c r="B40" s="215">
        <f t="shared" si="48"/>
        <v>7364663.8899999997</v>
      </c>
      <c r="C40" s="216">
        <f t="shared" si="35"/>
        <v>7568100</v>
      </c>
      <c r="D40" s="217">
        <f>IF($A40="","",IF(C40="","",IF($K$4="Media aritmética",(C40&lt;=$B40)*($E$5/$B$4)+(C40&gt;$B40)*0,IF(AND(ROUND(AVERAGE($C40,$E40,$G40,$I40,$K40,$M40,$O40,$Q40,$S40,$U40,$W40,$Y40,$AA40,#REF!,#REF!),2)-$B40/2&lt;=C40,(ROUND(AVERAGE($C40,$E40,$G40,$I40,$K40,$M40,$O40,$Q40,$S40,$U40,$W40,$Y40,$AA40,#REF!,#REF!),2)+$B40/2&gt;=C40)),($E$5/$B$4),0))))</f>
        <v>0</v>
      </c>
      <c r="E40" s="216">
        <f t="shared" si="36"/>
        <v>7250000</v>
      </c>
      <c r="F40" s="217">
        <f>IF($A40="","",IF(E40="","",IF($K$4="Media aritmética",(E40&lt;=$B40)*($E$5/$B$4)+(E40&gt;$B40)*0,IF(AND(ROUND(AVERAGE($C40,$E40,$G40,$I40,$K40,$M40,$O40,$Q40,$S40,$U40,$W40,$Y40,$AA40,#REF!,#REF!),2)-$B40/2&lt;=E40,(ROUND(AVERAGE($C40,$E40,$G40,$I40,$K40,$M40,$O40,$Q40,$S40,$U40,$W40,$Y40,$AA40,#REF!,#REF!),2)+$B40/2&gt;=E40)),($E$5/$B$4),0))))</f>
        <v>1.9672131147540983</v>
      </c>
      <c r="G40" s="216" t="str">
        <f t="shared" si="37"/>
        <v/>
      </c>
      <c r="H40" s="217" t="str">
        <f>IF($A40="","",IF(G40="","",IF($K$4="Media aritmética",(G40&lt;=$B40)*($E$5/$B$4)+(G40&gt;$B40)*0,IF(AND(ROUND(AVERAGE($C40,$E40,$G40,$I40,$K40,$M40,$O40,$Q40,$S40,$U40,$W40,$Y40,$AA40,#REF!,#REF!),2)-$B40/2&lt;=G40,(ROUND(AVERAGE($C40,$E40,$G40,$I40,$K40,$M40,$O40,$Q40,$S40,$U40,$W40,$Y40,$AA40,#REF!,#REF!),2)+$B40/2&gt;=G40)),($E$5/$B$4),0))))</f>
        <v/>
      </c>
      <c r="I40" s="216">
        <f t="shared" si="38"/>
        <v>7800000</v>
      </c>
      <c r="J40" s="217">
        <f>IF($A40="","",IF(I40="","",IF($K$4="Media aritmética",(I40&lt;=$B40)*($E$5/$B$4)+(I40&gt;$B40)*0,IF(AND(ROUND(AVERAGE($C40,$E40,$G40,$I40,$K40,$M40,$O40,$Q40,$S40,$U40,$W40,$Y40,$AA40,#REF!,#REF!),2)-$B40/2&lt;=I40,(ROUND(AVERAGE($C40,$E40,$G40,$I40,$K40,$M40,$O40,$Q40,$S40,$U40,$W40,$Y40,$AA40,#REF!,#REF!),2)+$B40/2&gt;=I40)),($E$5/$B$4),0))))</f>
        <v>0</v>
      </c>
      <c r="K40" s="216" t="str">
        <f t="shared" si="39"/>
        <v/>
      </c>
      <c r="L40" s="217" t="str">
        <f>IF($A40="","",IF(K40="","",IF($K$4="Media aritmética",(K40&lt;=$B40)*($E$5/$B$4)+(K40&gt;$B40)*0,IF(AND(ROUND(AVERAGE($C40,$E40,$G40,$I40,$K40,$M40,$O40,$Q40,$S40,$U40,$W40,$Y40,$AA40,#REF!,#REF!),2)-$B40/2&lt;=K40,(ROUND(AVERAGE($C40,$E40,$G40,$I40,$K40,$M40,$O40,$Q40,$S40,$U40,$W40,$Y40,$AA40,#REF!,#REF!),2)+$B40/2&gt;=K40)),($E$5/$B$4),0))))</f>
        <v/>
      </c>
      <c r="M40" s="216">
        <f t="shared" si="40"/>
        <v>6120000</v>
      </c>
      <c r="N40" s="217">
        <f>IF($A40="","",IF(M40="","",IF($K$4="Media aritmética",(M40&lt;=$B40)*($E$5/$B$4)+(M40&gt;$B40)*0,IF(AND(ROUND(AVERAGE($C40,$E40,$G40,$I40,$K40,$M40,$O40,$Q40,$S40,$U40,$W40,$Y40,$AA40,#REF!,#REF!),2)-$B40/2&lt;=M40,(ROUND(AVERAGE($C40,$E40,$G40,$I40,$K40,$M40,$O40,$Q40,$S40,$U40,$W40,$Y40,$AA40,#REF!,#REF!),2)+$B40/2&gt;=M40)),($E$5/$B$4),0))))</f>
        <v>1.9672131147540983</v>
      </c>
      <c r="O40" s="216" t="str">
        <f t="shared" si="41"/>
        <v/>
      </c>
      <c r="P40" s="217" t="str">
        <f>IF($A40="","",IF(O40="","",IF($K$4="Media aritmética",(O40&lt;=$B40)*($E$5/$B$4)+(O40&gt;$B40)*0,IF(AND(ROUND(AVERAGE($C40,$E40,$G40,$I40,$K40,$M40,$O40,$Q40,$S40,$U40,$W40,$Y40,$AA40,#REF!,#REF!),2)-$B40/2&lt;=O40,(ROUND(AVERAGE($C40,$E40,$G40,$I40,$K40,$M40,$O40,$Q40,$S40,$U40,$W40,$Y40,$AA40,#REF!,#REF!),2)+$B40/2&gt;=O40)),($E$5/$B$4),0))))</f>
        <v/>
      </c>
      <c r="Q40" s="216">
        <f t="shared" si="42"/>
        <v>6000000</v>
      </c>
      <c r="R40" s="217">
        <f>IF($A40="","",IF(Q40="","",IF($K$4="Media aritmética",(Q40&lt;=$B40)*($E$5/$B$4)+(Q40&gt;$B40)*0,IF(AND(ROUND(AVERAGE($C40,$E40,$G40,$I40,$K40,$M40,$O40,$Q40,$S40,$U40,$W40,$Y40,$AA40,#REF!,#REF!),2)-$B40/2&lt;=Q40,(ROUND(AVERAGE($C40,$E40,$G40,$I40,$K40,$M40,$O40,$Q40,$S40,$U40,$W40,$Y40,$AA40,#REF!,#REF!),2)+$B40/2&gt;=Q40)),($E$5/$B$4),0))))</f>
        <v>1.9672131147540983</v>
      </c>
      <c r="S40" s="216">
        <f t="shared" si="43"/>
        <v>9230000</v>
      </c>
      <c r="T40" s="217">
        <f>IF($A40="","",IF(S40="","",IF($K$4="Media aritmética",(S40&lt;=$B40)*($E$5/$B$4)+(S40&gt;$B40)*0,IF(AND(ROUND(AVERAGE($C40,$E40,$G40,$I40,$K40,$M40,$O40,$Q40,$S40,$U40,$W40,$Y40,$AA40,#REF!,#REF!),2)-$B40/2&lt;=S40,(ROUND(AVERAGE($C40,$E40,$G40,$I40,$K40,$M40,$O40,$Q40,$S40,$U40,$W40,$Y40,$AA40,#REF!,#REF!),2)+$B40/2&gt;=S40)),($E$5/$B$4),0))))</f>
        <v>0</v>
      </c>
      <c r="U40" s="216">
        <f t="shared" si="44"/>
        <v>9100000</v>
      </c>
      <c r="V40" s="217">
        <f>IF($A40="","",IF(U40="","",IF($K$4="Media aritmética",(U40&lt;=$B40)*($E$5/$B$4)+(U40&gt;$B40)*0,IF(AND(ROUND(AVERAGE($C40,$E40,$G40,$I40,$K40,$M40,$O40,$Q40,$S40,$U40,$W40,$Y40,$AA40,#REF!,#REF!),2)-$B40/2&lt;=U40,(ROUND(AVERAGE($C40,$E40,$G40,$I40,$K40,$M40,$O40,$Q40,$S40,$U40,$W40,$Y40,$AA40,#REF!,#REF!),2)+$B40/2&gt;=U40)),($E$5/$B$4),0))))</f>
        <v>0</v>
      </c>
      <c r="W40" s="216" t="str">
        <f t="shared" si="45"/>
        <v/>
      </c>
      <c r="X40" s="217" t="str">
        <f>IF($A40="","",IF(W40="","",IF($K$4="Media aritmética",(W40&lt;=$B40)*($E$5/$B$4)+(W40&gt;$B40)*0,IF(AND(ROUND(AVERAGE($C40,$E40,$G40,$I40,$K40,$M40,$O40,$Q40,$S40,$U40,$W40,$Y40,$AA40,#REF!,#REF!),2)-$B40/2&lt;=W40,(ROUND(AVERAGE($C40,$E40,$G40,$I40,$K40,$M40,$O40,$Q40,$S40,$U40,$W40,$Y40,$AA40,#REF!,#REF!),2)+$B40/2&gt;=W40)),($E$5/$B$4),0))))</f>
        <v/>
      </c>
      <c r="Y40" s="216">
        <f t="shared" si="46"/>
        <v>9100000</v>
      </c>
      <c r="Z40" s="217">
        <f>IF($A40="","",IF(Y40="","",IF($K$4="Media aritmética",(Y40&lt;=$B40)*($E$5/$B$4)+(Y40&gt;$B40)*0,IF(AND(ROUND(AVERAGE($C40,$E40,$G40,$I40,$K40,$M40,$O40,$Q40,$S40,$U40,$W40,$Y40,$AA40,#REF!,#REF!),2)-$B40/2&lt;=Y40,(ROUND(AVERAGE($C40,$E40,$G40,$I40,$K40,$M40,$O40,$Q40,$S40,$U40,$W40,$Y40,$AA40,#REF!,#REF!),2)+$B40/2&gt;=Y40)),($E$5/$B$4),0))))</f>
        <v>0</v>
      </c>
      <c r="AA40" s="216">
        <f t="shared" si="47"/>
        <v>4113875</v>
      </c>
      <c r="AB40" s="217">
        <f>IF($A40="","",IF(AA40="","",IF($K$4="Media aritmética",(AA40&lt;=$B40)*($E$5/$B$4)+(AA40&gt;$B40)*0,IF(AND(ROUND(AVERAGE($C40,$E40,$G40,$I40,$K40,$M40,$O40,$Q40,$S40,$U40,$W40,$Y40,$AA40,#REF!,#REF!),2)-$B40/2&lt;=AA40,(ROUND(AVERAGE($C40,$E40,$G40,$I40,$K40,$M40,$O40,$Q40,$S40,$U40,$W40,$Y40,$AA40,#REF!,#REF!),2)+$B40/2&gt;=AA40)),($E$5/$B$4),0))))</f>
        <v>1.9672131147540983</v>
      </c>
      <c r="AD40" s="218"/>
      <c r="AE40" s="219"/>
      <c r="AF40" s="219"/>
    </row>
    <row r="41" spans="1:32" s="210" customFormat="1" ht="21" customHeight="1">
      <c r="A41" s="214" t="s">
        <v>384</v>
      </c>
      <c r="B41" s="215">
        <f t="shared" si="48"/>
        <v>7983220.7800000003</v>
      </c>
      <c r="C41" s="216">
        <f t="shared" si="35"/>
        <v>7700950</v>
      </c>
      <c r="D41" s="217">
        <f>IF($A41="","",IF(C41="","",IF($K$4="Media aritmética",(C41&lt;=$B41)*($E$5/$B$4)+(C41&gt;$B41)*0,IF(AND(ROUND(AVERAGE($C41,$E41,$G41,$I41,$K41,$M41,$O41,$Q41,$S41,$U41,$W41,$Y41,$AA41,#REF!,#REF!),2)-$B41/2&lt;=C41,(ROUND(AVERAGE($C41,$E41,$G41,$I41,$K41,$M41,$O41,$Q41,$S41,$U41,$W41,$Y41,$AA41,#REF!,#REF!),2)+$B41/2&gt;=C41)),($E$5/$B$4),0))))</f>
        <v>1.9672131147540983</v>
      </c>
      <c r="E41" s="216">
        <f t="shared" si="36"/>
        <v>7250000</v>
      </c>
      <c r="F41" s="217">
        <f>IF($A41="","",IF(E41="","",IF($K$4="Media aritmética",(E41&lt;=$B41)*($E$5/$B$4)+(E41&gt;$B41)*0,IF(AND(ROUND(AVERAGE($C41,$E41,$G41,$I41,$K41,$M41,$O41,$Q41,$S41,$U41,$W41,$Y41,$AA41,#REF!,#REF!),2)-$B41/2&lt;=E41,(ROUND(AVERAGE($C41,$E41,$G41,$I41,$K41,$M41,$O41,$Q41,$S41,$U41,$W41,$Y41,$AA41,#REF!,#REF!),2)+$B41/2&gt;=E41)),($E$5/$B$4),0))))</f>
        <v>1.9672131147540983</v>
      </c>
      <c r="G41" s="216" t="str">
        <f t="shared" si="37"/>
        <v/>
      </c>
      <c r="H41" s="217" t="str">
        <f>IF($A41="","",IF(G41="","",IF($K$4="Media aritmética",(G41&lt;=$B41)*($E$5/$B$4)+(G41&gt;$B41)*0,IF(AND(ROUND(AVERAGE($C41,$E41,$G41,$I41,$K41,$M41,$O41,$Q41,$S41,$U41,$W41,$Y41,$AA41,#REF!,#REF!),2)-$B41/2&lt;=G41,(ROUND(AVERAGE($C41,$E41,$G41,$I41,$K41,$M41,$O41,$Q41,$S41,$U41,$W41,$Y41,$AA41,#REF!,#REF!),2)+$B41/2&gt;=G41)),($E$5/$B$4),0))))</f>
        <v/>
      </c>
      <c r="I41" s="216">
        <f t="shared" si="38"/>
        <v>7800000</v>
      </c>
      <c r="J41" s="217">
        <f>IF($A41="","",IF(I41="","",IF($K$4="Media aritmética",(I41&lt;=$B41)*($E$5/$B$4)+(I41&gt;$B41)*0,IF(AND(ROUND(AVERAGE($C41,$E41,$G41,$I41,$K41,$M41,$O41,$Q41,$S41,$U41,$W41,$Y41,$AA41,#REF!,#REF!),2)-$B41/2&lt;=I41,(ROUND(AVERAGE($C41,$E41,$G41,$I41,$K41,$M41,$O41,$Q41,$S41,$U41,$W41,$Y41,$AA41,#REF!,#REF!),2)+$B41/2&gt;=I41)),($E$5/$B$4),0))))</f>
        <v>1.9672131147540983</v>
      </c>
      <c r="K41" s="216" t="str">
        <f t="shared" si="39"/>
        <v/>
      </c>
      <c r="L41" s="217" t="str">
        <f>IF($A41="","",IF(K41="","",IF($K$4="Media aritmética",(K41&lt;=$B41)*($E$5/$B$4)+(K41&gt;$B41)*0,IF(AND(ROUND(AVERAGE($C41,$E41,$G41,$I41,$K41,$M41,$O41,$Q41,$S41,$U41,$W41,$Y41,$AA41,#REF!,#REF!),2)-$B41/2&lt;=K41,(ROUND(AVERAGE($C41,$E41,$G41,$I41,$K41,$M41,$O41,$Q41,$S41,$U41,$W41,$Y41,$AA41,#REF!,#REF!),2)+$B41/2&gt;=K41)),($E$5/$B$4),0))))</f>
        <v/>
      </c>
      <c r="M41" s="216">
        <f t="shared" si="40"/>
        <v>6120000</v>
      </c>
      <c r="N41" s="217">
        <f>IF($A41="","",IF(M41="","",IF($K$4="Media aritmética",(M41&lt;=$B41)*($E$5/$B$4)+(M41&gt;$B41)*0,IF(AND(ROUND(AVERAGE($C41,$E41,$G41,$I41,$K41,$M41,$O41,$Q41,$S41,$U41,$W41,$Y41,$AA41,#REF!,#REF!),2)-$B41/2&lt;=M41,(ROUND(AVERAGE($C41,$E41,$G41,$I41,$K41,$M41,$O41,$Q41,$S41,$U41,$W41,$Y41,$AA41,#REF!,#REF!),2)+$B41/2&gt;=M41)),($E$5/$B$4),0))))</f>
        <v>1.9672131147540983</v>
      </c>
      <c r="O41" s="216" t="str">
        <f t="shared" si="41"/>
        <v/>
      </c>
      <c r="P41" s="217" t="str">
        <f>IF($A41="","",IF(O41="","",IF($K$4="Media aritmética",(O41&lt;=$B41)*($E$5/$B$4)+(O41&gt;$B41)*0,IF(AND(ROUND(AVERAGE($C41,$E41,$G41,$I41,$K41,$M41,$O41,$Q41,$S41,$U41,$W41,$Y41,$AA41,#REF!,#REF!),2)-$B41/2&lt;=O41,(ROUND(AVERAGE($C41,$E41,$G41,$I41,$K41,$M41,$O41,$Q41,$S41,$U41,$W41,$Y41,$AA41,#REF!,#REF!),2)+$B41/2&gt;=O41)),($E$5/$B$4),0))))</f>
        <v/>
      </c>
      <c r="Q41" s="216">
        <f t="shared" si="42"/>
        <v>9600000</v>
      </c>
      <c r="R41" s="217">
        <f>IF($A41="","",IF(Q41="","",IF($K$4="Media aritmética",(Q41&lt;=$B41)*($E$5/$B$4)+(Q41&gt;$B41)*0,IF(AND(ROUND(AVERAGE($C41,$E41,$G41,$I41,$K41,$M41,$O41,$Q41,$S41,$U41,$W41,$Y41,$AA41,#REF!,#REF!),2)-$B41/2&lt;=Q41,(ROUND(AVERAGE($C41,$E41,$G41,$I41,$K41,$M41,$O41,$Q41,$S41,$U41,$W41,$Y41,$AA41,#REF!,#REF!),2)+$B41/2&gt;=Q41)),($E$5/$B$4),0))))</f>
        <v>0</v>
      </c>
      <c r="S41" s="216">
        <f t="shared" si="43"/>
        <v>9250000</v>
      </c>
      <c r="T41" s="217">
        <f>IF($A41="","",IF(S41="","",IF($K$4="Media aritmética",(S41&lt;=$B41)*($E$5/$B$4)+(S41&gt;$B41)*0,IF(AND(ROUND(AVERAGE($C41,$E41,$G41,$I41,$K41,$M41,$O41,$Q41,$S41,$U41,$W41,$Y41,$AA41,#REF!,#REF!),2)-$B41/2&lt;=S41,(ROUND(AVERAGE($C41,$E41,$G41,$I41,$K41,$M41,$O41,$Q41,$S41,$U41,$W41,$Y41,$AA41,#REF!,#REF!),2)+$B41/2&gt;=S41)),($E$5/$B$4),0))))</f>
        <v>0</v>
      </c>
      <c r="U41" s="216">
        <f t="shared" si="44"/>
        <v>9150000</v>
      </c>
      <c r="V41" s="217">
        <f>IF($A41="","",IF(U41="","",IF($K$4="Media aritmética",(U41&lt;=$B41)*($E$5/$B$4)+(U41&gt;$B41)*0,IF(AND(ROUND(AVERAGE($C41,$E41,$G41,$I41,$K41,$M41,$O41,$Q41,$S41,$U41,$W41,$Y41,$AA41,#REF!,#REF!),2)-$B41/2&lt;=U41,(ROUND(AVERAGE($C41,$E41,$G41,$I41,$K41,$M41,$O41,$Q41,$S41,$U41,$W41,$Y41,$AA41,#REF!,#REF!),2)+$B41/2&gt;=U41)),($E$5/$B$4),0))))</f>
        <v>0</v>
      </c>
      <c r="W41" s="216" t="str">
        <f t="shared" si="45"/>
        <v/>
      </c>
      <c r="X41" s="217" t="str">
        <f>IF($A41="","",IF(W41="","",IF($K$4="Media aritmética",(W41&lt;=$B41)*($E$5/$B$4)+(W41&gt;$B41)*0,IF(AND(ROUND(AVERAGE($C41,$E41,$G41,$I41,$K41,$M41,$O41,$Q41,$S41,$U41,$W41,$Y41,$AA41,#REF!,#REF!),2)-$B41/2&lt;=W41,(ROUND(AVERAGE($C41,$E41,$G41,$I41,$K41,$M41,$O41,$Q41,$S41,$U41,$W41,$Y41,$AA41,#REF!,#REF!),2)+$B41/2&gt;=W41)),($E$5/$B$4),0))))</f>
        <v/>
      </c>
      <c r="Y41" s="216">
        <f t="shared" si="46"/>
        <v>9100000</v>
      </c>
      <c r="Z41" s="217">
        <f>IF($A41="","",IF(Y41="","",IF($K$4="Media aritmética",(Y41&lt;=$B41)*($E$5/$B$4)+(Y41&gt;$B41)*0,IF(AND(ROUND(AVERAGE($C41,$E41,$G41,$I41,$K41,$M41,$O41,$Q41,$S41,$U41,$W41,$Y41,$AA41,#REF!,#REF!),2)-$B41/2&lt;=Y41,(ROUND(AVERAGE($C41,$E41,$G41,$I41,$K41,$M41,$O41,$Q41,$S41,$U41,$W41,$Y41,$AA41,#REF!,#REF!),2)+$B41/2&gt;=Y41)),($E$5/$B$4),0))))</f>
        <v>0</v>
      </c>
      <c r="AA41" s="216">
        <f t="shared" si="47"/>
        <v>5878037</v>
      </c>
      <c r="AB41" s="217">
        <f>IF($A41="","",IF(AA41="","",IF($K$4="Media aritmética",(AA41&lt;=$B41)*($E$5/$B$4)+(AA41&gt;$B41)*0,IF(AND(ROUND(AVERAGE($C41,$E41,$G41,$I41,$K41,$M41,$O41,$Q41,$S41,$U41,$W41,$Y41,$AA41,#REF!,#REF!),2)-$B41/2&lt;=AA41,(ROUND(AVERAGE($C41,$E41,$G41,$I41,$K41,$M41,$O41,$Q41,$S41,$U41,$W41,$Y41,$AA41,#REF!,#REF!),2)+$B41/2&gt;=AA41)),($E$5/$B$4),0))))</f>
        <v>1.9672131147540983</v>
      </c>
      <c r="AD41" s="218"/>
      <c r="AE41" s="219"/>
      <c r="AF41" s="219"/>
    </row>
    <row r="42" spans="1:32" s="210" customFormat="1" ht="21" customHeight="1">
      <c r="A42" s="214" t="s">
        <v>392</v>
      </c>
      <c r="B42" s="215">
        <f t="shared" si="48"/>
        <v>1493433.33</v>
      </c>
      <c r="C42" s="216">
        <f t="shared" si="35"/>
        <v>2170300</v>
      </c>
      <c r="D42" s="217">
        <f>IF($A42="","",IF(C42="","",IF($K$4="Media aritmética",(C42&lt;=$B42)*($E$5/$B$4)+(C42&gt;$B42)*0,IF(AND(ROUND(AVERAGE($C42,$E42,$G42,$I42,$K42,$M42,$O42,$Q42,$S42,$U42,$W42,$Y42,$AA42,#REF!,#REF!),2)-$B42/2&lt;=C42,(ROUND(AVERAGE($C42,$E42,$G42,$I42,$K42,$M42,$O42,$Q42,$S42,$U42,$W42,$Y42,$AA42,#REF!,#REF!),2)+$B42/2&gt;=C42)),($E$5/$B$4),0))))</f>
        <v>0</v>
      </c>
      <c r="E42" s="216">
        <f t="shared" si="36"/>
        <v>1760000</v>
      </c>
      <c r="F42" s="217">
        <f>IF($A42="","",IF(E42="","",IF($K$4="Media aritmética",(E42&lt;=$B42)*($E$5/$B$4)+(E42&gt;$B42)*0,IF(AND(ROUND(AVERAGE($C42,$E42,$G42,$I42,$K42,$M42,$O42,$Q42,$S42,$U42,$W42,$Y42,$AA42,#REF!,#REF!),2)-$B42/2&lt;=E42,(ROUND(AVERAGE($C42,$E42,$G42,$I42,$K42,$M42,$O42,$Q42,$S42,$U42,$W42,$Y42,$AA42,#REF!,#REF!),2)+$B42/2&gt;=E42)),($E$5/$B$4),0))))</f>
        <v>0</v>
      </c>
      <c r="G42" s="216" t="str">
        <f t="shared" si="37"/>
        <v/>
      </c>
      <c r="H42" s="217" t="str">
        <f>IF($A42="","",IF(G42="","",IF($K$4="Media aritmética",(G42&lt;=$B42)*($E$5/$B$4)+(G42&gt;$B42)*0,IF(AND(ROUND(AVERAGE($C42,$E42,$G42,$I42,$K42,$M42,$O42,$Q42,$S42,$U42,$W42,$Y42,$AA42,#REF!,#REF!),2)-$B42/2&lt;=G42,(ROUND(AVERAGE($C42,$E42,$G42,$I42,$K42,$M42,$O42,$Q42,$S42,$U42,$W42,$Y42,$AA42,#REF!,#REF!),2)+$B42/2&gt;=G42)),($E$5/$B$4),0))))</f>
        <v/>
      </c>
      <c r="I42" s="216">
        <f t="shared" si="38"/>
        <v>2156000</v>
      </c>
      <c r="J42" s="217">
        <f>IF($A42="","",IF(I42="","",IF($K$4="Media aritmética",(I42&lt;=$B42)*($E$5/$B$4)+(I42&gt;$B42)*0,IF(AND(ROUND(AVERAGE($C42,$E42,$G42,$I42,$K42,$M42,$O42,$Q42,$S42,$U42,$W42,$Y42,$AA42,#REF!,#REF!),2)-$B42/2&lt;=I42,(ROUND(AVERAGE($C42,$E42,$G42,$I42,$K42,$M42,$O42,$Q42,$S42,$U42,$W42,$Y42,$AA42,#REF!,#REF!),2)+$B42/2&gt;=I42)),($E$5/$B$4),0))))</f>
        <v>0</v>
      </c>
      <c r="K42" s="216" t="str">
        <f t="shared" si="39"/>
        <v/>
      </c>
      <c r="L42" s="217" t="str">
        <f>IF($A42="","",IF(K42="","",IF($K$4="Media aritmética",(K42&lt;=$B42)*($E$5/$B$4)+(K42&gt;$B42)*0,IF(AND(ROUND(AVERAGE($C42,$E42,$G42,$I42,$K42,$M42,$O42,$Q42,$S42,$U42,$W42,$Y42,$AA42,#REF!,#REF!),2)-$B42/2&lt;=K42,(ROUND(AVERAGE($C42,$E42,$G42,$I42,$K42,$M42,$O42,$Q42,$S42,$U42,$W42,$Y42,$AA42,#REF!,#REF!),2)+$B42/2&gt;=K42)),($E$5/$B$4),0))))</f>
        <v/>
      </c>
      <c r="M42" s="216">
        <f t="shared" si="40"/>
        <v>1273800</v>
      </c>
      <c r="N42" s="217">
        <f>IF($A42="","",IF(M42="","",IF($K$4="Media aritmética",(M42&lt;=$B42)*($E$5/$B$4)+(M42&gt;$B42)*0,IF(AND(ROUND(AVERAGE($C42,$E42,$G42,$I42,$K42,$M42,$O42,$Q42,$S42,$U42,$W42,$Y42,$AA42,#REF!,#REF!),2)-$B42/2&lt;=M42,(ROUND(AVERAGE($C42,$E42,$G42,$I42,$K42,$M42,$O42,$Q42,$S42,$U42,$W42,$Y42,$AA42,#REF!,#REF!),2)+$B42/2&gt;=M42)),($E$5/$B$4),0))))</f>
        <v>1.9672131147540983</v>
      </c>
      <c r="O42" s="216" t="str">
        <f t="shared" si="41"/>
        <v/>
      </c>
      <c r="P42" s="217" t="str">
        <f>IF($A42="","",IF(O42="","",IF($K$4="Media aritmética",(O42&lt;=$B42)*($E$5/$B$4)+(O42&gt;$B42)*0,IF(AND(ROUND(AVERAGE($C42,$E42,$G42,$I42,$K42,$M42,$O42,$Q42,$S42,$U42,$W42,$Y42,$AA42,#REF!,#REF!),2)-$B42/2&lt;=O42,(ROUND(AVERAGE($C42,$E42,$G42,$I42,$K42,$M42,$O42,$Q42,$S42,$U42,$W42,$Y42,$AA42,#REF!,#REF!),2)+$B42/2&gt;=O42)),($E$5/$B$4),0))))</f>
        <v/>
      </c>
      <c r="Q42" s="216">
        <f t="shared" si="42"/>
        <v>1320000</v>
      </c>
      <c r="R42" s="217">
        <f>IF($A42="","",IF(Q42="","",IF($K$4="Media aritmética",(Q42&lt;=$B42)*($E$5/$B$4)+(Q42&gt;$B42)*0,IF(AND(ROUND(AVERAGE($C42,$E42,$G42,$I42,$K42,$M42,$O42,$Q42,$S42,$U42,$W42,$Y42,$AA42,#REF!,#REF!),2)-$B42/2&lt;=Q42,(ROUND(AVERAGE($C42,$E42,$G42,$I42,$K42,$M42,$O42,$Q42,$S42,$U42,$W42,$Y42,$AA42,#REF!,#REF!),2)+$B42/2&gt;=Q42)),($E$5/$B$4),0))))</f>
        <v>1.9672131147540983</v>
      </c>
      <c r="S42" s="216">
        <f t="shared" si="43"/>
        <v>1375000</v>
      </c>
      <c r="T42" s="217">
        <f>IF($A42="","",IF(S42="","",IF($K$4="Media aritmética",(S42&lt;=$B42)*($E$5/$B$4)+(S42&gt;$B42)*0,IF(AND(ROUND(AVERAGE($C42,$E42,$G42,$I42,$K42,$M42,$O42,$Q42,$S42,$U42,$W42,$Y42,$AA42,#REF!,#REF!),2)-$B42/2&lt;=S42,(ROUND(AVERAGE($C42,$E42,$G42,$I42,$K42,$M42,$O42,$Q42,$S42,$U42,$W42,$Y42,$AA42,#REF!,#REF!),2)+$B42/2&gt;=S42)),($E$5/$B$4),0))))</f>
        <v>1.9672131147540983</v>
      </c>
      <c r="U42" s="216">
        <f t="shared" si="44"/>
        <v>1430000</v>
      </c>
      <c r="V42" s="217">
        <f>IF($A42="","",IF(U42="","",IF($K$4="Media aritmética",(U42&lt;=$B42)*($E$5/$B$4)+(U42&gt;$B42)*0,IF(AND(ROUND(AVERAGE($C42,$E42,$G42,$I42,$K42,$M42,$O42,$Q42,$S42,$U42,$W42,$Y42,$AA42,#REF!,#REF!),2)-$B42/2&lt;=U42,(ROUND(AVERAGE($C42,$E42,$G42,$I42,$K42,$M42,$O42,$Q42,$S42,$U42,$W42,$Y42,$AA42,#REF!,#REF!),2)+$B42/2&gt;=U42)),($E$5/$B$4),0))))</f>
        <v>1.9672131147540983</v>
      </c>
      <c r="W42" s="216" t="str">
        <f t="shared" si="45"/>
        <v/>
      </c>
      <c r="X42" s="217" t="str">
        <f>IF($A42="","",IF(W42="","",IF($K$4="Media aritmética",(W42&lt;=$B42)*($E$5/$B$4)+(W42&gt;$B42)*0,IF(AND(ROUND(AVERAGE($C42,$E42,$G42,$I42,$K42,$M42,$O42,$Q42,$S42,$U42,$W42,$Y42,$AA42,#REF!,#REF!),2)-$B42/2&lt;=W42,(ROUND(AVERAGE($C42,$E42,$G42,$I42,$K42,$M42,$O42,$Q42,$S42,$U42,$W42,$Y42,$AA42,#REF!,#REF!),2)+$B42/2&gt;=W42)),($E$5/$B$4),0))))</f>
        <v/>
      </c>
      <c r="Y42" s="216">
        <f t="shared" si="46"/>
        <v>1391500</v>
      </c>
      <c r="Z42" s="217">
        <f>IF($A42="","",IF(Y42="","",IF($K$4="Media aritmética",(Y42&lt;=$B42)*($E$5/$B$4)+(Y42&gt;$B42)*0,IF(AND(ROUND(AVERAGE($C42,$E42,$G42,$I42,$K42,$M42,$O42,$Q42,$S42,$U42,$W42,$Y42,$AA42,#REF!,#REF!),2)-$B42/2&lt;=Y42,(ROUND(AVERAGE($C42,$E42,$G42,$I42,$K42,$M42,$O42,$Q42,$S42,$U42,$W42,$Y42,$AA42,#REF!,#REF!),2)+$B42/2&gt;=Y42)),($E$5/$B$4),0))))</f>
        <v>1.9672131147540983</v>
      </c>
      <c r="AA42" s="216">
        <f t="shared" si="47"/>
        <v>564300</v>
      </c>
      <c r="AB42" s="217">
        <f>IF($A42="","",IF(AA42="","",IF($K$4="Media aritmética",(AA42&lt;=$B42)*($E$5/$B$4)+(AA42&gt;$B42)*0,IF(AND(ROUND(AVERAGE($C42,$E42,$G42,$I42,$K42,$M42,$O42,$Q42,$S42,$U42,$W42,$Y42,$AA42,#REF!,#REF!),2)-$B42/2&lt;=AA42,(ROUND(AVERAGE($C42,$E42,$G42,$I42,$K42,$M42,$O42,$Q42,$S42,$U42,$W42,$Y42,$AA42,#REF!,#REF!),2)+$B42/2&gt;=AA42)),($E$5/$B$4),0))))</f>
        <v>1.9672131147540983</v>
      </c>
      <c r="AD42" s="218"/>
      <c r="AE42" s="219"/>
      <c r="AF42" s="219"/>
    </row>
    <row r="43" spans="1:32" s="210" customFormat="1" ht="21" customHeight="1">
      <c r="A43" s="214" t="s">
        <v>193</v>
      </c>
      <c r="B43" s="215">
        <f t="shared" si="48"/>
        <v>1062734.22</v>
      </c>
      <c r="C43" s="216">
        <f t="shared" si="35"/>
        <v>1314400</v>
      </c>
      <c r="D43" s="217">
        <f>IF($A43="","",IF(C43="","",IF($K$4="Media aritmética",(C43&lt;=$B43)*($E$5/$B$4)+(C43&gt;$B43)*0,IF(AND(ROUND(AVERAGE($C43,$E43,$G43,$I43,$K43,$M43,$O43,$Q43,$S43,$U43,$W43,$Y43,$AA43,#REF!,#REF!),2)-$B43/2&lt;=C43,(ROUND(AVERAGE($C43,$E43,$G43,$I43,$K43,$M43,$O43,$Q43,$S43,$U43,$W43,$Y43,$AA43,#REF!,#REF!),2)+$B43/2&gt;=C43)),($E$5/$B$4),0))))</f>
        <v>0</v>
      </c>
      <c r="E43" s="216">
        <f t="shared" si="36"/>
        <v>500000</v>
      </c>
      <c r="F43" s="217">
        <f>IF($A43="","",IF(E43="","",IF($K$4="Media aritmética",(E43&lt;=$B43)*($E$5/$B$4)+(E43&gt;$B43)*0,IF(AND(ROUND(AVERAGE($C43,$E43,$G43,$I43,$K43,$M43,$O43,$Q43,$S43,$U43,$W43,$Y43,$AA43,#REF!,#REF!),2)-$B43/2&lt;=E43,(ROUND(AVERAGE($C43,$E43,$G43,$I43,$K43,$M43,$O43,$Q43,$S43,$U43,$W43,$Y43,$AA43,#REF!,#REF!),2)+$B43/2&gt;=E43)),($E$5/$B$4),0))))</f>
        <v>1.9672131147540983</v>
      </c>
      <c r="G43" s="216" t="str">
        <f t="shared" si="37"/>
        <v/>
      </c>
      <c r="H43" s="217" t="str">
        <f>IF($A43="","",IF(G43="","",IF($K$4="Media aritmética",(G43&lt;=$B43)*($E$5/$B$4)+(G43&gt;$B43)*0,IF(AND(ROUND(AVERAGE($C43,$E43,$G43,$I43,$K43,$M43,$O43,$Q43,$S43,$U43,$W43,$Y43,$AA43,#REF!,#REF!),2)-$B43/2&lt;=G43,(ROUND(AVERAGE($C43,$E43,$G43,$I43,$K43,$M43,$O43,$Q43,$S43,$U43,$W43,$Y43,$AA43,#REF!,#REF!),2)+$B43/2&gt;=G43)),($E$5/$B$4),0))))</f>
        <v/>
      </c>
      <c r="I43" s="216">
        <f t="shared" si="38"/>
        <v>1298550</v>
      </c>
      <c r="J43" s="217">
        <f>IF($A43="","",IF(I43="","",IF($K$4="Media aritmética",(I43&lt;=$B43)*($E$5/$B$4)+(I43&gt;$B43)*0,IF(AND(ROUND(AVERAGE($C43,$E43,$G43,$I43,$K43,$M43,$O43,$Q43,$S43,$U43,$W43,$Y43,$AA43,#REF!,#REF!),2)-$B43/2&lt;=I43,(ROUND(AVERAGE($C43,$E43,$G43,$I43,$K43,$M43,$O43,$Q43,$S43,$U43,$W43,$Y43,$AA43,#REF!,#REF!),2)+$B43/2&gt;=I43)),($E$5/$B$4),0))))</f>
        <v>0</v>
      </c>
      <c r="K43" s="216" t="str">
        <f t="shared" si="39"/>
        <v/>
      </c>
      <c r="L43" s="217" t="str">
        <f>IF($A43="","",IF(K43="","",IF($K$4="Media aritmética",(K43&lt;=$B43)*($E$5/$B$4)+(K43&gt;$B43)*0,IF(AND(ROUND(AVERAGE($C43,$E43,$G43,$I43,$K43,$M43,$O43,$Q43,$S43,$U43,$W43,$Y43,$AA43,#REF!,#REF!),2)-$B43/2&lt;=K43,(ROUND(AVERAGE($C43,$E43,$G43,$I43,$K43,$M43,$O43,$Q43,$S43,$U43,$W43,$Y43,$AA43,#REF!,#REF!),2)+$B43/2&gt;=K43)),($E$5/$B$4),0))))</f>
        <v/>
      </c>
      <c r="M43" s="216">
        <f t="shared" si="40"/>
        <v>1630000</v>
      </c>
      <c r="N43" s="217">
        <f>IF($A43="","",IF(M43="","",IF($K$4="Media aritmética",(M43&lt;=$B43)*($E$5/$B$4)+(M43&gt;$B43)*0,IF(AND(ROUND(AVERAGE($C43,$E43,$G43,$I43,$K43,$M43,$O43,$Q43,$S43,$U43,$W43,$Y43,$AA43,#REF!,#REF!),2)-$B43/2&lt;=M43,(ROUND(AVERAGE($C43,$E43,$G43,$I43,$K43,$M43,$O43,$Q43,$S43,$U43,$W43,$Y43,$AA43,#REF!,#REF!),2)+$B43/2&gt;=M43)),($E$5/$B$4),0))))</f>
        <v>0</v>
      </c>
      <c r="O43" s="216" t="str">
        <f t="shared" si="41"/>
        <v/>
      </c>
      <c r="P43" s="217" t="str">
        <f>IF($A43="","",IF(O43="","",IF($K$4="Media aritmética",(O43&lt;=$B43)*($E$5/$B$4)+(O43&gt;$B43)*0,IF(AND(ROUND(AVERAGE($C43,$E43,$G43,$I43,$K43,$M43,$O43,$Q43,$S43,$U43,$W43,$Y43,$AA43,#REF!,#REF!),2)-$B43/2&lt;=O43,(ROUND(AVERAGE($C43,$E43,$G43,$I43,$K43,$M43,$O43,$Q43,$S43,$U43,$W43,$Y43,$AA43,#REF!,#REF!),2)+$B43/2&gt;=O43)),($E$5/$B$4),0))))</f>
        <v/>
      </c>
      <c r="Q43" s="216">
        <f t="shared" si="42"/>
        <v>600000</v>
      </c>
      <c r="R43" s="217">
        <f>IF($A43="","",IF(Q43="","",IF($K$4="Media aritmética",(Q43&lt;=$B43)*($E$5/$B$4)+(Q43&gt;$B43)*0,IF(AND(ROUND(AVERAGE($C43,$E43,$G43,$I43,$K43,$M43,$O43,$Q43,$S43,$U43,$W43,$Y43,$AA43,#REF!,#REF!),2)-$B43/2&lt;=Q43,(ROUND(AVERAGE($C43,$E43,$G43,$I43,$K43,$M43,$O43,$Q43,$S43,$U43,$W43,$Y43,$AA43,#REF!,#REF!),2)+$B43/2&gt;=Q43)),($E$5/$B$4),0))))</f>
        <v>1.9672131147540983</v>
      </c>
      <c r="S43" s="216">
        <f t="shared" si="43"/>
        <v>1120000</v>
      </c>
      <c r="T43" s="217">
        <f>IF($A43="","",IF(S43="","",IF($K$4="Media aritmética",(S43&lt;=$B43)*($E$5/$B$4)+(S43&gt;$B43)*0,IF(AND(ROUND(AVERAGE($C43,$E43,$G43,$I43,$K43,$M43,$O43,$Q43,$S43,$U43,$W43,$Y43,$AA43,#REF!,#REF!),2)-$B43/2&lt;=S43,(ROUND(AVERAGE($C43,$E43,$G43,$I43,$K43,$M43,$O43,$Q43,$S43,$U43,$W43,$Y43,$AA43,#REF!,#REF!),2)+$B43/2&gt;=S43)),($E$5/$B$4),0))))</f>
        <v>0</v>
      </c>
      <c r="U43" s="216">
        <f t="shared" si="44"/>
        <v>1160000</v>
      </c>
      <c r="V43" s="217">
        <f>IF($A43="","",IF(U43="","",IF($K$4="Media aritmética",(U43&lt;=$B43)*($E$5/$B$4)+(U43&gt;$B43)*0,IF(AND(ROUND(AVERAGE($C43,$E43,$G43,$I43,$K43,$M43,$O43,$Q43,$S43,$U43,$W43,$Y43,$AA43,#REF!,#REF!),2)-$B43/2&lt;=U43,(ROUND(AVERAGE($C43,$E43,$G43,$I43,$K43,$M43,$O43,$Q43,$S43,$U43,$W43,$Y43,$AA43,#REF!,#REF!),2)+$B43/2&gt;=U43)),($E$5/$B$4),0))))</f>
        <v>0</v>
      </c>
      <c r="W43" s="216" t="str">
        <f t="shared" si="45"/>
        <v/>
      </c>
      <c r="X43" s="217" t="str">
        <f>IF($A43="","",IF(W43="","",IF($K$4="Media aritmética",(W43&lt;=$B43)*($E$5/$B$4)+(W43&gt;$B43)*0,IF(AND(ROUND(AVERAGE($C43,$E43,$G43,$I43,$K43,$M43,$O43,$Q43,$S43,$U43,$W43,$Y43,$AA43,#REF!,#REF!),2)-$B43/2&lt;=W43,(ROUND(AVERAGE($C43,$E43,$G43,$I43,$K43,$M43,$O43,$Q43,$S43,$U43,$W43,$Y43,$AA43,#REF!,#REF!),2)+$B43/2&gt;=W43)),($E$5/$B$4),0))))</f>
        <v/>
      </c>
      <c r="Y43" s="216">
        <f t="shared" si="46"/>
        <v>1126000</v>
      </c>
      <c r="Z43" s="217">
        <f>IF($A43="","",IF(Y43="","",IF($K$4="Media aritmética",(Y43&lt;=$B43)*($E$5/$B$4)+(Y43&gt;$B43)*0,IF(AND(ROUND(AVERAGE($C43,$E43,$G43,$I43,$K43,$M43,$O43,$Q43,$S43,$U43,$W43,$Y43,$AA43,#REF!,#REF!),2)-$B43/2&lt;=Y43,(ROUND(AVERAGE($C43,$E43,$G43,$I43,$K43,$M43,$O43,$Q43,$S43,$U43,$W43,$Y43,$AA43,#REF!,#REF!),2)+$B43/2&gt;=Y43)),($E$5/$B$4),0))))</f>
        <v>0</v>
      </c>
      <c r="AA43" s="216">
        <f t="shared" si="47"/>
        <v>815658</v>
      </c>
      <c r="AB43" s="217">
        <f>IF($A43="","",IF(AA43="","",IF($K$4="Media aritmética",(AA43&lt;=$B43)*($E$5/$B$4)+(AA43&gt;$B43)*0,IF(AND(ROUND(AVERAGE($C43,$E43,$G43,$I43,$K43,$M43,$O43,$Q43,$S43,$U43,$W43,$Y43,$AA43,#REF!,#REF!),2)-$B43/2&lt;=AA43,(ROUND(AVERAGE($C43,$E43,$G43,$I43,$K43,$M43,$O43,$Q43,$S43,$U43,$W43,$Y43,$AA43,#REF!,#REF!),2)+$B43/2&gt;=AA43)),($E$5/$B$4),0))))</f>
        <v>1.9672131147540983</v>
      </c>
      <c r="AD43" s="218"/>
      <c r="AE43" s="219"/>
      <c r="AF43" s="219"/>
    </row>
    <row r="44" spans="1:32" s="210" customFormat="1" ht="21" customHeight="1">
      <c r="A44" s="214" t="s">
        <v>431</v>
      </c>
      <c r="B44" s="215">
        <f t="shared" si="48"/>
        <v>2941194</v>
      </c>
      <c r="C44" s="216">
        <f t="shared" si="35"/>
        <v>2008800</v>
      </c>
      <c r="D44" s="217">
        <f>IF($A44="","",IF(C44="","",IF($K$4="Media aritmética",(C44&lt;=$B44)*($E$5/$B$4)+(C44&gt;$B44)*0,IF(AND(ROUND(AVERAGE($C44,$E44,$G44,$I44,$K44,$M44,$O44,$Q44,$S44,$U44,$W44,$Y44,$AA44,#REF!,#REF!),2)-$B44/2&lt;=C44,(ROUND(AVERAGE($C44,$E44,$G44,$I44,$K44,$M44,$O44,$Q44,$S44,$U44,$W44,$Y44,$AA44,#REF!,#REF!),2)+$B44/2&gt;=C44)),($E$5/$B$4),0))))</f>
        <v>1.9672131147540983</v>
      </c>
      <c r="E44" s="216">
        <f t="shared" si="36"/>
        <v>4860000</v>
      </c>
      <c r="F44" s="217">
        <f>IF($A44="","",IF(E44="","",IF($K$4="Media aritmética",(E44&lt;=$B44)*($E$5/$B$4)+(E44&gt;$B44)*0,IF(AND(ROUND(AVERAGE($C44,$E44,$G44,$I44,$K44,$M44,$O44,$Q44,$S44,$U44,$W44,$Y44,$AA44,#REF!,#REF!),2)-$B44/2&lt;=E44,(ROUND(AVERAGE($C44,$E44,$G44,$I44,$K44,$M44,$O44,$Q44,$S44,$U44,$W44,$Y44,$AA44,#REF!,#REF!),2)+$B44/2&gt;=E44)),($E$5/$B$4),0))))</f>
        <v>0</v>
      </c>
      <c r="G44" s="216" t="str">
        <f t="shared" si="37"/>
        <v/>
      </c>
      <c r="H44" s="217" t="str">
        <f>IF($A44="","",IF(G44="","",IF($K$4="Media aritmética",(G44&lt;=$B44)*($E$5/$B$4)+(G44&gt;$B44)*0,IF(AND(ROUND(AVERAGE($C44,$E44,$G44,$I44,$K44,$M44,$O44,$Q44,$S44,$U44,$W44,$Y44,$AA44,#REF!,#REF!),2)-$B44/2&lt;=G44,(ROUND(AVERAGE($C44,$E44,$G44,$I44,$K44,$M44,$O44,$Q44,$S44,$U44,$W44,$Y44,$AA44,#REF!,#REF!),2)+$B44/2&gt;=G44)),($E$5/$B$4),0))))</f>
        <v/>
      </c>
      <c r="I44" s="216">
        <f t="shared" si="38"/>
        <v>2003346</v>
      </c>
      <c r="J44" s="217">
        <f>IF($A44="","",IF(I44="","",IF($K$4="Media aritmética",(I44&lt;=$B44)*($E$5/$B$4)+(I44&gt;$B44)*0,IF(AND(ROUND(AVERAGE($C44,$E44,$G44,$I44,$K44,$M44,$O44,$Q44,$S44,$U44,$W44,$Y44,$AA44,#REF!,#REF!),2)-$B44/2&lt;=I44,(ROUND(AVERAGE($C44,$E44,$G44,$I44,$K44,$M44,$O44,$Q44,$S44,$U44,$W44,$Y44,$AA44,#REF!,#REF!),2)+$B44/2&gt;=I44)),($E$5/$B$4),0))))</f>
        <v>1.9672131147540983</v>
      </c>
      <c r="K44" s="216" t="str">
        <f t="shared" si="39"/>
        <v/>
      </c>
      <c r="L44" s="217" t="str">
        <f>IF($A44="","",IF(K44="","",IF($K$4="Media aritmética",(K44&lt;=$B44)*($E$5/$B$4)+(K44&gt;$B44)*0,IF(AND(ROUND(AVERAGE($C44,$E44,$G44,$I44,$K44,$M44,$O44,$Q44,$S44,$U44,$W44,$Y44,$AA44,#REF!,#REF!),2)-$B44/2&lt;=K44,(ROUND(AVERAGE($C44,$E44,$G44,$I44,$K44,$M44,$O44,$Q44,$S44,$U44,$W44,$Y44,$AA44,#REF!,#REF!),2)+$B44/2&gt;=K44)),($E$5/$B$4),0))))</f>
        <v/>
      </c>
      <c r="M44" s="216">
        <f t="shared" si="40"/>
        <v>2268000</v>
      </c>
      <c r="N44" s="217">
        <f>IF($A44="","",IF(M44="","",IF($K$4="Media aritmética",(M44&lt;=$B44)*($E$5/$B$4)+(M44&gt;$B44)*0,IF(AND(ROUND(AVERAGE($C44,$E44,$G44,$I44,$K44,$M44,$O44,$Q44,$S44,$U44,$W44,$Y44,$AA44,#REF!,#REF!),2)-$B44/2&lt;=M44,(ROUND(AVERAGE($C44,$E44,$G44,$I44,$K44,$M44,$O44,$Q44,$S44,$U44,$W44,$Y44,$AA44,#REF!,#REF!),2)+$B44/2&gt;=M44)),($E$5/$B$4),0))))</f>
        <v>1.9672131147540983</v>
      </c>
      <c r="O44" s="216" t="str">
        <f t="shared" si="41"/>
        <v/>
      </c>
      <c r="P44" s="217" t="str">
        <f>IF($A44="","",IF(O44="","",IF($K$4="Media aritmética",(O44&lt;=$B44)*($E$5/$B$4)+(O44&gt;$B44)*0,IF(AND(ROUND(AVERAGE($C44,$E44,$G44,$I44,$K44,$M44,$O44,$Q44,$S44,$U44,$W44,$Y44,$AA44,#REF!,#REF!),2)-$B44/2&lt;=O44,(ROUND(AVERAGE($C44,$E44,$G44,$I44,$K44,$M44,$O44,$Q44,$S44,$U44,$W44,$Y44,$AA44,#REF!,#REF!),2)+$B44/2&gt;=O44)),($E$5/$B$4),0))))</f>
        <v/>
      </c>
      <c r="Q44" s="216">
        <f t="shared" si="42"/>
        <v>4212000</v>
      </c>
      <c r="R44" s="217">
        <f>IF($A44="","",IF(Q44="","",IF($K$4="Media aritmética",(Q44&lt;=$B44)*($E$5/$B$4)+(Q44&gt;$B44)*0,IF(AND(ROUND(AVERAGE($C44,$E44,$G44,$I44,$K44,$M44,$O44,$Q44,$S44,$U44,$W44,$Y44,$AA44,#REF!,#REF!),2)-$B44/2&lt;=Q44,(ROUND(AVERAGE($C44,$E44,$G44,$I44,$K44,$M44,$O44,$Q44,$S44,$U44,$W44,$Y44,$AA44,#REF!,#REF!),2)+$B44/2&gt;=Q44)),($E$5/$B$4),0))))</f>
        <v>0</v>
      </c>
      <c r="S44" s="216">
        <f t="shared" si="43"/>
        <v>2646000</v>
      </c>
      <c r="T44" s="217">
        <f>IF($A44="","",IF(S44="","",IF($K$4="Media aritmética",(S44&lt;=$B44)*($E$5/$B$4)+(S44&gt;$B44)*0,IF(AND(ROUND(AVERAGE($C44,$E44,$G44,$I44,$K44,$M44,$O44,$Q44,$S44,$U44,$W44,$Y44,$AA44,#REF!,#REF!),2)-$B44/2&lt;=S44,(ROUND(AVERAGE($C44,$E44,$G44,$I44,$K44,$M44,$O44,$Q44,$S44,$U44,$W44,$Y44,$AA44,#REF!,#REF!),2)+$B44/2&gt;=S44)),($E$5/$B$4),0))))</f>
        <v>1.9672131147540983</v>
      </c>
      <c r="U44" s="216">
        <f t="shared" si="44"/>
        <v>2700000</v>
      </c>
      <c r="V44" s="217">
        <f>IF($A44="","",IF(U44="","",IF($K$4="Media aritmética",(U44&lt;=$B44)*($E$5/$B$4)+(U44&gt;$B44)*0,IF(AND(ROUND(AVERAGE($C44,$E44,$G44,$I44,$K44,$M44,$O44,$Q44,$S44,$U44,$W44,$Y44,$AA44,#REF!,#REF!),2)-$B44/2&lt;=U44,(ROUND(AVERAGE($C44,$E44,$G44,$I44,$K44,$M44,$O44,$Q44,$S44,$U44,$W44,$Y44,$AA44,#REF!,#REF!),2)+$B44/2&gt;=U44)),($E$5/$B$4),0))))</f>
        <v>1.9672131147540983</v>
      </c>
      <c r="W44" s="216" t="str">
        <f t="shared" si="45"/>
        <v/>
      </c>
      <c r="X44" s="217" t="str">
        <f>IF($A44="","",IF(W44="","",IF($K$4="Media aritmética",(W44&lt;=$B44)*($E$5/$B$4)+(W44&gt;$B44)*0,IF(AND(ROUND(AVERAGE($C44,$E44,$G44,$I44,$K44,$M44,$O44,$Q44,$S44,$U44,$W44,$Y44,$AA44,#REF!,#REF!),2)-$B44/2&lt;=W44,(ROUND(AVERAGE($C44,$E44,$G44,$I44,$K44,$M44,$O44,$Q44,$S44,$U44,$W44,$Y44,$AA44,#REF!,#REF!),2)+$B44/2&gt;=W44)),($E$5/$B$4),0))))</f>
        <v/>
      </c>
      <c r="Y44" s="216">
        <f t="shared" si="46"/>
        <v>2619000</v>
      </c>
      <c r="Z44" s="217">
        <f>IF($A44="","",IF(Y44="","",IF($K$4="Media aritmética",(Y44&lt;=$B44)*($E$5/$B$4)+(Y44&gt;$B44)*0,IF(AND(ROUND(AVERAGE($C44,$E44,$G44,$I44,$K44,$M44,$O44,$Q44,$S44,$U44,$W44,$Y44,$AA44,#REF!,#REF!),2)-$B44/2&lt;=Y44,(ROUND(AVERAGE($C44,$E44,$G44,$I44,$K44,$M44,$O44,$Q44,$S44,$U44,$W44,$Y44,$AA44,#REF!,#REF!),2)+$B44/2&gt;=Y44)),($E$5/$B$4),0))))</f>
        <v>1.9672131147540983</v>
      </c>
      <c r="AA44" s="216">
        <f t="shared" si="47"/>
        <v>3153600</v>
      </c>
      <c r="AB44" s="217">
        <f>IF($A44="","",IF(AA44="","",IF($K$4="Media aritmética",(AA44&lt;=$B44)*($E$5/$B$4)+(AA44&gt;$B44)*0,IF(AND(ROUND(AVERAGE($C44,$E44,$G44,$I44,$K44,$M44,$O44,$Q44,$S44,$U44,$W44,$Y44,$AA44,#REF!,#REF!),2)-$B44/2&lt;=AA44,(ROUND(AVERAGE($C44,$E44,$G44,$I44,$K44,$M44,$O44,$Q44,$S44,$U44,$W44,$Y44,$AA44,#REF!,#REF!),2)+$B44/2&gt;=AA44)),($E$5/$B$4),0))))</f>
        <v>0</v>
      </c>
      <c r="AD44" s="218"/>
      <c r="AE44" s="219"/>
      <c r="AF44" s="219"/>
    </row>
    <row r="45" spans="1:32" s="210" customFormat="1" ht="21" customHeight="1">
      <c r="A45" s="214" t="s">
        <v>436</v>
      </c>
      <c r="B45" s="215">
        <f t="shared" si="48"/>
        <v>7820226.6699999999</v>
      </c>
      <c r="C45" s="216">
        <f t="shared" si="35"/>
        <v>5061000</v>
      </c>
      <c r="D45" s="217">
        <f>IF($A45="","",IF(C45="","",IF($K$4="Media aritmética",(C45&lt;=$B45)*($E$5/$B$4)+(C45&gt;$B45)*0,IF(AND(ROUND(AVERAGE($C45,$E45,$G45,$I45,$K45,$M45,$O45,$Q45,$S45,$U45,$W45,$Y45,$AA45,#REF!,#REF!),2)-$B45/2&lt;=C45,(ROUND(AVERAGE($C45,$E45,$G45,$I45,$K45,$M45,$O45,$Q45,$S45,$U45,$W45,$Y45,$AA45,#REF!,#REF!),2)+$B45/2&gt;=C45)),($E$5/$B$4),0))))</f>
        <v>1.9672131147540983</v>
      </c>
      <c r="E45" s="216">
        <f t="shared" si="36"/>
        <v>7500000</v>
      </c>
      <c r="F45" s="217">
        <f>IF($A45="","",IF(E45="","",IF($K$4="Media aritmética",(E45&lt;=$B45)*($E$5/$B$4)+(E45&gt;$B45)*0,IF(AND(ROUND(AVERAGE($C45,$E45,$G45,$I45,$K45,$M45,$O45,$Q45,$S45,$U45,$W45,$Y45,$AA45,#REF!,#REF!),2)-$B45/2&lt;=E45,(ROUND(AVERAGE($C45,$E45,$G45,$I45,$K45,$M45,$O45,$Q45,$S45,$U45,$W45,$Y45,$AA45,#REF!,#REF!),2)+$B45/2&gt;=E45)),($E$5/$B$4),0))))</f>
        <v>1.9672131147540983</v>
      </c>
      <c r="G45" s="216" t="str">
        <f t="shared" si="37"/>
        <v/>
      </c>
      <c r="H45" s="217" t="str">
        <f>IF($A45="","",IF(G45="","",IF($K$4="Media aritmética",(G45&lt;=$B45)*($E$5/$B$4)+(G45&gt;$B45)*0,IF(AND(ROUND(AVERAGE($C45,$E45,$G45,$I45,$K45,$M45,$O45,$Q45,$S45,$U45,$W45,$Y45,$AA45,#REF!,#REF!),2)-$B45/2&lt;=G45,(ROUND(AVERAGE($C45,$E45,$G45,$I45,$K45,$M45,$O45,$Q45,$S45,$U45,$W45,$Y45,$AA45,#REF!,#REF!),2)+$B45/2&gt;=G45)),($E$5/$B$4),0))))</f>
        <v/>
      </c>
      <c r="I45" s="216">
        <f t="shared" si="38"/>
        <v>4721040</v>
      </c>
      <c r="J45" s="217">
        <f>IF($A45="","",IF(I45="","",IF($K$4="Media aritmética",(I45&lt;=$B45)*($E$5/$B$4)+(I45&gt;$B45)*0,IF(AND(ROUND(AVERAGE($C45,$E45,$G45,$I45,$K45,$M45,$O45,$Q45,$S45,$U45,$W45,$Y45,$AA45,#REF!,#REF!),2)-$B45/2&lt;=I45,(ROUND(AVERAGE($C45,$E45,$G45,$I45,$K45,$M45,$O45,$Q45,$S45,$U45,$W45,$Y45,$AA45,#REF!,#REF!),2)+$B45/2&gt;=I45)),($E$5/$B$4),0))))</f>
        <v>1.9672131147540983</v>
      </c>
      <c r="K45" s="216" t="str">
        <f t="shared" si="39"/>
        <v/>
      </c>
      <c r="L45" s="217" t="str">
        <f>IF($A45="","",IF(K45="","",IF($K$4="Media aritmética",(K45&lt;=$B45)*($E$5/$B$4)+(K45&gt;$B45)*0,IF(AND(ROUND(AVERAGE($C45,$E45,$G45,$I45,$K45,$M45,$O45,$Q45,$S45,$U45,$W45,$Y45,$AA45,#REF!,#REF!),2)-$B45/2&lt;=K45,(ROUND(AVERAGE($C45,$E45,$G45,$I45,$K45,$M45,$O45,$Q45,$S45,$U45,$W45,$Y45,$AA45,#REF!,#REF!),2)+$B45/2&gt;=K45)),($E$5/$B$4),0))))</f>
        <v/>
      </c>
      <c r="M45" s="216">
        <f t="shared" si="40"/>
        <v>5850000</v>
      </c>
      <c r="N45" s="217">
        <f>IF($A45="","",IF(M45="","",IF($K$4="Media aritmética",(M45&lt;=$B45)*($E$5/$B$4)+(M45&gt;$B45)*0,IF(AND(ROUND(AVERAGE($C45,$E45,$G45,$I45,$K45,$M45,$O45,$Q45,$S45,$U45,$W45,$Y45,$AA45,#REF!,#REF!),2)-$B45/2&lt;=M45,(ROUND(AVERAGE($C45,$E45,$G45,$I45,$K45,$M45,$O45,$Q45,$S45,$U45,$W45,$Y45,$AA45,#REF!,#REF!),2)+$B45/2&gt;=M45)),($E$5/$B$4),0))))</f>
        <v>1.9672131147540983</v>
      </c>
      <c r="O45" s="216" t="str">
        <f t="shared" si="41"/>
        <v/>
      </c>
      <c r="P45" s="217" t="str">
        <f>IF($A45="","",IF(O45="","",IF($K$4="Media aritmética",(O45&lt;=$B45)*($E$5/$B$4)+(O45&gt;$B45)*0,IF(AND(ROUND(AVERAGE($C45,$E45,$G45,$I45,$K45,$M45,$O45,$Q45,$S45,$U45,$W45,$Y45,$AA45,#REF!,#REF!),2)-$B45/2&lt;=O45,(ROUND(AVERAGE($C45,$E45,$G45,$I45,$K45,$M45,$O45,$Q45,$S45,$U45,$W45,$Y45,$AA45,#REF!,#REF!),2)+$B45/2&gt;=O45)),($E$5/$B$4),0))))</f>
        <v/>
      </c>
      <c r="Q45" s="216">
        <f t="shared" si="42"/>
        <v>7500000</v>
      </c>
      <c r="R45" s="217">
        <f>IF($A45="","",IF(Q45="","",IF($K$4="Media aritmética",(Q45&lt;=$B45)*($E$5/$B$4)+(Q45&gt;$B45)*0,IF(AND(ROUND(AVERAGE($C45,$E45,$G45,$I45,$K45,$M45,$O45,$Q45,$S45,$U45,$W45,$Y45,$AA45,#REF!,#REF!),2)-$B45/2&lt;=Q45,(ROUND(AVERAGE($C45,$E45,$G45,$I45,$K45,$M45,$O45,$Q45,$S45,$U45,$W45,$Y45,$AA45,#REF!,#REF!),2)+$B45/2&gt;=Q45)),($E$5/$B$4),0))))</f>
        <v>1.9672131147540983</v>
      </c>
      <c r="S45" s="216">
        <f t="shared" si="43"/>
        <v>12300000</v>
      </c>
      <c r="T45" s="217">
        <f>IF($A45="","",IF(S45="","",IF($K$4="Media aritmética",(S45&lt;=$B45)*($E$5/$B$4)+(S45&gt;$B45)*0,IF(AND(ROUND(AVERAGE($C45,$E45,$G45,$I45,$K45,$M45,$O45,$Q45,$S45,$U45,$W45,$Y45,$AA45,#REF!,#REF!),2)-$B45/2&lt;=S45,(ROUND(AVERAGE($C45,$E45,$G45,$I45,$K45,$M45,$O45,$Q45,$S45,$U45,$W45,$Y45,$AA45,#REF!,#REF!),2)+$B45/2&gt;=S45)),($E$5/$B$4),0))))</f>
        <v>0</v>
      </c>
      <c r="U45" s="216">
        <f t="shared" si="44"/>
        <v>12600000</v>
      </c>
      <c r="V45" s="217">
        <f>IF($A45="","",IF(U45="","",IF($K$4="Media aritmética",(U45&lt;=$B45)*($E$5/$B$4)+(U45&gt;$B45)*0,IF(AND(ROUND(AVERAGE($C45,$E45,$G45,$I45,$K45,$M45,$O45,$Q45,$S45,$U45,$W45,$Y45,$AA45,#REF!,#REF!),2)-$B45/2&lt;=U45,(ROUND(AVERAGE($C45,$E45,$G45,$I45,$K45,$M45,$O45,$Q45,$S45,$U45,$W45,$Y45,$AA45,#REF!,#REF!),2)+$B45/2&gt;=U45)),($E$5/$B$4),0))))</f>
        <v>0</v>
      </c>
      <c r="W45" s="216" t="str">
        <f t="shared" si="45"/>
        <v/>
      </c>
      <c r="X45" s="217" t="str">
        <f>IF($A45="","",IF(W45="","",IF($K$4="Media aritmética",(W45&lt;=$B45)*($E$5/$B$4)+(W45&gt;$B45)*0,IF(AND(ROUND(AVERAGE($C45,$E45,$G45,$I45,$K45,$M45,$O45,$Q45,$S45,$U45,$W45,$Y45,$AA45,#REF!,#REF!),2)-$B45/2&lt;=W45,(ROUND(AVERAGE($C45,$E45,$G45,$I45,$K45,$M45,$O45,$Q45,$S45,$U45,$W45,$Y45,$AA45,#REF!,#REF!),2)+$B45/2&gt;=W45)),($E$5/$B$4),0))))</f>
        <v/>
      </c>
      <c r="Y45" s="216">
        <f t="shared" si="46"/>
        <v>12450000</v>
      </c>
      <c r="Z45" s="217">
        <f>IF($A45="","",IF(Y45="","",IF($K$4="Media aritmética",(Y45&lt;=$B45)*($E$5/$B$4)+(Y45&gt;$B45)*0,IF(AND(ROUND(AVERAGE($C45,$E45,$G45,$I45,$K45,$M45,$O45,$Q45,$S45,$U45,$W45,$Y45,$AA45,#REF!,#REF!),2)-$B45/2&lt;=Y45,(ROUND(AVERAGE($C45,$E45,$G45,$I45,$K45,$M45,$O45,$Q45,$S45,$U45,$W45,$Y45,$AA45,#REF!,#REF!),2)+$B45/2&gt;=Y45)),($E$5/$B$4),0))))</f>
        <v>0</v>
      </c>
      <c r="AA45" s="216">
        <f t="shared" si="47"/>
        <v>2400000</v>
      </c>
      <c r="AB45" s="217">
        <f>IF($A45="","",IF(AA45="","",IF($K$4="Media aritmética",(AA45&lt;=$B45)*($E$5/$B$4)+(AA45&gt;$B45)*0,IF(AND(ROUND(AVERAGE($C45,$E45,$G45,$I45,$K45,$M45,$O45,$Q45,$S45,$U45,$W45,$Y45,$AA45,#REF!,#REF!),2)-$B45/2&lt;=AA45,(ROUND(AVERAGE($C45,$E45,$G45,$I45,$K45,$M45,$O45,$Q45,$S45,$U45,$W45,$Y45,$AA45,#REF!,#REF!),2)+$B45/2&gt;=AA45)),($E$5/$B$4),0))))</f>
        <v>1.9672131147540983</v>
      </c>
      <c r="AD45" s="218"/>
      <c r="AE45" s="219"/>
      <c r="AF45" s="219"/>
    </row>
    <row r="46" spans="1:32" s="210" customFormat="1" ht="21" customHeight="1">
      <c r="A46" s="214" t="s">
        <v>438</v>
      </c>
      <c r="B46" s="215">
        <f t="shared" si="48"/>
        <v>8356048</v>
      </c>
      <c r="C46" s="216">
        <f t="shared" si="35"/>
        <v>6732000</v>
      </c>
      <c r="D46" s="217">
        <f>IF($A46="","",IF(C46="","",IF($K$4="Media aritmética",(C46&lt;=$B46)*($E$5/$B$4)+(C46&gt;$B46)*0,IF(AND(ROUND(AVERAGE($C46,$E46,$G46,$I46,$K46,$M46,$O46,$Q46,$S46,$U46,$W46,$Y46,$AA46,#REF!,#REF!),2)-$B46/2&lt;=C46,(ROUND(AVERAGE($C46,$E46,$G46,$I46,$K46,$M46,$O46,$Q46,$S46,$U46,$W46,$Y46,$AA46,#REF!,#REF!),2)+$B46/2&gt;=C46)),($E$5/$B$4),0))))</f>
        <v>1.9672131147540983</v>
      </c>
      <c r="E46" s="216">
        <f t="shared" si="36"/>
        <v>6000000</v>
      </c>
      <c r="F46" s="217">
        <f>IF($A46="","",IF(E46="","",IF($K$4="Media aritmética",(E46&lt;=$B46)*($E$5/$B$4)+(E46&gt;$B46)*0,IF(AND(ROUND(AVERAGE($C46,$E46,$G46,$I46,$K46,$M46,$O46,$Q46,$S46,$U46,$W46,$Y46,$AA46,#REF!,#REF!),2)-$B46/2&lt;=E46,(ROUND(AVERAGE($C46,$E46,$G46,$I46,$K46,$M46,$O46,$Q46,$S46,$U46,$W46,$Y46,$AA46,#REF!,#REF!),2)+$B46/2&gt;=E46)),($E$5/$B$4),0))))</f>
        <v>1.9672131147540983</v>
      </c>
      <c r="G46" s="216" t="str">
        <f t="shared" si="37"/>
        <v/>
      </c>
      <c r="H46" s="217" t="str">
        <f>IF($A46="","",IF(G46="","",IF($K$4="Media aritmética",(G46&lt;=$B46)*($E$5/$B$4)+(G46&gt;$B46)*0,IF(AND(ROUND(AVERAGE($C46,$E46,$G46,$I46,$K46,$M46,$O46,$Q46,$S46,$U46,$W46,$Y46,$AA46,#REF!,#REF!),2)-$B46/2&lt;=G46,(ROUND(AVERAGE($C46,$E46,$G46,$I46,$K46,$M46,$O46,$Q46,$S46,$U46,$W46,$Y46,$AA46,#REF!,#REF!),2)+$B46/2&gt;=G46)),($E$5/$B$4),0))))</f>
        <v/>
      </c>
      <c r="I46" s="216">
        <f t="shared" si="38"/>
        <v>6552432</v>
      </c>
      <c r="J46" s="217">
        <f>IF($A46="","",IF(I46="","",IF($K$4="Media aritmética",(I46&lt;=$B46)*($E$5/$B$4)+(I46&gt;$B46)*0,IF(AND(ROUND(AVERAGE($C46,$E46,$G46,$I46,$K46,$M46,$O46,$Q46,$S46,$U46,$W46,$Y46,$AA46,#REF!,#REF!),2)-$B46/2&lt;=I46,(ROUND(AVERAGE($C46,$E46,$G46,$I46,$K46,$M46,$O46,$Q46,$S46,$U46,$W46,$Y46,$AA46,#REF!,#REF!),2)+$B46/2&gt;=I46)),($E$5/$B$4),0))))</f>
        <v>1.9672131147540983</v>
      </c>
      <c r="K46" s="216" t="str">
        <f t="shared" si="39"/>
        <v/>
      </c>
      <c r="L46" s="217" t="str">
        <f>IF($A46="","",IF(K46="","",IF($K$4="Media aritmética",(K46&lt;=$B46)*($E$5/$B$4)+(K46&gt;$B46)*0,IF(AND(ROUND(AVERAGE($C46,$E46,$G46,$I46,$K46,$M46,$O46,$Q46,$S46,$U46,$W46,$Y46,$AA46,#REF!,#REF!),2)-$B46/2&lt;=K46,(ROUND(AVERAGE($C46,$E46,$G46,$I46,$K46,$M46,$O46,$Q46,$S46,$U46,$W46,$Y46,$AA46,#REF!,#REF!),2)+$B46/2&gt;=K46)),($E$5/$B$4),0))))</f>
        <v/>
      </c>
      <c r="M46" s="216">
        <f t="shared" ref="M46:M74" si="49">IF($M$8="Habilitado",IF($A46="","",ROUND(VLOOKUP($A46,OFERENTE_6,6,FALSE),2)),"")</f>
        <v>5304000</v>
      </c>
      <c r="N46" s="217">
        <f>IF($A46="","",IF(M46="","",IF($K$4="Media aritmética",(M46&lt;=$B46)*($E$5/$B$4)+(M46&gt;$B46)*0,IF(AND(ROUND(AVERAGE($C46,$E46,$G46,$I46,$K46,$M46,$O46,$Q46,$S46,$U46,$W46,$Y46,$AA46,#REF!,#REF!),2)-$B46/2&lt;=M46,(ROUND(AVERAGE($C46,$E46,$G46,$I46,$K46,$M46,$O46,$Q46,$S46,$U46,$W46,$Y46,$AA46,#REF!,#REF!),2)+$B46/2&gt;=M46)),($E$5/$B$4),0))))</f>
        <v>1.9672131147540983</v>
      </c>
      <c r="O46" s="216" t="str">
        <f t="shared" si="41"/>
        <v/>
      </c>
      <c r="P46" s="217" t="str">
        <f>IF($A46="","",IF(O46="","",IF($K$4="Media aritmética",(O46&lt;=$B46)*($E$5/$B$4)+(O46&gt;$B46)*0,IF(AND(ROUND(AVERAGE($C46,$E46,$G46,$I46,$K46,$M46,$O46,$Q46,$S46,$U46,$W46,$Y46,$AA46,#REF!,#REF!),2)-$B46/2&lt;=O46,(ROUND(AVERAGE($C46,$E46,$G46,$I46,$K46,$M46,$O46,$Q46,$S46,$U46,$W46,$Y46,$AA46,#REF!,#REF!),2)+$B46/2&gt;=O46)),($E$5/$B$4),0))))</f>
        <v/>
      </c>
      <c r="Q46" s="216">
        <f t="shared" si="42"/>
        <v>7200000</v>
      </c>
      <c r="R46" s="217">
        <f>IF($A46="","",IF(Q46="","",IF($K$4="Media aritmética",(Q46&lt;=$B46)*($E$5/$B$4)+(Q46&gt;$B46)*0,IF(AND(ROUND(AVERAGE($C46,$E46,$G46,$I46,$K46,$M46,$O46,$Q46,$S46,$U46,$W46,$Y46,$AA46,#REF!,#REF!),2)-$B46/2&lt;=Q46,(ROUND(AVERAGE($C46,$E46,$G46,$I46,$K46,$M46,$O46,$Q46,$S46,$U46,$W46,$Y46,$AA46,#REF!,#REF!),2)+$B46/2&gt;=Q46)),($E$5/$B$4),0))))</f>
        <v>1.9672131147540983</v>
      </c>
      <c r="S46" s="216">
        <f t="shared" si="43"/>
        <v>12960000</v>
      </c>
      <c r="T46" s="217">
        <f>IF($A46="","",IF(S46="","",IF($K$4="Media aritmética",(S46&lt;=$B46)*($E$5/$B$4)+(S46&gt;$B46)*0,IF(AND(ROUND(AVERAGE($C46,$E46,$G46,$I46,$K46,$M46,$O46,$Q46,$S46,$U46,$W46,$Y46,$AA46,#REF!,#REF!),2)-$B46/2&lt;=S46,(ROUND(AVERAGE($C46,$E46,$G46,$I46,$K46,$M46,$O46,$Q46,$S46,$U46,$W46,$Y46,$AA46,#REF!,#REF!),2)+$B46/2&gt;=S46)),($E$5/$B$4),0))))</f>
        <v>0</v>
      </c>
      <c r="U46" s="216">
        <f t="shared" si="44"/>
        <v>13200000</v>
      </c>
      <c r="V46" s="217">
        <f>IF($A46="","",IF(U46="","",IF($K$4="Media aritmética",(U46&lt;=$B46)*($E$5/$B$4)+(U46&gt;$B46)*0,IF(AND(ROUND(AVERAGE($C46,$E46,$G46,$I46,$K46,$M46,$O46,$Q46,$S46,$U46,$W46,$Y46,$AA46,#REF!,#REF!),2)-$B46/2&lt;=U46,(ROUND(AVERAGE($C46,$E46,$G46,$I46,$K46,$M46,$O46,$Q46,$S46,$U46,$W46,$Y46,$AA46,#REF!,#REF!),2)+$B46/2&gt;=U46)),($E$5/$B$4),0))))</f>
        <v>0</v>
      </c>
      <c r="W46" s="216" t="str">
        <f t="shared" si="45"/>
        <v/>
      </c>
      <c r="X46" s="217" t="str">
        <f>IF($A46="","",IF(W46="","",IF($K$4="Media aritmética",(W46&lt;=$B46)*($E$5/$B$4)+(W46&gt;$B46)*0,IF(AND(ROUND(AVERAGE($C46,$E46,$G46,$I46,$K46,$M46,$O46,$Q46,$S46,$U46,$W46,$Y46,$AA46,#REF!,#REF!),2)-$B46/2&lt;=W46,(ROUND(AVERAGE($C46,$E46,$G46,$I46,$K46,$M46,$O46,$Q46,$S46,$U46,$W46,$Y46,$AA46,#REF!,#REF!),2)+$B46/2&gt;=W46)),($E$5/$B$4),0))))</f>
        <v/>
      </c>
      <c r="Y46" s="216">
        <f t="shared" si="46"/>
        <v>12840000</v>
      </c>
      <c r="Z46" s="217">
        <f>IF($A46="","",IF(Y46="","",IF($K$4="Media aritmética",(Y46&lt;=$B46)*($E$5/$B$4)+(Y46&gt;$B46)*0,IF(AND(ROUND(AVERAGE($C46,$E46,$G46,$I46,$K46,$M46,$O46,$Q46,$S46,$U46,$W46,$Y46,$AA46,#REF!,#REF!),2)-$B46/2&lt;=Y46,(ROUND(AVERAGE($C46,$E46,$G46,$I46,$K46,$M46,$O46,$Q46,$S46,$U46,$W46,$Y46,$AA46,#REF!,#REF!),2)+$B46/2&gt;=Y46)),($E$5/$B$4),0))))</f>
        <v>0</v>
      </c>
      <c r="AA46" s="216">
        <f t="shared" si="47"/>
        <v>4416000</v>
      </c>
      <c r="AB46" s="217">
        <f>IF($A46="","",IF(AA46="","",IF($K$4="Media aritmética",(AA46&lt;=$B46)*($E$5/$B$4)+(AA46&gt;$B46)*0,IF(AND(ROUND(AVERAGE($C46,$E46,$G46,$I46,$K46,$M46,$O46,$Q46,$S46,$U46,$W46,$Y46,$AA46,#REF!,#REF!),2)-$B46/2&lt;=AA46,(ROUND(AVERAGE($C46,$E46,$G46,$I46,$K46,$M46,$O46,$Q46,$S46,$U46,$W46,$Y46,$AA46,#REF!,#REF!),2)+$B46/2&gt;=AA46)),($E$5/$B$4),0))))</f>
        <v>1.9672131147540983</v>
      </c>
      <c r="AD46" s="218"/>
      <c r="AE46" s="219"/>
      <c r="AF46" s="219"/>
    </row>
    <row r="47" spans="1:32" s="210" customFormat="1" ht="21" customHeight="1">
      <c r="A47" s="214" t="s">
        <v>442</v>
      </c>
      <c r="B47" s="215">
        <f t="shared" si="48"/>
        <v>6841694.4400000004</v>
      </c>
      <c r="C47" s="216">
        <f t="shared" si="35"/>
        <v>6820000</v>
      </c>
      <c r="D47" s="217">
        <f>IF($A47="","",IF(C47="","",IF($K$4="Media aritmética",(C47&lt;=$B47)*($E$5/$B$4)+(C47&gt;$B47)*0,IF(AND(ROUND(AVERAGE($C47,$E47,$G47,$I47,$K47,$M47,$O47,$Q47,$S47,$U47,$W47,$Y47,$AA47,#REF!,#REF!),2)-$B47/2&lt;=C47,(ROUND(AVERAGE($C47,$E47,$G47,$I47,$K47,$M47,$O47,$Q47,$S47,$U47,$W47,$Y47,$AA47,#REF!,#REF!),2)+$B47/2&gt;=C47)),($E$5/$B$4),0))))</f>
        <v>1.9672131147540983</v>
      </c>
      <c r="E47" s="216">
        <f t="shared" si="36"/>
        <v>5225000</v>
      </c>
      <c r="F47" s="217">
        <f>IF($A47="","",IF(E47="","",IF($K$4="Media aritmética",(E47&lt;=$B47)*($E$5/$B$4)+(E47&gt;$B47)*0,IF(AND(ROUND(AVERAGE($C47,$E47,$G47,$I47,$K47,$M47,$O47,$Q47,$S47,$U47,$W47,$Y47,$AA47,#REF!,#REF!),2)-$B47/2&lt;=E47,(ROUND(AVERAGE($C47,$E47,$G47,$I47,$K47,$M47,$O47,$Q47,$S47,$U47,$W47,$Y47,$AA47,#REF!,#REF!),2)+$B47/2&gt;=E47)),($E$5/$B$4),0))))</f>
        <v>1.9672131147540983</v>
      </c>
      <c r="G47" s="216" t="str">
        <f t="shared" si="37"/>
        <v/>
      </c>
      <c r="H47" s="217" t="str">
        <f>IF($A47="","",IF(G47="","",IF($K$4="Media aritmética",(G47&lt;=$B47)*($E$5/$B$4)+(G47&gt;$B47)*0,IF(AND(ROUND(AVERAGE($C47,$E47,$G47,$I47,$K47,$M47,$O47,$Q47,$S47,$U47,$W47,$Y47,$AA47,#REF!,#REF!),2)-$B47/2&lt;=G47,(ROUND(AVERAGE($C47,$E47,$G47,$I47,$K47,$M47,$O47,$Q47,$S47,$U47,$W47,$Y47,$AA47,#REF!,#REF!),2)+$B47/2&gt;=G47)),($E$5/$B$4),0))))</f>
        <v/>
      </c>
      <c r="I47" s="216">
        <f t="shared" si="38"/>
        <v>6805150</v>
      </c>
      <c r="J47" s="217">
        <f>IF($A47="","",IF(I47="","",IF($K$4="Media aritmética",(I47&lt;=$B47)*($E$5/$B$4)+(I47&gt;$B47)*0,IF(AND(ROUND(AVERAGE($C47,$E47,$G47,$I47,$K47,$M47,$O47,$Q47,$S47,$U47,$W47,$Y47,$AA47,#REF!,#REF!),2)-$B47/2&lt;=I47,(ROUND(AVERAGE($C47,$E47,$G47,$I47,$K47,$M47,$O47,$Q47,$S47,$U47,$W47,$Y47,$AA47,#REF!,#REF!),2)+$B47/2&gt;=I47)),($E$5/$B$4),0))))</f>
        <v>1.9672131147540983</v>
      </c>
      <c r="K47" s="216" t="str">
        <f t="shared" si="39"/>
        <v/>
      </c>
      <c r="L47" s="217" t="str">
        <f>IF($A47="","",IF(K47="","",IF($K$4="Media aritmética",(K47&lt;=$B47)*($E$5/$B$4)+(K47&gt;$B47)*0,IF(AND(ROUND(AVERAGE($C47,$E47,$G47,$I47,$K47,$M47,$O47,$Q47,$S47,$U47,$W47,$Y47,$AA47,#REF!,#REF!),2)-$B47/2&lt;=K47,(ROUND(AVERAGE($C47,$E47,$G47,$I47,$K47,$M47,$O47,$Q47,$S47,$U47,$W47,$Y47,$AA47,#REF!,#REF!),2)+$B47/2&gt;=K47)),($E$5/$B$4),0))))</f>
        <v/>
      </c>
      <c r="M47" s="216">
        <f t="shared" si="49"/>
        <v>6160000</v>
      </c>
      <c r="N47" s="217">
        <f>IF($A47="","",IF(M47="","",IF($K$4="Media aritmética",(M47&lt;=$B47)*($E$5/$B$4)+(M47&gt;$B47)*0,IF(AND(ROUND(AVERAGE($C47,$E47,$G47,$I47,$K47,$M47,$O47,$Q47,$S47,$U47,$W47,$Y47,$AA47,#REF!,#REF!),2)-$B47/2&lt;=M47,(ROUND(AVERAGE($C47,$E47,$G47,$I47,$K47,$M47,$O47,$Q47,$S47,$U47,$W47,$Y47,$AA47,#REF!,#REF!),2)+$B47/2&gt;=M47)),($E$5/$B$4),0))))</f>
        <v>1.9672131147540983</v>
      </c>
      <c r="O47" s="216" t="str">
        <f t="shared" si="41"/>
        <v/>
      </c>
      <c r="P47" s="217" t="str">
        <f>IF($A47="","",IF(O47="","",IF($K$4="Media aritmética",(O47&lt;=$B47)*($E$5/$B$4)+(O47&gt;$B47)*0,IF(AND(ROUND(AVERAGE($C47,$E47,$G47,$I47,$K47,$M47,$O47,$Q47,$S47,$U47,$W47,$Y47,$AA47,#REF!,#REF!),2)-$B47/2&lt;=O47,(ROUND(AVERAGE($C47,$E47,$G47,$I47,$K47,$M47,$O47,$Q47,$S47,$U47,$W47,$Y47,$AA47,#REF!,#REF!),2)+$B47/2&gt;=O47)),($E$5/$B$4),0))))</f>
        <v/>
      </c>
      <c r="Q47" s="216">
        <f t="shared" si="42"/>
        <v>8250000</v>
      </c>
      <c r="R47" s="217">
        <f>IF($A47="","",IF(Q47="","",IF($K$4="Media aritmética",(Q47&lt;=$B47)*($E$5/$B$4)+(Q47&gt;$B47)*0,IF(AND(ROUND(AVERAGE($C47,$E47,$G47,$I47,$K47,$M47,$O47,$Q47,$S47,$U47,$W47,$Y47,$AA47,#REF!,#REF!),2)-$B47/2&lt;=Q47,(ROUND(AVERAGE($C47,$E47,$G47,$I47,$K47,$M47,$O47,$Q47,$S47,$U47,$W47,$Y47,$AA47,#REF!,#REF!),2)+$B47/2&gt;=Q47)),($E$5/$B$4),0))))</f>
        <v>0</v>
      </c>
      <c r="S47" s="216">
        <f t="shared" si="43"/>
        <v>6875000</v>
      </c>
      <c r="T47" s="217">
        <f>IF($A47="","",IF(S47="","",IF($K$4="Media aritmética",(S47&lt;=$B47)*($E$5/$B$4)+(S47&gt;$B47)*0,IF(AND(ROUND(AVERAGE($C47,$E47,$G47,$I47,$K47,$M47,$O47,$Q47,$S47,$U47,$W47,$Y47,$AA47,#REF!,#REF!),2)-$B47/2&lt;=S47,(ROUND(AVERAGE($C47,$E47,$G47,$I47,$K47,$M47,$O47,$Q47,$S47,$U47,$W47,$Y47,$AA47,#REF!,#REF!),2)+$B47/2&gt;=S47)),($E$5/$B$4),0))))</f>
        <v>0</v>
      </c>
      <c r="U47" s="216">
        <f t="shared" si="44"/>
        <v>6600000</v>
      </c>
      <c r="V47" s="217">
        <f>IF($A47="","",IF(U47="","",IF($K$4="Media aritmética",(U47&lt;=$B47)*($E$5/$B$4)+(U47&gt;$B47)*0,IF(AND(ROUND(AVERAGE($C47,$E47,$G47,$I47,$K47,$M47,$O47,$Q47,$S47,$U47,$W47,$Y47,$AA47,#REF!,#REF!),2)-$B47/2&lt;=U47,(ROUND(AVERAGE($C47,$E47,$G47,$I47,$K47,$M47,$O47,$Q47,$S47,$U47,$W47,$Y47,$AA47,#REF!,#REF!),2)+$B47/2&gt;=U47)),($E$5/$B$4),0))))</f>
        <v>1.9672131147540983</v>
      </c>
      <c r="W47" s="216" t="str">
        <f t="shared" si="45"/>
        <v/>
      </c>
      <c r="X47" s="217" t="str">
        <f>IF($A47="","",IF(W47="","",IF($K$4="Media aritmética",(W47&lt;=$B47)*($E$5/$B$4)+(W47&gt;$B47)*0,IF(AND(ROUND(AVERAGE($C47,$E47,$G47,$I47,$K47,$M47,$O47,$Q47,$S47,$U47,$W47,$Y47,$AA47,#REF!,#REF!),2)-$B47/2&lt;=W47,(ROUND(AVERAGE($C47,$E47,$G47,$I47,$K47,$M47,$O47,$Q47,$S47,$U47,$W47,$Y47,$AA47,#REF!,#REF!),2)+$B47/2&gt;=W47)),($E$5/$B$4),0))))</f>
        <v/>
      </c>
      <c r="Y47" s="216">
        <f t="shared" si="46"/>
        <v>6600000</v>
      </c>
      <c r="Z47" s="217">
        <f>IF($A47="","",IF(Y47="","",IF($K$4="Media aritmética",(Y47&lt;=$B47)*($E$5/$B$4)+(Y47&gt;$B47)*0,IF(AND(ROUND(AVERAGE($C47,$E47,$G47,$I47,$K47,$M47,$O47,$Q47,$S47,$U47,$W47,$Y47,$AA47,#REF!,#REF!),2)-$B47/2&lt;=Y47,(ROUND(AVERAGE($C47,$E47,$G47,$I47,$K47,$M47,$O47,$Q47,$S47,$U47,$W47,$Y47,$AA47,#REF!,#REF!),2)+$B47/2&gt;=Y47)),($E$5/$B$4),0))))</f>
        <v>1.9672131147540983</v>
      </c>
      <c r="AA47" s="216">
        <f t="shared" si="47"/>
        <v>8240100</v>
      </c>
      <c r="AB47" s="217">
        <f>IF($A47="","",IF(AA47="","",IF($K$4="Media aritmética",(AA47&lt;=$B47)*($E$5/$B$4)+(AA47&gt;$B47)*0,IF(AND(ROUND(AVERAGE($C47,$E47,$G47,$I47,$K47,$M47,$O47,$Q47,$S47,$U47,$W47,$Y47,$AA47,#REF!,#REF!),2)-$B47/2&lt;=AA47,(ROUND(AVERAGE($C47,$E47,$G47,$I47,$K47,$M47,$O47,$Q47,$S47,$U47,$W47,$Y47,$AA47,#REF!,#REF!),2)+$B47/2&gt;=AA47)),($E$5/$B$4),0))))</f>
        <v>0</v>
      </c>
      <c r="AD47" s="218"/>
      <c r="AE47" s="219"/>
      <c r="AF47" s="219"/>
    </row>
    <row r="48" spans="1:32" s="210" customFormat="1" ht="21" customHeight="1">
      <c r="A48" s="214" t="s">
        <v>444</v>
      </c>
      <c r="B48" s="215">
        <f t="shared" si="48"/>
        <v>3402800</v>
      </c>
      <c r="C48" s="216">
        <f t="shared" si="35"/>
        <v>3480000</v>
      </c>
      <c r="D48" s="217">
        <f>IF($A48="","",IF(C48="","",IF($K$4="Media aritmética",(C48&lt;=$B48)*($E$5/$B$4)+(C48&gt;$B48)*0,IF(AND(ROUND(AVERAGE($C48,$E48,$G48,$I48,$K48,$M48,$O48,$Q48,$S48,$U48,$W48,$Y48,$AA48,#REF!,#REF!),2)-$B48/2&lt;=C48,(ROUND(AVERAGE($C48,$E48,$G48,$I48,$K48,$M48,$O48,$Q48,$S48,$U48,$W48,$Y48,$AA48,#REF!,#REF!),2)+$B48/2&gt;=C48)),($E$5/$B$4),0))))</f>
        <v>0</v>
      </c>
      <c r="E48" s="216">
        <f t="shared" si="36"/>
        <v>2700000</v>
      </c>
      <c r="F48" s="217">
        <f>IF($A48="","",IF(E48="","",IF($K$4="Media aritmética",(E48&lt;=$B48)*($E$5/$B$4)+(E48&gt;$B48)*0,IF(AND(ROUND(AVERAGE($C48,$E48,$G48,$I48,$K48,$M48,$O48,$Q48,$S48,$U48,$W48,$Y48,$AA48,#REF!,#REF!),2)-$B48/2&lt;=E48,(ROUND(AVERAGE($C48,$E48,$G48,$I48,$K48,$M48,$O48,$Q48,$S48,$U48,$W48,$Y48,$AA48,#REF!,#REF!),2)+$B48/2&gt;=E48)),($E$5/$B$4),0))))</f>
        <v>1.9672131147540983</v>
      </c>
      <c r="G48" s="216" t="str">
        <f t="shared" si="37"/>
        <v/>
      </c>
      <c r="H48" s="217" t="str">
        <f>IF($A48="","",IF(G48="","",IF($K$4="Media aritmética",(G48&lt;=$B48)*($E$5/$B$4)+(G48&gt;$B48)*0,IF(AND(ROUND(AVERAGE($C48,$E48,$G48,$I48,$K48,$M48,$O48,$Q48,$S48,$U48,$W48,$Y48,$AA48,#REF!,#REF!),2)-$B48/2&lt;=G48,(ROUND(AVERAGE($C48,$E48,$G48,$I48,$K48,$M48,$O48,$Q48,$S48,$U48,$W48,$Y48,$AA48,#REF!,#REF!),2)+$B48/2&gt;=G48)),($E$5/$B$4),0))))</f>
        <v/>
      </c>
      <c r="I48" s="216">
        <f t="shared" si="38"/>
        <v>3469600</v>
      </c>
      <c r="J48" s="217">
        <f>IF($A48="","",IF(I48="","",IF($K$4="Media aritmética",(I48&lt;=$B48)*($E$5/$B$4)+(I48&gt;$B48)*0,IF(AND(ROUND(AVERAGE($C48,$E48,$G48,$I48,$K48,$M48,$O48,$Q48,$S48,$U48,$W48,$Y48,$AA48,#REF!,#REF!),2)-$B48/2&lt;=I48,(ROUND(AVERAGE($C48,$E48,$G48,$I48,$K48,$M48,$O48,$Q48,$S48,$U48,$W48,$Y48,$AA48,#REF!,#REF!),2)+$B48/2&gt;=I48)),($E$5/$B$4),0))))</f>
        <v>0</v>
      </c>
      <c r="K48" s="216" t="str">
        <f t="shared" si="39"/>
        <v/>
      </c>
      <c r="L48" s="217" t="str">
        <f>IF($A48="","",IF(K48="","",IF($K$4="Media aritmética",(K48&lt;=$B48)*($E$5/$B$4)+(K48&gt;$B48)*0,IF(AND(ROUND(AVERAGE($C48,$E48,$G48,$I48,$K48,$M48,$O48,$Q48,$S48,$U48,$W48,$Y48,$AA48,#REF!,#REF!),2)-$B48/2&lt;=K48,(ROUND(AVERAGE($C48,$E48,$G48,$I48,$K48,$M48,$O48,$Q48,$S48,$U48,$W48,$Y48,$AA48,#REF!,#REF!),2)+$B48/2&gt;=K48)),($E$5/$B$4),0))))</f>
        <v/>
      </c>
      <c r="M48" s="216">
        <f t="shared" si="49"/>
        <v>3280000</v>
      </c>
      <c r="N48" s="217">
        <f>IF($A48="","",IF(M48="","",IF($K$4="Media aritmética",(M48&lt;=$B48)*($E$5/$B$4)+(M48&gt;$B48)*0,IF(AND(ROUND(AVERAGE($C48,$E48,$G48,$I48,$K48,$M48,$O48,$Q48,$S48,$U48,$W48,$Y48,$AA48,#REF!,#REF!),2)-$B48/2&lt;=M48,(ROUND(AVERAGE($C48,$E48,$G48,$I48,$K48,$M48,$O48,$Q48,$S48,$U48,$W48,$Y48,$AA48,#REF!,#REF!),2)+$B48/2&gt;=M48)),($E$5/$B$4),0))))</f>
        <v>1.9672131147540983</v>
      </c>
      <c r="O48" s="216" t="str">
        <f t="shared" si="41"/>
        <v/>
      </c>
      <c r="P48" s="217" t="str">
        <f>IF($A48="","",IF(O48="","",IF($K$4="Media aritmética",(O48&lt;=$B48)*($E$5/$B$4)+(O48&gt;$B48)*0,IF(AND(ROUND(AVERAGE($C48,$E48,$G48,$I48,$K48,$M48,$O48,$Q48,$S48,$U48,$W48,$Y48,$AA48,#REF!,#REF!),2)-$B48/2&lt;=O48,(ROUND(AVERAGE($C48,$E48,$G48,$I48,$K48,$M48,$O48,$Q48,$S48,$U48,$W48,$Y48,$AA48,#REF!,#REF!),2)+$B48/2&gt;=O48)),($E$5/$B$4),0))))</f>
        <v/>
      </c>
      <c r="Q48" s="216">
        <f t="shared" si="42"/>
        <v>3400000</v>
      </c>
      <c r="R48" s="217">
        <f>IF($A48="","",IF(Q48="","",IF($K$4="Media aritmética",(Q48&lt;=$B48)*($E$5/$B$4)+(Q48&gt;$B48)*0,IF(AND(ROUND(AVERAGE($C48,$E48,$G48,$I48,$K48,$M48,$O48,$Q48,$S48,$U48,$W48,$Y48,$AA48,#REF!,#REF!),2)-$B48/2&lt;=Q48,(ROUND(AVERAGE($C48,$E48,$G48,$I48,$K48,$M48,$O48,$Q48,$S48,$U48,$W48,$Y48,$AA48,#REF!,#REF!),2)+$B48/2&gt;=Q48)),($E$5/$B$4),0))))</f>
        <v>1.9672131147540983</v>
      </c>
      <c r="S48" s="216">
        <f t="shared" si="43"/>
        <v>3600000</v>
      </c>
      <c r="T48" s="217">
        <f>IF($A48="","",IF(S48="","",IF($K$4="Media aritmética",(S48&lt;=$B48)*($E$5/$B$4)+(S48&gt;$B48)*0,IF(AND(ROUND(AVERAGE($C48,$E48,$G48,$I48,$K48,$M48,$O48,$Q48,$S48,$U48,$W48,$Y48,$AA48,#REF!,#REF!),2)-$B48/2&lt;=S48,(ROUND(AVERAGE($C48,$E48,$G48,$I48,$K48,$M48,$O48,$Q48,$S48,$U48,$W48,$Y48,$AA48,#REF!,#REF!),2)+$B48/2&gt;=S48)),($E$5/$B$4),0))))</f>
        <v>0</v>
      </c>
      <c r="U48" s="216">
        <f t="shared" si="44"/>
        <v>3600000</v>
      </c>
      <c r="V48" s="217">
        <f>IF($A48="","",IF(U48="","",IF($K$4="Media aritmética",(U48&lt;=$B48)*($E$5/$B$4)+(U48&gt;$B48)*0,IF(AND(ROUND(AVERAGE($C48,$E48,$G48,$I48,$K48,$M48,$O48,$Q48,$S48,$U48,$W48,$Y48,$AA48,#REF!,#REF!),2)-$B48/2&lt;=U48,(ROUND(AVERAGE($C48,$E48,$G48,$I48,$K48,$M48,$O48,$Q48,$S48,$U48,$W48,$Y48,$AA48,#REF!,#REF!),2)+$B48/2&gt;=U48)),($E$5/$B$4),0))))</f>
        <v>0</v>
      </c>
      <c r="W48" s="216" t="str">
        <f t="shared" si="45"/>
        <v/>
      </c>
      <c r="X48" s="217" t="str">
        <f>IF($A48="","",IF(W48="","",IF($K$4="Media aritmética",(W48&lt;=$B48)*($E$5/$B$4)+(W48&gt;$B48)*0,IF(AND(ROUND(AVERAGE($C48,$E48,$G48,$I48,$K48,$M48,$O48,$Q48,$S48,$U48,$W48,$Y48,$AA48,#REF!,#REF!),2)-$B48/2&lt;=W48,(ROUND(AVERAGE($C48,$E48,$G48,$I48,$K48,$M48,$O48,$Q48,$S48,$U48,$W48,$Y48,$AA48,#REF!,#REF!),2)+$B48/2&gt;=W48)),($E$5/$B$4),0))))</f>
        <v/>
      </c>
      <c r="Y48" s="216">
        <f t="shared" si="46"/>
        <v>3500000</v>
      </c>
      <c r="Z48" s="217">
        <f>IF($A48="","",IF(Y48="","",IF($K$4="Media aritmética",(Y48&lt;=$B48)*($E$5/$B$4)+(Y48&gt;$B48)*0,IF(AND(ROUND(AVERAGE($C48,$E48,$G48,$I48,$K48,$M48,$O48,$Q48,$S48,$U48,$W48,$Y48,$AA48,#REF!,#REF!),2)-$B48/2&lt;=Y48,(ROUND(AVERAGE($C48,$E48,$G48,$I48,$K48,$M48,$O48,$Q48,$S48,$U48,$W48,$Y48,$AA48,#REF!,#REF!),2)+$B48/2&gt;=Y48)),($E$5/$B$4),0))))</f>
        <v>0</v>
      </c>
      <c r="AA48" s="216">
        <f t="shared" si="47"/>
        <v>3595600</v>
      </c>
      <c r="AB48" s="217">
        <f>IF($A48="","",IF(AA48="","",IF($K$4="Media aritmética",(AA48&lt;=$B48)*($E$5/$B$4)+(AA48&gt;$B48)*0,IF(AND(ROUND(AVERAGE($C48,$E48,$G48,$I48,$K48,$M48,$O48,$Q48,$S48,$U48,$W48,$Y48,$AA48,#REF!,#REF!),2)-$B48/2&lt;=AA48,(ROUND(AVERAGE($C48,$E48,$G48,$I48,$K48,$M48,$O48,$Q48,$S48,$U48,$W48,$Y48,$AA48,#REF!,#REF!),2)+$B48/2&gt;=AA48)),($E$5/$B$4),0))))</f>
        <v>0</v>
      </c>
      <c r="AD48" s="218"/>
      <c r="AE48" s="219"/>
      <c r="AF48" s="219"/>
    </row>
    <row r="49" spans="1:32" s="210" customFormat="1" ht="21" customHeight="1">
      <c r="A49" s="214" t="s">
        <v>446</v>
      </c>
      <c r="B49" s="215">
        <f t="shared" si="48"/>
        <v>3490946.67</v>
      </c>
      <c r="C49" s="216">
        <f t="shared" si="35"/>
        <v>5124000</v>
      </c>
      <c r="D49" s="217">
        <f>IF($A49="","",IF(C49="","",IF($K$4="Media aritmética",(C49&lt;=$B49)*($E$5/$B$4)+(C49&gt;$B49)*0,IF(AND(ROUND(AVERAGE($C49,$E49,$G49,$I49,$K49,$M49,$O49,$Q49,$S49,$U49,$W49,$Y49,$AA49,#REF!,#REF!),2)-$B49/2&lt;=C49,(ROUND(AVERAGE($C49,$E49,$G49,$I49,$K49,$M49,$O49,$Q49,$S49,$U49,$W49,$Y49,$AA49,#REF!,#REF!),2)+$B49/2&gt;=C49)),($E$5/$B$4),0))))</f>
        <v>0</v>
      </c>
      <c r="E49" s="216">
        <f t="shared" si="36"/>
        <v>3780000</v>
      </c>
      <c r="F49" s="217">
        <f>IF($A49="","",IF(E49="","",IF($K$4="Media aritmética",(E49&lt;=$B49)*($E$5/$B$4)+(E49&gt;$B49)*0,IF(AND(ROUND(AVERAGE($C49,$E49,$G49,$I49,$K49,$M49,$O49,$Q49,$S49,$U49,$W49,$Y49,$AA49,#REF!,#REF!),2)-$B49/2&lt;=E49,(ROUND(AVERAGE($C49,$E49,$G49,$I49,$K49,$M49,$O49,$Q49,$S49,$U49,$W49,$Y49,$AA49,#REF!,#REF!),2)+$B49/2&gt;=E49)),($E$5/$B$4),0))))</f>
        <v>0</v>
      </c>
      <c r="G49" s="216" t="str">
        <f t="shared" si="37"/>
        <v/>
      </c>
      <c r="H49" s="217" t="str">
        <f>IF($A49="","",IF(G49="","",IF($K$4="Media aritmética",(G49&lt;=$B49)*($E$5/$B$4)+(G49&gt;$B49)*0,IF(AND(ROUND(AVERAGE($C49,$E49,$G49,$I49,$K49,$M49,$O49,$Q49,$S49,$U49,$W49,$Y49,$AA49,#REF!,#REF!),2)-$B49/2&lt;=G49,(ROUND(AVERAGE($C49,$E49,$G49,$I49,$K49,$M49,$O49,$Q49,$S49,$U49,$W49,$Y49,$AA49,#REF!,#REF!),2)+$B49/2&gt;=G49)),($E$5/$B$4),0))))</f>
        <v/>
      </c>
      <c r="I49" s="216">
        <f t="shared" si="38"/>
        <v>5104680</v>
      </c>
      <c r="J49" s="217">
        <f>IF($A49="","",IF(I49="","",IF($K$4="Media aritmética",(I49&lt;=$B49)*($E$5/$B$4)+(I49&gt;$B49)*0,IF(AND(ROUND(AVERAGE($C49,$E49,$G49,$I49,$K49,$M49,$O49,$Q49,$S49,$U49,$W49,$Y49,$AA49,#REF!,#REF!),2)-$B49/2&lt;=I49,(ROUND(AVERAGE($C49,$E49,$G49,$I49,$K49,$M49,$O49,$Q49,$S49,$U49,$W49,$Y49,$AA49,#REF!,#REF!),2)+$B49/2&gt;=I49)),($E$5/$B$4),0))))</f>
        <v>0</v>
      </c>
      <c r="K49" s="216" t="str">
        <f t="shared" si="39"/>
        <v/>
      </c>
      <c r="L49" s="217" t="str">
        <f>IF($A49="","",IF(K49="","",IF($K$4="Media aritmética",(K49&lt;=$B49)*($E$5/$B$4)+(K49&gt;$B49)*0,IF(AND(ROUND(AVERAGE($C49,$E49,$G49,$I49,$K49,$M49,$O49,$Q49,$S49,$U49,$W49,$Y49,$AA49,#REF!,#REF!),2)-$B49/2&lt;=K49,(ROUND(AVERAGE($C49,$E49,$G49,$I49,$K49,$M49,$O49,$Q49,$S49,$U49,$W49,$Y49,$AA49,#REF!,#REF!),2)+$B49/2&gt;=K49)),($E$5/$B$4),0))))</f>
        <v/>
      </c>
      <c r="M49" s="216">
        <f t="shared" si="49"/>
        <v>4830000</v>
      </c>
      <c r="N49" s="217">
        <f>IF($A49="","",IF(M49="","",IF($K$4="Media aritmética",(M49&lt;=$B49)*($E$5/$B$4)+(M49&gt;$B49)*0,IF(AND(ROUND(AVERAGE($C49,$E49,$G49,$I49,$K49,$M49,$O49,$Q49,$S49,$U49,$W49,$Y49,$AA49,#REF!,#REF!),2)-$B49/2&lt;=M49,(ROUND(AVERAGE($C49,$E49,$G49,$I49,$K49,$M49,$O49,$Q49,$S49,$U49,$W49,$Y49,$AA49,#REF!,#REF!),2)+$B49/2&gt;=M49)),($E$5/$B$4),0))))</f>
        <v>0</v>
      </c>
      <c r="O49" s="216" t="str">
        <f t="shared" si="41"/>
        <v/>
      </c>
      <c r="P49" s="217" t="str">
        <f>IF($A49="","",IF(O49="","",IF($K$4="Media aritmética",(O49&lt;=$B49)*($E$5/$B$4)+(O49&gt;$B49)*0,IF(AND(ROUND(AVERAGE($C49,$E49,$G49,$I49,$K49,$M49,$O49,$Q49,$S49,$U49,$W49,$Y49,$AA49,#REF!,#REF!),2)-$B49/2&lt;=O49,(ROUND(AVERAGE($C49,$E49,$G49,$I49,$K49,$M49,$O49,$Q49,$S49,$U49,$W49,$Y49,$AA49,#REF!,#REF!),2)+$B49/2&gt;=O49)),($E$5/$B$4),0))))</f>
        <v/>
      </c>
      <c r="Q49" s="216">
        <f t="shared" si="42"/>
        <v>2100000</v>
      </c>
      <c r="R49" s="217">
        <f>IF($A49="","",IF(Q49="","",IF($K$4="Media aritmética",(Q49&lt;=$B49)*($E$5/$B$4)+(Q49&gt;$B49)*0,IF(AND(ROUND(AVERAGE($C49,$E49,$G49,$I49,$K49,$M49,$O49,$Q49,$S49,$U49,$W49,$Y49,$AA49,#REF!,#REF!),2)-$B49/2&lt;=Q49,(ROUND(AVERAGE($C49,$E49,$G49,$I49,$K49,$M49,$O49,$Q49,$S49,$U49,$W49,$Y49,$AA49,#REF!,#REF!),2)+$B49/2&gt;=Q49)),($E$5/$B$4),0))))</f>
        <v>1.9672131147540983</v>
      </c>
      <c r="S49" s="216">
        <f t="shared" si="43"/>
        <v>1680000</v>
      </c>
      <c r="T49" s="217">
        <f>IF($A49="","",IF(S49="","",IF($K$4="Media aritmética",(S49&lt;=$B49)*($E$5/$B$4)+(S49&gt;$B49)*0,IF(AND(ROUND(AVERAGE($C49,$E49,$G49,$I49,$K49,$M49,$O49,$Q49,$S49,$U49,$W49,$Y49,$AA49,#REF!,#REF!),2)-$B49/2&lt;=S49,(ROUND(AVERAGE($C49,$E49,$G49,$I49,$K49,$M49,$O49,$Q49,$S49,$U49,$W49,$Y49,$AA49,#REF!,#REF!),2)+$B49/2&gt;=S49)),($E$5/$B$4),0))))</f>
        <v>1.9672131147540983</v>
      </c>
      <c r="U49" s="216">
        <f t="shared" si="44"/>
        <v>1680000</v>
      </c>
      <c r="V49" s="217">
        <f>IF($A49="","",IF(U49="","",IF($K$4="Media aritmética",(U49&lt;=$B49)*($E$5/$B$4)+(U49&gt;$B49)*0,IF(AND(ROUND(AVERAGE($C49,$E49,$G49,$I49,$K49,$M49,$O49,$Q49,$S49,$U49,$W49,$Y49,$AA49,#REF!,#REF!),2)-$B49/2&lt;=U49,(ROUND(AVERAGE($C49,$E49,$G49,$I49,$K49,$M49,$O49,$Q49,$S49,$U49,$W49,$Y49,$AA49,#REF!,#REF!),2)+$B49/2&gt;=U49)),($E$5/$B$4),0))))</f>
        <v>1.9672131147540983</v>
      </c>
      <c r="W49" s="216" t="str">
        <f t="shared" si="45"/>
        <v/>
      </c>
      <c r="X49" s="217" t="str">
        <f>IF($A49="","",IF(W49="","",IF($K$4="Media aritmética",(W49&lt;=$B49)*($E$5/$B$4)+(W49&gt;$B49)*0,IF(AND(ROUND(AVERAGE($C49,$E49,$G49,$I49,$K49,$M49,$O49,$Q49,$S49,$U49,$W49,$Y49,$AA49,#REF!,#REF!),2)-$B49/2&lt;=W49,(ROUND(AVERAGE($C49,$E49,$G49,$I49,$K49,$M49,$O49,$Q49,$S49,$U49,$W49,$Y49,$AA49,#REF!,#REF!),2)+$B49/2&gt;=W49)),($E$5/$B$4),0))))</f>
        <v/>
      </c>
      <c r="Y49" s="216">
        <f t="shared" si="46"/>
        <v>1680000</v>
      </c>
      <c r="Z49" s="217">
        <f>IF($A49="","",IF(Y49="","",IF($K$4="Media aritmética",(Y49&lt;=$B49)*($E$5/$B$4)+(Y49&gt;$B49)*0,IF(AND(ROUND(AVERAGE($C49,$E49,$G49,$I49,$K49,$M49,$O49,$Q49,$S49,$U49,$W49,$Y49,$AA49,#REF!,#REF!),2)-$B49/2&lt;=Y49,(ROUND(AVERAGE($C49,$E49,$G49,$I49,$K49,$M49,$O49,$Q49,$S49,$U49,$W49,$Y49,$AA49,#REF!,#REF!),2)+$B49/2&gt;=Y49)),($E$5/$B$4),0))))</f>
        <v>1.9672131147540983</v>
      </c>
      <c r="AA49" s="216">
        <f t="shared" si="47"/>
        <v>5439840</v>
      </c>
      <c r="AB49" s="217">
        <f>IF($A49="","",IF(AA49="","",IF($K$4="Media aritmética",(AA49&lt;=$B49)*($E$5/$B$4)+(AA49&gt;$B49)*0,IF(AND(ROUND(AVERAGE($C49,$E49,$G49,$I49,$K49,$M49,$O49,$Q49,$S49,$U49,$W49,$Y49,$AA49,#REF!,#REF!),2)-$B49/2&lt;=AA49,(ROUND(AVERAGE($C49,$E49,$G49,$I49,$K49,$M49,$O49,$Q49,$S49,$U49,$W49,$Y49,$AA49,#REF!,#REF!),2)+$B49/2&gt;=AA49)),($E$5/$B$4),0))))</f>
        <v>0</v>
      </c>
      <c r="AD49" s="218"/>
      <c r="AE49" s="219"/>
      <c r="AF49" s="219"/>
    </row>
    <row r="50" spans="1:32" s="210" customFormat="1" ht="21" customHeight="1">
      <c r="A50" s="214" t="s">
        <v>448</v>
      </c>
      <c r="B50" s="215">
        <f t="shared" si="48"/>
        <v>3794000</v>
      </c>
      <c r="C50" s="216">
        <f t="shared" si="35"/>
        <v>5220000</v>
      </c>
      <c r="D50" s="217">
        <f>IF($A50="","",IF(C50="","",IF($K$4="Media aritmética",(C50&lt;=$B50)*($E$5/$B$4)+(C50&gt;$B50)*0,IF(AND(ROUND(AVERAGE($C50,$E50,$G50,$I50,$K50,$M50,$O50,$Q50,$S50,$U50,$W50,$Y50,$AA50,#REF!,#REF!),2)-$B50/2&lt;=C50,(ROUND(AVERAGE($C50,$E50,$G50,$I50,$K50,$M50,$O50,$Q50,$S50,$U50,$W50,$Y50,$AA50,#REF!,#REF!),2)+$B50/2&gt;=C50)),($E$5/$B$4),0))))</f>
        <v>0</v>
      </c>
      <c r="E50" s="216">
        <f t="shared" si="36"/>
        <v>3600000</v>
      </c>
      <c r="F50" s="217">
        <f>IF($A50="","",IF(E50="","",IF($K$4="Media aritmética",(E50&lt;=$B50)*($E$5/$B$4)+(E50&gt;$B50)*0,IF(AND(ROUND(AVERAGE($C50,$E50,$G50,$I50,$K50,$M50,$O50,$Q50,$S50,$U50,$W50,$Y50,$AA50,#REF!,#REF!),2)-$B50/2&lt;=E50,(ROUND(AVERAGE($C50,$E50,$G50,$I50,$K50,$M50,$O50,$Q50,$S50,$U50,$W50,$Y50,$AA50,#REF!,#REF!),2)+$B50/2&gt;=E50)),($E$5/$B$4),0))))</f>
        <v>1.9672131147540983</v>
      </c>
      <c r="G50" s="216" t="str">
        <f t="shared" si="37"/>
        <v/>
      </c>
      <c r="H50" s="217" t="str">
        <f>IF($A50="","",IF(G50="","",IF($K$4="Media aritmética",(G50&lt;=$B50)*($E$5/$B$4)+(G50&gt;$B50)*0,IF(AND(ROUND(AVERAGE($C50,$E50,$G50,$I50,$K50,$M50,$O50,$Q50,$S50,$U50,$W50,$Y50,$AA50,#REF!,#REF!),2)-$B50/2&lt;=G50,(ROUND(AVERAGE($C50,$E50,$G50,$I50,$K50,$M50,$O50,$Q50,$S50,$U50,$W50,$Y50,$AA50,#REF!,#REF!),2)+$B50/2&gt;=G50)),($E$5/$B$4),0))))</f>
        <v/>
      </c>
      <c r="I50" s="216">
        <f t="shared" si="38"/>
        <v>5189400</v>
      </c>
      <c r="J50" s="217">
        <f>IF($A50="","",IF(I50="","",IF($K$4="Media aritmética",(I50&lt;=$B50)*($E$5/$B$4)+(I50&gt;$B50)*0,IF(AND(ROUND(AVERAGE($C50,$E50,$G50,$I50,$K50,$M50,$O50,$Q50,$S50,$U50,$W50,$Y50,$AA50,#REF!,#REF!),2)-$B50/2&lt;=I50,(ROUND(AVERAGE($C50,$E50,$G50,$I50,$K50,$M50,$O50,$Q50,$S50,$U50,$W50,$Y50,$AA50,#REF!,#REF!),2)+$B50/2&gt;=I50)),($E$5/$B$4),0))))</f>
        <v>0</v>
      </c>
      <c r="K50" s="216" t="str">
        <f t="shared" si="39"/>
        <v/>
      </c>
      <c r="L50" s="217" t="str">
        <f>IF($A50="","",IF(K50="","",IF($K$4="Media aritmética",(K50&lt;=$B50)*($E$5/$B$4)+(K50&gt;$B50)*0,IF(AND(ROUND(AVERAGE($C50,$E50,$G50,$I50,$K50,$M50,$O50,$Q50,$S50,$U50,$W50,$Y50,$AA50,#REF!,#REF!),2)-$B50/2&lt;=K50,(ROUND(AVERAGE($C50,$E50,$G50,$I50,$K50,$M50,$O50,$Q50,$S50,$U50,$W50,$Y50,$AA50,#REF!,#REF!),2)+$B50/2&gt;=K50)),($E$5/$B$4),0))))</f>
        <v/>
      </c>
      <c r="M50" s="216">
        <f t="shared" si="49"/>
        <v>5520000</v>
      </c>
      <c r="N50" s="217">
        <f>IF($A50="","",IF(M50="","",IF($K$4="Media aritmética",(M50&lt;=$B50)*($E$5/$B$4)+(M50&gt;$B50)*0,IF(AND(ROUND(AVERAGE($C50,$E50,$G50,$I50,$K50,$M50,$O50,$Q50,$S50,$U50,$W50,$Y50,$AA50,#REF!,#REF!),2)-$B50/2&lt;=M50,(ROUND(AVERAGE($C50,$E50,$G50,$I50,$K50,$M50,$O50,$Q50,$S50,$U50,$W50,$Y50,$AA50,#REF!,#REF!),2)+$B50/2&gt;=M50)),($E$5/$B$4),0))))</f>
        <v>0</v>
      </c>
      <c r="O50" s="216" t="str">
        <f t="shared" si="41"/>
        <v/>
      </c>
      <c r="P50" s="217" t="str">
        <f>IF($A50="","",IF(O50="","",IF($K$4="Media aritmética",(O50&lt;=$B50)*($E$5/$B$4)+(O50&gt;$B50)*0,IF(AND(ROUND(AVERAGE($C50,$E50,$G50,$I50,$K50,$M50,$O50,$Q50,$S50,$U50,$W50,$Y50,$AA50,#REF!,#REF!),2)-$B50/2&lt;=O50,(ROUND(AVERAGE($C50,$E50,$G50,$I50,$K50,$M50,$O50,$Q50,$S50,$U50,$W50,$Y50,$AA50,#REF!,#REF!),2)+$B50/2&gt;=O50)),($E$5/$B$4),0))))</f>
        <v/>
      </c>
      <c r="Q50" s="216">
        <f t="shared" si="42"/>
        <v>2700000</v>
      </c>
      <c r="R50" s="217">
        <f>IF($A50="","",IF(Q50="","",IF($K$4="Media aritmética",(Q50&lt;=$B50)*($E$5/$B$4)+(Q50&gt;$B50)*0,IF(AND(ROUND(AVERAGE($C50,$E50,$G50,$I50,$K50,$M50,$O50,$Q50,$S50,$U50,$W50,$Y50,$AA50,#REF!,#REF!),2)-$B50/2&lt;=Q50,(ROUND(AVERAGE($C50,$E50,$G50,$I50,$K50,$M50,$O50,$Q50,$S50,$U50,$W50,$Y50,$AA50,#REF!,#REF!),2)+$B50/2&gt;=Q50)),($E$5/$B$4),0))))</f>
        <v>1.9672131147540983</v>
      </c>
      <c r="S50" s="216">
        <f t="shared" si="43"/>
        <v>1920000</v>
      </c>
      <c r="T50" s="217">
        <f>IF($A50="","",IF(S50="","",IF($K$4="Media aritmética",(S50&lt;=$B50)*($E$5/$B$4)+(S50&gt;$B50)*0,IF(AND(ROUND(AVERAGE($C50,$E50,$G50,$I50,$K50,$M50,$O50,$Q50,$S50,$U50,$W50,$Y50,$AA50,#REF!,#REF!),2)-$B50/2&lt;=S50,(ROUND(AVERAGE($C50,$E50,$G50,$I50,$K50,$M50,$O50,$Q50,$S50,$U50,$W50,$Y50,$AA50,#REF!,#REF!),2)+$B50/2&gt;=S50)),($E$5/$B$4),0))))</f>
        <v>1.9672131147540983</v>
      </c>
      <c r="U50" s="216">
        <f t="shared" si="44"/>
        <v>1920000</v>
      </c>
      <c r="V50" s="217">
        <f>IF($A50="","",IF(U50="","",IF($K$4="Media aritmética",(U50&lt;=$B50)*($E$5/$B$4)+(U50&gt;$B50)*0,IF(AND(ROUND(AVERAGE($C50,$E50,$G50,$I50,$K50,$M50,$O50,$Q50,$S50,$U50,$W50,$Y50,$AA50,#REF!,#REF!),2)-$B50/2&lt;=U50,(ROUND(AVERAGE($C50,$E50,$G50,$I50,$K50,$M50,$O50,$Q50,$S50,$U50,$W50,$Y50,$AA50,#REF!,#REF!),2)+$B50/2&gt;=U50)),($E$5/$B$4),0))))</f>
        <v>1.9672131147540983</v>
      </c>
      <c r="W50" s="216" t="str">
        <f t="shared" si="45"/>
        <v/>
      </c>
      <c r="X50" s="217" t="str">
        <f>IF($A50="","",IF(W50="","",IF($K$4="Media aritmética",(W50&lt;=$B50)*($E$5/$B$4)+(W50&gt;$B50)*0,IF(AND(ROUND(AVERAGE($C50,$E50,$G50,$I50,$K50,$M50,$O50,$Q50,$S50,$U50,$W50,$Y50,$AA50,#REF!,#REF!),2)-$B50/2&lt;=W50,(ROUND(AVERAGE($C50,$E50,$G50,$I50,$K50,$M50,$O50,$Q50,$S50,$U50,$W50,$Y50,$AA50,#REF!,#REF!),2)+$B50/2&gt;=W50)),($E$5/$B$4),0))))</f>
        <v/>
      </c>
      <c r="Y50" s="216">
        <f t="shared" si="46"/>
        <v>1860000</v>
      </c>
      <c r="Z50" s="217">
        <f>IF($A50="","",IF(Y50="","",IF($K$4="Media aritmética",(Y50&lt;=$B50)*($E$5/$B$4)+(Y50&gt;$B50)*0,IF(AND(ROUND(AVERAGE($C50,$E50,$G50,$I50,$K50,$M50,$O50,$Q50,$S50,$U50,$W50,$Y50,$AA50,#REF!,#REF!),2)-$B50/2&lt;=Y50,(ROUND(AVERAGE($C50,$E50,$G50,$I50,$K50,$M50,$O50,$Q50,$S50,$U50,$W50,$Y50,$AA50,#REF!,#REF!),2)+$B50/2&gt;=Y50)),($E$5/$B$4),0))))</f>
        <v>1.9672131147540983</v>
      </c>
      <c r="AA50" s="216">
        <f t="shared" si="47"/>
        <v>6216600</v>
      </c>
      <c r="AB50" s="217">
        <f>IF($A50="","",IF(AA50="","",IF($K$4="Media aritmética",(AA50&lt;=$B50)*($E$5/$B$4)+(AA50&gt;$B50)*0,IF(AND(ROUND(AVERAGE($C50,$E50,$G50,$I50,$K50,$M50,$O50,$Q50,$S50,$U50,$W50,$Y50,$AA50,#REF!,#REF!),2)-$B50/2&lt;=AA50,(ROUND(AVERAGE($C50,$E50,$G50,$I50,$K50,$M50,$O50,$Q50,$S50,$U50,$W50,$Y50,$AA50,#REF!,#REF!),2)+$B50/2&gt;=AA50)),($E$5/$B$4),0))))</f>
        <v>0</v>
      </c>
      <c r="AD50" s="218"/>
      <c r="AE50" s="219"/>
      <c r="AF50" s="219"/>
    </row>
    <row r="51" spans="1:32" s="210" customFormat="1" ht="21" customHeight="1">
      <c r="A51" s="214" t="s">
        <v>450</v>
      </c>
      <c r="B51" s="215">
        <f t="shared" si="48"/>
        <v>1059440</v>
      </c>
      <c r="C51" s="216">
        <f t="shared" si="35"/>
        <v>1674000</v>
      </c>
      <c r="D51" s="217">
        <f>IF($A51="","",IF(C51="","",IF($K$4="Media aritmética",(C51&lt;=$B51)*($E$5/$B$4)+(C51&gt;$B51)*0,IF(AND(ROUND(AVERAGE($C51,$E51,$G51,$I51,$K51,$M51,$O51,$Q51,$S51,$U51,$W51,$Y51,$AA51,#REF!,#REF!),2)-$B51/2&lt;=C51,(ROUND(AVERAGE($C51,$E51,$G51,$I51,$K51,$M51,$O51,$Q51,$S51,$U51,$W51,$Y51,$AA51,#REF!,#REF!),2)+$B51/2&gt;=C51)),($E$5/$B$4),0))))</f>
        <v>0</v>
      </c>
      <c r="E51" s="216">
        <f t="shared" si="36"/>
        <v>1800000</v>
      </c>
      <c r="F51" s="217">
        <f>IF($A51="","",IF(E51="","",IF($K$4="Media aritmética",(E51&lt;=$B51)*($E$5/$B$4)+(E51&gt;$B51)*0,IF(AND(ROUND(AVERAGE($C51,$E51,$G51,$I51,$K51,$M51,$O51,$Q51,$S51,$U51,$W51,$Y51,$AA51,#REF!,#REF!),2)-$B51/2&lt;=E51,(ROUND(AVERAGE($C51,$E51,$G51,$I51,$K51,$M51,$O51,$Q51,$S51,$U51,$W51,$Y51,$AA51,#REF!,#REF!),2)+$B51/2&gt;=E51)),($E$5/$B$4),0))))</f>
        <v>0</v>
      </c>
      <c r="G51" s="216" t="str">
        <f t="shared" si="37"/>
        <v/>
      </c>
      <c r="H51" s="217" t="str">
        <f>IF($A51="","",IF(G51="","",IF($K$4="Media aritmética",(G51&lt;=$B51)*($E$5/$B$4)+(G51&gt;$B51)*0,IF(AND(ROUND(AVERAGE($C51,$E51,$G51,$I51,$K51,$M51,$O51,$Q51,$S51,$U51,$W51,$Y51,$AA51,#REF!,#REF!),2)-$B51/2&lt;=G51,(ROUND(AVERAGE($C51,$E51,$G51,$I51,$K51,$M51,$O51,$Q51,$S51,$U51,$W51,$Y51,$AA51,#REF!,#REF!),2)+$B51/2&gt;=G51)),($E$5/$B$4),0))))</f>
        <v/>
      </c>
      <c r="I51" s="216">
        <f t="shared" si="38"/>
        <v>1673580</v>
      </c>
      <c r="J51" s="217">
        <f>IF($A51="","",IF(I51="","",IF($K$4="Media aritmética",(I51&lt;=$B51)*($E$5/$B$4)+(I51&gt;$B51)*0,IF(AND(ROUND(AVERAGE($C51,$E51,$G51,$I51,$K51,$M51,$O51,$Q51,$S51,$U51,$W51,$Y51,$AA51,#REF!,#REF!),2)-$B51/2&lt;=I51,(ROUND(AVERAGE($C51,$E51,$G51,$I51,$K51,$M51,$O51,$Q51,$S51,$U51,$W51,$Y51,$AA51,#REF!,#REF!),2)+$B51/2&gt;=I51)),($E$5/$B$4),0))))</f>
        <v>0</v>
      </c>
      <c r="K51" s="216" t="str">
        <f t="shared" si="39"/>
        <v/>
      </c>
      <c r="L51" s="217" t="str">
        <f>IF($A51="","",IF(K51="","",IF($K$4="Media aritmética",(K51&lt;=$B51)*($E$5/$B$4)+(K51&gt;$B51)*0,IF(AND(ROUND(AVERAGE($C51,$E51,$G51,$I51,$K51,$M51,$O51,$Q51,$S51,$U51,$W51,$Y51,$AA51,#REF!,#REF!),2)-$B51/2&lt;=K51,(ROUND(AVERAGE($C51,$E51,$G51,$I51,$K51,$M51,$O51,$Q51,$S51,$U51,$W51,$Y51,$AA51,#REF!,#REF!),2)+$B51/2&gt;=K51)),($E$5/$B$4),0))))</f>
        <v/>
      </c>
      <c r="M51" s="216">
        <f t="shared" si="49"/>
        <v>1140000</v>
      </c>
      <c r="N51" s="217">
        <f>IF($A51="","",IF(M51="","",IF($K$4="Media aritmética",(M51&lt;=$B51)*($E$5/$B$4)+(M51&gt;$B51)*0,IF(AND(ROUND(AVERAGE($C51,$E51,$G51,$I51,$K51,$M51,$O51,$Q51,$S51,$U51,$W51,$Y51,$AA51,#REF!,#REF!),2)-$B51/2&lt;=M51,(ROUND(AVERAGE($C51,$E51,$G51,$I51,$K51,$M51,$O51,$Q51,$S51,$U51,$W51,$Y51,$AA51,#REF!,#REF!),2)+$B51/2&gt;=M51)),($E$5/$B$4),0))))</f>
        <v>0</v>
      </c>
      <c r="O51" s="216" t="str">
        <f t="shared" si="41"/>
        <v/>
      </c>
      <c r="P51" s="217" t="str">
        <f>IF($A51="","",IF(O51="","",IF($K$4="Media aritmética",(O51&lt;=$B51)*($E$5/$B$4)+(O51&gt;$B51)*0,IF(AND(ROUND(AVERAGE($C51,$E51,$G51,$I51,$K51,$M51,$O51,$Q51,$S51,$U51,$W51,$Y51,$AA51,#REF!,#REF!),2)-$B51/2&lt;=O51,(ROUND(AVERAGE($C51,$E51,$G51,$I51,$K51,$M51,$O51,$Q51,$S51,$U51,$W51,$Y51,$AA51,#REF!,#REF!),2)+$B51/2&gt;=O51)),($E$5/$B$4),0))))</f>
        <v/>
      </c>
      <c r="Q51" s="216">
        <f t="shared" si="42"/>
        <v>540000</v>
      </c>
      <c r="R51" s="217">
        <f>IF($A51="","",IF(Q51="","",IF($K$4="Media aritmética",(Q51&lt;=$B51)*($E$5/$B$4)+(Q51&gt;$B51)*0,IF(AND(ROUND(AVERAGE($C51,$E51,$G51,$I51,$K51,$M51,$O51,$Q51,$S51,$U51,$W51,$Y51,$AA51,#REF!,#REF!),2)-$B51/2&lt;=Q51,(ROUND(AVERAGE($C51,$E51,$G51,$I51,$K51,$M51,$O51,$Q51,$S51,$U51,$W51,$Y51,$AA51,#REF!,#REF!),2)+$B51/2&gt;=Q51)),($E$5/$B$4),0))))</f>
        <v>1.9672131147540983</v>
      </c>
      <c r="S51" s="216">
        <f t="shared" si="43"/>
        <v>492000</v>
      </c>
      <c r="T51" s="217">
        <f>IF($A51="","",IF(S51="","",IF($K$4="Media aritmética",(S51&lt;=$B51)*($E$5/$B$4)+(S51&gt;$B51)*0,IF(AND(ROUND(AVERAGE($C51,$E51,$G51,$I51,$K51,$M51,$O51,$Q51,$S51,$U51,$W51,$Y51,$AA51,#REF!,#REF!),2)-$B51/2&lt;=S51,(ROUND(AVERAGE($C51,$E51,$G51,$I51,$K51,$M51,$O51,$Q51,$S51,$U51,$W51,$Y51,$AA51,#REF!,#REF!),2)+$B51/2&gt;=S51)),($E$5/$B$4),0))))</f>
        <v>1.9672131147540983</v>
      </c>
      <c r="U51" s="216">
        <f t="shared" si="44"/>
        <v>492000</v>
      </c>
      <c r="V51" s="217">
        <f>IF($A51="","",IF(U51="","",IF($K$4="Media aritmética",(U51&lt;=$B51)*($E$5/$B$4)+(U51&gt;$B51)*0,IF(AND(ROUND(AVERAGE($C51,$E51,$G51,$I51,$K51,$M51,$O51,$Q51,$S51,$U51,$W51,$Y51,$AA51,#REF!,#REF!),2)-$B51/2&lt;=U51,(ROUND(AVERAGE($C51,$E51,$G51,$I51,$K51,$M51,$O51,$Q51,$S51,$U51,$W51,$Y51,$AA51,#REF!,#REF!),2)+$B51/2&gt;=U51)),($E$5/$B$4),0))))</f>
        <v>1.9672131147540983</v>
      </c>
      <c r="W51" s="216" t="str">
        <f t="shared" si="45"/>
        <v/>
      </c>
      <c r="X51" s="217" t="str">
        <f>IF($A51="","",IF(W51="","",IF($K$4="Media aritmética",(W51&lt;=$B51)*($E$5/$B$4)+(W51&gt;$B51)*0,IF(AND(ROUND(AVERAGE($C51,$E51,$G51,$I51,$K51,$M51,$O51,$Q51,$S51,$U51,$W51,$Y51,$AA51,#REF!,#REF!),2)-$B51/2&lt;=W51,(ROUND(AVERAGE($C51,$E51,$G51,$I51,$K51,$M51,$O51,$Q51,$S51,$U51,$W51,$Y51,$AA51,#REF!,#REF!),2)+$B51/2&gt;=W51)),($E$5/$B$4),0))))</f>
        <v/>
      </c>
      <c r="Y51" s="216">
        <f t="shared" si="46"/>
        <v>480000</v>
      </c>
      <c r="Z51" s="217">
        <f>IF($A51="","",IF(Y51="","",IF($K$4="Media aritmética",(Y51&lt;=$B51)*($E$5/$B$4)+(Y51&gt;$B51)*0,IF(AND(ROUND(AVERAGE($C51,$E51,$G51,$I51,$K51,$M51,$O51,$Q51,$S51,$U51,$W51,$Y51,$AA51,#REF!,#REF!),2)-$B51/2&lt;=Y51,(ROUND(AVERAGE($C51,$E51,$G51,$I51,$K51,$M51,$O51,$Q51,$S51,$U51,$W51,$Y51,$AA51,#REF!,#REF!),2)+$B51/2&gt;=Y51)),($E$5/$B$4),0))))</f>
        <v>1.9672131147540983</v>
      </c>
      <c r="AA51" s="216">
        <f t="shared" si="47"/>
        <v>1243380</v>
      </c>
      <c r="AB51" s="217">
        <f>IF($A51="","",IF(AA51="","",IF($K$4="Media aritmética",(AA51&lt;=$B51)*($E$5/$B$4)+(AA51&gt;$B51)*0,IF(AND(ROUND(AVERAGE($C51,$E51,$G51,$I51,$K51,$M51,$O51,$Q51,$S51,$U51,$W51,$Y51,$AA51,#REF!,#REF!),2)-$B51/2&lt;=AA51,(ROUND(AVERAGE($C51,$E51,$G51,$I51,$K51,$M51,$O51,$Q51,$S51,$U51,$W51,$Y51,$AA51,#REF!,#REF!),2)+$B51/2&gt;=AA51)),($E$5/$B$4),0))))</f>
        <v>0</v>
      </c>
      <c r="AD51" s="218"/>
      <c r="AE51" s="219"/>
      <c r="AF51" s="219"/>
    </row>
    <row r="52" spans="1:32" s="210" customFormat="1" ht="21" customHeight="1">
      <c r="A52" s="214" t="s">
        <v>452</v>
      </c>
      <c r="B52" s="215">
        <f t="shared" si="48"/>
        <v>1080931.1100000001</v>
      </c>
      <c r="C52" s="216">
        <f t="shared" si="35"/>
        <v>1364000</v>
      </c>
      <c r="D52" s="217">
        <f>IF($A52="","",IF(C52="","",IF($K$4="Media aritmética",(C52&lt;=$B52)*($E$5/$B$4)+(C52&gt;$B52)*0,IF(AND(ROUND(AVERAGE($C52,$E52,$G52,$I52,$K52,$M52,$O52,$Q52,$S52,$U52,$W52,$Y52,$AA52,#REF!,#REF!),2)-$B52/2&lt;=C52,(ROUND(AVERAGE($C52,$E52,$G52,$I52,$K52,$M52,$O52,$Q52,$S52,$U52,$W52,$Y52,$AA52,#REF!,#REF!),2)+$B52/2&gt;=C52)),($E$5/$B$4),0))))</f>
        <v>0</v>
      </c>
      <c r="E52" s="216">
        <f t="shared" si="36"/>
        <v>900000</v>
      </c>
      <c r="F52" s="217">
        <f>IF($A52="","",IF(E52="","",IF($K$4="Media aritmética",(E52&lt;=$B52)*($E$5/$B$4)+(E52&gt;$B52)*0,IF(AND(ROUND(AVERAGE($C52,$E52,$G52,$I52,$K52,$M52,$O52,$Q52,$S52,$U52,$W52,$Y52,$AA52,#REF!,#REF!),2)-$B52/2&lt;=E52,(ROUND(AVERAGE($C52,$E52,$G52,$I52,$K52,$M52,$O52,$Q52,$S52,$U52,$W52,$Y52,$AA52,#REF!,#REF!),2)+$B52/2&gt;=E52)),($E$5/$B$4),0))))</f>
        <v>1.9672131147540983</v>
      </c>
      <c r="G52" s="216" t="str">
        <f t="shared" si="37"/>
        <v/>
      </c>
      <c r="H52" s="217" t="str">
        <f>IF($A52="","",IF(G52="","",IF($K$4="Media aritmética",(G52&lt;=$B52)*($E$5/$B$4)+(G52&gt;$B52)*0,IF(AND(ROUND(AVERAGE($C52,$E52,$G52,$I52,$K52,$M52,$O52,$Q52,$S52,$U52,$W52,$Y52,$AA52,#REF!,#REF!),2)-$B52/2&lt;=G52,(ROUND(AVERAGE($C52,$E52,$G52,$I52,$K52,$M52,$O52,$Q52,$S52,$U52,$W52,$Y52,$AA52,#REF!,#REF!),2)+$B52/2&gt;=G52)),($E$5/$B$4),0))))</f>
        <v/>
      </c>
      <c r="I52" s="216">
        <f t="shared" si="38"/>
        <v>1360380</v>
      </c>
      <c r="J52" s="217">
        <f>IF($A52="","",IF(I52="","",IF($K$4="Media aritmética",(I52&lt;=$B52)*($E$5/$B$4)+(I52&gt;$B52)*0,IF(AND(ROUND(AVERAGE($C52,$E52,$G52,$I52,$K52,$M52,$O52,$Q52,$S52,$U52,$W52,$Y52,$AA52,#REF!,#REF!),2)-$B52/2&lt;=I52,(ROUND(AVERAGE($C52,$E52,$G52,$I52,$K52,$M52,$O52,$Q52,$S52,$U52,$W52,$Y52,$AA52,#REF!,#REF!),2)+$B52/2&gt;=I52)),($E$5/$B$4),0))))</f>
        <v>0</v>
      </c>
      <c r="K52" s="216" t="str">
        <f t="shared" si="39"/>
        <v/>
      </c>
      <c r="L52" s="217" t="str">
        <f>IF($A52="","",IF(K52="","",IF($K$4="Media aritmética",(K52&lt;=$B52)*($E$5/$B$4)+(K52&gt;$B52)*0,IF(AND(ROUND(AVERAGE($C52,$E52,$G52,$I52,$K52,$M52,$O52,$Q52,$S52,$U52,$W52,$Y52,$AA52,#REF!,#REF!),2)-$B52/2&lt;=K52,(ROUND(AVERAGE($C52,$E52,$G52,$I52,$K52,$M52,$O52,$Q52,$S52,$U52,$W52,$Y52,$AA52,#REF!,#REF!),2)+$B52/2&gt;=K52)),($E$5/$B$4),0))))</f>
        <v/>
      </c>
      <c r="M52" s="216">
        <f t="shared" si="49"/>
        <v>396000</v>
      </c>
      <c r="N52" s="217">
        <f>IF($A52="","",IF(M52="","",IF($K$4="Media aritmética",(M52&lt;=$B52)*($E$5/$B$4)+(M52&gt;$B52)*0,IF(AND(ROUND(AVERAGE($C52,$E52,$G52,$I52,$K52,$M52,$O52,$Q52,$S52,$U52,$W52,$Y52,$AA52,#REF!,#REF!),2)-$B52/2&lt;=M52,(ROUND(AVERAGE($C52,$E52,$G52,$I52,$K52,$M52,$O52,$Q52,$S52,$U52,$W52,$Y52,$AA52,#REF!,#REF!),2)+$B52/2&gt;=M52)),($E$5/$B$4),0))))</f>
        <v>1.9672131147540983</v>
      </c>
      <c r="O52" s="216" t="str">
        <f t="shared" si="41"/>
        <v/>
      </c>
      <c r="P52" s="217" t="str">
        <f>IF($A52="","",IF(O52="","",IF($K$4="Media aritmética",(O52&lt;=$B52)*($E$5/$B$4)+(O52&gt;$B52)*0,IF(AND(ROUND(AVERAGE($C52,$E52,$G52,$I52,$K52,$M52,$O52,$Q52,$S52,$U52,$W52,$Y52,$AA52,#REF!,#REF!),2)-$B52/2&lt;=O52,(ROUND(AVERAGE($C52,$E52,$G52,$I52,$K52,$M52,$O52,$Q52,$S52,$U52,$W52,$Y52,$AA52,#REF!,#REF!),2)+$B52/2&gt;=O52)),($E$5/$B$4),0))))</f>
        <v/>
      </c>
      <c r="Q52" s="216">
        <f t="shared" si="42"/>
        <v>1200000</v>
      </c>
      <c r="R52" s="217">
        <f>IF($A52="","",IF(Q52="","",IF($K$4="Media aritmética",(Q52&lt;=$B52)*($E$5/$B$4)+(Q52&gt;$B52)*0,IF(AND(ROUND(AVERAGE($C52,$E52,$G52,$I52,$K52,$M52,$O52,$Q52,$S52,$U52,$W52,$Y52,$AA52,#REF!,#REF!),2)-$B52/2&lt;=Q52,(ROUND(AVERAGE($C52,$E52,$G52,$I52,$K52,$M52,$O52,$Q52,$S52,$U52,$W52,$Y52,$AA52,#REF!,#REF!),2)+$B52/2&gt;=Q52)),($E$5/$B$4),0))))</f>
        <v>0</v>
      </c>
      <c r="S52" s="216">
        <f t="shared" si="43"/>
        <v>1200000</v>
      </c>
      <c r="T52" s="217">
        <f>IF($A52="","",IF(S52="","",IF($K$4="Media aritmética",(S52&lt;=$B52)*($E$5/$B$4)+(S52&gt;$B52)*0,IF(AND(ROUND(AVERAGE($C52,$E52,$G52,$I52,$K52,$M52,$O52,$Q52,$S52,$U52,$W52,$Y52,$AA52,#REF!,#REF!),2)-$B52/2&lt;=S52,(ROUND(AVERAGE($C52,$E52,$G52,$I52,$K52,$M52,$O52,$Q52,$S52,$U52,$W52,$Y52,$AA52,#REF!,#REF!),2)+$B52/2&gt;=S52)),($E$5/$B$4),0))))</f>
        <v>0</v>
      </c>
      <c r="U52" s="216">
        <f t="shared" si="44"/>
        <v>1240000</v>
      </c>
      <c r="V52" s="217">
        <f>IF($A52="","",IF(U52="","",IF($K$4="Media aritmética",(U52&lt;=$B52)*($E$5/$B$4)+(U52&gt;$B52)*0,IF(AND(ROUND(AVERAGE($C52,$E52,$G52,$I52,$K52,$M52,$O52,$Q52,$S52,$U52,$W52,$Y52,$AA52,#REF!,#REF!),2)-$B52/2&lt;=U52,(ROUND(AVERAGE($C52,$E52,$G52,$I52,$K52,$M52,$O52,$Q52,$S52,$U52,$W52,$Y52,$AA52,#REF!,#REF!),2)+$B52/2&gt;=U52)),($E$5/$B$4),0))))</f>
        <v>0</v>
      </c>
      <c r="W52" s="216" t="str">
        <f t="shared" si="45"/>
        <v/>
      </c>
      <c r="X52" s="217" t="str">
        <f>IF($A52="","",IF(W52="","",IF($K$4="Media aritmética",(W52&lt;=$B52)*($E$5/$B$4)+(W52&gt;$B52)*0,IF(AND(ROUND(AVERAGE($C52,$E52,$G52,$I52,$K52,$M52,$O52,$Q52,$S52,$U52,$W52,$Y52,$AA52,#REF!,#REF!),2)-$B52/2&lt;=W52,(ROUND(AVERAGE($C52,$E52,$G52,$I52,$K52,$M52,$O52,$Q52,$S52,$U52,$W52,$Y52,$AA52,#REF!,#REF!),2)+$B52/2&gt;=W52)),($E$5/$B$4),0))))</f>
        <v/>
      </c>
      <c r="Y52" s="216">
        <f t="shared" si="46"/>
        <v>1210000</v>
      </c>
      <c r="Z52" s="217">
        <f>IF($A52="","",IF(Y52="","",IF($K$4="Media aritmética",(Y52&lt;=$B52)*($E$5/$B$4)+(Y52&gt;$B52)*0,IF(AND(ROUND(AVERAGE($C52,$E52,$G52,$I52,$K52,$M52,$O52,$Q52,$S52,$U52,$W52,$Y52,$AA52,#REF!,#REF!),2)-$B52/2&lt;=Y52,(ROUND(AVERAGE($C52,$E52,$G52,$I52,$K52,$M52,$O52,$Q52,$S52,$U52,$W52,$Y52,$AA52,#REF!,#REF!),2)+$B52/2&gt;=Y52)),($E$5/$B$4),0))))</f>
        <v>0</v>
      </c>
      <c r="AA52" s="216">
        <f t="shared" si="47"/>
        <v>858000</v>
      </c>
      <c r="AB52" s="217">
        <f>IF($A52="","",IF(AA52="","",IF($K$4="Media aritmética",(AA52&lt;=$B52)*($E$5/$B$4)+(AA52&gt;$B52)*0,IF(AND(ROUND(AVERAGE($C52,$E52,$G52,$I52,$K52,$M52,$O52,$Q52,$S52,$U52,$W52,$Y52,$AA52,#REF!,#REF!),2)-$B52/2&lt;=AA52,(ROUND(AVERAGE($C52,$E52,$G52,$I52,$K52,$M52,$O52,$Q52,$S52,$U52,$W52,$Y52,$AA52,#REF!,#REF!),2)+$B52/2&gt;=AA52)),($E$5/$B$4),0))))</f>
        <v>1.9672131147540983</v>
      </c>
      <c r="AD52" s="218"/>
      <c r="AE52" s="219"/>
      <c r="AF52" s="219"/>
    </row>
    <row r="53" spans="1:32" s="210" customFormat="1" ht="21" customHeight="1">
      <c r="A53" s="214" t="s">
        <v>458</v>
      </c>
      <c r="B53" s="215">
        <f t="shared" si="48"/>
        <v>4182466.67</v>
      </c>
      <c r="C53" s="216">
        <f t="shared" si="35"/>
        <v>3920000</v>
      </c>
      <c r="D53" s="217">
        <f>IF($A53="","",IF(C53="","",IF($K$4="Media aritmética",(C53&lt;=$B53)*($E$5/$B$4)+(C53&gt;$B53)*0,IF(AND(ROUND(AVERAGE($C53,$E53,$G53,$I53,$K53,$M53,$O53,$Q53,$S53,$U53,$W53,$Y53,$AA53,#REF!,#REF!),2)-$B53/2&lt;=C53,(ROUND(AVERAGE($C53,$E53,$G53,$I53,$K53,$M53,$O53,$Q53,$S53,$U53,$W53,$Y53,$AA53,#REF!,#REF!),2)+$B53/2&gt;=C53)),($E$5/$B$4),0))))</f>
        <v>1.9672131147540983</v>
      </c>
      <c r="E53" s="216">
        <f t="shared" si="36"/>
        <v>2000000</v>
      </c>
      <c r="F53" s="217">
        <f>IF($A53="","",IF(E53="","",IF($K$4="Media aritmética",(E53&lt;=$B53)*($E$5/$B$4)+(E53&gt;$B53)*0,IF(AND(ROUND(AVERAGE($C53,$E53,$G53,$I53,$K53,$M53,$O53,$Q53,$S53,$U53,$W53,$Y53,$AA53,#REF!,#REF!),2)-$B53/2&lt;=E53,(ROUND(AVERAGE($C53,$E53,$G53,$I53,$K53,$M53,$O53,$Q53,$S53,$U53,$W53,$Y53,$AA53,#REF!,#REF!),2)+$B53/2&gt;=E53)),($E$5/$B$4),0))))</f>
        <v>1.9672131147540983</v>
      </c>
      <c r="G53" s="216" t="str">
        <f t="shared" si="37"/>
        <v/>
      </c>
      <c r="H53" s="217" t="str">
        <f>IF($A53="","",IF(G53="","",IF($K$4="Media aritmética",(G53&lt;=$B53)*($E$5/$B$4)+(G53&gt;$B53)*0,IF(AND(ROUND(AVERAGE($C53,$E53,$G53,$I53,$K53,$M53,$O53,$Q53,$S53,$U53,$W53,$Y53,$AA53,#REF!,#REF!),2)-$B53/2&lt;=G53,(ROUND(AVERAGE($C53,$E53,$G53,$I53,$K53,$M53,$O53,$Q53,$S53,$U53,$W53,$Y53,$AA53,#REF!,#REF!),2)+$B53/2&gt;=G53)),($E$5/$B$4),0))))</f>
        <v/>
      </c>
      <c r="I53" s="216">
        <f t="shared" si="38"/>
        <v>3910600</v>
      </c>
      <c r="J53" s="217">
        <f>IF($A53="","",IF(I53="","",IF($K$4="Media aritmética",(I53&lt;=$B53)*($E$5/$B$4)+(I53&gt;$B53)*0,IF(AND(ROUND(AVERAGE($C53,$E53,$G53,$I53,$K53,$M53,$O53,$Q53,$S53,$U53,$W53,$Y53,$AA53,#REF!,#REF!),2)-$B53/2&lt;=I53,(ROUND(AVERAGE($C53,$E53,$G53,$I53,$K53,$M53,$O53,$Q53,$S53,$U53,$W53,$Y53,$AA53,#REF!,#REF!),2)+$B53/2&gt;=I53)),($E$5/$B$4),0))))</f>
        <v>1.9672131147540983</v>
      </c>
      <c r="K53" s="216" t="str">
        <f t="shared" si="39"/>
        <v/>
      </c>
      <c r="L53" s="217" t="str">
        <f>IF($A53="","",IF(K53="","",IF($K$4="Media aritmética",(K53&lt;=$B53)*($E$5/$B$4)+(K53&gt;$B53)*0,IF(AND(ROUND(AVERAGE($C53,$E53,$G53,$I53,$K53,$M53,$O53,$Q53,$S53,$U53,$W53,$Y53,$AA53,#REF!,#REF!),2)-$B53/2&lt;=K53,(ROUND(AVERAGE($C53,$E53,$G53,$I53,$K53,$M53,$O53,$Q53,$S53,$U53,$W53,$Y53,$AA53,#REF!,#REF!),2)+$B53/2&gt;=K53)),($E$5/$B$4),0))))</f>
        <v/>
      </c>
      <c r="M53" s="216">
        <f t="shared" si="49"/>
        <v>6900000</v>
      </c>
      <c r="N53" s="217">
        <f>IF($A53="","",IF(M53="","",IF($K$4="Media aritmética",(M53&lt;=$B53)*($E$5/$B$4)+(M53&gt;$B53)*0,IF(AND(ROUND(AVERAGE($C53,$E53,$G53,$I53,$K53,$M53,$O53,$Q53,$S53,$U53,$W53,$Y53,$AA53,#REF!,#REF!),2)-$B53/2&lt;=M53,(ROUND(AVERAGE($C53,$E53,$G53,$I53,$K53,$M53,$O53,$Q53,$S53,$U53,$W53,$Y53,$AA53,#REF!,#REF!),2)+$B53/2&gt;=M53)),($E$5/$B$4),0))))</f>
        <v>0</v>
      </c>
      <c r="O53" s="216" t="str">
        <f t="shared" si="41"/>
        <v/>
      </c>
      <c r="P53" s="217" t="str">
        <f>IF($A53="","",IF(O53="","",IF($K$4="Media aritmética",(O53&lt;=$B53)*($E$5/$B$4)+(O53&gt;$B53)*0,IF(AND(ROUND(AVERAGE($C53,$E53,$G53,$I53,$K53,$M53,$O53,$Q53,$S53,$U53,$W53,$Y53,$AA53,#REF!,#REF!),2)-$B53/2&lt;=O53,(ROUND(AVERAGE($C53,$E53,$G53,$I53,$K53,$M53,$O53,$Q53,$S53,$U53,$W53,$Y53,$AA53,#REF!,#REF!),2)+$B53/2&gt;=O53)),($E$5/$B$4),0))))</f>
        <v/>
      </c>
      <c r="Q53" s="216">
        <f t="shared" si="42"/>
        <v>2400000</v>
      </c>
      <c r="R53" s="217">
        <f>IF($A53="","",IF(Q53="","",IF($K$4="Media aritmética",(Q53&lt;=$B53)*($E$5/$B$4)+(Q53&gt;$B53)*0,IF(AND(ROUND(AVERAGE($C53,$E53,$G53,$I53,$K53,$M53,$O53,$Q53,$S53,$U53,$W53,$Y53,$AA53,#REF!,#REF!),2)-$B53/2&lt;=Q53,(ROUND(AVERAGE($C53,$E53,$G53,$I53,$K53,$M53,$O53,$Q53,$S53,$U53,$W53,$Y53,$AA53,#REF!,#REF!),2)+$B53/2&gt;=Q53)),($E$5/$B$4),0))))</f>
        <v>1.9672131147540983</v>
      </c>
      <c r="S53" s="216">
        <f t="shared" si="43"/>
        <v>5400000</v>
      </c>
      <c r="T53" s="217">
        <f>IF($A53="","",IF(S53="","",IF($K$4="Media aritmética",(S53&lt;=$B53)*($E$5/$B$4)+(S53&gt;$B53)*0,IF(AND(ROUND(AVERAGE($C53,$E53,$G53,$I53,$K53,$M53,$O53,$Q53,$S53,$U53,$W53,$Y53,$AA53,#REF!,#REF!),2)-$B53/2&lt;=S53,(ROUND(AVERAGE($C53,$E53,$G53,$I53,$K53,$M53,$O53,$Q53,$S53,$U53,$W53,$Y53,$AA53,#REF!,#REF!),2)+$B53/2&gt;=S53)),($E$5/$B$4),0))))</f>
        <v>0</v>
      </c>
      <c r="U53" s="216">
        <f t="shared" si="44"/>
        <v>5600000</v>
      </c>
      <c r="V53" s="217">
        <f>IF($A53="","",IF(U53="","",IF($K$4="Media aritmética",(U53&lt;=$B53)*($E$5/$B$4)+(U53&gt;$B53)*0,IF(AND(ROUND(AVERAGE($C53,$E53,$G53,$I53,$K53,$M53,$O53,$Q53,$S53,$U53,$W53,$Y53,$AA53,#REF!,#REF!),2)-$B53/2&lt;=U53,(ROUND(AVERAGE($C53,$E53,$G53,$I53,$K53,$M53,$O53,$Q53,$S53,$U53,$W53,$Y53,$AA53,#REF!,#REF!),2)+$B53/2&gt;=U53)),($E$5/$B$4),0))))</f>
        <v>0</v>
      </c>
      <c r="W53" s="216" t="str">
        <f t="shared" si="45"/>
        <v/>
      </c>
      <c r="X53" s="217" t="str">
        <f>IF($A53="","",IF(W53="","",IF($K$4="Media aritmética",(W53&lt;=$B53)*($E$5/$B$4)+(W53&gt;$B53)*0,IF(AND(ROUND(AVERAGE($C53,$E53,$G53,$I53,$K53,$M53,$O53,$Q53,$S53,$U53,$W53,$Y53,$AA53,#REF!,#REF!),2)-$B53/2&lt;=W53,(ROUND(AVERAGE($C53,$E53,$G53,$I53,$K53,$M53,$O53,$Q53,$S53,$U53,$W53,$Y53,$AA53,#REF!,#REF!),2)+$B53/2&gt;=W53)),($E$5/$B$4),0))))</f>
        <v/>
      </c>
      <c r="Y53" s="216">
        <f t="shared" si="46"/>
        <v>5500000</v>
      </c>
      <c r="Z53" s="217">
        <f>IF($A53="","",IF(Y53="","",IF($K$4="Media aritmética",(Y53&lt;=$B53)*($E$5/$B$4)+(Y53&gt;$B53)*0,IF(AND(ROUND(AVERAGE($C53,$E53,$G53,$I53,$K53,$M53,$O53,$Q53,$S53,$U53,$W53,$Y53,$AA53,#REF!,#REF!),2)-$B53/2&lt;=Y53,(ROUND(AVERAGE($C53,$E53,$G53,$I53,$K53,$M53,$O53,$Q53,$S53,$U53,$W53,$Y53,$AA53,#REF!,#REF!),2)+$B53/2&gt;=Y53)),($E$5/$B$4),0))))</f>
        <v>0</v>
      </c>
      <c r="AA53" s="216">
        <f t="shared" si="47"/>
        <v>2011600</v>
      </c>
      <c r="AB53" s="217">
        <f>IF($A53="","",IF(AA53="","",IF($K$4="Media aritmética",(AA53&lt;=$B53)*($E$5/$B$4)+(AA53&gt;$B53)*0,IF(AND(ROUND(AVERAGE($C53,$E53,$G53,$I53,$K53,$M53,$O53,$Q53,$S53,$U53,$W53,$Y53,$AA53,#REF!,#REF!),2)-$B53/2&lt;=AA53,(ROUND(AVERAGE($C53,$E53,$G53,$I53,$K53,$M53,$O53,$Q53,$S53,$U53,$W53,$Y53,$AA53,#REF!,#REF!),2)+$B53/2&gt;=AA53)),($E$5/$B$4),0))))</f>
        <v>1.9672131147540983</v>
      </c>
      <c r="AD53" s="218"/>
      <c r="AE53" s="219"/>
      <c r="AF53" s="219"/>
    </row>
    <row r="54" spans="1:32" s="210" customFormat="1" ht="21" customHeight="1">
      <c r="A54" s="214" t="s">
        <v>466</v>
      </c>
      <c r="B54" s="215">
        <f t="shared" si="48"/>
        <v>2624888.89</v>
      </c>
      <c r="C54" s="216">
        <f t="shared" si="35"/>
        <v>1650000</v>
      </c>
      <c r="D54" s="217">
        <f>IF($A54="","",IF(C54="","",IF($K$4="Media aritmética",(C54&lt;=$B54)*($E$5/$B$4)+(C54&gt;$B54)*0,IF(AND(ROUND(AVERAGE($C54,$E54,$G54,$I54,$K54,$M54,$O54,$Q54,$S54,$U54,$W54,$Y54,$AA54,#REF!,#REF!),2)-$B54/2&lt;=C54,(ROUND(AVERAGE($C54,$E54,$G54,$I54,$K54,$M54,$O54,$Q54,$S54,$U54,$W54,$Y54,$AA54,#REF!,#REF!),2)+$B54/2&gt;=C54)),($E$5/$B$4),0))))</f>
        <v>1.9672131147540983</v>
      </c>
      <c r="E54" s="216">
        <f t="shared" si="36"/>
        <v>2750000</v>
      </c>
      <c r="F54" s="217">
        <f>IF($A54="","",IF(E54="","",IF($K$4="Media aritmética",(E54&lt;=$B54)*($E$5/$B$4)+(E54&gt;$B54)*0,IF(AND(ROUND(AVERAGE($C54,$E54,$G54,$I54,$K54,$M54,$O54,$Q54,$S54,$U54,$W54,$Y54,$AA54,#REF!,#REF!),2)-$B54/2&lt;=E54,(ROUND(AVERAGE($C54,$E54,$G54,$I54,$K54,$M54,$O54,$Q54,$S54,$U54,$W54,$Y54,$AA54,#REF!,#REF!),2)+$B54/2&gt;=E54)),($E$5/$B$4),0))))</f>
        <v>0</v>
      </c>
      <c r="G54" s="216" t="str">
        <f t="shared" si="37"/>
        <v/>
      </c>
      <c r="H54" s="217" t="str">
        <f>IF($A54="","",IF(G54="","",IF($K$4="Media aritmética",(G54&lt;=$B54)*($E$5/$B$4)+(G54&gt;$B54)*0,IF(AND(ROUND(AVERAGE($C54,$E54,$G54,$I54,$K54,$M54,$O54,$Q54,$S54,$U54,$W54,$Y54,$AA54,#REF!,#REF!),2)-$B54/2&lt;=G54,(ROUND(AVERAGE($C54,$E54,$G54,$I54,$K54,$M54,$O54,$Q54,$S54,$U54,$W54,$Y54,$AA54,#REF!,#REF!),2)+$B54/2&gt;=G54)),($E$5/$B$4),0))))</f>
        <v/>
      </c>
      <c r="I54" s="216">
        <f t="shared" si="38"/>
        <v>1611500</v>
      </c>
      <c r="J54" s="217">
        <f>IF($A54="","",IF(I54="","",IF($K$4="Media aritmética",(I54&lt;=$B54)*($E$5/$B$4)+(I54&gt;$B54)*0,IF(AND(ROUND(AVERAGE($C54,$E54,$G54,$I54,$K54,$M54,$O54,$Q54,$S54,$U54,$W54,$Y54,$AA54,#REF!,#REF!),2)-$B54/2&lt;=I54,(ROUND(AVERAGE($C54,$E54,$G54,$I54,$K54,$M54,$O54,$Q54,$S54,$U54,$W54,$Y54,$AA54,#REF!,#REF!),2)+$B54/2&gt;=I54)),($E$5/$B$4),0))))</f>
        <v>1.9672131147540983</v>
      </c>
      <c r="K54" s="216" t="str">
        <f t="shared" si="39"/>
        <v/>
      </c>
      <c r="L54" s="217" t="str">
        <f>IF($A54="","",IF(K54="","",IF($K$4="Media aritmética",(K54&lt;=$B54)*($E$5/$B$4)+(K54&gt;$B54)*0,IF(AND(ROUND(AVERAGE($C54,$E54,$G54,$I54,$K54,$M54,$O54,$Q54,$S54,$U54,$W54,$Y54,$AA54,#REF!,#REF!),2)-$B54/2&lt;=K54,(ROUND(AVERAGE($C54,$E54,$G54,$I54,$K54,$M54,$O54,$Q54,$S54,$U54,$W54,$Y54,$AA54,#REF!,#REF!),2)+$B54/2&gt;=K54)),($E$5/$B$4),0))))</f>
        <v/>
      </c>
      <c r="M54" s="216">
        <f t="shared" si="49"/>
        <v>3400000</v>
      </c>
      <c r="N54" s="217">
        <f>IF($A54="","",IF(M54="","",IF($K$4="Media aritmética",(M54&lt;=$B54)*($E$5/$B$4)+(M54&gt;$B54)*0,IF(AND(ROUND(AVERAGE($C54,$E54,$G54,$I54,$K54,$M54,$O54,$Q54,$S54,$U54,$W54,$Y54,$AA54,#REF!,#REF!),2)-$B54/2&lt;=M54,(ROUND(AVERAGE($C54,$E54,$G54,$I54,$K54,$M54,$O54,$Q54,$S54,$U54,$W54,$Y54,$AA54,#REF!,#REF!),2)+$B54/2&gt;=M54)),($E$5/$B$4),0))))</f>
        <v>0</v>
      </c>
      <c r="O54" s="216" t="str">
        <f t="shared" si="41"/>
        <v/>
      </c>
      <c r="P54" s="217" t="str">
        <f>IF($A54="","",IF(O54="","",IF($K$4="Media aritmética",(O54&lt;=$B54)*($E$5/$B$4)+(O54&gt;$B54)*0,IF(AND(ROUND(AVERAGE($C54,$E54,$G54,$I54,$K54,$M54,$O54,$Q54,$S54,$U54,$W54,$Y54,$AA54,#REF!,#REF!),2)-$B54/2&lt;=O54,(ROUND(AVERAGE($C54,$E54,$G54,$I54,$K54,$M54,$O54,$Q54,$S54,$U54,$W54,$Y54,$AA54,#REF!,#REF!),2)+$B54/2&gt;=O54)),($E$5/$B$4),0))))</f>
        <v/>
      </c>
      <c r="Q54" s="216">
        <f t="shared" si="42"/>
        <v>1500000</v>
      </c>
      <c r="R54" s="217">
        <f>IF($A54="","",IF(Q54="","",IF($K$4="Media aritmética",(Q54&lt;=$B54)*($E$5/$B$4)+(Q54&gt;$B54)*0,IF(AND(ROUND(AVERAGE($C54,$E54,$G54,$I54,$K54,$M54,$O54,$Q54,$S54,$U54,$W54,$Y54,$AA54,#REF!,#REF!),2)-$B54/2&lt;=Q54,(ROUND(AVERAGE($C54,$E54,$G54,$I54,$K54,$M54,$O54,$Q54,$S54,$U54,$W54,$Y54,$AA54,#REF!,#REF!),2)+$B54/2&gt;=Q54)),($E$5/$B$4),0))))</f>
        <v>1.9672131147540983</v>
      </c>
      <c r="S54" s="216">
        <f t="shared" si="43"/>
        <v>1800000</v>
      </c>
      <c r="T54" s="217">
        <f>IF($A54="","",IF(S54="","",IF($K$4="Media aritmética",(S54&lt;=$B54)*($E$5/$B$4)+(S54&gt;$B54)*0,IF(AND(ROUND(AVERAGE($C54,$E54,$G54,$I54,$K54,$M54,$O54,$Q54,$S54,$U54,$W54,$Y54,$AA54,#REF!,#REF!),2)-$B54/2&lt;=S54,(ROUND(AVERAGE($C54,$E54,$G54,$I54,$K54,$M54,$O54,$Q54,$S54,$U54,$W54,$Y54,$AA54,#REF!,#REF!),2)+$B54/2&gt;=S54)),($E$5/$B$4),0))))</f>
        <v>1.9672131147540983</v>
      </c>
      <c r="U54" s="216">
        <f t="shared" si="44"/>
        <v>1800000</v>
      </c>
      <c r="V54" s="217">
        <f>IF($A54="","",IF(U54="","",IF($K$4="Media aritmética",(U54&lt;=$B54)*($E$5/$B$4)+(U54&gt;$B54)*0,IF(AND(ROUND(AVERAGE($C54,$E54,$G54,$I54,$K54,$M54,$O54,$Q54,$S54,$U54,$W54,$Y54,$AA54,#REF!,#REF!),2)-$B54/2&lt;=U54,(ROUND(AVERAGE($C54,$E54,$G54,$I54,$K54,$M54,$O54,$Q54,$S54,$U54,$W54,$Y54,$AA54,#REF!,#REF!),2)+$B54/2&gt;=U54)),($E$5/$B$4),0))))</f>
        <v>1.9672131147540983</v>
      </c>
      <c r="W54" s="216" t="str">
        <f t="shared" si="45"/>
        <v/>
      </c>
      <c r="X54" s="217" t="str">
        <f>IF($A54="","",IF(W54="","",IF($K$4="Media aritmética",(W54&lt;=$B54)*($E$5/$B$4)+(W54&gt;$B54)*0,IF(AND(ROUND(AVERAGE($C54,$E54,$G54,$I54,$K54,$M54,$O54,$Q54,$S54,$U54,$W54,$Y54,$AA54,#REF!,#REF!),2)-$B54/2&lt;=W54,(ROUND(AVERAGE($C54,$E54,$G54,$I54,$K54,$M54,$O54,$Q54,$S54,$U54,$W54,$Y54,$AA54,#REF!,#REF!),2)+$B54/2&gt;=W54)),($E$5/$B$4),0))))</f>
        <v/>
      </c>
      <c r="Y54" s="216">
        <f t="shared" si="46"/>
        <v>1750000</v>
      </c>
      <c r="Z54" s="217">
        <f>IF($A54="","",IF(Y54="","",IF($K$4="Media aritmética",(Y54&lt;=$B54)*($E$5/$B$4)+(Y54&gt;$B54)*0,IF(AND(ROUND(AVERAGE($C54,$E54,$G54,$I54,$K54,$M54,$O54,$Q54,$S54,$U54,$W54,$Y54,$AA54,#REF!,#REF!),2)-$B54/2&lt;=Y54,(ROUND(AVERAGE($C54,$E54,$G54,$I54,$K54,$M54,$O54,$Q54,$S54,$U54,$W54,$Y54,$AA54,#REF!,#REF!),2)+$B54/2&gt;=Y54)),($E$5/$B$4),0))))</f>
        <v>1.9672131147540983</v>
      </c>
      <c r="AA54" s="216">
        <f t="shared" si="47"/>
        <v>7362500</v>
      </c>
      <c r="AB54" s="217">
        <f>IF($A54="","",IF(AA54="","",IF($K$4="Media aritmética",(AA54&lt;=$B54)*($E$5/$B$4)+(AA54&gt;$B54)*0,IF(AND(ROUND(AVERAGE($C54,$E54,$G54,$I54,$K54,$M54,$O54,$Q54,$S54,$U54,$W54,$Y54,$AA54,#REF!,#REF!),2)-$B54/2&lt;=AA54,(ROUND(AVERAGE($C54,$E54,$G54,$I54,$K54,$M54,$O54,$Q54,$S54,$U54,$W54,$Y54,$AA54,#REF!,#REF!),2)+$B54/2&gt;=AA54)),($E$5/$B$4),0))))</f>
        <v>0</v>
      </c>
      <c r="AD54" s="218"/>
      <c r="AE54" s="219"/>
      <c r="AF54" s="219"/>
    </row>
    <row r="55" spans="1:32" s="210" customFormat="1" ht="21" customHeight="1">
      <c r="A55" s="214" t="s">
        <v>468</v>
      </c>
      <c r="B55" s="215">
        <f t="shared" si="48"/>
        <v>18924000</v>
      </c>
      <c r="C55" s="216">
        <f t="shared" si="35"/>
        <v>12600000</v>
      </c>
      <c r="D55" s="217">
        <f>IF($A55="","",IF(C55="","",IF($K$4="Media aritmética",(C55&lt;=$B55)*($E$5/$B$4)+(C55&gt;$B55)*0,IF(AND(ROUND(AVERAGE($C55,$E55,$G55,$I55,$K55,$M55,$O55,$Q55,$S55,$U55,$W55,$Y55,$AA55,#REF!,#REF!),2)-$B55/2&lt;=C55,(ROUND(AVERAGE($C55,$E55,$G55,$I55,$K55,$M55,$O55,$Q55,$S55,$U55,$W55,$Y55,$AA55,#REF!,#REF!),2)+$B55/2&gt;=C55)),($E$5/$B$4),0))))</f>
        <v>1.9672131147540983</v>
      </c>
      <c r="E55" s="216">
        <f t="shared" si="36"/>
        <v>17100000</v>
      </c>
      <c r="F55" s="217">
        <f>IF($A55="","",IF(E55="","",IF($K$4="Media aritmética",(E55&lt;=$B55)*($E$5/$B$4)+(E55&gt;$B55)*0,IF(AND(ROUND(AVERAGE($C55,$E55,$G55,$I55,$K55,$M55,$O55,$Q55,$S55,$U55,$W55,$Y55,$AA55,#REF!,#REF!),2)-$B55/2&lt;=E55,(ROUND(AVERAGE($C55,$E55,$G55,$I55,$K55,$M55,$O55,$Q55,$S55,$U55,$W55,$Y55,$AA55,#REF!,#REF!),2)+$B55/2&gt;=E55)),($E$5/$B$4),0))))</f>
        <v>1.9672131147540983</v>
      </c>
      <c r="G55" s="216" t="str">
        <f t="shared" si="37"/>
        <v/>
      </c>
      <c r="H55" s="217" t="str">
        <f>IF($A55="","",IF(G55="","",IF($K$4="Media aritmética",(G55&lt;=$B55)*($E$5/$B$4)+(G55&gt;$B55)*0,IF(AND(ROUND(AVERAGE($C55,$E55,$G55,$I55,$K55,$M55,$O55,$Q55,$S55,$U55,$W55,$Y55,$AA55,#REF!,#REF!),2)-$B55/2&lt;=G55,(ROUND(AVERAGE($C55,$E55,$G55,$I55,$K55,$M55,$O55,$Q55,$S55,$U55,$W55,$Y55,$AA55,#REF!,#REF!),2)+$B55/2&gt;=G55)),($E$5/$B$4),0))))</f>
        <v/>
      </c>
      <c r="I55" s="216">
        <f t="shared" si="38"/>
        <v>12600000</v>
      </c>
      <c r="J55" s="217">
        <f>IF($A55="","",IF(I55="","",IF($K$4="Media aritmética",(I55&lt;=$B55)*($E$5/$B$4)+(I55&gt;$B55)*0,IF(AND(ROUND(AVERAGE($C55,$E55,$G55,$I55,$K55,$M55,$O55,$Q55,$S55,$U55,$W55,$Y55,$AA55,#REF!,#REF!),2)-$B55/2&lt;=I55,(ROUND(AVERAGE($C55,$E55,$G55,$I55,$K55,$M55,$O55,$Q55,$S55,$U55,$W55,$Y55,$AA55,#REF!,#REF!),2)+$B55/2&gt;=I55)),($E$5/$B$4),0))))</f>
        <v>1.9672131147540983</v>
      </c>
      <c r="K55" s="216" t="str">
        <f t="shared" si="39"/>
        <v/>
      </c>
      <c r="L55" s="217" t="str">
        <f>IF($A55="","",IF(K55="","",IF($K$4="Media aritmética",(K55&lt;=$B55)*($E$5/$B$4)+(K55&gt;$B55)*0,IF(AND(ROUND(AVERAGE($C55,$E55,$G55,$I55,$K55,$M55,$O55,$Q55,$S55,$U55,$W55,$Y55,$AA55,#REF!,#REF!),2)-$B55/2&lt;=K55,(ROUND(AVERAGE($C55,$E55,$G55,$I55,$K55,$M55,$O55,$Q55,$S55,$U55,$W55,$Y55,$AA55,#REF!,#REF!),2)+$B55/2&gt;=K55)),($E$5/$B$4),0))))</f>
        <v/>
      </c>
      <c r="M55" s="216">
        <f t="shared" si="49"/>
        <v>13950000</v>
      </c>
      <c r="N55" s="217">
        <f>IF($A55="","",IF(M55="","",IF($K$4="Media aritmética",(M55&lt;=$B55)*($E$5/$B$4)+(M55&gt;$B55)*0,IF(AND(ROUND(AVERAGE($C55,$E55,$G55,$I55,$K55,$M55,$O55,$Q55,$S55,$U55,$W55,$Y55,$AA55,#REF!,#REF!),2)-$B55/2&lt;=M55,(ROUND(AVERAGE($C55,$E55,$G55,$I55,$K55,$M55,$O55,$Q55,$S55,$U55,$W55,$Y55,$AA55,#REF!,#REF!),2)+$B55/2&gt;=M55)),($E$5/$B$4),0))))</f>
        <v>1.9672131147540983</v>
      </c>
      <c r="O55" s="216" t="str">
        <f t="shared" si="41"/>
        <v/>
      </c>
      <c r="P55" s="217" t="str">
        <f>IF($A55="","",IF(O55="","",IF($K$4="Media aritmética",(O55&lt;=$B55)*($E$5/$B$4)+(O55&gt;$B55)*0,IF(AND(ROUND(AVERAGE($C55,$E55,$G55,$I55,$K55,$M55,$O55,$Q55,$S55,$U55,$W55,$Y55,$AA55,#REF!,#REF!),2)-$B55/2&lt;=O55,(ROUND(AVERAGE($C55,$E55,$G55,$I55,$K55,$M55,$O55,$Q55,$S55,$U55,$W55,$Y55,$AA55,#REF!,#REF!),2)+$B55/2&gt;=O55)),($E$5/$B$4),0))))</f>
        <v/>
      </c>
      <c r="Q55" s="216">
        <f t="shared" si="42"/>
        <v>9000000</v>
      </c>
      <c r="R55" s="217">
        <f>IF($A55="","",IF(Q55="","",IF($K$4="Media aritmética",(Q55&lt;=$B55)*($E$5/$B$4)+(Q55&gt;$B55)*0,IF(AND(ROUND(AVERAGE($C55,$E55,$G55,$I55,$K55,$M55,$O55,$Q55,$S55,$U55,$W55,$Y55,$AA55,#REF!,#REF!),2)-$B55/2&lt;=Q55,(ROUND(AVERAGE($C55,$E55,$G55,$I55,$K55,$M55,$O55,$Q55,$S55,$U55,$W55,$Y55,$AA55,#REF!,#REF!),2)+$B55/2&gt;=Q55)),($E$5/$B$4),0))))</f>
        <v>1.9672131147540983</v>
      </c>
      <c r="S55" s="216">
        <f t="shared" si="43"/>
        <v>15525000</v>
      </c>
      <c r="T55" s="217">
        <f>IF($A55="","",IF(S55="","",IF($K$4="Media aritmética",(S55&lt;=$B55)*($E$5/$B$4)+(S55&gt;$B55)*0,IF(AND(ROUND(AVERAGE($C55,$E55,$G55,$I55,$K55,$M55,$O55,$Q55,$S55,$U55,$W55,$Y55,$AA55,#REF!,#REF!),2)-$B55/2&lt;=S55,(ROUND(AVERAGE($C55,$E55,$G55,$I55,$K55,$M55,$O55,$Q55,$S55,$U55,$W55,$Y55,$AA55,#REF!,#REF!),2)+$B55/2&gt;=S55)),($E$5/$B$4),0))))</f>
        <v>1.9672131147540983</v>
      </c>
      <c r="U55" s="216">
        <f t="shared" si="44"/>
        <v>11250000</v>
      </c>
      <c r="V55" s="217">
        <f>IF($A55="","",IF(U55="","",IF($K$4="Media aritmética",(U55&lt;=$B55)*($E$5/$B$4)+(U55&gt;$B55)*0,IF(AND(ROUND(AVERAGE($C55,$E55,$G55,$I55,$K55,$M55,$O55,$Q55,$S55,$U55,$W55,$Y55,$AA55,#REF!,#REF!),2)-$B55/2&lt;=U55,(ROUND(AVERAGE($C55,$E55,$G55,$I55,$K55,$M55,$O55,$Q55,$S55,$U55,$W55,$Y55,$AA55,#REF!,#REF!),2)+$B55/2&gt;=U55)),($E$5/$B$4),0))))</f>
        <v>1.9672131147540983</v>
      </c>
      <c r="W55" s="216" t="str">
        <f t="shared" si="45"/>
        <v/>
      </c>
      <c r="X55" s="217" t="str">
        <f>IF($A55="","",IF(W55="","",IF($K$4="Media aritmética",(W55&lt;=$B55)*($E$5/$B$4)+(W55&gt;$B55)*0,IF(AND(ROUND(AVERAGE($C55,$E55,$G55,$I55,$K55,$M55,$O55,$Q55,$S55,$U55,$W55,$Y55,$AA55,#REF!,#REF!),2)-$B55/2&lt;=W55,(ROUND(AVERAGE($C55,$E55,$G55,$I55,$K55,$M55,$O55,$Q55,$S55,$U55,$W55,$Y55,$AA55,#REF!,#REF!),2)+$B55/2&gt;=W55)),($E$5/$B$4),0))))</f>
        <v/>
      </c>
      <c r="Y55" s="216">
        <f t="shared" si="46"/>
        <v>11250000</v>
      </c>
      <c r="Z55" s="217">
        <f>IF($A55="","",IF(Y55="","",IF($K$4="Media aritmética",(Y55&lt;=$B55)*($E$5/$B$4)+(Y55&gt;$B55)*0,IF(AND(ROUND(AVERAGE($C55,$E55,$G55,$I55,$K55,$M55,$O55,$Q55,$S55,$U55,$W55,$Y55,$AA55,#REF!,#REF!),2)-$B55/2&lt;=Y55,(ROUND(AVERAGE($C55,$E55,$G55,$I55,$K55,$M55,$O55,$Q55,$S55,$U55,$W55,$Y55,$AA55,#REF!,#REF!),2)+$B55/2&gt;=Y55)),($E$5/$B$4),0))))</f>
        <v>1.9672131147540983</v>
      </c>
      <c r="AA55" s="216">
        <f t="shared" si="47"/>
        <v>67041000</v>
      </c>
      <c r="AB55" s="217">
        <f>IF($A55="","",IF(AA55="","",IF($K$4="Media aritmética",(AA55&lt;=$B55)*($E$5/$B$4)+(AA55&gt;$B55)*0,IF(AND(ROUND(AVERAGE($C55,$E55,$G55,$I55,$K55,$M55,$O55,$Q55,$S55,$U55,$W55,$Y55,$AA55,#REF!,#REF!),2)-$B55/2&lt;=AA55,(ROUND(AVERAGE($C55,$E55,$G55,$I55,$K55,$M55,$O55,$Q55,$S55,$U55,$W55,$Y55,$AA55,#REF!,#REF!),2)+$B55/2&gt;=AA55)),($E$5/$B$4),0))))</f>
        <v>0</v>
      </c>
      <c r="AD55" s="218"/>
      <c r="AE55" s="219"/>
      <c r="AF55" s="219"/>
    </row>
    <row r="56" spans="1:32" s="210" customFormat="1" ht="21" customHeight="1">
      <c r="A56" s="214" t="s">
        <v>496</v>
      </c>
      <c r="B56" s="215">
        <f t="shared" si="48"/>
        <v>1255055.56</v>
      </c>
      <c r="C56" s="216">
        <f t="shared" si="35"/>
        <v>1240000</v>
      </c>
      <c r="D56" s="217">
        <f>IF($A56="","",IF(C56="","",IF($K$4="Media aritmética",(C56&lt;=$B56)*($E$5/$B$4)+(C56&gt;$B56)*0,IF(AND(ROUND(AVERAGE($C56,$E56,$G56,$I56,$K56,$M56,$O56,$Q56,$S56,$U56,$W56,$Y56,$AA56,#REF!,#REF!),2)-$B56/2&lt;=C56,(ROUND(AVERAGE($C56,$E56,$G56,$I56,$K56,$M56,$O56,$Q56,$S56,$U56,$W56,$Y56,$AA56,#REF!,#REF!),2)+$B56/2&gt;=C56)),($E$5/$B$4),0))))</f>
        <v>1.9672131147540983</v>
      </c>
      <c r="E56" s="216">
        <f t="shared" si="36"/>
        <v>1150000</v>
      </c>
      <c r="F56" s="217">
        <f>IF($A56="","",IF(E56="","",IF($K$4="Media aritmética",(E56&lt;=$B56)*($E$5/$B$4)+(E56&gt;$B56)*0,IF(AND(ROUND(AVERAGE($C56,$E56,$G56,$I56,$K56,$M56,$O56,$Q56,$S56,$U56,$W56,$Y56,$AA56,#REF!,#REF!),2)-$B56/2&lt;=E56,(ROUND(AVERAGE($C56,$E56,$G56,$I56,$K56,$M56,$O56,$Q56,$S56,$U56,$W56,$Y56,$AA56,#REF!,#REF!),2)+$B56/2&gt;=E56)),($E$5/$B$4),0))))</f>
        <v>1.9672131147540983</v>
      </c>
      <c r="G56" s="216" t="str">
        <f t="shared" si="37"/>
        <v/>
      </c>
      <c r="H56" s="217" t="str">
        <f>IF($A56="","",IF(G56="","",IF($K$4="Media aritmética",(G56&lt;=$B56)*($E$5/$B$4)+(G56&gt;$B56)*0,IF(AND(ROUND(AVERAGE($C56,$E56,$G56,$I56,$K56,$M56,$O56,$Q56,$S56,$U56,$W56,$Y56,$AA56,#REF!,#REF!),2)-$B56/2&lt;=G56,(ROUND(AVERAGE($C56,$E56,$G56,$I56,$K56,$M56,$O56,$Q56,$S56,$U56,$W56,$Y56,$AA56,#REF!,#REF!),2)+$B56/2&gt;=G56)),($E$5/$B$4),0))))</f>
        <v/>
      </c>
      <c r="I56" s="216">
        <f t="shared" si="38"/>
        <v>1237300</v>
      </c>
      <c r="J56" s="217">
        <f>IF($A56="","",IF(I56="","",IF($K$4="Media aritmética",(I56&lt;=$B56)*($E$5/$B$4)+(I56&gt;$B56)*0,IF(AND(ROUND(AVERAGE($C56,$E56,$G56,$I56,$K56,$M56,$O56,$Q56,$S56,$U56,$W56,$Y56,$AA56,#REF!,#REF!),2)-$B56/2&lt;=I56,(ROUND(AVERAGE($C56,$E56,$G56,$I56,$K56,$M56,$O56,$Q56,$S56,$U56,$W56,$Y56,$AA56,#REF!,#REF!),2)+$B56/2&gt;=I56)),($E$5/$B$4),0))))</f>
        <v>1.9672131147540983</v>
      </c>
      <c r="K56" s="216" t="str">
        <f t="shared" si="39"/>
        <v/>
      </c>
      <c r="L56" s="217" t="str">
        <f>IF($A56="","",IF(K56="","",IF($K$4="Media aritmética",(K56&lt;=$B56)*($E$5/$B$4)+(K56&gt;$B56)*0,IF(AND(ROUND(AVERAGE($C56,$E56,$G56,$I56,$K56,$M56,$O56,$Q56,$S56,$U56,$W56,$Y56,$AA56,#REF!,#REF!),2)-$B56/2&lt;=K56,(ROUND(AVERAGE($C56,$E56,$G56,$I56,$K56,$M56,$O56,$Q56,$S56,$U56,$W56,$Y56,$AA56,#REF!,#REF!),2)+$B56/2&gt;=K56)),($E$5/$B$4),0))))</f>
        <v/>
      </c>
      <c r="M56" s="216">
        <f t="shared" si="49"/>
        <v>1120000</v>
      </c>
      <c r="N56" s="217">
        <f>IF($A56="","",IF(M56="","",IF($K$4="Media aritmética",(M56&lt;=$B56)*($E$5/$B$4)+(M56&gt;$B56)*0,IF(AND(ROUND(AVERAGE($C56,$E56,$G56,$I56,$K56,$M56,$O56,$Q56,$S56,$U56,$W56,$Y56,$AA56,#REF!,#REF!),2)-$B56/2&lt;=M56,(ROUND(AVERAGE($C56,$E56,$G56,$I56,$K56,$M56,$O56,$Q56,$S56,$U56,$W56,$Y56,$AA56,#REF!,#REF!),2)+$B56/2&gt;=M56)),($E$5/$B$4),0))))</f>
        <v>1.9672131147540983</v>
      </c>
      <c r="O56" s="216" t="str">
        <f t="shared" si="41"/>
        <v/>
      </c>
      <c r="P56" s="217" t="str">
        <f>IF($A56="","",IF(O56="","",IF($K$4="Media aritmética",(O56&lt;=$B56)*($E$5/$B$4)+(O56&gt;$B56)*0,IF(AND(ROUND(AVERAGE($C56,$E56,$G56,$I56,$K56,$M56,$O56,$Q56,$S56,$U56,$W56,$Y56,$AA56,#REF!,#REF!),2)-$B56/2&lt;=O56,(ROUND(AVERAGE($C56,$E56,$G56,$I56,$K56,$M56,$O56,$Q56,$S56,$U56,$W56,$Y56,$AA56,#REF!,#REF!),2)+$B56/2&gt;=O56)),($E$5/$B$4),0))))</f>
        <v/>
      </c>
      <c r="Q56" s="216">
        <f t="shared" si="42"/>
        <v>1500000</v>
      </c>
      <c r="R56" s="217">
        <f>IF($A56="","",IF(Q56="","",IF($K$4="Media aritmética",(Q56&lt;=$B56)*($E$5/$B$4)+(Q56&gt;$B56)*0,IF(AND(ROUND(AVERAGE($C56,$E56,$G56,$I56,$K56,$M56,$O56,$Q56,$S56,$U56,$W56,$Y56,$AA56,#REF!,#REF!),2)-$B56/2&lt;=Q56,(ROUND(AVERAGE($C56,$E56,$G56,$I56,$K56,$M56,$O56,$Q56,$S56,$U56,$W56,$Y56,$AA56,#REF!,#REF!),2)+$B56/2&gt;=Q56)),($E$5/$B$4),0))))</f>
        <v>0</v>
      </c>
      <c r="S56" s="216">
        <f t="shared" si="43"/>
        <v>1180000</v>
      </c>
      <c r="T56" s="217">
        <f>IF($A56="","",IF(S56="","",IF($K$4="Media aritmética",(S56&lt;=$B56)*($E$5/$B$4)+(S56&gt;$B56)*0,IF(AND(ROUND(AVERAGE($C56,$E56,$G56,$I56,$K56,$M56,$O56,$Q56,$S56,$U56,$W56,$Y56,$AA56,#REF!,#REF!),2)-$B56/2&lt;=S56,(ROUND(AVERAGE($C56,$E56,$G56,$I56,$K56,$M56,$O56,$Q56,$S56,$U56,$W56,$Y56,$AA56,#REF!,#REF!),2)+$B56/2&gt;=S56)),($E$5/$B$4),0))))</f>
        <v>1.9672131147540983</v>
      </c>
      <c r="U56" s="216">
        <f t="shared" si="44"/>
        <v>1200000</v>
      </c>
      <c r="V56" s="217">
        <f>IF($A56="","",IF(U56="","",IF($K$4="Media aritmética",(U56&lt;=$B56)*($E$5/$B$4)+(U56&gt;$B56)*0,IF(AND(ROUND(AVERAGE($C56,$E56,$G56,$I56,$K56,$M56,$O56,$Q56,$S56,$U56,$W56,$Y56,$AA56,#REF!,#REF!),2)-$B56/2&lt;=U56,(ROUND(AVERAGE($C56,$E56,$G56,$I56,$K56,$M56,$O56,$Q56,$S56,$U56,$W56,$Y56,$AA56,#REF!,#REF!),2)+$B56/2&gt;=U56)),($E$5/$B$4),0))))</f>
        <v>1.9672131147540983</v>
      </c>
      <c r="W56" s="216" t="str">
        <f t="shared" si="45"/>
        <v/>
      </c>
      <c r="X56" s="217" t="str">
        <f>IF($A56="","",IF(W56="","",IF($K$4="Media aritmética",(W56&lt;=$B56)*($E$5/$B$4)+(W56&gt;$B56)*0,IF(AND(ROUND(AVERAGE($C56,$E56,$G56,$I56,$K56,$M56,$O56,$Q56,$S56,$U56,$W56,$Y56,$AA56,#REF!,#REF!),2)-$B56/2&lt;=W56,(ROUND(AVERAGE($C56,$E56,$G56,$I56,$K56,$M56,$O56,$Q56,$S56,$U56,$W56,$Y56,$AA56,#REF!,#REF!),2)+$B56/2&gt;=W56)),($E$5/$B$4),0))))</f>
        <v/>
      </c>
      <c r="Y56" s="216">
        <f t="shared" si="46"/>
        <v>1170000</v>
      </c>
      <c r="Z56" s="217">
        <f>IF($A56="","",IF(Y56="","",IF($K$4="Media aritmética",(Y56&lt;=$B56)*($E$5/$B$4)+(Y56&gt;$B56)*0,IF(AND(ROUND(AVERAGE($C56,$E56,$G56,$I56,$K56,$M56,$O56,$Q56,$S56,$U56,$W56,$Y56,$AA56,#REF!,#REF!),2)-$B56/2&lt;=Y56,(ROUND(AVERAGE($C56,$E56,$G56,$I56,$K56,$M56,$O56,$Q56,$S56,$U56,$W56,$Y56,$AA56,#REF!,#REF!),2)+$B56/2&gt;=Y56)),($E$5/$B$4),0))))</f>
        <v>1.9672131147540983</v>
      </c>
      <c r="AA56" s="216">
        <f t="shared" si="47"/>
        <v>1498200</v>
      </c>
      <c r="AB56" s="217">
        <f>IF($A56="","",IF(AA56="","",IF($K$4="Media aritmética",(AA56&lt;=$B56)*($E$5/$B$4)+(AA56&gt;$B56)*0,IF(AND(ROUND(AVERAGE($C56,$E56,$G56,$I56,$K56,$M56,$O56,$Q56,$S56,$U56,$W56,$Y56,$AA56,#REF!,#REF!),2)-$B56/2&lt;=AA56,(ROUND(AVERAGE($C56,$E56,$G56,$I56,$K56,$M56,$O56,$Q56,$S56,$U56,$W56,$Y56,$AA56,#REF!,#REF!),2)+$B56/2&gt;=AA56)),($E$5/$B$4),0))))</f>
        <v>0</v>
      </c>
      <c r="AD56" s="218"/>
      <c r="AE56" s="219"/>
      <c r="AF56" s="219"/>
    </row>
    <row r="57" spans="1:32" s="210" customFormat="1" ht="21" customHeight="1">
      <c r="A57" s="214" t="s">
        <v>498</v>
      </c>
      <c r="B57" s="215">
        <f t="shared" si="48"/>
        <v>1462004.44</v>
      </c>
      <c r="C57" s="216">
        <f t="shared" si="35"/>
        <v>2256000</v>
      </c>
      <c r="D57" s="217">
        <f>IF($A57="","",IF(C57="","",IF($K$4="Media aritmética",(C57&lt;=$B57)*($E$5/$B$4)+(C57&gt;$B57)*0,IF(AND(ROUND(AVERAGE($C57,$E57,$G57,$I57,$K57,$M57,$O57,$Q57,$S57,$U57,$W57,$Y57,$AA57,#REF!,#REF!),2)-$B57/2&lt;=C57,(ROUND(AVERAGE($C57,$E57,$G57,$I57,$K57,$M57,$O57,$Q57,$S57,$U57,$W57,$Y57,$AA57,#REF!,#REF!),2)+$B57/2&gt;=C57)),($E$5/$B$4),0))))</f>
        <v>0</v>
      </c>
      <c r="E57" s="216">
        <f t="shared" si="36"/>
        <v>1600000</v>
      </c>
      <c r="F57" s="217">
        <f>IF($A57="","",IF(E57="","",IF($K$4="Media aritmética",(E57&lt;=$B57)*($E$5/$B$4)+(E57&gt;$B57)*0,IF(AND(ROUND(AVERAGE($C57,$E57,$G57,$I57,$K57,$M57,$O57,$Q57,$S57,$U57,$W57,$Y57,$AA57,#REF!,#REF!),2)-$B57/2&lt;=E57,(ROUND(AVERAGE($C57,$E57,$G57,$I57,$K57,$M57,$O57,$Q57,$S57,$U57,$W57,$Y57,$AA57,#REF!,#REF!),2)+$B57/2&gt;=E57)),($E$5/$B$4),0))))</f>
        <v>0</v>
      </c>
      <c r="G57" s="216" t="str">
        <f t="shared" si="37"/>
        <v/>
      </c>
      <c r="H57" s="217" t="str">
        <f>IF($A57="","",IF(G57="","",IF($K$4="Media aritmética",(G57&lt;=$B57)*($E$5/$B$4)+(G57&gt;$B57)*0,IF(AND(ROUND(AVERAGE($C57,$E57,$G57,$I57,$K57,$M57,$O57,$Q57,$S57,$U57,$W57,$Y57,$AA57,#REF!,#REF!),2)-$B57/2&lt;=G57,(ROUND(AVERAGE($C57,$E57,$G57,$I57,$K57,$M57,$O57,$Q57,$S57,$U57,$W57,$Y57,$AA57,#REF!,#REF!),2)+$B57/2&gt;=G57)),($E$5/$B$4),0))))</f>
        <v/>
      </c>
      <c r="I57" s="216">
        <f t="shared" si="38"/>
        <v>2248040</v>
      </c>
      <c r="J57" s="217">
        <f>IF($A57="","",IF(I57="","",IF($K$4="Media aritmética",(I57&lt;=$B57)*($E$5/$B$4)+(I57&gt;$B57)*0,IF(AND(ROUND(AVERAGE($C57,$E57,$G57,$I57,$K57,$M57,$O57,$Q57,$S57,$U57,$W57,$Y57,$AA57,#REF!,#REF!),2)-$B57/2&lt;=I57,(ROUND(AVERAGE($C57,$E57,$G57,$I57,$K57,$M57,$O57,$Q57,$S57,$U57,$W57,$Y57,$AA57,#REF!,#REF!),2)+$B57/2&gt;=I57)),($E$5/$B$4),0))))</f>
        <v>0</v>
      </c>
      <c r="K57" s="216" t="str">
        <f t="shared" si="39"/>
        <v/>
      </c>
      <c r="L57" s="217" t="str">
        <f>IF($A57="","",IF(K57="","",IF($K$4="Media aritmética",(K57&lt;=$B57)*($E$5/$B$4)+(K57&gt;$B57)*0,IF(AND(ROUND(AVERAGE($C57,$E57,$G57,$I57,$K57,$M57,$O57,$Q57,$S57,$U57,$W57,$Y57,$AA57,#REF!,#REF!),2)-$B57/2&lt;=K57,(ROUND(AVERAGE($C57,$E57,$G57,$I57,$K57,$M57,$O57,$Q57,$S57,$U57,$W57,$Y57,$AA57,#REF!,#REF!),2)+$B57/2&gt;=K57)),($E$5/$B$4),0))))</f>
        <v/>
      </c>
      <c r="M57" s="216">
        <f t="shared" si="49"/>
        <v>840000</v>
      </c>
      <c r="N57" s="217">
        <f>IF($A57="","",IF(M57="","",IF($K$4="Media aritmética",(M57&lt;=$B57)*($E$5/$B$4)+(M57&gt;$B57)*0,IF(AND(ROUND(AVERAGE($C57,$E57,$G57,$I57,$K57,$M57,$O57,$Q57,$S57,$U57,$W57,$Y57,$AA57,#REF!,#REF!),2)-$B57/2&lt;=M57,(ROUND(AVERAGE($C57,$E57,$G57,$I57,$K57,$M57,$O57,$Q57,$S57,$U57,$W57,$Y57,$AA57,#REF!,#REF!),2)+$B57/2&gt;=M57)),($E$5/$B$4),0))))</f>
        <v>1.9672131147540983</v>
      </c>
      <c r="O57" s="216" t="str">
        <f t="shared" si="41"/>
        <v/>
      </c>
      <c r="P57" s="217" t="str">
        <f>IF($A57="","",IF(O57="","",IF($K$4="Media aritmética",(O57&lt;=$B57)*($E$5/$B$4)+(O57&gt;$B57)*0,IF(AND(ROUND(AVERAGE($C57,$E57,$G57,$I57,$K57,$M57,$O57,$Q57,$S57,$U57,$W57,$Y57,$AA57,#REF!,#REF!),2)-$B57/2&lt;=O57,(ROUND(AVERAGE($C57,$E57,$G57,$I57,$K57,$M57,$O57,$Q57,$S57,$U57,$W57,$Y57,$AA57,#REF!,#REF!),2)+$B57/2&gt;=O57)),($E$5/$B$4),0))))</f>
        <v/>
      </c>
      <c r="Q57" s="216">
        <f t="shared" si="42"/>
        <v>2000000</v>
      </c>
      <c r="R57" s="217">
        <f>IF($A57="","",IF(Q57="","",IF($K$4="Media aritmética",(Q57&lt;=$B57)*($E$5/$B$4)+(Q57&gt;$B57)*0,IF(AND(ROUND(AVERAGE($C57,$E57,$G57,$I57,$K57,$M57,$O57,$Q57,$S57,$U57,$W57,$Y57,$AA57,#REF!,#REF!),2)-$B57/2&lt;=Q57,(ROUND(AVERAGE($C57,$E57,$G57,$I57,$K57,$M57,$O57,$Q57,$S57,$U57,$W57,$Y57,$AA57,#REF!,#REF!),2)+$B57/2&gt;=Q57)),($E$5/$B$4),0))))</f>
        <v>0</v>
      </c>
      <c r="S57" s="216">
        <f t="shared" si="43"/>
        <v>1120000</v>
      </c>
      <c r="T57" s="217">
        <f>IF($A57="","",IF(S57="","",IF($K$4="Media aritmética",(S57&lt;=$B57)*($E$5/$B$4)+(S57&gt;$B57)*0,IF(AND(ROUND(AVERAGE($C57,$E57,$G57,$I57,$K57,$M57,$O57,$Q57,$S57,$U57,$W57,$Y57,$AA57,#REF!,#REF!),2)-$B57/2&lt;=S57,(ROUND(AVERAGE($C57,$E57,$G57,$I57,$K57,$M57,$O57,$Q57,$S57,$U57,$W57,$Y57,$AA57,#REF!,#REF!),2)+$B57/2&gt;=S57)),($E$5/$B$4),0))))</f>
        <v>1.9672131147540983</v>
      </c>
      <c r="U57" s="216">
        <f t="shared" si="44"/>
        <v>1200000</v>
      </c>
      <c r="V57" s="217">
        <f>IF($A57="","",IF(U57="","",IF($K$4="Media aritmética",(U57&lt;=$B57)*($E$5/$B$4)+(U57&gt;$B57)*0,IF(AND(ROUND(AVERAGE($C57,$E57,$G57,$I57,$K57,$M57,$O57,$Q57,$S57,$U57,$W57,$Y57,$AA57,#REF!,#REF!),2)-$B57/2&lt;=U57,(ROUND(AVERAGE($C57,$E57,$G57,$I57,$K57,$M57,$O57,$Q57,$S57,$U57,$W57,$Y57,$AA57,#REF!,#REF!),2)+$B57/2&gt;=U57)),($E$5/$B$4),0))))</f>
        <v>1.9672131147540983</v>
      </c>
      <c r="W57" s="216" t="str">
        <f t="shared" si="45"/>
        <v/>
      </c>
      <c r="X57" s="217" t="str">
        <f>IF($A57="","",IF(W57="","",IF($K$4="Media aritmética",(W57&lt;=$B57)*($E$5/$B$4)+(W57&gt;$B57)*0,IF(AND(ROUND(AVERAGE($C57,$E57,$G57,$I57,$K57,$M57,$O57,$Q57,$S57,$U57,$W57,$Y57,$AA57,#REF!,#REF!),2)-$B57/2&lt;=W57,(ROUND(AVERAGE($C57,$E57,$G57,$I57,$K57,$M57,$O57,$Q57,$S57,$U57,$W57,$Y57,$AA57,#REF!,#REF!),2)+$B57/2&gt;=W57)),($E$5/$B$4),0))))</f>
        <v/>
      </c>
      <c r="Y57" s="216">
        <f t="shared" si="46"/>
        <v>1180000</v>
      </c>
      <c r="Z57" s="217">
        <f>IF($A57="","",IF(Y57="","",IF($K$4="Media aritmética",(Y57&lt;=$B57)*($E$5/$B$4)+(Y57&gt;$B57)*0,IF(AND(ROUND(AVERAGE($C57,$E57,$G57,$I57,$K57,$M57,$O57,$Q57,$S57,$U57,$W57,$Y57,$AA57,#REF!,#REF!),2)-$B57/2&lt;=Y57,(ROUND(AVERAGE($C57,$E57,$G57,$I57,$K57,$M57,$O57,$Q57,$S57,$U57,$W57,$Y57,$AA57,#REF!,#REF!),2)+$B57/2&gt;=Y57)),($E$5/$B$4),0))))</f>
        <v>1.9672131147540983</v>
      </c>
      <c r="AA57" s="216">
        <f t="shared" si="47"/>
        <v>714000</v>
      </c>
      <c r="AB57" s="217">
        <f>IF($A57="","",IF(AA57="","",IF($K$4="Media aritmética",(AA57&lt;=$B57)*($E$5/$B$4)+(AA57&gt;$B57)*0,IF(AND(ROUND(AVERAGE($C57,$E57,$G57,$I57,$K57,$M57,$O57,$Q57,$S57,$U57,$W57,$Y57,$AA57,#REF!,#REF!),2)-$B57/2&lt;=AA57,(ROUND(AVERAGE($C57,$E57,$G57,$I57,$K57,$M57,$O57,$Q57,$S57,$U57,$W57,$Y57,$AA57,#REF!,#REF!),2)+$B57/2&gt;=AA57)),($E$5/$B$4),0))))</f>
        <v>1.9672131147540983</v>
      </c>
      <c r="AD57" s="218"/>
      <c r="AE57" s="219"/>
      <c r="AF57" s="219"/>
    </row>
    <row r="58" spans="1:32" s="210" customFormat="1" ht="21" customHeight="1">
      <c r="A58" s="214" t="s">
        <v>502</v>
      </c>
      <c r="B58" s="215">
        <f t="shared" si="48"/>
        <v>4643061.78</v>
      </c>
      <c r="C58" s="216">
        <f t="shared" si="35"/>
        <v>10054800</v>
      </c>
      <c r="D58" s="217">
        <f>IF($A58="","",IF(C58="","",IF($K$4="Media aritmética",(C58&lt;=$B58)*($E$5/$B$4)+(C58&gt;$B58)*0,IF(AND(ROUND(AVERAGE($C58,$E58,$G58,$I58,$K58,$M58,$O58,$Q58,$S58,$U58,$W58,$Y58,$AA58,#REF!,#REF!),2)-$B58/2&lt;=C58,(ROUND(AVERAGE($C58,$E58,$G58,$I58,$K58,$M58,$O58,$Q58,$S58,$U58,$W58,$Y58,$AA58,#REF!,#REF!),2)+$B58/2&gt;=C58)),($E$5/$B$4),0))))</f>
        <v>0</v>
      </c>
      <c r="E58" s="216">
        <f t="shared" si="36"/>
        <v>7000000</v>
      </c>
      <c r="F58" s="217">
        <f>IF($A58="","",IF(E58="","",IF($K$4="Media aritmética",(E58&lt;=$B58)*($E$5/$B$4)+(E58&gt;$B58)*0,IF(AND(ROUND(AVERAGE($C58,$E58,$G58,$I58,$K58,$M58,$O58,$Q58,$S58,$U58,$W58,$Y58,$AA58,#REF!,#REF!),2)-$B58/2&lt;=E58,(ROUND(AVERAGE($C58,$E58,$G58,$I58,$K58,$M58,$O58,$Q58,$S58,$U58,$W58,$Y58,$AA58,#REF!,#REF!),2)+$B58/2&gt;=E58)),($E$5/$B$4),0))))</f>
        <v>0</v>
      </c>
      <c r="G58" s="216" t="str">
        <f t="shared" si="37"/>
        <v/>
      </c>
      <c r="H58" s="217" t="str">
        <f>IF($A58="","",IF(G58="","",IF($K$4="Media aritmética",(G58&lt;=$B58)*($E$5/$B$4)+(G58&gt;$B58)*0,IF(AND(ROUND(AVERAGE($C58,$E58,$G58,$I58,$K58,$M58,$O58,$Q58,$S58,$U58,$W58,$Y58,$AA58,#REF!,#REF!),2)-$B58/2&lt;=G58,(ROUND(AVERAGE($C58,$E58,$G58,$I58,$K58,$M58,$O58,$Q58,$S58,$U58,$W58,$Y58,$AA58,#REF!,#REF!),2)+$B58/2&gt;=G58)),($E$5/$B$4),0))))</f>
        <v/>
      </c>
      <c r="I58" s="216">
        <f t="shared" si="38"/>
        <v>9736796</v>
      </c>
      <c r="J58" s="217">
        <f>IF($A58="","",IF(I58="","",IF($K$4="Media aritmética",(I58&lt;=$B58)*($E$5/$B$4)+(I58&gt;$B58)*0,IF(AND(ROUND(AVERAGE($C58,$E58,$G58,$I58,$K58,$M58,$O58,$Q58,$S58,$U58,$W58,$Y58,$AA58,#REF!,#REF!),2)-$B58/2&lt;=I58,(ROUND(AVERAGE($C58,$E58,$G58,$I58,$K58,$M58,$O58,$Q58,$S58,$U58,$W58,$Y58,$AA58,#REF!,#REF!),2)+$B58/2&gt;=I58)),($E$5/$B$4),0))))</f>
        <v>0</v>
      </c>
      <c r="K58" s="216" t="str">
        <f t="shared" si="39"/>
        <v/>
      </c>
      <c r="L58" s="217" t="str">
        <f>IF($A58="","",IF(K58="","",IF($K$4="Media aritmética",(K58&lt;=$B58)*($E$5/$B$4)+(K58&gt;$B58)*0,IF(AND(ROUND(AVERAGE($C58,$E58,$G58,$I58,$K58,$M58,$O58,$Q58,$S58,$U58,$W58,$Y58,$AA58,#REF!,#REF!),2)-$B58/2&lt;=K58,(ROUND(AVERAGE($C58,$E58,$G58,$I58,$K58,$M58,$O58,$Q58,$S58,$U58,$W58,$Y58,$AA58,#REF!,#REF!),2)+$B58/2&gt;=K58)),($E$5/$B$4),0))))</f>
        <v/>
      </c>
      <c r="M58" s="216">
        <f t="shared" si="49"/>
        <v>12150000</v>
      </c>
      <c r="N58" s="217">
        <f>IF($A58="","",IF(M58="","",IF($K$4="Media aritmética",(M58&lt;=$B58)*($E$5/$B$4)+(M58&gt;$B58)*0,IF(AND(ROUND(AVERAGE($C58,$E58,$G58,$I58,$K58,$M58,$O58,$Q58,$S58,$U58,$W58,$Y58,$AA58,#REF!,#REF!),2)-$B58/2&lt;=M58,(ROUND(AVERAGE($C58,$E58,$G58,$I58,$K58,$M58,$O58,$Q58,$S58,$U58,$W58,$Y58,$AA58,#REF!,#REF!),2)+$B58/2&gt;=M58)),($E$5/$B$4),0))))</f>
        <v>0</v>
      </c>
      <c r="O58" s="216" t="str">
        <f t="shared" si="41"/>
        <v/>
      </c>
      <c r="P58" s="217" t="str">
        <f>IF($A58="","",IF(O58="","",IF($K$4="Media aritmética",(O58&lt;=$B58)*($E$5/$B$4)+(O58&gt;$B58)*0,IF(AND(ROUND(AVERAGE($C58,$E58,$G58,$I58,$K58,$M58,$O58,$Q58,$S58,$U58,$W58,$Y58,$AA58,#REF!,#REF!),2)-$B58/2&lt;=O58,(ROUND(AVERAGE($C58,$E58,$G58,$I58,$K58,$M58,$O58,$Q58,$S58,$U58,$W58,$Y58,$AA58,#REF!,#REF!),2)+$B58/2&gt;=O58)),($E$5/$B$4),0))))</f>
        <v/>
      </c>
      <c r="Q58" s="216">
        <f t="shared" si="42"/>
        <v>1600000</v>
      </c>
      <c r="R58" s="217">
        <f>IF($A58="","",IF(Q58="","",IF($K$4="Media aritmética",(Q58&lt;=$B58)*($E$5/$B$4)+(Q58&gt;$B58)*0,IF(AND(ROUND(AVERAGE($C58,$E58,$G58,$I58,$K58,$M58,$O58,$Q58,$S58,$U58,$W58,$Y58,$AA58,#REF!,#REF!),2)-$B58/2&lt;=Q58,(ROUND(AVERAGE($C58,$E58,$G58,$I58,$K58,$M58,$O58,$Q58,$S58,$U58,$W58,$Y58,$AA58,#REF!,#REF!),2)+$B58/2&gt;=Q58)),($E$5/$B$4),0))))</f>
        <v>1.9672131147540983</v>
      </c>
      <c r="S58" s="216">
        <f t="shared" si="43"/>
        <v>130000</v>
      </c>
      <c r="T58" s="217">
        <f>IF($A58="","",IF(S58="","",IF($K$4="Media aritmética",(S58&lt;=$B58)*($E$5/$B$4)+(S58&gt;$B58)*0,IF(AND(ROUND(AVERAGE($C58,$E58,$G58,$I58,$K58,$M58,$O58,$Q58,$S58,$U58,$W58,$Y58,$AA58,#REF!,#REF!),2)-$B58/2&lt;=S58,(ROUND(AVERAGE($C58,$E58,$G58,$I58,$K58,$M58,$O58,$Q58,$S58,$U58,$W58,$Y58,$AA58,#REF!,#REF!),2)+$B58/2&gt;=S58)),($E$5/$B$4),0))))</f>
        <v>1.9672131147540983</v>
      </c>
      <c r="U58" s="216">
        <f t="shared" si="44"/>
        <v>125000</v>
      </c>
      <c r="V58" s="217">
        <f>IF($A58="","",IF(U58="","",IF($K$4="Media aritmética",(U58&lt;=$B58)*($E$5/$B$4)+(U58&gt;$B58)*0,IF(AND(ROUND(AVERAGE($C58,$E58,$G58,$I58,$K58,$M58,$O58,$Q58,$S58,$U58,$W58,$Y58,$AA58,#REF!,#REF!),2)-$B58/2&lt;=U58,(ROUND(AVERAGE($C58,$E58,$G58,$I58,$K58,$M58,$O58,$Q58,$S58,$U58,$W58,$Y58,$AA58,#REF!,#REF!),2)+$B58/2&gt;=U58)),($E$5/$B$4),0))))</f>
        <v>1.9672131147540983</v>
      </c>
      <c r="W58" s="216" t="str">
        <f t="shared" si="45"/>
        <v/>
      </c>
      <c r="X58" s="217" t="str">
        <f>IF($A58="","",IF(W58="","",IF($K$4="Media aritmética",(W58&lt;=$B58)*($E$5/$B$4)+(W58&gt;$B58)*0,IF(AND(ROUND(AVERAGE($C58,$E58,$G58,$I58,$K58,$M58,$O58,$Q58,$S58,$U58,$W58,$Y58,$AA58,#REF!,#REF!),2)-$B58/2&lt;=W58,(ROUND(AVERAGE($C58,$E58,$G58,$I58,$K58,$M58,$O58,$Q58,$S58,$U58,$W58,$Y58,$AA58,#REF!,#REF!),2)+$B58/2&gt;=W58)),($E$5/$B$4),0))))</f>
        <v/>
      </c>
      <c r="Y58" s="216">
        <f t="shared" si="46"/>
        <v>120000</v>
      </c>
      <c r="Z58" s="217">
        <f>IF($A58="","",IF(Y58="","",IF($K$4="Media aritmética",(Y58&lt;=$B58)*($E$5/$B$4)+(Y58&gt;$B58)*0,IF(AND(ROUND(AVERAGE($C58,$E58,$G58,$I58,$K58,$M58,$O58,$Q58,$S58,$U58,$W58,$Y58,$AA58,#REF!,#REF!),2)-$B58/2&lt;=Y58,(ROUND(AVERAGE($C58,$E58,$G58,$I58,$K58,$M58,$O58,$Q58,$S58,$U58,$W58,$Y58,$AA58,#REF!,#REF!),2)+$B58/2&gt;=Y58)),($E$5/$B$4),0))))</f>
        <v>1.9672131147540983</v>
      </c>
      <c r="AA58" s="216">
        <f t="shared" si="47"/>
        <v>870960</v>
      </c>
      <c r="AB58" s="217">
        <f>IF($A58="","",IF(AA58="","",IF($K$4="Media aritmética",(AA58&lt;=$B58)*($E$5/$B$4)+(AA58&gt;$B58)*0,IF(AND(ROUND(AVERAGE($C58,$E58,$G58,$I58,$K58,$M58,$O58,$Q58,$S58,$U58,$W58,$Y58,$AA58,#REF!,#REF!),2)-$B58/2&lt;=AA58,(ROUND(AVERAGE($C58,$E58,$G58,$I58,$K58,$M58,$O58,$Q58,$S58,$U58,$W58,$Y58,$AA58,#REF!,#REF!),2)+$B58/2&gt;=AA58)),($E$5/$B$4),0))))</f>
        <v>1.9672131147540983</v>
      </c>
      <c r="AD58" s="218"/>
      <c r="AE58" s="219"/>
      <c r="AF58" s="219"/>
    </row>
    <row r="59" spans="1:32" s="210" customFormat="1" ht="21" customHeight="1">
      <c r="A59" s="214" t="s">
        <v>122</v>
      </c>
      <c r="B59" s="215">
        <f t="shared" si="48"/>
        <v>1042884</v>
      </c>
      <c r="C59" s="216">
        <f t="shared" si="35"/>
        <v>1130400</v>
      </c>
      <c r="D59" s="217">
        <f>IF($A59="","",IF(C59="","",IF($K$4="Media aritmética",(C59&lt;=$B59)*($E$5/$B$4)+(C59&gt;$B59)*0,IF(AND(ROUND(AVERAGE($C59,$E59,$G59,$I59,$K59,$M59,$O59,$Q59,$S59,$U59,$W59,$Y59,$AA59,#REF!,#REF!),2)-$B59/2&lt;=C59,(ROUND(AVERAGE($C59,$E59,$G59,$I59,$K59,$M59,$O59,$Q59,$S59,$U59,$W59,$Y59,$AA59,#REF!,#REF!),2)+$B59/2&gt;=C59)),($E$5/$B$4),0))))</f>
        <v>0</v>
      </c>
      <c r="E59" s="216">
        <f t="shared" si="36"/>
        <v>900000</v>
      </c>
      <c r="F59" s="217">
        <f>IF($A59="","",IF(E59="","",IF($K$4="Media aritmética",(E59&lt;=$B59)*($E$5/$B$4)+(E59&gt;$B59)*0,IF(AND(ROUND(AVERAGE($C59,$E59,$G59,$I59,$K59,$M59,$O59,$Q59,$S59,$U59,$W59,$Y59,$AA59,#REF!,#REF!),2)-$B59/2&lt;=E59,(ROUND(AVERAGE($C59,$E59,$G59,$I59,$K59,$M59,$O59,$Q59,$S59,$U59,$W59,$Y59,$AA59,#REF!,#REF!),2)+$B59/2&gt;=E59)),($E$5/$B$4),0))))</f>
        <v>1.9672131147540983</v>
      </c>
      <c r="G59" s="216" t="str">
        <f t="shared" si="37"/>
        <v/>
      </c>
      <c r="H59" s="217" t="str">
        <f>IF($A59="","",IF(G59="","",IF($K$4="Media aritmética",(G59&lt;=$B59)*($E$5/$B$4)+(G59&gt;$B59)*0,IF(AND(ROUND(AVERAGE($C59,$E59,$G59,$I59,$K59,$M59,$O59,$Q59,$S59,$U59,$W59,$Y59,$AA59,#REF!,#REF!),2)-$B59/2&lt;=G59,(ROUND(AVERAGE($C59,$E59,$G59,$I59,$K59,$M59,$O59,$Q59,$S59,$U59,$W59,$Y59,$AA59,#REF!,#REF!),2)+$B59/2&gt;=G59)),($E$5/$B$4),0))))</f>
        <v/>
      </c>
      <c r="I59" s="216">
        <f t="shared" si="38"/>
        <v>1127556</v>
      </c>
      <c r="J59" s="217">
        <f>IF($A59="","",IF(I59="","",IF($K$4="Media aritmética",(I59&lt;=$B59)*($E$5/$B$4)+(I59&gt;$B59)*0,IF(AND(ROUND(AVERAGE($C59,$E59,$G59,$I59,$K59,$M59,$O59,$Q59,$S59,$U59,$W59,$Y59,$AA59,#REF!,#REF!),2)-$B59/2&lt;=I59,(ROUND(AVERAGE($C59,$E59,$G59,$I59,$K59,$M59,$O59,$Q59,$S59,$U59,$W59,$Y59,$AA59,#REF!,#REF!),2)+$B59/2&gt;=I59)),($E$5/$B$4),0))))</f>
        <v>0</v>
      </c>
      <c r="K59" s="216" t="str">
        <f t="shared" si="39"/>
        <v/>
      </c>
      <c r="L59" s="217" t="str">
        <f>IF($A59="","",IF(K59="","",IF($K$4="Media aritmética",(K59&lt;=$B59)*($E$5/$B$4)+(K59&gt;$B59)*0,IF(AND(ROUND(AVERAGE($C59,$E59,$G59,$I59,$K59,$M59,$O59,$Q59,$S59,$U59,$W59,$Y59,$AA59,#REF!,#REF!),2)-$B59/2&lt;=K59,(ROUND(AVERAGE($C59,$E59,$G59,$I59,$K59,$M59,$O59,$Q59,$S59,$U59,$W59,$Y59,$AA59,#REF!,#REF!),2)+$B59/2&gt;=K59)),($E$5/$B$4),0))))</f>
        <v/>
      </c>
      <c r="M59" s="216">
        <f t="shared" si="49"/>
        <v>1044000</v>
      </c>
      <c r="N59" s="217">
        <f>IF($A59="","",IF(M59="","",IF($K$4="Media aritmética",(M59&lt;=$B59)*($E$5/$B$4)+(M59&gt;$B59)*0,IF(AND(ROUND(AVERAGE($C59,$E59,$G59,$I59,$K59,$M59,$O59,$Q59,$S59,$U59,$W59,$Y59,$AA59,#REF!,#REF!),2)-$B59/2&lt;=M59,(ROUND(AVERAGE($C59,$E59,$G59,$I59,$K59,$M59,$O59,$Q59,$S59,$U59,$W59,$Y59,$AA59,#REF!,#REF!),2)+$B59/2&gt;=M59)),($E$5/$B$4),0))))</f>
        <v>0</v>
      </c>
      <c r="O59" s="216" t="str">
        <f t="shared" si="41"/>
        <v/>
      </c>
      <c r="P59" s="217" t="str">
        <f>IF($A59="","",IF(O59="","",IF($K$4="Media aritmética",(O59&lt;=$B59)*($E$5/$B$4)+(O59&gt;$B59)*0,IF(AND(ROUND(AVERAGE($C59,$E59,$G59,$I59,$K59,$M59,$O59,$Q59,$S59,$U59,$W59,$Y59,$AA59,#REF!,#REF!),2)-$B59/2&lt;=O59,(ROUND(AVERAGE($C59,$E59,$G59,$I59,$K59,$M59,$O59,$Q59,$S59,$U59,$W59,$Y59,$AA59,#REF!,#REF!),2)+$B59/2&gt;=O59)),($E$5/$B$4),0))))</f>
        <v/>
      </c>
      <c r="Q59" s="216">
        <f t="shared" si="42"/>
        <v>1800000</v>
      </c>
      <c r="R59" s="217">
        <f>IF($A59="","",IF(Q59="","",IF($K$4="Media aritmética",(Q59&lt;=$B59)*($E$5/$B$4)+(Q59&gt;$B59)*0,IF(AND(ROUND(AVERAGE($C59,$E59,$G59,$I59,$K59,$M59,$O59,$Q59,$S59,$U59,$W59,$Y59,$AA59,#REF!,#REF!),2)-$B59/2&lt;=Q59,(ROUND(AVERAGE($C59,$E59,$G59,$I59,$K59,$M59,$O59,$Q59,$S59,$U59,$W59,$Y59,$AA59,#REF!,#REF!),2)+$B59/2&gt;=Q59)),($E$5/$B$4),0))))</f>
        <v>0</v>
      </c>
      <c r="S59" s="216">
        <f t="shared" si="43"/>
        <v>792000</v>
      </c>
      <c r="T59" s="217">
        <f>IF($A59="","",IF(S59="","",IF($K$4="Media aritmética",(S59&lt;=$B59)*($E$5/$B$4)+(S59&gt;$B59)*0,IF(AND(ROUND(AVERAGE($C59,$E59,$G59,$I59,$K59,$M59,$O59,$Q59,$S59,$U59,$W59,$Y59,$AA59,#REF!,#REF!),2)-$B59/2&lt;=S59,(ROUND(AVERAGE($C59,$E59,$G59,$I59,$K59,$M59,$O59,$Q59,$S59,$U59,$W59,$Y59,$AA59,#REF!,#REF!),2)+$B59/2&gt;=S59)),($E$5/$B$4),0))))</f>
        <v>1.9672131147540983</v>
      </c>
      <c r="U59" s="216">
        <f t="shared" si="44"/>
        <v>828000</v>
      </c>
      <c r="V59" s="217">
        <f>IF($A59="","",IF(U59="","",IF($K$4="Media aritmética",(U59&lt;=$B59)*($E$5/$B$4)+(U59&gt;$B59)*0,IF(AND(ROUND(AVERAGE($C59,$E59,$G59,$I59,$K59,$M59,$O59,$Q59,$S59,$U59,$W59,$Y59,$AA59,#REF!,#REF!),2)-$B59/2&lt;=U59,(ROUND(AVERAGE($C59,$E59,$G59,$I59,$K59,$M59,$O59,$Q59,$S59,$U59,$W59,$Y59,$AA59,#REF!,#REF!),2)+$B59/2&gt;=U59)),($E$5/$B$4),0))))</f>
        <v>1.9672131147540983</v>
      </c>
      <c r="W59" s="216" t="str">
        <f t="shared" si="45"/>
        <v/>
      </c>
      <c r="X59" s="217" t="str">
        <f>IF($A59="","",IF(W59="","",IF($K$4="Media aritmética",(W59&lt;=$B59)*($E$5/$B$4)+(W59&gt;$B59)*0,IF(AND(ROUND(AVERAGE($C59,$E59,$G59,$I59,$K59,$M59,$O59,$Q59,$S59,$U59,$W59,$Y59,$AA59,#REF!,#REF!),2)-$B59/2&lt;=W59,(ROUND(AVERAGE($C59,$E59,$G59,$I59,$K59,$M59,$O59,$Q59,$S59,$U59,$W59,$Y59,$AA59,#REF!,#REF!),2)+$B59/2&gt;=W59)),($E$5/$B$4),0))))</f>
        <v/>
      </c>
      <c r="Y59" s="216">
        <f t="shared" si="46"/>
        <v>810000</v>
      </c>
      <c r="Z59" s="217">
        <f>IF($A59="","",IF(Y59="","",IF($K$4="Media aritmética",(Y59&lt;=$B59)*($E$5/$B$4)+(Y59&gt;$B59)*0,IF(AND(ROUND(AVERAGE($C59,$E59,$G59,$I59,$K59,$M59,$O59,$Q59,$S59,$U59,$W59,$Y59,$AA59,#REF!,#REF!),2)-$B59/2&lt;=Y59,(ROUND(AVERAGE($C59,$E59,$G59,$I59,$K59,$M59,$O59,$Q59,$S59,$U59,$W59,$Y59,$AA59,#REF!,#REF!),2)+$B59/2&gt;=Y59)),($E$5/$B$4),0))))</f>
        <v>1.9672131147540983</v>
      </c>
      <c r="AA59" s="216">
        <f t="shared" si="47"/>
        <v>954000</v>
      </c>
      <c r="AB59" s="217">
        <f>IF($A59="","",IF(AA59="","",IF($K$4="Media aritmética",(AA59&lt;=$B59)*($E$5/$B$4)+(AA59&gt;$B59)*0,IF(AND(ROUND(AVERAGE($C59,$E59,$G59,$I59,$K59,$M59,$O59,$Q59,$S59,$U59,$W59,$Y59,$AA59,#REF!,#REF!),2)-$B59/2&lt;=AA59,(ROUND(AVERAGE($C59,$E59,$G59,$I59,$K59,$M59,$O59,$Q59,$S59,$U59,$W59,$Y59,$AA59,#REF!,#REF!),2)+$B59/2&gt;=AA59)),($E$5/$B$4),0))))</f>
        <v>1.9672131147540983</v>
      </c>
      <c r="AD59" s="218"/>
      <c r="AE59" s="219"/>
      <c r="AF59" s="219"/>
    </row>
    <row r="60" spans="1:32" s="210" customFormat="1" ht="21" customHeight="1">
      <c r="A60" s="214" t="s">
        <v>526</v>
      </c>
      <c r="B60" s="215">
        <f t="shared" si="48"/>
        <v>2651156.89</v>
      </c>
      <c r="C60" s="216">
        <f t="shared" si="35"/>
        <v>1850200</v>
      </c>
      <c r="D60" s="217">
        <f>IF($A60="","",IF(C60="","",IF($K$4="Media aritmética",(C60&lt;=$B60)*($E$5/$B$4)+(C60&gt;$B60)*0,IF(AND(ROUND(AVERAGE($C60,$E60,$G60,$I60,$K60,$M60,$O60,$Q60,$S60,$U60,$W60,$Y60,$AA60,#REF!,#REF!),2)-$B60/2&lt;=C60,(ROUND(AVERAGE($C60,$E60,$G60,$I60,$K60,$M60,$O60,$Q60,$S60,$U60,$W60,$Y60,$AA60,#REF!,#REF!),2)+$B60/2&gt;=C60)),($E$5/$B$4),0))))</f>
        <v>1.9672131147540983</v>
      </c>
      <c r="E60" s="216">
        <f t="shared" si="36"/>
        <v>700000</v>
      </c>
      <c r="F60" s="217">
        <f>IF($A60="","",IF(E60="","",IF($K$4="Media aritmética",(E60&lt;=$B60)*($E$5/$B$4)+(E60&gt;$B60)*0,IF(AND(ROUND(AVERAGE($C60,$E60,$G60,$I60,$K60,$M60,$O60,$Q60,$S60,$U60,$W60,$Y60,$AA60,#REF!,#REF!),2)-$B60/2&lt;=E60,(ROUND(AVERAGE($C60,$E60,$G60,$I60,$K60,$M60,$O60,$Q60,$S60,$U60,$W60,$Y60,$AA60,#REF!,#REF!),2)+$B60/2&gt;=E60)),($E$5/$B$4),0))))</f>
        <v>1.9672131147540983</v>
      </c>
      <c r="G60" s="216" t="str">
        <f t="shared" si="37"/>
        <v/>
      </c>
      <c r="H60" s="217" t="str">
        <f>IF($A60="","",IF(G60="","",IF($K$4="Media aritmética",(G60&lt;=$B60)*($E$5/$B$4)+(G60&gt;$B60)*0,IF(AND(ROUND(AVERAGE($C60,$E60,$G60,$I60,$K60,$M60,$O60,$Q60,$S60,$U60,$W60,$Y60,$AA60,#REF!,#REF!),2)-$B60/2&lt;=G60,(ROUND(AVERAGE($C60,$E60,$G60,$I60,$K60,$M60,$O60,$Q60,$S60,$U60,$W60,$Y60,$AA60,#REF!,#REF!),2)+$B60/2&gt;=G60)),($E$5/$B$4),0))))</f>
        <v/>
      </c>
      <c r="I60" s="216">
        <f t="shared" si="38"/>
        <v>1846212</v>
      </c>
      <c r="J60" s="217">
        <f>IF($A60="","",IF(I60="","",IF($K$4="Media aritmética",(I60&lt;=$B60)*($E$5/$B$4)+(I60&gt;$B60)*0,IF(AND(ROUND(AVERAGE($C60,$E60,$G60,$I60,$K60,$M60,$O60,$Q60,$S60,$U60,$W60,$Y60,$AA60,#REF!,#REF!),2)-$B60/2&lt;=I60,(ROUND(AVERAGE($C60,$E60,$G60,$I60,$K60,$M60,$O60,$Q60,$S60,$U60,$W60,$Y60,$AA60,#REF!,#REF!),2)+$B60/2&gt;=I60)),($E$5/$B$4),0))))</f>
        <v>1.9672131147540983</v>
      </c>
      <c r="K60" s="216" t="str">
        <f t="shared" si="39"/>
        <v/>
      </c>
      <c r="L60" s="217" t="str">
        <f>IF($A60="","",IF(K60="","",IF($K$4="Media aritmética",(K60&lt;=$B60)*($E$5/$B$4)+(K60&gt;$B60)*0,IF(AND(ROUND(AVERAGE($C60,$E60,$G60,$I60,$K60,$M60,$O60,$Q60,$S60,$U60,$W60,$Y60,$AA60,#REF!,#REF!),2)-$B60/2&lt;=K60,(ROUND(AVERAGE($C60,$E60,$G60,$I60,$K60,$M60,$O60,$Q60,$S60,$U60,$W60,$Y60,$AA60,#REF!,#REF!),2)+$B60/2&gt;=K60)),($E$5/$B$4),0))))</f>
        <v/>
      </c>
      <c r="M60" s="216">
        <f t="shared" si="49"/>
        <v>5500000</v>
      </c>
      <c r="N60" s="217">
        <f>IF($A60="","",IF(M60="","",IF($K$4="Media aritmética",(M60&lt;=$B60)*($E$5/$B$4)+(M60&gt;$B60)*0,IF(AND(ROUND(AVERAGE($C60,$E60,$G60,$I60,$K60,$M60,$O60,$Q60,$S60,$U60,$W60,$Y60,$AA60,#REF!,#REF!),2)-$B60/2&lt;=M60,(ROUND(AVERAGE($C60,$E60,$G60,$I60,$K60,$M60,$O60,$Q60,$S60,$U60,$W60,$Y60,$AA60,#REF!,#REF!),2)+$B60/2&gt;=M60)),($E$5/$B$4),0))))</f>
        <v>0</v>
      </c>
      <c r="O60" s="216" t="str">
        <f t="shared" si="41"/>
        <v/>
      </c>
      <c r="P60" s="217" t="str">
        <f>IF($A60="","",IF(O60="","",IF($K$4="Media aritmética",(O60&lt;=$B60)*($E$5/$B$4)+(O60&gt;$B60)*0,IF(AND(ROUND(AVERAGE($C60,$E60,$G60,$I60,$K60,$M60,$O60,$Q60,$S60,$U60,$W60,$Y60,$AA60,#REF!,#REF!),2)-$B60/2&lt;=O60,(ROUND(AVERAGE($C60,$E60,$G60,$I60,$K60,$M60,$O60,$Q60,$S60,$U60,$W60,$Y60,$AA60,#REF!,#REF!),2)+$B60/2&gt;=O60)),($E$5/$B$4),0))))</f>
        <v/>
      </c>
      <c r="Q60" s="216">
        <f t="shared" si="42"/>
        <v>600000</v>
      </c>
      <c r="R60" s="217">
        <f>IF($A60="","",IF(Q60="","",IF($K$4="Media aritmética",(Q60&lt;=$B60)*($E$5/$B$4)+(Q60&gt;$B60)*0,IF(AND(ROUND(AVERAGE($C60,$E60,$G60,$I60,$K60,$M60,$O60,$Q60,$S60,$U60,$W60,$Y60,$AA60,#REF!,#REF!),2)-$B60/2&lt;=Q60,(ROUND(AVERAGE($C60,$E60,$G60,$I60,$K60,$M60,$O60,$Q60,$S60,$U60,$W60,$Y60,$AA60,#REF!,#REF!),2)+$B60/2&gt;=Q60)),($E$5/$B$4),0))))</f>
        <v>1.9672131147540983</v>
      </c>
      <c r="S60" s="216">
        <f t="shared" si="43"/>
        <v>3360000</v>
      </c>
      <c r="T60" s="217">
        <f>IF($A60="","",IF(S60="","",IF($K$4="Media aritmética",(S60&lt;=$B60)*($E$5/$B$4)+(S60&gt;$B60)*0,IF(AND(ROUND(AVERAGE($C60,$E60,$G60,$I60,$K60,$M60,$O60,$Q60,$S60,$U60,$W60,$Y60,$AA60,#REF!,#REF!),2)-$B60/2&lt;=S60,(ROUND(AVERAGE($C60,$E60,$G60,$I60,$K60,$M60,$O60,$Q60,$S60,$U60,$W60,$Y60,$AA60,#REF!,#REF!),2)+$B60/2&gt;=S60)),($E$5/$B$4),0))))</f>
        <v>0</v>
      </c>
      <c r="U60" s="216">
        <f t="shared" si="44"/>
        <v>3400000</v>
      </c>
      <c r="V60" s="217">
        <f>IF($A60="","",IF(U60="","",IF($K$4="Media aritmética",(U60&lt;=$B60)*($E$5/$B$4)+(U60&gt;$B60)*0,IF(AND(ROUND(AVERAGE($C60,$E60,$G60,$I60,$K60,$M60,$O60,$Q60,$S60,$U60,$W60,$Y60,$AA60,#REF!,#REF!),2)-$B60/2&lt;=U60,(ROUND(AVERAGE($C60,$E60,$G60,$I60,$K60,$M60,$O60,$Q60,$S60,$U60,$W60,$Y60,$AA60,#REF!,#REF!),2)+$B60/2&gt;=U60)),($E$5/$B$4),0))))</f>
        <v>0</v>
      </c>
      <c r="W60" s="216" t="str">
        <f t="shared" si="45"/>
        <v/>
      </c>
      <c r="X60" s="217" t="str">
        <f>IF($A60="","",IF(W60="","",IF($K$4="Media aritmética",(W60&lt;=$B60)*($E$5/$B$4)+(W60&gt;$B60)*0,IF(AND(ROUND(AVERAGE($C60,$E60,$G60,$I60,$K60,$M60,$O60,$Q60,$S60,$U60,$W60,$Y60,$AA60,#REF!,#REF!),2)-$B60/2&lt;=W60,(ROUND(AVERAGE($C60,$E60,$G60,$I60,$K60,$M60,$O60,$Q60,$S60,$U60,$W60,$Y60,$AA60,#REF!,#REF!),2)+$B60/2&gt;=W60)),($E$5/$B$4),0))))</f>
        <v/>
      </c>
      <c r="Y60" s="216">
        <f t="shared" si="46"/>
        <v>3300000</v>
      </c>
      <c r="Z60" s="217">
        <f>IF($A60="","",IF(Y60="","",IF($K$4="Media aritmética",(Y60&lt;=$B60)*($E$5/$B$4)+(Y60&gt;$B60)*0,IF(AND(ROUND(AVERAGE($C60,$E60,$G60,$I60,$K60,$M60,$O60,$Q60,$S60,$U60,$W60,$Y60,$AA60,#REF!,#REF!),2)-$B60/2&lt;=Y60,(ROUND(AVERAGE($C60,$E60,$G60,$I60,$K60,$M60,$O60,$Q60,$S60,$U60,$W60,$Y60,$AA60,#REF!,#REF!),2)+$B60/2&gt;=Y60)),($E$5/$B$4),0))))</f>
        <v>0</v>
      </c>
      <c r="AA60" s="216">
        <f t="shared" si="47"/>
        <v>3304000</v>
      </c>
      <c r="AB60" s="217">
        <f>IF($A60="","",IF(AA60="","",IF($K$4="Media aritmética",(AA60&lt;=$B60)*($E$5/$B$4)+(AA60&gt;$B60)*0,IF(AND(ROUND(AVERAGE($C60,$E60,$G60,$I60,$K60,$M60,$O60,$Q60,$S60,$U60,$W60,$Y60,$AA60,#REF!,#REF!),2)-$B60/2&lt;=AA60,(ROUND(AVERAGE($C60,$E60,$G60,$I60,$K60,$M60,$O60,$Q60,$S60,$U60,$W60,$Y60,$AA60,#REF!,#REF!),2)+$B60/2&gt;=AA60)),($E$5/$B$4),0))))</f>
        <v>0</v>
      </c>
      <c r="AD60" s="218"/>
      <c r="AE60" s="219"/>
      <c r="AF60" s="219"/>
    </row>
    <row r="61" spans="1:32" s="210" customFormat="1" ht="21" customHeight="1">
      <c r="A61" s="214" t="s">
        <v>528</v>
      </c>
      <c r="B61" s="215">
        <f t="shared" si="48"/>
        <v>3711817.33</v>
      </c>
      <c r="C61" s="216">
        <f t="shared" si="35"/>
        <v>2538000</v>
      </c>
      <c r="D61" s="217">
        <f>IF($A61="","",IF(C61="","",IF($K$4="Media aritmética",(C61&lt;=$B61)*($E$5/$B$4)+(C61&gt;$B61)*0,IF(AND(ROUND(AVERAGE($C61,$E61,$G61,$I61,$K61,$M61,$O61,$Q61,$S61,$U61,$W61,$Y61,$AA61,#REF!,#REF!),2)-$B61/2&lt;=C61,(ROUND(AVERAGE($C61,$E61,$G61,$I61,$K61,$M61,$O61,$Q61,$S61,$U61,$W61,$Y61,$AA61,#REF!,#REF!),2)+$B61/2&gt;=C61)),($E$5/$B$4),0))))</f>
        <v>1.9672131147540983</v>
      </c>
      <c r="E61" s="216">
        <f t="shared" si="36"/>
        <v>1600000</v>
      </c>
      <c r="F61" s="217">
        <f>IF($A61="","",IF(E61="","",IF($K$4="Media aritmética",(E61&lt;=$B61)*($E$5/$B$4)+(E61&gt;$B61)*0,IF(AND(ROUND(AVERAGE($C61,$E61,$G61,$I61,$K61,$M61,$O61,$Q61,$S61,$U61,$W61,$Y61,$AA61,#REF!,#REF!),2)-$B61/2&lt;=E61,(ROUND(AVERAGE($C61,$E61,$G61,$I61,$K61,$M61,$O61,$Q61,$S61,$U61,$W61,$Y61,$AA61,#REF!,#REF!),2)+$B61/2&gt;=E61)),($E$5/$B$4),0))))</f>
        <v>1.9672131147540983</v>
      </c>
      <c r="G61" s="216" t="str">
        <f t="shared" si="37"/>
        <v/>
      </c>
      <c r="H61" s="217" t="str">
        <f>IF($A61="","",IF(G61="","",IF($K$4="Media aritmética",(G61&lt;=$B61)*($E$5/$B$4)+(G61&gt;$B61)*0,IF(AND(ROUND(AVERAGE($C61,$E61,$G61,$I61,$K61,$M61,$O61,$Q61,$S61,$U61,$W61,$Y61,$AA61,#REF!,#REF!),2)-$B61/2&lt;=G61,(ROUND(AVERAGE($C61,$E61,$G61,$I61,$K61,$M61,$O61,$Q61,$S61,$U61,$W61,$Y61,$AA61,#REF!,#REF!),2)+$B61/2&gt;=G61)),($E$5/$B$4),0))))</f>
        <v/>
      </c>
      <c r="I61" s="216">
        <f t="shared" si="38"/>
        <v>2532356</v>
      </c>
      <c r="J61" s="217">
        <f>IF($A61="","",IF(I61="","",IF($K$4="Media aritmética",(I61&lt;=$B61)*($E$5/$B$4)+(I61&gt;$B61)*0,IF(AND(ROUND(AVERAGE($C61,$E61,$G61,$I61,$K61,$M61,$O61,$Q61,$S61,$U61,$W61,$Y61,$AA61,#REF!,#REF!),2)-$B61/2&lt;=I61,(ROUND(AVERAGE($C61,$E61,$G61,$I61,$K61,$M61,$O61,$Q61,$S61,$U61,$W61,$Y61,$AA61,#REF!,#REF!),2)+$B61/2&gt;=I61)),($E$5/$B$4),0))))</f>
        <v>1.9672131147540983</v>
      </c>
      <c r="K61" s="216" t="str">
        <f t="shared" si="39"/>
        <v/>
      </c>
      <c r="L61" s="217" t="str">
        <f>IF($A61="","",IF(K61="","",IF($K$4="Media aritmética",(K61&lt;=$B61)*($E$5/$B$4)+(K61&gt;$B61)*0,IF(AND(ROUND(AVERAGE($C61,$E61,$G61,$I61,$K61,$M61,$O61,$Q61,$S61,$U61,$W61,$Y61,$AA61,#REF!,#REF!),2)-$B61/2&lt;=K61,(ROUND(AVERAGE($C61,$E61,$G61,$I61,$K61,$M61,$O61,$Q61,$S61,$U61,$W61,$Y61,$AA61,#REF!,#REF!),2)+$B61/2&gt;=K61)),($E$5/$B$4),0))))</f>
        <v/>
      </c>
      <c r="M61" s="216">
        <f t="shared" si="49"/>
        <v>8400000</v>
      </c>
      <c r="N61" s="217">
        <f>IF($A61="","",IF(M61="","",IF($K$4="Media aritmética",(M61&lt;=$B61)*($E$5/$B$4)+(M61&gt;$B61)*0,IF(AND(ROUND(AVERAGE($C61,$E61,$G61,$I61,$K61,$M61,$O61,$Q61,$S61,$U61,$W61,$Y61,$AA61,#REF!,#REF!),2)-$B61/2&lt;=M61,(ROUND(AVERAGE($C61,$E61,$G61,$I61,$K61,$M61,$O61,$Q61,$S61,$U61,$W61,$Y61,$AA61,#REF!,#REF!),2)+$B61/2&gt;=M61)),($E$5/$B$4),0))))</f>
        <v>0</v>
      </c>
      <c r="O61" s="216" t="str">
        <f t="shared" si="41"/>
        <v/>
      </c>
      <c r="P61" s="217" t="str">
        <f>IF($A61="","",IF(O61="","",IF($K$4="Media aritmética",(O61&lt;=$B61)*($E$5/$B$4)+(O61&gt;$B61)*0,IF(AND(ROUND(AVERAGE($C61,$E61,$G61,$I61,$K61,$M61,$O61,$Q61,$S61,$U61,$W61,$Y61,$AA61,#REF!,#REF!),2)-$B61/2&lt;=O61,(ROUND(AVERAGE($C61,$E61,$G61,$I61,$K61,$M61,$O61,$Q61,$S61,$U61,$W61,$Y61,$AA61,#REF!,#REF!),2)+$B61/2&gt;=O61)),($E$5/$B$4),0))))</f>
        <v/>
      </c>
      <c r="Q61" s="216">
        <f t="shared" si="42"/>
        <v>4800000</v>
      </c>
      <c r="R61" s="217">
        <f>IF($A61="","",IF(Q61="","",IF($K$4="Media aritmética",(Q61&lt;=$B61)*($E$5/$B$4)+(Q61&gt;$B61)*0,IF(AND(ROUND(AVERAGE($C61,$E61,$G61,$I61,$K61,$M61,$O61,$Q61,$S61,$U61,$W61,$Y61,$AA61,#REF!,#REF!),2)-$B61/2&lt;=Q61,(ROUND(AVERAGE($C61,$E61,$G61,$I61,$K61,$M61,$O61,$Q61,$S61,$U61,$W61,$Y61,$AA61,#REF!,#REF!),2)+$B61/2&gt;=Q61)),($E$5/$B$4),0))))</f>
        <v>0</v>
      </c>
      <c r="S61" s="216">
        <f t="shared" si="43"/>
        <v>2260000</v>
      </c>
      <c r="T61" s="217">
        <f>IF($A61="","",IF(S61="","",IF($K$4="Media aritmética",(S61&lt;=$B61)*($E$5/$B$4)+(S61&gt;$B61)*0,IF(AND(ROUND(AVERAGE($C61,$E61,$G61,$I61,$K61,$M61,$O61,$Q61,$S61,$U61,$W61,$Y61,$AA61,#REF!,#REF!),2)-$B61/2&lt;=S61,(ROUND(AVERAGE($C61,$E61,$G61,$I61,$K61,$M61,$O61,$Q61,$S61,$U61,$W61,$Y61,$AA61,#REF!,#REF!),2)+$B61/2&gt;=S61)),($E$5/$B$4),0))))</f>
        <v>1.9672131147540983</v>
      </c>
      <c r="U61" s="216">
        <f t="shared" si="44"/>
        <v>2320000</v>
      </c>
      <c r="V61" s="217">
        <f>IF($A61="","",IF(U61="","",IF($K$4="Media aritmética",(U61&lt;=$B61)*($E$5/$B$4)+(U61&gt;$B61)*0,IF(AND(ROUND(AVERAGE($C61,$E61,$G61,$I61,$K61,$M61,$O61,$Q61,$S61,$U61,$W61,$Y61,$AA61,#REF!,#REF!),2)-$B61/2&lt;=U61,(ROUND(AVERAGE($C61,$E61,$G61,$I61,$K61,$M61,$O61,$Q61,$S61,$U61,$W61,$Y61,$AA61,#REF!,#REF!),2)+$B61/2&gt;=U61)),($E$5/$B$4),0))))</f>
        <v>1.9672131147540983</v>
      </c>
      <c r="W61" s="216" t="str">
        <f t="shared" si="45"/>
        <v/>
      </c>
      <c r="X61" s="217" t="str">
        <f>IF($A61="","",IF(W61="","",IF($K$4="Media aritmética",(W61&lt;=$B61)*($E$5/$B$4)+(W61&gt;$B61)*0,IF(AND(ROUND(AVERAGE($C61,$E61,$G61,$I61,$K61,$M61,$O61,$Q61,$S61,$U61,$W61,$Y61,$AA61,#REF!,#REF!),2)-$B61/2&lt;=W61,(ROUND(AVERAGE($C61,$E61,$G61,$I61,$K61,$M61,$O61,$Q61,$S61,$U61,$W61,$Y61,$AA61,#REF!,#REF!),2)+$B61/2&gt;=W61)),($E$5/$B$4),0))))</f>
        <v/>
      </c>
      <c r="Y61" s="216">
        <f t="shared" si="46"/>
        <v>2300000</v>
      </c>
      <c r="Z61" s="217">
        <f>IF($A61="","",IF(Y61="","",IF($K$4="Media aritmética",(Y61&lt;=$B61)*($E$5/$B$4)+(Y61&gt;$B61)*0,IF(AND(ROUND(AVERAGE($C61,$E61,$G61,$I61,$K61,$M61,$O61,$Q61,$S61,$U61,$W61,$Y61,$AA61,#REF!,#REF!),2)-$B61/2&lt;=Y61,(ROUND(AVERAGE($C61,$E61,$G61,$I61,$K61,$M61,$O61,$Q61,$S61,$U61,$W61,$Y61,$AA61,#REF!,#REF!),2)+$B61/2&gt;=Y61)),($E$5/$B$4),0))))</f>
        <v>1.9672131147540983</v>
      </c>
      <c r="AA61" s="216">
        <f t="shared" si="47"/>
        <v>6656000</v>
      </c>
      <c r="AB61" s="217">
        <f>IF($A61="","",IF(AA61="","",IF($K$4="Media aritmética",(AA61&lt;=$B61)*($E$5/$B$4)+(AA61&gt;$B61)*0,IF(AND(ROUND(AVERAGE($C61,$E61,$G61,$I61,$K61,$M61,$O61,$Q61,$S61,$U61,$W61,$Y61,$AA61,#REF!,#REF!),2)-$B61/2&lt;=AA61,(ROUND(AVERAGE($C61,$E61,$G61,$I61,$K61,$M61,$O61,$Q61,$S61,$U61,$W61,$Y61,$AA61,#REF!,#REF!),2)+$B61/2&gt;=AA61)),($E$5/$B$4),0))))</f>
        <v>0</v>
      </c>
      <c r="AD61" s="218"/>
      <c r="AE61" s="219"/>
      <c r="AF61" s="219"/>
    </row>
    <row r="62" spans="1:32" s="210" customFormat="1" ht="21" customHeight="1">
      <c r="A62" s="214" t="s">
        <v>123</v>
      </c>
      <c r="B62" s="215">
        <f t="shared" si="48"/>
        <v>2769358.33</v>
      </c>
      <c r="C62" s="216">
        <f t="shared" si="35"/>
        <v>3107800</v>
      </c>
      <c r="D62" s="217">
        <f>IF($A62="","",IF(C62="","",IF($K$4="Media aritmética",(C62&lt;=$B62)*($E$5/$B$4)+(C62&gt;$B62)*0,IF(AND(ROUND(AVERAGE($C62,$E62,$G62,$I62,$K62,$M62,$O62,$Q62,$S62,$U62,$W62,$Y62,$AA62,#REF!,#REF!),2)-$B62/2&lt;=C62,(ROUND(AVERAGE($C62,$E62,$G62,$I62,$K62,$M62,$O62,$Q62,$S62,$U62,$W62,$Y62,$AA62,#REF!,#REF!),2)+$B62/2&gt;=C62)),($E$5/$B$4),0))))</f>
        <v>0</v>
      </c>
      <c r="E62" s="216">
        <f t="shared" si="36"/>
        <v>2500000</v>
      </c>
      <c r="F62" s="217">
        <f>IF($A62="","",IF(E62="","",IF($K$4="Media aritmética",(E62&lt;=$B62)*($E$5/$B$4)+(E62&gt;$B62)*0,IF(AND(ROUND(AVERAGE($C62,$E62,$G62,$I62,$K62,$M62,$O62,$Q62,$S62,$U62,$W62,$Y62,$AA62,#REF!,#REF!),2)-$B62/2&lt;=E62,(ROUND(AVERAGE($C62,$E62,$G62,$I62,$K62,$M62,$O62,$Q62,$S62,$U62,$W62,$Y62,$AA62,#REF!,#REF!),2)+$B62/2&gt;=E62)),($E$5/$B$4),0))))</f>
        <v>1.9672131147540983</v>
      </c>
      <c r="G62" s="216" t="str">
        <f t="shared" si="37"/>
        <v/>
      </c>
      <c r="H62" s="217" t="str">
        <f>IF($A62="","",IF(G62="","",IF($K$4="Media aritmética",(G62&lt;=$B62)*($E$5/$B$4)+(G62&gt;$B62)*0,IF(AND(ROUND(AVERAGE($C62,$E62,$G62,$I62,$K62,$M62,$O62,$Q62,$S62,$U62,$W62,$Y62,$AA62,#REF!,#REF!),2)-$B62/2&lt;=G62,(ROUND(AVERAGE($C62,$E62,$G62,$I62,$K62,$M62,$O62,$Q62,$S62,$U62,$W62,$Y62,$AA62,#REF!,#REF!),2)+$B62/2&gt;=G62)),($E$5/$B$4),0))))</f>
        <v/>
      </c>
      <c r="I62" s="216">
        <f t="shared" si="38"/>
        <v>3101275</v>
      </c>
      <c r="J62" s="217">
        <f>IF($A62="","",IF(I62="","",IF($K$4="Media aritmética",(I62&lt;=$B62)*($E$5/$B$4)+(I62&gt;$B62)*0,IF(AND(ROUND(AVERAGE($C62,$E62,$G62,$I62,$K62,$M62,$O62,$Q62,$S62,$U62,$W62,$Y62,$AA62,#REF!,#REF!),2)-$B62/2&lt;=I62,(ROUND(AVERAGE($C62,$E62,$G62,$I62,$K62,$M62,$O62,$Q62,$S62,$U62,$W62,$Y62,$AA62,#REF!,#REF!),2)+$B62/2&gt;=I62)),($E$5/$B$4),0))))</f>
        <v>0</v>
      </c>
      <c r="K62" s="216" t="str">
        <f t="shared" si="39"/>
        <v/>
      </c>
      <c r="L62" s="217" t="str">
        <f>IF($A62="","",IF(K62="","",IF($K$4="Media aritmética",(K62&lt;=$B62)*($E$5/$B$4)+(K62&gt;$B62)*0,IF(AND(ROUND(AVERAGE($C62,$E62,$G62,$I62,$K62,$M62,$O62,$Q62,$S62,$U62,$W62,$Y62,$AA62,#REF!,#REF!),2)-$B62/2&lt;=K62,(ROUND(AVERAGE($C62,$E62,$G62,$I62,$K62,$M62,$O62,$Q62,$S62,$U62,$W62,$Y62,$AA62,#REF!,#REF!),2)+$B62/2&gt;=K62)),($E$5/$B$4),0))))</f>
        <v/>
      </c>
      <c r="M62" s="216">
        <f t="shared" si="49"/>
        <v>1689000</v>
      </c>
      <c r="N62" s="217">
        <f>IF($A62="","",IF(M62="","",IF($K$4="Media aritmética",(M62&lt;=$B62)*($E$5/$B$4)+(M62&gt;$B62)*0,IF(AND(ROUND(AVERAGE($C62,$E62,$G62,$I62,$K62,$M62,$O62,$Q62,$S62,$U62,$W62,$Y62,$AA62,#REF!,#REF!),2)-$B62/2&lt;=M62,(ROUND(AVERAGE($C62,$E62,$G62,$I62,$K62,$M62,$O62,$Q62,$S62,$U62,$W62,$Y62,$AA62,#REF!,#REF!),2)+$B62/2&gt;=M62)),($E$5/$B$4),0))))</f>
        <v>1.9672131147540983</v>
      </c>
      <c r="O62" s="216" t="str">
        <f t="shared" si="41"/>
        <v/>
      </c>
      <c r="P62" s="217" t="str">
        <f>IF($A62="","",IF(O62="","",IF($K$4="Media aritmética",(O62&lt;=$B62)*($E$5/$B$4)+(O62&gt;$B62)*0,IF(AND(ROUND(AVERAGE($C62,$E62,$G62,$I62,$K62,$M62,$O62,$Q62,$S62,$U62,$W62,$Y62,$AA62,#REF!,#REF!),2)-$B62/2&lt;=O62,(ROUND(AVERAGE($C62,$E62,$G62,$I62,$K62,$M62,$O62,$Q62,$S62,$U62,$W62,$Y62,$AA62,#REF!,#REF!),2)+$B62/2&gt;=O62)),($E$5/$B$4),0))))</f>
        <v/>
      </c>
      <c r="Q62" s="216">
        <f t="shared" si="42"/>
        <v>1230000</v>
      </c>
      <c r="R62" s="217">
        <f>IF($A62="","",IF(Q62="","",IF($K$4="Media aritmética",(Q62&lt;=$B62)*($E$5/$B$4)+(Q62&gt;$B62)*0,IF(AND(ROUND(AVERAGE($C62,$E62,$G62,$I62,$K62,$M62,$O62,$Q62,$S62,$U62,$W62,$Y62,$AA62,#REF!,#REF!),2)-$B62/2&lt;=Q62,(ROUND(AVERAGE($C62,$E62,$G62,$I62,$K62,$M62,$O62,$Q62,$S62,$U62,$W62,$Y62,$AA62,#REF!,#REF!),2)+$B62/2&gt;=Q62)),($E$5/$B$4),0))))</f>
        <v>1.9672131147540983</v>
      </c>
      <c r="S62" s="216">
        <f t="shared" si="43"/>
        <v>3400000</v>
      </c>
      <c r="T62" s="217">
        <f>IF($A62="","",IF(S62="","",IF($K$4="Media aritmética",(S62&lt;=$B62)*($E$5/$B$4)+(S62&gt;$B62)*0,IF(AND(ROUND(AVERAGE($C62,$E62,$G62,$I62,$K62,$M62,$O62,$Q62,$S62,$U62,$W62,$Y62,$AA62,#REF!,#REF!),2)-$B62/2&lt;=S62,(ROUND(AVERAGE($C62,$E62,$G62,$I62,$K62,$M62,$O62,$Q62,$S62,$U62,$W62,$Y62,$AA62,#REF!,#REF!),2)+$B62/2&gt;=S62)),($E$5/$B$4),0))))</f>
        <v>0</v>
      </c>
      <c r="U62" s="216">
        <f t="shared" si="44"/>
        <v>3700000</v>
      </c>
      <c r="V62" s="217">
        <f>IF($A62="","",IF(U62="","",IF($K$4="Media aritmética",(U62&lt;=$B62)*($E$5/$B$4)+(U62&gt;$B62)*0,IF(AND(ROUND(AVERAGE($C62,$E62,$G62,$I62,$K62,$M62,$O62,$Q62,$S62,$U62,$W62,$Y62,$AA62,#REF!,#REF!),2)-$B62/2&lt;=U62,(ROUND(AVERAGE($C62,$E62,$G62,$I62,$K62,$M62,$O62,$Q62,$S62,$U62,$W62,$Y62,$AA62,#REF!,#REF!),2)+$B62/2&gt;=U62)),($E$5/$B$4),0))))</f>
        <v>0</v>
      </c>
      <c r="W62" s="216" t="str">
        <f t="shared" si="45"/>
        <v/>
      </c>
      <c r="X62" s="217" t="str">
        <f>IF($A62="","",IF(W62="","",IF($K$4="Media aritmética",(W62&lt;=$B62)*($E$5/$B$4)+(W62&gt;$B62)*0,IF(AND(ROUND(AVERAGE($C62,$E62,$G62,$I62,$K62,$M62,$O62,$Q62,$S62,$U62,$W62,$Y62,$AA62,#REF!,#REF!),2)-$B62/2&lt;=W62,(ROUND(AVERAGE($C62,$E62,$G62,$I62,$K62,$M62,$O62,$Q62,$S62,$U62,$W62,$Y62,$AA62,#REF!,#REF!),2)+$B62/2&gt;=W62)),($E$5/$B$4),0))))</f>
        <v/>
      </c>
      <c r="Y62" s="216">
        <f t="shared" si="46"/>
        <v>3650000</v>
      </c>
      <c r="Z62" s="217">
        <f>IF($A62="","",IF(Y62="","",IF($K$4="Media aritmética",(Y62&lt;=$B62)*($E$5/$B$4)+(Y62&gt;$B62)*0,IF(AND(ROUND(AVERAGE($C62,$E62,$G62,$I62,$K62,$M62,$O62,$Q62,$S62,$U62,$W62,$Y62,$AA62,#REF!,#REF!),2)-$B62/2&lt;=Y62,(ROUND(AVERAGE($C62,$E62,$G62,$I62,$K62,$M62,$O62,$Q62,$S62,$U62,$W62,$Y62,$AA62,#REF!,#REF!),2)+$B62/2&gt;=Y62)),($E$5/$B$4),0))))</f>
        <v>0</v>
      </c>
      <c r="AA62" s="216">
        <f t="shared" si="47"/>
        <v>2546150</v>
      </c>
      <c r="AB62" s="217">
        <f>IF($A62="","",IF(AA62="","",IF($K$4="Media aritmética",(AA62&lt;=$B62)*($E$5/$B$4)+(AA62&gt;$B62)*0,IF(AND(ROUND(AVERAGE($C62,$E62,$G62,$I62,$K62,$M62,$O62,$Q62,$S62,$U62,$W62,$Y62,$AA62,#REF!,#REF!),2)-$B62/2&lt;=AA62,(ROUND(AVERAGE($C62,$E62,$G62,$I62,$K62,$M62,$O62,$Q62,$S62,$U62,$W62,$Y62,$AA62,#REF!,#REF!),2)+$B62/2&gt;=AA62)),($E$5/$B$4),0))))</f>
        <v>1.9672131147540983</v>
      </c>
      <c r="AD62" s="218"/>
      <c r="AE62" s="219"/>
      <c r="AF62" s="219"/>
    </row>
    <row r="63" spans="1:32" s="210" customFormat="1" ht="21" customHeight="1">
      <c r="A63" s="214" t="s">
        <v>535</v>
      </c>
      <c r="B63" s="215">
        <f t="shared" si="48"/>
        <v>3023875.56</v>
      </c>
      <c r="C63" s="216">
        <f t="shared" si="35"/>
        <v>3284700</v>
      </c>
      <c r="D63" s="217">
        <f>IF($A63="","",IF(C63="","",IF($K$4="Media aritmética",(C63&lt;=$B63)*($E$5/$B$4)+(C63&gt;$B63)*0,IF(AND(ROUND(AVERAGE($C63,$E63,$G63,$I63,$K63,$M63,$O63,$Q63,$S63,$U63,$W63,$Y63,$AA63,#REF!,#REF!),2)-$B63/2&lt;=C63,(ROUND(AVERAGE($C63,$E63,$G63,$I63,$K63,$M63,$O63,$Q63,$S63,$U63,$W63,$Y63,$AA63,#REF!,#REF!),2)+$B63/2&gt;=C63)),($E$5/$B$4),0))))</f>
        <v>0</v>
      </c>
      <c r="E63" s="216">
        <f t="shared" si="36"/>
        <v>3000000</v>
      </c>
      <c r="F63" s="217">
        <f>IF($A63="","",IF(E63="","",IF($K$4="Media aritmética",(E63&lt;=$B63)*($E$5/$B$4)+(E63&gt;$B63)*0,IF(AND(ROUND(AVERAGE($C63,$E63,$G63,$I63,$K63,$M63,$O63,$Q63,$S63,$U63,$W63,$Y63,$AA63,#REF!,#REF!),2)-$B63/2&lt;=E63,(ROUND(AVERAGE($C63,$E63,$G63,$I63,$K63,$M63,$O63,$Q63,$S63,$U63,$W63,$Y63,$AA63,#REF!,#REF!),2)+$B63/2&gt;=E63)),($E$5/$B$4),0))))</f>
        <v>1.9672131147540983</v>
      </c>
      <c r="G63" s="216" t="str">
        <f t="shared" si="37"/>
        <v/>
      </c>
      <c r="H63" s="217" t="str">
        <f>IF($A63="","",IF(G63="","",IF($K$4="Media aritmética",(G63&lt;=$B63)*($E$5/$B$4)+(G63&gt;$B63)*0,IF(AND(ROUND(AVERAGE($C63,$E63,$G63,$I63,$K63,$M63,$O63,$Q63,$S63,$U63,$W63,$Y63,$AA63,#REF!,#REF!),2)-$B63/2&lt;=G63,(ROUND(AVERAGE($C63,$E63,$G63,$I63,$K63,$M63,$O63,$Q63,$S63,$U63,$W63,$Y63,$AA63,#REF!,#REF!),2)+$B63/2&gt;=G63)),($E$5/$B$4),0))))</f>
        <v/>
      </c>
      <c r="I63" s="216">
        <f t="shared" si="38"/>
        <v>3277819</v>
      </c>
      <c r="J63" s="217">
        <f>IF($A63="","",IF(I63="","",IF($K$4="Media aritmética",(I63&lt;=$B63)*($E$5/$B$4)+(I63&gt;$B63)*0,IF(AND(ROUND(AVERAGE($C63,$E63,$G63,$I63,$K63,$M63,$O63,$Q63,$S63,$U63,$W63,$Y63,$AA63,#REF!,#REF!),2)-$B63/2&lt;=I63,(ROUND(AVERAGE($C63,$E63,$G63,$I63,$K63,$M63,$O63,$Q63,$S63,$U63,$W63,$Y63,$AA63,#REF!,#REF!),2)+$B63/2&gt;=I63)),($E$5/$B$4),0))))</f>
        <v>0</v>
      </c>
      <c r="K63" s="216" t="str">
        <f t="shared" si="39"/>
        <v/>
      </c>
      <c r="L63" s="217" t="str">
        <f>IF($A63="","",IF(K63="","",IF($K$4="Media aritmética",(K63&lt;=$B63)*($E$5/$B$4)+(K63&gt;$B63)*0,IF(AND(ROUND(AVERAGE($C63,$E63,$G63,$I63,$K63,$M63,$O63,$Q63,$S63,$U63,$W63,$Y63,$AA63,#REF!,#REF!),2)-$B63/2&lt;=K63,(ROUND(AVERAGE($C63,$E63,$G63,$I63,$K63,$M63,$O63,$Q63,$S63,$U63,$W63,$Y63,$AA63,#REF!,#REF!),2)+$B63/2&gt;=K63)),($E$5/$B$4),0))))</f>
        <v/>
      </c>
      <c r="M63" s="216">
        <f t="shared" si="49"/>
        <v>1789000</v>
      </c>
      <c r="N63" s="217">
        <f>IF($A63="","",IF(M63="","",IF($K$4="Media aritmética",(M63&lt;=$B63)*($E$5/$B$4)+(M63&gt;$B63)*0,IF(AND(ROUND(AVERAGE($C63,$E63,$G63,$I63,$K63,$M63,$O63,$Q63,$S63,$U63,$W63,$Y63,$AA63,#REF!,#REF!),2)-$B63/2&lt;=M63,(ROUND(AVERAGE($C63,$E63,$G63,$I63,$K63,$M63,$O63,$Q63,$S63,$U63,$W63,$Y63,$AA63,#REF!,#REF!),2)+$B63/2&gt;=M63)),($E$5/$B$4),0))))</f>
        <v>1.9672131147540983</v>
      </c>
      <c r="O63" s="216" t="str">
        <f t="shared" si="41"/>
        <v/>
      </c>
      <c r="P63" s="217" t="str">
        <f>IF($A63="","",IF(O63="","",IF($K$4="Media aritmética",(O63&lt;=$B63)*($E$5/$B$4)+(O63&gt;$B63)*0,IF(AND(ROUND(AVERAGE($C63,$E63,$G63,$I63,$K63,$M63,$O63,$Q63,$S63,$U63,$W63,$Y63,$AA63,#REF!,#REF!),2)-$B63/2&lt;=O63,(ROUND(AVERAGE($C63,$E63,$G63,$I63,$K63,$M63,$O63,$Q63,$S63,$U63,$W63,$Y63,$AA63,#REF!,#REF!),2)+$B63/2&gt;=O63)),($E$5/$B$4),0))))</f>
        <v/>
      </c>
      <c r="Q63" s="216">
        <f t="shared" si="42"/>
        <v>1428000</v>
      </c>
      <c r="R63" s="217">
        <f>IF($A63="","",IF(Q63="","",IF($K$4="Media aritmética",(Q63&lt;=$B63)*($E$5/$B$4)+(Q63&gt;$B63)*0,IF(AND(ROUND(AVERAGE($C63,$E63,$G63,$I63,$K63,$M63,$O63,$Q63,$S63,$U63,$W63,$Y63,$AA63,#REF!,#REF!),2)-$B63/2&lt;=Q63,(ROUND(AVERAGE($C63,$E63,$G63,$I63,$K63,$M63,$O63,$Q63,$S63,$U63,$W63,$Y63,$AA63,#REF!,#REF!),2)+$B63/2&gt;=Q63)),($E$5/$B$4),0))))</f>
        <v>1.9672131147540983</v>
      </c>
      <c r="S63" s="216">
        <f t="shared" si="43"/>
        <v>3900000</v>
      </c>
      <c r="T63" s="217">
        <f>IF($A63="","",IF(S63="","",IF($K$4="Media aritmética",(S63&lt;=$B63)*($E$5/$B$4)+(S63&gt;$B63)*0,IF(AND(ROUND(AVERAGE($C63,$E63,$G63,$I63,$K63,$M63,$O63,$Q63,$S63,$U63,$W63,$Y63,$AA63,#REF!,#REF!),2)-$B63/2&lt;=S63,(ROUND(AVERAGE($C63,$E63,$G63,$I63,$K63,$M63,$O63,$Q63,$S63,$U63,$W63,$Y63,$AA63,#REF!,#REF!),2)+$B63/2&gt;=S63)),($E$5/$B$4),0))))</f>
        <v>0</v>
      </c>
      <c r="U63" s="216">
        <f t="shared" si="44"/>
        <v>4100000</v>
      </c>
      <c r="V63" s="217">
        <f>IF($A63="","",IF(U63="","",IF($K$4="Media aritmética",(U63&lt;=$B63)*($E$5/$B$4)+(U63&gt;$B63)*0,IF(AND(ROUND(AVERAGE($C63,$E63,$G63,$I63,$K63,$M63,$O63,$Q63,$S63,$U63,$W63,$Y63,$AA63,#REF!,#REF!),2)-$B63/2&lt;=U63,(ROUND(AVERAGE($C63,$E63,$G63,$I63,$K63,$M63,$O63,$Q63,$S63,$U63,$W63,$Y63,$AA63,#REF!,#REF!),2)+$B63/2&gt;=U63)),($E$5/$B$4),0))))</f>
        <v>0</v>
      </c>
      <c r="W63" s="216" t="str">
        <f t="shared" si="45"/>
        <v/>
      </c>
      <c r="X63" s="217" t="str">
        <f>IF($A63="","",IF(W63="","",IF($K$4="Media aritmética",(W63&lt;=$B63)*($E$5/$B$4)+(W63&gt;$B63)*0,IF(AND(ROUND(AVERAGE($C63,$E63,$G63,$I63,$K63,$M63,$O63,$Q63,$S63,$U63,$W63,$Y63,$AA63,#REF!,#REF!),2)-$B63/2&lt;=W63,(ROUND(AVERAGE($C63,$E63,$G63,$I63,$K63,$M63,$O63,$Q63,$S63,$U63,$W63,$Y63,$AA63,#REF!,#REF!),2)+$B63/2&gt;=W63)),($E$5/$B$4),0))))</f>
        <v/>
      </c>
      <c r="Y63" s="216">
        <f t="shared" si="46"/>
        <v>3990000</v>
      </c>
      <c r="Z63" s="217">
        <f>IF($A63="","",IF(Y63="","",IF($K$4="Media aritmética",(Y63&lt;=$B63)*($E$5/$B$4)+(Y63&gt;$B63)*0,IF(AND(ROUND(AVERAGE($C63,$E63,$G63,$I63,$K63,$M63,$O63,$Q63,$S63,$U63,$W63,$Y63,$AA63,#REF!,#REF!),2)-$B63/2&lt;=Y63,(ROUND(AVERAGE($C63,$E63,$G63,$I63,$K63,$M63,$O63,$Q63,$S63,$U63,$W63,$Y63,$AA63,#REF!,#REF!),2)+$B63/2&gt;=Y63)),($E$5/$B$4),0))))</f>
        <v>0</v>
      </c>
      <c r="AA63" s="216">
        <f t="shared" si="47"/>
        <v>2445361</v>
      </c>
      <c r="AB63" s="217">
        <f>IF($A63="","",IF(AA63="","",IF($K$4="Media aritmética",(AA63&lt;=$B63)*($E$5/$B$4)+(AA63&gt;$B63)*0,IF(AND(ROUND(AVERAGE($C63,$E63,$G63,$I63,$K63,$M63,$O63,$Q63,$S63,$U63,$W63,$Y63,$AA63,#REF!,#REF!),2)-$B63/2&lt;=AA63,(ROUND(AVERAGE($C63,$E63,$G63,$I63,$K63,$M63,$O63,$Q63,$S63,$U63,$W63,$Y63,$AA63,#REF!,#REF!),2)+$B63/2&gt;=AA63)),($E$5/$B$4),0))))</f>
        <v>1.9672131147540983</v>
      </c>
      <c r="AD63" s="218"/>
      <c r="AE63" s="219"/>
      <c r="AF63" s="219"/>
    </row>
    <row r="64" spans="1:32" s="210" customFormat="1" ht="21" customHeight="1">
      <c r="A64" s="214" t="s">
        <v>537</v>
      </c>
      <c r="B64" s="215">
        <f t="shared" si="48"/>
        <v>6151735.5599999996</v>
      </c>
      <c r="C64" s="216">
        <f t="shared" si="35"/>
        <v>10448200</v>
      </c>
      <c r="D64" s="217">
        <f>IF($A64="","",IF(C64="","",IF($K$4="Media aritmética",(C64&lt;=$B64)*($E$5/$B$4)+(C64&gt;$B64)*0,IF(AND(ROUND(AVERAGE($C64,$E64,$G64,$I64,$K64,$M64,$O64,$Q64,$S64,$U64,$W64,$Y64,$AA64,#REF!,#REF!),2)-$B64/2&lt;=C64,(ROUND(AVERAGE($C64,$E64,$G64,$I64,$K64,$M64,$O64,$Q64,$S64,$U64,$W64,$Y64,$AA64,#REF!,#REF!),2)+$B64/2&gt;=C64)),($E$5/$B$4),0))))</f>
        <v>0</v>
      </c>
      <c r="E64" s="216">
        <f t="shared" si="36"/>
        <v>4500000</v>
      </c>
      <c r="F64" s="217">
        <f>IF($A64="","",IF(E64="","",IF($K$4="Media aritmética",(E64&lt;=$B64)*($E$5/$B$4)+(E64&gt;$B64)*0,IF(AND(ROUND(AVERAGE($C64,$E64,$G64,$I64,$K64,$M64,$O64,$Q64,$S64,$U64,$W64,$Y64,$AA64,#REF!,#REF!),2)-$B64/2&lt;=E64,(ROUND(AVERAGE($C64,$E64,$G64,$I64,$K64,$M64,$O64,$Q64,$S64,$U64,$W64,$Y64,$AA64,#REF!,#REF!),2)+$B64/2&gt;=E64)),($E$5/$B$4),0))))</f>
        <v>1.9672131147540983</v>
      </c>
      <c r="G64" s="216" t="str">
        <f t="shared" si="37"/>
        <v/>
      </c>
      <c r="H64" s="217" t="str">
        <f>IF($A64="","",IF(G64="","",IF($K$4="Media aritmética",(G64&lt;=$B64)*($E$5/$B$4)+(G64&gt;$B64)*0,IF(AND(ROUND(AVERAGE($C64,$E64,$G64,$I64,$K64,$M64,$O64,$Q64,$S64,$U64,$W64,$Y64,$AA64,#REF!,#REF!),2)-$B64/2&lt;=G64,(ROUND(AVERAGE($C64,$E64,$G64,$I64,$K64,$M64,$O64,$Q64,$S64,$U64,$W64,$Y64,$AA64,#REF!,#REF!),2)+$B64/2&gt;=G64)),($E$5/$B$4),0))))</f>
        <v/>
      </c>
      <c r="I64" s="216">
        <f t="shared" si="38"/>
        <v>10426371</v>
      </c>
      <c r="J64" s="217">
        <f>IF($A64="","",IF(I64="","",IF($K$4="Media aritmética",(I64&lt;=$B64)*($E$5/$B$4)+(I64&gt;$B64)*0,IF(AND(ROUND(AVERAGE($C64,$E64,$G64,$I64,$K64,$M64,$O64,$Q64,$S64,$U64,$W64,$Y64,$AA64,#REF!,#REF!),2)-$B64/2&lt;=I64,(ROUND(AVERAGE($C64,$E64,$G64,$I64,$K64,$M64,$O64,$Q64,$S64,$U64,$W64,$Y64,$AA64,#REF!,#REF!),2)+$B64/2&gt;=I64)),($E$5/$B$4),0))))</f>
        <v>0</v>
      </c>
      <c r="K64" s="216" t="str">
        <f t="shared" si="39"/>
        <v/>
      </c>
      <c r="L64" s="217" t="str">
        <f>IF($A64="","",IF(K64="","",IF($K$4="Media aritmética",(K64&lt;=$B64)*($E$5/$B$4)+(K64&gt;$B64)*0,IF(AND(ROUND(AVERAGE($C64,$E64,$G64,$I64,$K64,$M64,$O64,$Q64,$S64,$U64,$W64,$Y64,$AA64,#REF!,#REF!),2)-$B64/2&lt;=K64,(ROUND(AVERAGE($C64,$E64,$G64,$I64,$K64,$M64,$O64,$Q64,$S64,$U64,$W64,$Y64,$AA64,#REF!,#REF!),2)+$B64/2&gt;=K64)),($E$5/$B$4),0))))</f>
        <v/>
      </c>
      <c r="M64" s="216">
        <f t="shared" si="49"/>
        <v>3200000</v>
      </c>
      <c r="N64" s="217">
        <f>IF($A64="","",IF(M64="","",IF($K$4="Media aritmética",(M64&lt;=$B64)*($E$5/$B$4)+(M64&gt;$B64)*0,IF(AND(ROUND(AVERAGE($C64,$E64,$G64,$I64,$K64,$M64,$O64,$Q64,$S64,$U64,$W64,$Y64,$AA64,#REF!,#REF!),2)-$B64/2&lt;=M64,(ROUND(AVERAGE($C64,$E64,$G64,$I64,$K64,$M64,$O64,$Q64,$S64,$U64,$W64,$Y64,$AA64,#REF!,#REF!),2)+$B64/2&gt;=M64)),($E$5/$B$4),0))))</f>
        <v>1.9672131147540983</v>
      </c>
      <c r="O64" s="216" t="str">
        <f t="shared" si="41"/>
        <v/>
      </c>
      <c r="P64" s="217" t="str">
        <f>IF($A64="","",IF(O64="","",IF($K$4="Media aritmética",(O64&lt;=$B64)*($E$5/$B$4)+(O64&gt;$B64)*0,IF(AND(ROUND(AVERAGE($C64,$E64,$G64,$I64,$K64,$M64,$O64,$Q64,$S64,$U64,$W64,$Y64,$AA64,#REF!,#REF!),2)-$B64/2&lt;=O64,(ROUND(AVERAGE($C64,$E64,$G64,$I64,$K64,$M64,$O64,$Q64,$S64,$U64,$W64,$Y64,$AA64,#REF!,#REF!),2)+$B64/2&gt;=O64)),($E$5/$B$4),0))))</f>
        <v/>
      </c>
      <c r="Q64" s="216">
        <f t="shared" si="42"/>
        <v>5586000</v>
      </c>
      <c r="R64" s="217">
        <f>IF($A64="","",IF(Q64="","",IF($K$4="Media aritmética",(Q64&lt;=$B64)*($E$5/$B$4)+(Q64&gt;$B64)*0,IF(AND(ROUND(AVERAGE($C64,$E64,$G64,$I64,$K64,$M64,$O64,$Q64,$S64,$U64,$W64,$Y64,$AA64,#REF!,#REF!),2)-$B64/2&lt;=Q64,(ROUND(AVERAGE($C64,$E64,$G64,$I64,$K64,$M64,$O64,$Q64,$S64,$U64,$W64,$Y64,$AA64,#REF!,#REF!),2)+$B64/2&gt;=Q64)),($E$5/$B$4),0))))</f>
        <v>1.9672131147540983</v>
      </c>
      <c r="S64" s="216">
        <f t="shared" si="43"/>
        <v>5600000</v>
      </c>
      <c r="T64" s="217">
        <f>IF($A64="","",IF(S64="","",IF($K$4="Media aritmética",(S64&lt;=$B64)*($E$5/$B$4)+(S64&gt;$B64)*0,IF(AND(ROUND(AVERAGE($C64,$E64,$G64,$I64,$K64,$M64,$O64,$Q64,$S64,$U64,$W64,$Y64,$AA64,#REF!,#REF!),2)-$B64/2&lt;=S64,(ROUND(AVERAGE($C64,$E64,$G64,$I64,$K64,$M64,$O64,$Q64,$S64,$U64,$W64,$Y64,$AA64,#REF!,#REF!),2)+$B64/2&gt;=S64)),($E$5/$B$4),0))))</f>
        <v>1.9672131147540983</v>
      </c>
      <c r="U64" s="216">
        <f t="shared" si="44"/>
        <v>5800000</v>
      </c>
      <c r="V64" s="217">
        <f>IF($A64="","",IF(U64="","",IF($K$4="Media aritmética",(U64&lt;=$B64)*($E$5/$B$4)+(U64&gt;$B64)*0,IF(AND(ROUND(AVERAGE($C64,$E64,$G64,$I64,$K64,$M64,$O64,$Q64,$S64,$U64,$W64,$Y64,$AA64,#REF!,#REF!),2)-$B64/2&lt;=U64,(ROUND(AVERAGE($C64,$E64,$G64,$I64,$K64,$M64,$O64,$Q64,$S64,$U64,$W64,$Y64,$AA64,#REF!,#REF!),2)+$B64/2&gt;=U64)),($E$5/$B$4),0))))</f>
        <v>1.9672131147540983</v>
      </c>
      <c r="W64" s="216" t="str">
        <f t="shared" si="45"/>
        <v/>
      </c>
      <c r="X64" s="217" t="str">
        <f>IF($A64="","",IF(W64="","",IF($K$4="Media aritmética",(W64&lt;=$B64)*($E$5/$B$4)+(W64&gt;$B64)*0,IF(AND(ROUND(AVERAGE($C64,$E64,$G64,$I64,$K64,$M64,$O64,$Q64,$S64,$U64,$W64,$Y64,$AA64,#REF!,#REF!),2)-$B64/2&lt;=W64,(ROUND(AVERAGE($C64,$E64,$G64,$I64,$K64,$M64,$O64,$Q64,$S64,$U64,$W64,$Y64,$AA64,#REF!,#REF!),2)+$B64/2&gt;=W64)),($E$5/$B$4),0))))</f>
        <v/>
      </c>
      <c r="Y64" s="216">
        <f t="shared" si="46"/>
        <v>5700000</v>
      </c>
      <c r="Z64" s="217">
        <f>IF($A64="","",IF(Y64="","",IF($K$4="Media aritmética",(Y64&lt;=$B64)*($E$5/$B$4)+(Y64&gt;$B64)*0,IF(AND(ROUND(AVERAGE($C64,$E64,$G64,$I64,$K64,$M64,$O64,$Q64,$S64,$U64,$W64,$Y64,$AA64,#REF!,#REF!),2)-$B64/2&lt;=Y64,(ROUND(AVERAGE($C64,$E64,$G64,$I64,$K64,$M64,$O64,$Q64,$S64,$U64,$W64,$Y64,$AA64,#REF!,#REF!),2)+$B64/2&gt;=Y64)),($E$5/$B$4),0))))</f>
        <v>1.9672131147540983</v>
      </c>
      <c r="AA64" s="216">
        <f t="shared" si="47"/>
        <v>4105049</v>
      </c>
      <c r="AB64" s="217">
        <f>IF($A64="","",IF(AA64="","",IF($K$4="Media aritmética",(AA64&lt;=$B64)*($E$5/$B$4)+(AA64&gt;$B64)*0,IF(AND(ROUND(AVERAGE($C64,$E64,$G64,$I64,$K64,$M64,$O64,$Q64,$S64,$U64,$W64,$Y64,$AA64,#REF!,#REF!),2)-$B64/2&lt;=AA64,(ROUND(AVERAGE($C64,$E64,$G64,$I64,$K64,$M64,$O64,$Q64,$S64,$U64,$W64,$Y64,$AA64,#REF!,#REF!),2)+$B64/2&gt;=AA64)),($E$5/$B$4),0))))</f>
        <v>1.9672131147540983</v>
      </c>
      <c r="AD64" s="218"/>
      <c r="AE64" s="219"/>
      <c r="AF64" s="219"/>
    </row>
    <row r="65" spans="1:32" s="210" customFormat="1" ht="21" customHeight="1">
      <c r="A65" s="214" t="s">
        <v>543</v>
      </c>
      <c r="B65" s="215">
        <f t="shared" si="48"/>
        <v>1260667.33</v>
      </c>
      <c r="C65" s="216">
        <f t="shared" si="35"/>
        <v>1827000</v>
      </c>
      <c r="D65" s="217">
        <f>IF($A65="","",IF(C65="","",IF($K$4="Media aritmética",(C65&lt;=$B65)*($E$5/$B$4)+(C65&gt;$B65)*0,IF(AND(ROUND(AVERAGE($C65,$E65,$G65,$I65,$K65,$M65,$O65,$Q65,$S65,$U65,$W65,$Y65,$AA65,#REF!,#REF!),2)-$B65/2&lt;=C65,(ROUND(AVERAGE($C65,$E65,$G65,$I65,$K65,$M65,$O65,$Q65,$S65,$U65,$W65,$Y65,$AA65,#REF!,#REF!),2)+$B65/2&gt;=C65)),($E$5/$B$4),0))))</f>
        <v>0</v>
      </c>
      <c r="E65" s="216">
        <f t="shared" si="36"/>
        <v>882000</v>
      </c>
      <c r="F65" s="217">
        <f>IF($A65="","",IF(E65="","",IF($K$4="Media aritmética",(E65&lt;=$B65)*($E$5/$B$4)+(E65&gt;$B65)*0,IF(AND(ROUND(AVERAGE($C65,$E65,$G65,$I65,$K65,$M65,$O65,$Q65,$S65,$U65,$W65,$Y65,$AA65,#REF!,#REF!),2)-$B65/2&lt;=E65,(ROUND(AVERAGE($C65,$E65,$G65,$I65,$K65,$M65,$O65,$Q65,$S65,$U65,$W65,$Y65,$AA65,#REF!,#REF!),2)+$B65/2&gt;=E65)),($E$5/$B$4),0))))</f>
        <v>1.9672131147540983</v>
      </c>
      <c r="G65" s="216" t="str">
        <f t="shared" si="37"/>
        <v/>
      </c>
      <c r="H65" s="217" t="str">
        <f>IF($A65="","",IF(G65="","",IF($K$4="Media aritmética",(G65&lt;=$B65)*($E$5/$B$4)+(G65&gt;$B65)*0,IF(AND(ROUND(AVERAGE($C65,$E65,$G65,$I65,$K65,$M65,$O65,$Q65,$S65,$U65,$W65,$Y65,$AA65,#REF!,#REF!),2)-$B65/2&lt;=G65,(ROUND(AVERAGE($C65,$E65,$G65,$I65,$K65,$M65,$O65,$Q65,$S65,$U65,$W65,$Y65,$AA65,#REF!,#REF!),2)+$B65/2&gt;=G65)),($E$5/$B$4),0))))</f>
        <v/>
      </c>
      <c r="I65" s="216">
        <f t="shared" si="38"/>
        <v>1823220</v>
      </c>
      <c r="J65" s="217">
        <f>IF($A65="","",IF(I65="","",IF($K$4="Media aritmética",(I65&lt;=$B65)*($E$5/$B$4)+(I65&gt;$B65)*0,IF(AND(ROUND(AVERAGE($C65,$E65,$G65,$I65,$K65,$M65,$O65,$Q65,$S65,$U65,$W65,$Y65,$AA65,#REF!,#REF!),2)-$B65/2&lt;=I65,(ROUND(AVERAGE($C65,$E65,$G65,$I65,$K65,$M65,$O65,$Q65,$S65,$U65,$W65,$Y65,$AA65,#REF!,#REF!),2)+$B65/2&gt;=I65)),($E$5/$B$4),0))))</f>
        <v>0</v>
      </c>
      <c r="K65" s="216" t="str">
        <f t="shared" si="39"/>
        <v/>
      </c>
      <c r="L65" s="217" t="str">
        <f>IF($A65="","",IF(K65="","",IF($K$4="Media aritmética",(K65&lt;=$B65)*($E$5/$B$4)+(K65&gt;$B65)*0,IF(AND(ROUND(AVERAGE($C65,$E65,$G65,$I65,$K65,$M65,$O65,$Q65,$S65,$U65,$W65,$Y65,$AA65,#REF!,#REF!),2)-$B65/2&lt;=K65,(ROUND(AVERAGE($C65,$E65,$G65,$I65,$K65,$M65,$O65,$Q65,$S65,$U65,$W65,$Y65,$AA65,#REF!,#REF!),2)+$B65/2&gt;=K65)),($E$5/$B$4),0))))</f>
        <v/>
      </c>
      <c r="M65" s="216">
        <f t="shared" si="49"/>
        <v>756000</v>
      </c>
      <c r="N65" s="217">
        <f>IF($A65="","",IF(M65="","",IF($K$4="Media aritmética",(M65&lt;=$B65)*($E$5/$B$4)+(M65&gt;$B65)*0,IF(AND(ROUND(AVERAGE($C65,$E65,$G65,$I65,$K65,$M65,$O65,$Q65,$S65,$U65,$W65,$Y65,$AA65,#REF!,#REF!),2)-$B65/2&lt;=M65,(ROUND(AVERAGE($C65,$E65,$G65,$I65,$K65,$M65,$O65,$Q65,$S65,$U65,$W65,$Y65,$AA65,#REF!,#REF!),2)+$B65/2&gt;=M65)),($E$5/$B$4),0))))</f>
        <v>1.9672131147540983</v>
      </c>
      <c r="O65" s="216" t="str">
        <f t="shared" si="41"/>
        <v/>
      </c>
      <c r="P65" s="217" t="str">
        <f>IF($A65="","",IF(O65="","",IF($K$4="Media aritmética",(O65&lt;=$B65)*($E$5/$B$4)+(O65&gt;$B65)*0,IF(AND(ROUND(AVERAGE($C65,$E65,$G65,$I65,$K65,$M65,$O65,$Q65,$S65,$U65,$W65,$Y65,$AA65,#REF!,#REF!),2)-$B65/2&lt;=O65,(ROUND(AVERAGE($C65,$E65,$G65,$I65,$K65,$M65,$O65,$Q65,$S65,$U65,$W65,$Y65,$AA65,#REF!,#REF!),2)+$B65/2&gt;=O65)),($E$5/$B$4),0))))</f>
        <v/>
      </c>
      <c r="Q65" s="216">
        <f t="shared" si="42"/>
        <v>1079400</v>
      </c>
      <c r="R65" s="217">
        <f>IF($A65="","",IF(Q65="","",IF($K$4="Media aritmética",(Q65&lt;=$B65)*($E$5/$B$4)+(Q65&gt;$B65)*0,IF(AND(ROUND(AVERAGE($C65,$E65,$G65,$I65,$K65,$M65,$O65,$Q65,$S65,$U65,$W65,$Y65,$AA65,#REF!,#REF!),2)-$B65/2&lt;=Q65,(ROUND(AVERAGE($C65,$E65,$G65,$I65,$K65,$M65,$O65,$Q65,$S65,$U65,$W65,$Y65,$AA65,#REF!,#REF!),2)+$B65/2&gt;=Q65)),($E$5/$B$4),0))))</f>
        <v>1.9672131147540983</v>
      </c>
      <c r="S65" s="216">
        <f t="shared" si="43"/>
        <v>1176000</v>
      </c>
      <c r="T65" s="217">
        <f>IF($A65="","",IF(S65="","",IF($K$4="Media aritmética",(S65&lt;=$B65)*($E$5/$B$4)+(S65&gt;$B65)*0,IF(AND(ROUND(AVERAGE($C65,$E65,$G65,$I65,$K65,$M65,$O65,$Q65,$S65,$U65,$W65,$Y65,$AA65,#REF!,#REF!),2)-$B65/2&lt;=S65,(ROUND(AVERAGE($C65,$E65,$G65,$I65,$K65,$M65,$O65,$Q65,$S65,$U65,$W65,$Y65,$AA65,#REF!,#REF!),2)+$B65/2&gt;=S65)),($E$5/$B$4),0))))</f>
        <v>1.9672131147540983</v>
      </c>
      <c r="U65" s="216">
        <f t="shared" si="44"/>
        <v>1176000</v>
      </c>
      <c r="V65" s="217">
        <f>IF($A65="","",IF(U65="","",IF($K$4="Media aritmética",(U65&lt;=$B65)*($E$5/$B$4)+(U65&gt;$B65)*0,IF(AND(ROUND(AVERAGE($C65,$E65,$G65,$I65,$K65,$M65,$O65,$Q65,$S65,$U65,$W65,$Y65,$AA65,#REF!,#REF!),2)-$B65/2&lt;=U65,(ROUND(AVERAGE($C65,$E65,$G65,$I65,$K65,$M65,$O65,$Q65,$S65,$U65,$W65,$Y65,$AA65,#REF!,#REF!),2)+$B65/2&gt;=U65)),($E$5/$B$4),0))))</f>
        <v>1.9672131147540983</v>
      </c>
      <c r="W65" s="216" t="str">
        <f t="shared" si="45"/>
        <v/>
      </c>
      <c r="X65" s="217" t="str">
        <f>IF($A65="","",IF(W65="","",IF($K$4="Media aritmética",(W65&lt;=$B65)*($E$5/$B$4)+(W65&gt;$B65)*0,IF(AND(ROUND(AVERAGE($C65,$E65,$G65,$I65,$K65,$M65,$O65,$Q65,$S65,$U65,$W65,$Y65,$AA65,#REF!,#REF!),2)-$B65/2&lt;=W65,(ROUND(AVERAGE($C65,$E65,$G65,$I65,$K65,$M65,$O65,$Q65,$S65,$U65,$W65,$Y65,$AA65,#REF!,#REF!),2)+$B65/2&gt;=W65)),($E$5/$B$4),0))))</f>
        <v/>
      </c>
      <c r="Y65" s="216">
        <f t="shared" si="46"/>
        <v>1155000</v>
      </c>
      <c r="Z65" s="217">
        <f>IF($A65="","",IF(Y65="","",IF($K$4="Media aritmética",(Y65&lt;=$B65)*($E$5/$B$4)+(Y65&gt;$B65)*0,IF(AND(ROUND(AVERAGE($C65,$E65,$G65,$I65,$K65,$M65,$O65,$Q65,$S65,$U65,$W65,$Y65,$AA65,#REF!,#REF!),2)-$B65/2&lt;=Y65,(ROUND(AVERAGE($C65,$E65,$G65,$I65,$K65,$M65,$O65,$Q65,$S65,$U65,$W65,$Y65,$AA65,#REF!,#REF!),2)+$B65/2&gt;=Y65)),($E$5/$B$4),0))))</f>
        <v>1.9672131147540983</v>
      </c>
      <c r="AA65" s="216">
        <f t="shared" si="47"/>
        <v>1471386</v>
      </c>
      <c r="AB65" s="217">
        <f>IF($A65="","",IF(AA65="","",IF($K$4="Media aritmética",(AA65&lt;=$B65)*($E$5/$B$4)+(AA65&gt;$B65)*0,IF(AND(ROUND(AVERAGE($C65,$E65,$G65,$I65,$K65,$M65,$O65,$Q65,$S65,$U65,$W65,$Y65,$AA65,#REF!,#REF!),2)-$B65/2&lt;=AA65,(ROUND(AVERAGE($C65,$E65,$G65,$I65,$K65,$M65,$O65,$Q65,$S65,$U65,$W65,$Y65,$AA65,#REF!,#REF!),2)+$B65/2&gt;=AA65)),($E$5/$B$4),0))))</f>
        <v>0</v>
      </c>
      <c r="AD65" s="218"/>
      <c r="AE65" s="219"/>
      <c r="AF65" s="219"/>
    </row>
    <row r="66" spans="1:32" s="210" customFormat="1" ht="21" customHeight="1">
      <c r="A66" s="214" t="s">
        <v>549</v>
      </c>
      <c r="B66" s="215">
        <f t="shared" si="48"/>
        <v>2038453.33</v>
      </c>
      <c r="C66" s="216">
        <f t="shared" si="35"/>
        <v>1602000</v>
      </c>
      <c r="D66" s="217">
        <f>IF($A66="","",IF(C66="","",IF($K$4="Media aritmética",(C66&lt;=$B66)*($E$5/$B$4)+(C66&gt;$B66)*0,IF(AND(ROUND(AVERAGE($C66,$E66,$G66,$I66,$K66,$M66,$O66,$Q66,$S66,$U66,$W66,$Y66,$AA66,#REF!,#REF!),2)-$B66/2&lt;=C66,(ROUND(AVERAGE($C66,$E66,$G66,$I66,$K66,$M66,$O66,$Q66,$S66,$U66,$W66,$Y66,$AA66,#REF!,#REF!),2)+$B66/2&gt;=C66)),($E$5/$B$4),0))))</f>
        <v>1.9672131147540983</v>
      </c>
      <c r="E66" s="216">
        <f t="shared" si="36"/>
        <v>480000</v>
      </c>
      <c r="F66" s="217">
        <f>IF($A66="","",IF(E66="","",IF($K$4="Media aritmética",(E66&lt;=$B66)*($E$5/$B$4)+(E66&gt;$B66)*0,IF(AND(ROUND(AVERAGE($C66,$E66,$G66,$I66,$K66,$M66,$O66,$Q66,$S66,$U66,$W66,$Y66,$AA66,#REF!,#REF!),2)-$B66/2&lt;=E66,(ROUND(AVERAGE($C66,$E66,$G66,$I66,$K66,$M66,$O66,$Q66,$S66,$U66,$W66,$Y66,$AA66,#REF!,#REF!),2)+$B66/2&gt;=E66)),($E$5/$B$4),0))))</f>
        <v>1.9672131147540983</v>
      </c>
      <c r="G66" s="216" t="str">
        <f t="shared" si="37"/>
        <v/>
      </c>
      <c r="H66" s="217" t="str">
        <f>IF($A66="","",IF(G66="","",IF($K$4="Media aritmética",(G66&lt;=$B66)*($E$5/$B$4)+(G66&gt;$B66)*0,IF(AND(ROUND(AVERAGE($C66,$E66,$G66,$I66,$K66,$M66,$O66,$Q66,$S66,$U66,$W66,$Y66,$AA66,#REF!,#REF!),2)-$B66/2&lt;=G66,(ROUND(AVERAGE($C66,$E66,$G66,$I66,$K66,$M66,$O66,$Q66,$S66,$U66,$W66,$Y66,$AA66,#REF!,#REF!),2)+$B66/2&gt;=G66)),($E$5/$B$4),0))))</f>
        <v/>
      </c>
      <c r="I66" s="216">
        <f t="shared" si="38"/>
        <v>1597080</v>
      </c>
      <c r="J66" s="217">
        <f>IF($A66="","",IF(I66="","",IF($K$4="Media aritmética",(I66&lt;=$B66)*($E$5/$B$4)+(I66&gt;$B66)*0,IF(AND(ROUND(AVERAGE($C66,$E66,$G66,$I66,$K66,$M66,$O66,$Q66,$S66,$U66,$W66,$Y66,$AA66,#REF!,#REF!),2)-$B66/2&lt;=I66,(ROUND(AVERAGE($C66,$E66,$G66,$I66,$K66,$M66,$O66,$Q66,$S66,$U66,$W66,$Y66,$AA66,#REF!,#REF!),2)+$B66/2&gt;=I66)),($E$5/$B$4),0))))</f>
        <v>1.9672131147540983</v>
      </c>
      <c r="K66" s="216" t="str">
        <f t="shared" si="39"/>
        <v/>
      </c>
      <c r="L66" s="217" t="str">
        <f>IF($A66="","",IF(K66="","",IF($K$4="Media aritmética",(K66&lt;=$B66)*($E$5/$B$4)+(K66&gt;$B66)*0,IF(AND(ROUND(AVERAGE($C66,$E66,$G66,$I66,$K66,$M66,$O66,$Q66,$S66,$U66,$W66,$Y66,$AA66,#REF!,#REF!),2)-$B66/2&lt;=K66,(ROUND(AVERAGE($C66,$E66,$G66,$I66,$K66,$M66,$O66,$Q66,$S66,$U66,$W66,$Y66,$AA66,#REF!,#REF!),2)+$B66/2&gt;=K66)),($E$5/$B$4),0))))</f>
        <v/>
      </c>
      <c r="M66" s="216">
        <f t="shared" si="49"/>
        <v>690000</v>
      </c>
      <c r="N66" s="217">
        <f>IF($A66="","",IF(M66="","",IF($K$4="Media aritmética",(M66&lt;=$B66)*($E$5/$B$4)+(M66&gt;$B66)*0,IF(AND(ROUND(AVERAGE($C66,$E66,$G66,$I66,$K66,$M66,$O66,$Q66,$S66,$U66,$W66,$Y66,$AA66,#REF!,#REF!),2)-$B66/2&lt;=M66,(ROUND(AVERAGE($C66,$E66,$G66,$I66,$K66,$M66,$O66,$Q66,$S66,$U66,$W66,$Y66,$AA66,#REF!,#REF!),2)+$B66/2&gt;=M66)),($E$5/$B$4),0))))</f>
        <v>1.9672131147540983</v>
      </c>
      <c r="O66" s="216" t="str">
        <f t="shared" si="41"/>
        <v/>
      </c>
      <c r="P66" s="217" t="str">
        <f>IF($A66="","",IF(O66="","",IF($K$4="Media aritmética",(O66&lt;=$B66)*($E$5/$B$4)+(O66&gt;$B66)*0,IF(AND(ROUND(AVERAGE($C66,$E66,$G66,$I66,$K66,$M66,$O66,$Q66,$S66,$U66,$W66,$Y66,$AA66,#REF!,#REF!),2)-$B66/2&lt;=O66,(ROUND(AVERAGE($C66,$E66,$G66,$I66,$K66,$M66,$O66,$Q66,$S66,$U66,$W66,$Y66,$AA66,#REF!,#REF!),2)+$B66/2&gt;=O66)),($E$5/$B$4),0))))</f>
        <v/>
      </c>
      <c r="Q66" s="216">
        <f t="shared" si="42"/>
        <v>1428000</v>
      </c>
      <c r="R66" s="217">
        <f>IF($A66="","",IF(Q66="","",IF($K$4="Media aritmética",(Q66&lt;=$B66)*($E$5/$B$4)+(Q66&gt;$B66)*0,IF(AND(ROUND(AVERAGE($C66,$E66,$G66,$I66,$K66,$M66,$O66,$Q66,$S66,$U66,$W66,$Y66,$AA66,#REF!,#REF!),2)-$B66/2&lt;=Q66,(ROUND(AVERAGE($C66,$E66,$G66,$I66,$K66,$M66,$O66,$Q66,$S66,$U66,$W66,$Y66,$AA66,#REF!,#REF!),2)+$B66/2&gt;=Q66)),($E$5/$B$4),0))))</f>
        <v>1.9672131147540983</v>
      </c>
      <c r="S66" s="216">
        <f t="shared" si="43"/>
        <v>4200000</v>
      </c>
      <c r="T66" s="217">
        <f>IF($A66="","",IF(S66="","",IF($K$4="Media aritmética",(S66&lt;=$B66)*($E$5/$B$4)+(S66&gt;$B66)*0,IF(AND(ROUND(AVERAGE($C66,$E66,$G66,$I66,$K66,$M66,$O66,$Q66,$S66,$U66,$W66,$Y66,$AA66,#REF!,#REF!),2)-$B66/2&lt;=S66,(ROUND(AVERAGE($C66,$E66,$G66,$I66,$K66,$M66,$O66,$Q66,$S66,$U66,$W66,$Y66,$AA66,#REF!,#REF!),2)+$B66/2&gt;=S66)),($E$5/$B$4),0))))</f>
        <v>0</v>
      </c>
      <c r="U66" s="216">
        <f t="shared" si="44"/>
        <v>4140000</v>
      </c>
      <c r="V66" s="217">
        <f>IF($A66="","",IF(U66="","",IF($K$4="Media aritmética",(U66&lt;=$B66)*($E$5/$B$4)+(U66&gt;$B66)*0,IF(AND(ROUND(AVERAGE($C66,$E66,$G66,$I66,$K66,$M66,$O66,$Q66,$S66,$U66,$W66,$Y66,$AA66,#REF!,#REF!),2)-$B66/2&lt;=U66,(ROUND(AVERAGE($C66,$E66,$G66,$I66,$K66,$M66,$O66,$Q66,$S66,$U66,$W66,$Y66,$AA66,#REF!,#REF!),2)+$B66/2&gt;=U66)),($E$5/$B$4),0))))</f>
        <v>0</v>
      </c>
      <c r="W66" s="216" t="str">
        <f t="shared" si="45"/>
        <v/>
      </c>
      <c r="X66" s="217" t="str">
        <f>IF($A66="","",IF(W66="","",IF($K$4="Media aritmética",(W66&lt;=$B66)*($E$5/$B$4)+(W66&gt;$B66)*0,IF(AND(ROUND(AVERAGE($C66,$E66,$G66,$I66,$K66,$M66,$O66,$Q66,$S66,$U66,$W66,$Y66,$AA66,#REF!,#REF!),2)-$B66/2&lt;=W66,(ROUND(AVERAGE($C66,$E66,$G66,$I66,$K66,$M66,$O66,$Q66,$S66,$U66,$W66,$Y66,$AA66,#REF!,#REF!),2)+$B66/2&gt;=W66)),($E$5/$B$4),0))))</f>
        <v/>
      </c>
      <c r="Y66" s="216">
        <f t="shared" si="46"/>
        <v>4020000</v>
      </c>
      <c r="Z66" s="217">
        <f>IF($A66="","",IF(Y66="","",IF($K$4="Media aritmética",(Y66&lt;=$B66)*($E$5/$B$4)+(Y66&gt;$B66)*0,IF(AND(ROUND(AVERAGE($C66,$E66,$G66,$I66,$K66,$M66,$O66,$Q66,$S66,$U66,$W66,$Y66,$AA66,#REF!,#REF!),2)-$B66/2&lt;=Y66,(ROUND(AVERAGE($C66,$E66,$G66,$I66,$K66,$M66,$O66,$Q66,$S66,$U66,$W66,$Y66,$AA66,#REF!,#REF!),2)+$B66/2&gt;=Y66)),($E$5/$B$4),0))))</f>
        <v>0</v>
      </c>
      <c r="AA66" s="216">
        <f t="shared" si="47"/>
        <v>189000</v>
      </c>
      <c r="AB66" s="217">
        <f>IF($A66="","",IF(AA66="","",IF($K$4="Media aritmética",(AA66&lt;=$B66)*($E$5/$B$4)+(AA66&gt;$B66)*0,IF(AND(ROUND(AVERAGE($C66,$E66,$G66,$I66,$K66,$M66,$O66,$Q66,$S66,$U66,$W66,$Y66,$AA66,#REF!,#REF!),2)-$B66/2&lt;=AA66,(ROUND(AVERAGE($C66,$E66,$G66,$I66,$K66,$M66,$O66,$Q66,$S66,$U66,$W66,$Y66,$AA66,#REF!,#REF!),2)+$B66/2&gt;=AA66)),($E$5/$B$4),0))))</f>
        <v>1.9672131147540983</v>
      </c>
      <c r="AD66" s="218"/>
      <c r="AE66" s="219"/>
      <c r="AF66" s="219"/>
    </row>
    <row r="67" spans="1:32" s="210" customFormat="1" ht="21" customHeight="1">
      <c r="A67" s="214" t="s">
        <v>553</v>
      </c>
      <c r="B67" s="215">
        <f t="shared" si="48"/>
        <v>1494515</v>
      </c>
      <c r="C67" s="216">
        <f t="shared" si="35"/>
        <v>2360529</v>
      </c>
      <c r="D67" s="217">
        <f>IF($A67="","",IF(C67="","",IF($K$4="Media aritmética",(C67&lt;=$B67)*($E$5/$B$4)+(C67&gt;$B67)*0,IF(AND(ROUND(AVERAGE($C67,$E67,$G67,$I67,$K67,$M67,$O67,$Q67,$S67,$U67,$W67,$Y67,$AA67,#REF!,#REF!),2)-$B67/2&lt;=C67,(ROUND(AVERAGE($C67,$E67,$G67,$I67,$K67,$M67,$O67,$Q67,$S67,$U67,$W67,$Y67,$AA67,#REF!,#REF!),2)+$B67/2&gt;=C67)),($E$5/$B$4),0))))</f>
        <v>0</v>
      </c>
      <c r="E67" s="216">
        <f t="shared" si="36"/>
        <v>1800000</v>
      </c>
      <c r="F67" s="217">
        <f>IF($A67="","",IF(E67="","",IF($K$4="Media aritmética",(E67&lt;=$B67)*($E$5/$B$4)+(E67&gt;$B67)*0,IF(AND(ROUND(AVERAGE($C67,$E67,$G67,$I67,$K67,$M67,$O67,$Q67,$S67,$U67,$W67,$Y67,$AA67,#REF!,#REF!),2)-$B67/2&lt;=E67,(ROUND(AVERAGE($C67,$E67,$G67,$I67,$K67,$M67,$O67,$Q67,$S67,$U67,$W67,$Y67,$AA67,#REF!,#REF!),2)+$B67/2&gt;=E67)),($E$5/$B$4),0))))</f>
        <v>0</v>
      </c>
      <c r="G67" s="216" t="str">
        <f t="shared" si="37"/>
        <v/>
      </c>
      <c r="H67" s="217" t="str">
        <f>IF($A67="","",IF(G67="","",IF($K$4="Media aritmética",(G67&lt;=$B67)*($E$5/$B$4)+(G67&gt;$B67)*0,IF(AND(ROUND(AVERAGE($C67,$E67,$G67,$I67,$K67,$M67,$O67,$Q67,$S67,$U67,$W67,$Y67,$AA67,#REF!,#REF!),2)-$B67/2&lt;=G67,(ROUND(AVERAGE($C67,$E67,$G67,$I67,$K67,$M67,$O67,$Q67,$S67,$U67,$W67,$Y67,$AA67,#REF!,#REF!),2)+$B67/2&gt;=G67)),($E$5/$B$4),0))))</f>
        <v/>
      </c>
      <c r="I67" s="216">
        <f t="shared" si="38"/>
        <v>2355606</v>
      </c>
      <c r="J67" s="217">
        <f>IF($A67="","",IF(I67="","",IF($K$4="Media aritmética",(I67&lt;=$B67)*($E$5/$B$4)+(I67&gt;$B67)*0,IF(AND(ROUND(AVERAGE($C67,$E67,$G67,$I67,$K67,$M67,$O67,$Q67,$S67,$U67,$W67,$Y67,$AA67,#REF!,#REF!),2)-$B67/2&lt;=I67,(ROUND(AVERAGE($C67,$E67,$G67,$I67,$K67,$M67,$O67,$Q67,$S67,$U67,$W67,$Y67,$AA67,#REF!,#REF!),2)+$B67/2&gt;=I67)),($E$5/$B$4),0))))</f>
        <v>0</v>
      </c>
      <c r="K67" s="216" t="str">
        <f t="shared" si="39"/>
        <v/>
      </c>
      <c r="L67" s="217" t="str">
        <f>IF($A67="","",IF(K67="","",IF($K$4="Media aritmética",(K67&lt;=$B67)*($E$5/$B$4)+(K67&gt;$B67)*0,IF(AND(ROUND(AVERAGE($C67,$E67,$G67,$I67,$K67,$M67,$O67,$Q67,$S67,$U67,$W67,$Y67,$AA67,#REF!,#REF!),2)-$B67/2&lt;=K67,(ROUND(AVERAGE($C67,$E67,$G67,$I67,$K67,$M67,$O67,$Q67,$S67,$U67,$W67,$Y67,$AA67,#REF!,#REF!),2)+$B67/2&gt;=K67)),($E$5/$B$4),0))))</f>
        <v/>
      </c>
      <c r="M67" s="216">
        <f t="shared" si="49"/>
        <v>2304000</v>
      </c>
      <c r="N67" s="217">
        <f>IF($A67="","",IF(M67="","",IF($K$4="Media aritmética",(M67&lt;=$B67)*($E$5/$B$4)+(M67&gt;$B67)*0,IF(AND(ROUND(AVERAGE($C67,$E67,$G67,$I67,$K67,$M67,$O67,$Q67,$S67,$U67,$W67,$Y67,$AA67,#REF!,#REF!),2)-$B67/2&lt;=M67,(ROUND(AVERAGE($C67,$E67,$G67,$I67,$K67,$M67,$O67,$Q67,$S67,$U67,$W67,$Y67,$AA67,#REF!,#REF!),2)+$B67/2&gt;=M67)),($E$5/$B$4),0))))</f>
        <v>0</v>
      </c>
      <c r="O67" s="216" t="str">
        <f t="shared" si="41"/>
        <v/>
      </c>
      <c r="P67" s="217" t="str">
        <f>IF($A67="","",IF(O67="","",IF($K$4="Media aritmética",(O67&lt;=$B67)*($E$5/$B$4)+(O67&gt;$B67)*0,IF(AND(ROUND(AVERAGE($C67,$E67,$G67,$I67,$K67,$M67,$O67,$Q67,$S67,$U67,$W67,$Y67,$AA67,#REF!,#REF!),2)-$B67/2&lt;=O67,(ROUND(AVERAGE($C67,$E67,$G67,$I67,$K67,$M67,$O67,$Q67,$S67,$U67,$W67,$Y67,$AA67,#REF!,#REF!),2)+$B67/2&gt;=O67)),($E$5/$B$4),0))))</f>
        <v/>
      </c>
      <c r="Q67" s="216">
        <f t="shared" si="42"/>
        <v>810000</v>
      </c>
      <c r="R67" s="217">
        <f>IF($A67="","",IF(Q67="","",IF($K$4="Media aritmética",(Q67&lt;=$B67)*($E$5/$B$4)+(Q67&gt;$B67)*0,IF(AND(ROUND(AVERAGE($C67,$E67,$G67,$I67,$K67,$M67,$O67,$Q67,$S67,$U67,$W67,$Y67,$AA67,#REF!,#REF!),2)-$B67/2&lt;=Q67,(ROUND(AVERAGE($C67,$E67,$G67,$I67,$K67,$M67,$O67,$Q67,$S67,$U67,$W67,$Y67,$AA67,#REF!,#REF!),2)+$B67/2&gt;=Q67)),($E$5/$B$4),0))))</f>
        <v>1.9672131147540983</v>
      </c>
      <c r="S67" s="216">
        <f t="shared" si="43"/>
        <v>972000</v>
      </c>
      <c r="T67" s="217">
        <f>IF($A67="","",IF(S67="","",IF($K$4="Media aritmética",(S67&lt;=$B67)*($E$5/$B$4)+(S67&gt;$B67)*0,IF(AND(ROUND(AVERAGE($C67,$E67,$G67,$I67,$K67,$M67,$O67,$Q67,$S67,$U67,$W67,$Y67,$AA67,#REF!,#REF!),2)-$B67/2&lt;=S67,(ROUND(AVERAGE($C67,$E67,$G67,$I67,$K67,$M67,$O67,$Q67,$S67,$U67,$W67,$Y67,$AA67,#REF!,#REF!),2)+$B67/2&gt;=S67)),($E$5/$B$4),0))))</f>
        <v>1.9672131147540983</v>
      </c>
      <c r="U67" s="216">
        <f t="shared" si="44"/>
        <v>1035000</v>
      </c>
      <c r="V67" s="217">
        <f>IF($A67="","",IF(U67="","",IF($K$4="Media aritmética",(U67&lt;=$B67)*($E$5/$B$4)+(U67&gt;$B67)*0,IF(AND(ROUND(AVERAGE($C67,$E67,$G67,$I67,$K67,$M67,$O67,$Q67,$S67,$U67,$W67,$Y67,$AA67,#REF!,#REF!),2)-$B67/2&lt;=U67,(ROUND(AVERAGE($C67,$E67,$G67,$I67,$K67,$M67,$O67,$Q67,$S67,$U67,$W67,$Y67,$AA67,#REF!,#REF!),2)+$B67/2&gt;=U67)),($E$5/$B$4),0))))</f>
        <v>1.9672131147540983</v>
      </c>
      <c r="W67" s="216" t="str">
        <f t="shared" si="45"/>
        <v/>
      </c>
      <c r="X67" s="217" t="str">
        <f>IF($A67="","",IF(W67="","",IF($K$4="Media aritmética",(W67&lt;=$B67)*($E$5/$B$4)+(W67&gt;$B67)*0,IF(AND(ROUND(AVERAGE($C67,$E67,$G67,$I67,$K67,$M67,$O67,$Q67,$S67,$U67,$W67,$Y67,$AA67,#REF!,#REF!),2)-$B67/2&lt;=W67,(ROUND(AVERAGE($C67,$E67,$G67,$I67,$K67,$M67,$O67,$Q67,$S67,$U67,$W67,$Y67,$AA67,#REF!,#REF!),2)+$B67/2&gt;=W67)),($E$5/$B$4),0))))</f>
        <v/>
      </c>
      <c r="Y67" s="216">
        <f t="shared" si="46"/>
        <v>1008000</v>
      </c>
      <c r="Z67" s="217">
        <f>IF($A67="","",IF(Y67="","",IF($K$4="Media aritmética",(Y67&lt;=$B67)*($E$5/$B$4)+(Y67&gt;$B67)*0,IF(AND(ROUND(AVERAGE($C67,$E67,$G67,$I67,$K67,$M67,$O67,$Q67,$S67,$U67,$W67,$Y67,$AA67,#REF!,#REF!),2)-$B67/2&lt;=Y67,(ROUND(AVERAGE($C67,$E67,$G67,$I67,$K67,$M67,$O67,$Q67,$S67,$U67,$W67,$Y67,$AA67,#REF!,#REF!),2)+$B67/2&gt;=Y67)),($E$5/$B$4),0))))</f>
        <v>1.9672131147540983</v>
      </c>
      <c r="AA67" s="216">
        <f t="shared" si="47"/>
        <v>805500</v>
      </c>
      <c r="AB67" s="217">
        <f>IF($A67="","",IF(AA67="","",IF($K$4="Media aritmética",(AA67&lt;=$B67)*($E$5/$B$4)+(AA67&gt;$B67)*0,IF(AND(ROUND(AVERAGE($C67,$E67,$G67,$I67,$K67,$M67,$O67,$Q67,$S67,$U67,$W67,$Y67,$AA67,#REF!,#REF!),2)-$B67/2&lt;=AA67,(ROUND(AVERAGE($C67,$E67,$G67,$I67,$K67,$M67,$O67,$Q67,$S67,$U67,$W67,$Y67,$AA67,#REF!,#REF!),2)+$B67/2&gt;=AA67)),($E$5/$B$4),0))))</f>
        <v>1.9672131147540983</v>
      </c>
      <c r="AD67" s="218"/>
      <c r="AE67" s="219"/>
      <c r="AF67" s="219"/>
    </row>
    <row r="68" spans="1:32" s="210" customFormat="1" ht="21" customHeight="1">
      <c r="A68" s="214" t="s">
        <v>557</v>
      </c>
      <c r="B68" s="215">
        <f t="shared" si="48"/>
        <v>1541078.78</v>
      </c>
      <c r="C68" s="216">
        <f t="shared" si="35"/>
        <v>1167500</v>
      </c>
      <c r="D68" s="217">
        <f>IF($A68="","",IF(C68="","",IF($K$4="Media aritmética",(C68&lt;=$B68)*($E$5/$B$4)+(C68&gt;$B68)*0,IF(AND(ROUND(AVERAGE($C68,$E68,$G68,$I68,$K68,$M68,$O68,$Q68,$S68,$U68,$W68,$Y68,$AA68,#REF!,#REF!),2)-$B68/2&lt;=C68,(ROUND(AVERAGE($C68,$E68,$G68,$I68,$K68,$M68,$O68,$Q68,$S68,$U68,$W68,$Y68,$AA68,#REF!,#REF!),2)+$B68/2&gt;=C68)),($E$5/$B$4),0))))</f>
        <v>1.9672131147540983</v>
      </c>
      <c r="E68" s="216">
        <f t="shared" si="36"/>
        <v>650000</v>
      </c>
      <c r="F68" s="217">
        <f>IF($A68="","",IF(E68="","",IF($K$4="Media aritmética",(E68&lt;=$B68)*($E$5/$B$4)+(E68&gt;$B68)*0,IF(AND(ROUND(AVERAGE($C68,$E68,$G68,$I68,$K68,$M68,$O68,$Q68,$S68,$U68,$W68,$Y68,$AA68,#REF!,#REF!),2)-$B68/2&lt;=E68,(ROUND(AVERAGE($C68,$E68,$G68,$I68,$K68,$M68,$O68,$Q68,$S68,$U68,$W68,$Y68,$AA68,#REF!,#REF!),2)+$B68/2&gt;=E68)),($E$5/$B$4),0))))</f>
        <v>1.9672131147540983</v>
      </c>
      <c r="G68" s="216" t="str">
        <f t="shared" si="37"/>
        <v/>
      </c>
      <c r="H68" s="217" t="str">
        <f>IF($A68="","",IF(G68="","",IF($K$4="Media aritmética",(G68&lt;=$B68)*($E$5/$B$4)+(G68&gt;$B68)*0,IF(AND(ROUND(AVERAGE($C68,$E68,$G68,$I68,$K68,$M68,$O68,$Q68,$S68,$U68,$W68,$Y68,$AA68,#REF!,#REF!),2)-$B68/2&lt;=G68,(ROUND(AVERAGE($C68,$E68,$G68,$I68,$K68,$M68,$O68,$Q68,$S68,$U68,$W68,$Y68,$AA68,#REF!,#REF!),2)+$B68/2&gt;=G68)),($E$5/$B$4),0))))</f>
        <v/>
      </c>
      <c r="I68" s="216">
        <f t="shared" si="38"/>
        <v>1165009</v>
      </c>
      <c r="J68" s="217">
        <f>IF($A68="","",IF(I68="","",IF($K$4="Media aritmética",(I68&lt;=$B68)*($E$5/$B$4)+(I68&gt;$B68)*0,IF(AND(ROUND(AVERAGE($C68,$E68,$G68,$I68,$K68,$M68,$O68,$Q68,$S68,$U68,$W68,$Y68,$AA68,#REF!,#REF!),2)-$B68/2&lt;=I68,(ROUND(AVERAGE($C68,$E68,$G68,$I68,$K68,$M68,$O68,$Q68,$S68,$U68,$W68,$Y68,$AA68,#REF!,#REF!),2)+$B68/2&gt;=I68)),($E$5/$B$4),0))))</f>
        <v>1.9672131147540983</v>
      </c>
      <c r="K68" s="216" t="str">
        <f t="shared" si="39"/>
        <v/>
      </c>
      <c r="L68" s="217" t="str">
        <f>IF($A68="","",IF(K68="","",IF($K$4="Media aritmética",(K68&lt;=$B68)*($E$5/$B$4)+(K68&gt;$B68)*0,IF(AND(ROUND(AVERAGE($C68,$E68,$G68,$I68,$K68,$M68,$O68,$Q68,$S68,$U68,$W68,$Y68,$AA68,#REF!,#REF!),2)-$B68/2&lt;=K68,(ROUND(AVERAGE($C68,$E68,$G68,$I68,$K68,$M68,$O68,$Q68,$S68,$U68,$W68,$Y68,$AA68,#REF!,#REF!),2)+$B68/2&gt;=K68)),($E$5/$B$4),0))))</f>
        <v/>
      </c>
      <c r="M68" s="216">
        <f t="shared" si="49"/>
        <v>7390000</v>
      </c>
      <c r="N68" s="217">
        <f>IF($A68="","",IF(M68="","",IF($K$4="Media aritmética",(M68&lt;=$B68)*($E$5/$B$4)+(M68&gt;$B68)*0,IF(AND(ROUND(AVERAGE($C68,$E68,$G68,$I68,$K68,$M68,$O68,$Q68,$S68,$U68,$W68,$Y68,$AA68,#REF!,#REF!),2)-$B68/2&lt;=M68,(ROUND(AVERAGE($C68,$E68,$G68,$I68,$K68,$M68,$O68,$Q68,$S68,$U68,$W68,$Y68,$AA68,#REF!,#REF!),2)+$B68/2&gt;=M68)),($E$5/$B$4),0))))</f>
        <v>0</v>
      </c>
      <c r="O68" s="216" t="str">
        <f t="shared" si="41"/>
        <v/>
      </c>
      <c r="P68" s="217" t="str">
        <f>IF($A68="","",IF(O68="","",IF($K$4="Media aritmética",(O68&lt;=$B68)*($E$5/$B$4)+(O68&gt;$B68)*0,IF(AND(ROUND(AVERAGE($C68,$E68,$G68,$I68,$K68,$M68,$O68,$Q68,$S68,$U68,$W68,$Y68,$AA68,#REF!,#REF!),2)-$B68/2&lt;=O68,(ROUND(AVERAGE($C68,$E68,$G68,$I68,$K68,$M68,$O68,$Q68,$S68,$U68,$W68,$Y68,$AA68,#REF!,#REF!),2)+$B68/2&gt;=O68)),($E$5/$B$4),0))))</f>
        <v/>
      </c>
      <c r="Q68" s="216">
        <f t="shared" si="42"/>
        <v>1195000</v>
      </c>
      <c r="R68" s="217">
        <f>IF($A68="","",IF(Q68="","",IF($K$4="Media aritmética",(Q68&lt;=$B68)*($E$5/$B$4)+(Q68&gt;$B68)*0,IF(AND(ROUND(AVERAGE($C68,$E68,$G68,$I68,$K68,$M68,$O68,$Q68,$S68,$U68,$W68,$Y68,$AA68,#REF!,#REF!),2)-$B68/2&lt;=Q68,(ROUND(AVERAGE($C68,$E68,$G68,$I68,$K68,$M68,$O68,$Q68,$S68,$U68,$W68,$Y68,$AA68,#REF!,#REF!),2)+$B68/2&gt;=Q68)),($E$5/$B$4),0))))</f>
        <v>1.9672131147540983</v>
      </c>
      <c r="S68" s="216">
        <f t="shared" si="43"/>
        <v>590000</v>
      </c>
      <c r="T68" s="217">
        <f>IF($A68="","",IF(S68="","",IF($K$4="Media aritmética",(S68&lt;=$B68)*($E$5/$B$4)+(S68&gt;$B68)*0,IF(AND(ROUND(AVERAGE($C68,$E68,$G68,$I68,$K68,$M68,$O68,$Q68,$S68,$U68,$W68,$Y68,$AA68,#REF!,#REF!),2)-$B68/2&lt;=S68,(ROUND(AVERAGE($C68,$E68,$G68,$I68,$K68,$M68,$O68,$Q68,$S68,$U68,$W68,$Y68,$AA68,#REF!,#REF!),2)+$B68/2&gt;=S68)),($E$5/$B$4),0))))</f>
        <v>1.9672131147540983</v>
      </c>
      <c r="U68" s="216">
        <f t="shared" si="44"/>
        <v>620000</v>
      </c>
      <c r="V68" s="217">
        <f>IF($A68="","",IF(U68="","",IF($K$4="Media aritmética",(U68&lt;=$B68)*($E$5/$B$4)+(U68&gt;$B68)*0,IF(AND(ROUND(AVERAGE($C68,$E68,$G68,$I68,$K68,$M68,$O68,$Q68,$S68,$U68,$W68,$Y68,$AA68,#REF!,#REF!),2)-$B68/2&lt;=U68,(ROUND(AVERAGE($C68,$E68,$G68,$I68,$K68,$M68,$O68,$Q68,$S68,$U68,$W68,$Y68,$AA68,#REF!,#REF!),2)+$B68/2&gt;=U68)),($E$5/$B$4),0))))</f>
        <v>1.9672131147540983</v>
      </c>
      <c r="W68" s="216" t="str">
        <f t="shared" si="45"/>
        <v/>
      </c>
      <c r="X68" s="217" t="str">
        <f>IF($A68="","",IF(W68="","",IF($K$4="Media aritmética",(W68&lt;=$B68)*($E$5/$B$4)+(W68&gt;$B68)*0,IF(AND(ROUND(AVERAGE($C68,$E68,$G68,$I68,$K68,$M68,$O68,$Q68,$S68,$U68,$W68,$Y68,$AA68,#REF!,#REF!),2)-$B68/2&lt;=W68,(ROUND(AVERAGE($C68,$E68,$G68,$I68,$K68,$M68,$O68,$Q68,$S68,$U68,$W68,$Y68,$AA68,#REF!,#REF!),2)+$B68/2&gt;=W68)),($E$5/$B$4),0))))</f>
        <v/>
      </c>
      <c r="Y68" s="216">
        <f t="shared" si="46"/>
        <v>615000</v>
      </c>
      <c r="Z68" s="217">
        <f>IF($A68="","",IF(Y68="","",IF($K$4="Media aritmética",(Y68&lt;=$B68)*($E$5/$B$4)+(Y68&gt;$B68)*0,IF(AND(ROUND(AVERAGE($C68,$E68,$G68,$I68,$K68,$M68,$O68,$Q68,$S68,$U68,$W68,$Y68,$AA68,#REF!,#REF!),2)-$B68/2&lt;=Y68,(ROUND(AVERAGE($C68,$E68,$G68,$I68,$K68,$M68,$O68,$Q68,$S68,$U68,$W68,$Y68,$AA68,#REF!,#REF!),2)+$B68/2&gt;=Y68)),($E$5/$B$4),0))))</f>
        <v>1.9672131147540983</v>
      </c>
      <c r="AA68" s="216">
        <f t="shared" si="47"/>
        <v>477200</v>
      </c>
      <c r="AB68" s="217">
        <f>IF($A68="","",IF(AA68="","",IF($K$4="Media aritmética",(AA68&lt;=$B68)*($E$5/$B$4)+(AA68&gt;$B68)*0,IF(AND(ROUND(AVERAGE($C68,$E68,$G68,$I68,$K68,$M68,$O68,$Q68,$S68,$U68,$W68,$Y68,$AA68,#REF!,#REF!),2)-$B68/2&lt;=AA68,(ROUND(AVERAGE($C68,$E68,$G68,$I68,$K68,$M68,$O68,$Q68,$S68,$U68,$W68,$Y68,$AA68,#REF!,#REF!),2)+$B68/2&gt;=AA68)),($E$5/$B$4),0))))</f>
        <v>1.9672131147540983</v>
      </c>
      <c r="AD68" s="218"/>
      <c r="AE68" s="219"/>
      <c r="AF68" s="219"/>
    </row>
    <row r="69" spans="1:32" s="210" customFormat="1" ht="21" customHeight="1">
      <c r="A69" s="214" t="s">
        <v>567</v>
      </c>
      <c r="B69" s="215">
        <f t="shared" si="48"/>
        <v>9538788.8900000006</v>
      </c>
      <c r="C69" s="216">
        <f t="shared" si="35"/>
        <v>12309100</v>
      </c>
      <c r="D69" s="217">
        <f>IF($A69="","",IF(C69="","",IF($K$4="Media aritmética",(C69&lt;=$B69)*($E$5/$B$4)+(C69&gt;$B69)*0,IF(AND(ROUND(AVERAGE($C69,$E69,$G69,$I69,$K69,$M69,$O69,$Q69,$S69,$U69,$W69,$Y69,$AA69,#REF!,#REF!),2)-$B69/2&lt;=C69,(ROUND(AVERAGE($C69,$E69,$G69,$I69,$K69,$M69,$O69,$Q69,$S69,$U69,$W69,$Y69,$AA69,#REF!,#REF!),2)+$B69/2&gt;=C69)),($E$5/$B$4),0))))</f>
        <v>0</v>
      </c>
      <c r="E69" s="216">
        <f t="shared" si="36"/>
        <v>3500000</v>
      </c>
      <c r="F69" s="217">
        <f>IF($A69="","",IF(E69="","",IF($K$4="Media aritmética",(E69&lt;=$B69)*($E$5/$B$4)+(E69&gt;$B69)*0,IF(AND(ROUND(AVERAGE($C69,$E69,$G69,$I69,$K69,$M69,$O69,$Q69,$S69,$U69,$W69,$Y69,$AA69,#REF!,#REF!),2)-$B69/2&lt;=E69,(ROUND(AVERAGE($C69,$E69,$G69,$I69,$K69,$M69,$O69,$Q69,$S69,$U69,$W69,$Y69,$AA69,#REF!,#REF!),2)+$B69/2&gt;=E69)),($E$5/$B$4),0))))</f>
        <v>1.9672131147540983</v>
      </c>
      <c r="G69" s="216" t="str">
        <f t="shared" si="37"/>
        <v/>
      </c>
      <c r="H69" s="217" t="str">
        <f>IF($A69="","",IF(G69="","",IF($K$4="Media aritmética",(G69&lt;=$B69)*($E$5/$B$4)+(G69&gt;$B69)*0,IF(AND(ROUND(AVERAGE($C69,$E69,$G69,$I69,$K69,$M69,$O69,$Q69,$S69,$U69,$W69,$Y69,$AA69,#REF!,#REF!),2)-$B69/2&lt;=G69,(ROUND(AVERAGE($C69,$E69,$G69,$I69,$K69,$M69,$O69,$Q69,$S69,$U69,$W69,$Y69,$AA69,#REF!,#REF!),2)+$B69/2&gt;=G69)),($E$5/$B$4),0))))</f>
        <v/>
      </c>
      <c r="I69" s="216">
        <f t="shared" si="38"/>
        <v>12000000</v>
      </c>
      <c r="J69" s="217">
        <f>IF($A69="","",IF(I69="","",IF($K$4="Media aritmética",(I69&lt;=$B69)*($E$5/$B$4)+(I69&gt;$B69)*0,IF(AND(ROUND(AVERAGE($C69,$E69,$G69,$I69,$K69,$M69,$O69,$Q69,$S69,$U69,$W69,$Y69,$AA69,#REF!,#REF!),2)-$B69/2&lt;=I69,(ROUND(AVERAGE($C69,$E69,$G69,$I69,$K69,$M69,$O69,$Q69,$S69,$U69,$W69,$Y69,$AA69,#REF!,#REF!),2)+$B69/2&gt;=I69)),($E$5/$B$4),0))))</f>
        <v>0</v>
      </c>
      <c r="K69" s="216" t="str">
        <f t="shared" si="39"/>
        <v/>
      </c>
      <c r="L69" s="217" t="str">
        <f>IF($A69="","",IF(K69="","",IF($K$4="Media aritmética",(K69&lt;=$B69)*($E$5/$B$4)+(K69&gt;$B69)*0,IF(AND(ROUND(AVERAGE($C69,$E69,$G69,$I69,$K69,$M69,$O69,$Q69,$S69,$U69,$W69,$Y69,$AA69,#REF!,#REF!),2)-$B69/2&lt;=K69,(ROUND(AVERAGE($C69,$E69,$G69,$I69,$K69,$M69,$O69,$Q69,$S69,$U69,$W69,$Y69,$AA69,#REF!,#REF!),2)+$B69/2&gt;=K69)),($E$5/$B$4),0))))</f>
        <v/>
      </c>
      <c r="M69" s="216">
        <f t="shared" si="49"/>
        <v>6190000</v>
      </c>
      <c r="N69" s="217">
        <f>IF($A69="","",IF(M69="","",IF($K$4="Media aritmética",(M69&lt;=$B69)*($E$5/$B$4)+(M69&gt;$B69)*0,IF(AND(ROUND(AVERAGE($C69,$E69,$G69,$I69,$K69,$M69,$O69,$Q69,$S69,$U69,$W69,$Y69,$AA69,#REF!,#REF!),2)-$B69/2&lt;=M69,(ROUND(AVERAGE($C69,$E69,$G69,$I69,$K69,$M69,$O69,$Q69,$S69,$U69,$W69,$Y69,$AA69,#REF!,#REF!),2)+$B69/2&gt;=M69)),($E$5/$B$4),0))))</f>
        <v>1.9672131147540983</v>
      </c>
      <c r="O69" s="216" t="str">
        <f t="shared" si="41"/>
        <v/>
      </c>
      <c r="P69" s="217" t="str">
        <f>IF($A69="","",IF(O69="","",IF($K$4="Media aritmética",(O69&lt;=$B69)*($E$5/$B$4)+(O69&gt;$B69)*0,IF(AND(ROUND(AVERAGE($C69,$E69,$G69,$I69,$K69,$M69,$O69,$Q69,$S69,$U69,$W69,$Y69,$AA69,#REF!,#REF!),2)-$B69/2&lt;=O69,(ROUND(AVERAGE($C69,$E69,$G69,$I69,$K69,$M69,$O69,$Q69,$S69,$U69,$W69,$Y69,$AA69,#REF!,#REF!),2)+$B69/2&gt;=O69)),($E$5/$B$4),0))))</f>
        <v/>
      </c>
      <c r="Q69" s="216">
        <f t="shared" si="42"/>
        <v>1200000</v>
      </c>
      <c r="R69" s="217">
        <f>IF($A69="","",IF(Q69="","",IF($K$4="Media aritmética",(Q69&lt;=$B69)*($E$5/$B$4)+(Q69&gt;$B69)*0,IF(AND(ROUND(AVERAGE($C69,$E69,$G69,$I69,$K69,$M69,$O69,$Q69,$S69,$U69,$W69,$Y69,$AA69,#REF!,#REF!),2)-$B69/2&lt;=Q69,(ROUND(AVERAGE($C69,$E69,$G69,$I69,$K69,$M69,$O69,$Q69,$S69,$U69,$W69,$Y69,$AA69,#REF!,#REF!),2)+$B69/2&gt;=Q69)),($E$5/$B$4),0))))</f>
        <v>1.9672131147540983</v>
      </c>
      <c r="S69" s="216">
        <f t="shared" si="43"/>
        <v>16470000</v>
      </c>
      <c r="T69" s="217">
        <f>IF($A69="","",IF(S69="","",IF($K$4="Media aritmética",(S69&lt;=$B69)*($E$5/$B$4)+(S69&gt;$B69)*0,IF(AND(ROUND(AVERAGE($C69,$E69,$G69,$I69,$K69,$M69,$O69,$Q69,$S69,$U69,$W69,$Y69,$AA69,#REF!,#REF!),2)-$B69/2&lt;=S69,(ROUND(AVERAGE($C69,$E69,$G69,$I69,$K69,$M69,$O69,$Q69,$S69,$U69,$W69,$Y69,$AA69,#REF!,#REF!),2)+$B69/2&gt;=S69)),($E$5/$B$4),0))))</f>
        <v>0</v>
      </c>
      <c r="U69" s="216">
        <f t="shared" si="44"/>
        <v>17030000</v>
      </c>
      <c r="V69" s="217">
        <f>IF($A69="","",IF(U69="","",IF($K$4="Media aritmética",(U69&lt;=$B69)*($E$5/$B$4)+(U69&gt;$B69)*0,IF(AND(ROUND(AVERAGE($C69,$E69,$G69,$I69,$K69,$M69,$O69,$Q69,$S69,$U69,$W69,$Y69,$AA69,#REF!,#REF!),2)-$B69/2&lt;=U69,(ROUND(AVERAGE($C69,$E69,$G69,$I69,$K69,$M69,$O69,$Q69,$S69,$U69,$W69,$Y69,$AA69,#REF!,#REF!),2)+$B69/2&gt;=U69)),($E$5/$B$4),0))))</f>
        <v>0</v>
      </c>
      <c r="W69" s="216" t="str">
        <f t="shared" si="45"/>
        <v/>
      </c>
      <c r="X69" s="217" t="str">
        <f>IF($A69="","",IF(W69="","",IF($K$4="Media aritmética",(W69&lt;=$B69)*($E$5/$B$4)+(W69&gt;$B69)*0,IF(AND(ROUND(AVERAGE($C69,$E69,$G69,$I69,$K69,$M69,$O69,$Q69,$S69,$U69,$W69,$Y69,$AA69,#REF!,#REF!),2)-$B69/2&lt;=W69,(ROUND(AVERAGE($C69,$E69,$G69,$I69,$K69,$M69,$O69,$Q69,$S69,$U69,$W69,$Y69,$AA69,#REF!,#REF!),2)+$B69/2&gt;=W69)),($E$5/$B$4),0))))</f>
        <v/>
      </c>
      <c r="Y69" s="216">
        <f t="shared" si="46"/>
        <v>16900000</v>
      </c>
      <c r="Z69" s="217">
        <f>IF($A69="","",IF(Y69="","",IF($K$4="Media aritmética",(Y69&lt;=$B69)*($E$5/$B$4)+(Y69&gt;$B69)*0,IF(AND(ROUND(AVERAGE($C69,$E69,$G69,$I69,$K69,$M69,$O69,$Q69,$S69,$U69,$W69,$Y69,$AA69,#REF!,#REF!),2)-$B69/2&lt;=Y69,(ROUND(AVERAGE($C69,$E69,$G69,$I69,$K69,$M69,$O69,$Q69,$S69,$U69,$W69,$Y69,$AA69,#REF!,#REF!),2)+$B69/2&gt;=Y69)),($E$5/$B$4),0))))</f>
        <v>0</v>
      </c>
      <c r="AA69" s="216">
        <f t="shared" si="47"/>
        <v>250000</v>
      </c>
      <c r="AB69" s="217">
        <f>IF($A69="","",IF(AA69="","",IF($K$4="Media aritmética",(AA69&lt;=$B69)*($E$5/$B$4)+(AA69&gt;$B69)*0,IF(AND(ROUND(AVERAGE($C69,$E69,$G69,$I69,$K69,$M69,$O69,$Q69,$S69,$U69,$W69,$Y69,$AA69,#REF!,#REF!),2)-$B69/2&lt;=AA69,(ROUND(AVERAGE($C69,$E69,$G69,$I69,$K69,$M69,$O69,$Q69,$S69,$U69,$W69,$Y69,$AA69,#REF!,#REF!),2)+$B69/2&gt;=AA69)),($E$5/$B$4),0))))</f>
        <v>1.9672131147540983</v>
      </c>
      <c r="AD69" s="218"/>
      <c r="AE69" s="219"/>
      <c r="AF69" s="219"/>
    </row>
    <row r="70" spans="1:32" s="210" customFormat="1" ht="21" customHeight="1">
      <c r="A70" s="214" t="s">
        <v>172</v>
      </c>
      <c r="B70" s="215">
        <f t="shared" si="48"/>
        <v>9874744.4399999995</v>
      </c>
      <c r="C70" s="216">
        <f t="shared" si="35"/>
        <v>23912700</v>
      </c>
      <c r="D70" s="217">
        <f>IF($A70="","",IF(C70="","",IF($K$4="Media aritmética",(C70&lt;=$B70)*($E$5/$B$4)+(C70&gt;$B70)*0,IF(AND(ROUND(AVERAGE($C70,$E70,$G70,$I70,$K70,$M70,$O70,$Q70,$S70,$U70,$W70,$Y70,$AA70,#REF!,#REF!),2)-$B70/2&lt;=C70,(ROUND(AVERAGE($C70,$E70,$G70,$I70,$K70,$M70,$O70,$Q70,$S70,$U70,$W70,$Y70,$AA70,#REF!,#REF!),2)+$B70/2&gt;=C70)),($E$5/$B$4),0))))</f>
        <v>0</v>
      </c>
      <c r="E70" s="216">
        <f t="shared" si="36"/>
        <v>3500000</v>
      </c>
      <c r="F70" s="217">
        <f>IF($A70="","",IF(E70="","",IF($K$4="Media aritmética",(E70&lt;=$B70)*($E$5/$B$4)+(E70&gt;$B70)*0,IF(AND(ROUND(AVERAGE($C70,$E70,$G70,$I70,$K70,$M70,$O70,$Q70,$S70,$U70,$W70,$Y70,$AA70,#REF!,#REF!),2)-$B70/2&lt;=E70,(ROUND(AVERAGE($C70,$E70,$G70,$I70,$K70,$M70,$O70,$Q70,$S70,$U70,$W70,$Y70,$AA70,#REF!,#REF!),2)+$B70/2&gt;=E70)),($E$5/$B$4),0))))</f>
        <v>1.9672131147540983</v>
      </c>
      <c r="G70" s="216" t="str">
        <f t="shared" si="37"/>
        <v/>
      </c>
      <c r="H70" s="217" t="str">
        <f>IF($A70="","",IF(G70="","",IF($K$4="Media aritmética",(G70&lt;=$B70)*($E$5/$B$4)+(G70&gt;$B70)*0,IF(AND(ROUND(AVERAGE($C70,$E70,$G70,$I70,$K70,$M70,$O70,$Q70,$S70,$U70,$W70,$Y70,$AA70,#REF!,#REF!),2)-$B70/2&lt;=G70,(ROUND(AVERAGE($C70,$E70,$G70,$I70,$K70,$M70,$O70,$Q70,$S70,$U70,$W70,$Y70,$AA70,#REF!,#REF!),2)+$B70/2&gt;=G70)),($E$5/$B$4),0))))</f>
        <v/>
      </c>
      <c r="I70" s="216">
        <f t="shared" si="38"/>
        <v>24000000</v>
      </c>
      <c r="J70" s="217">
        <f>IF($A70="","",IF(I70="","",IF($K$4="Media aritmética",(I70&lt;=$B70)*($E$5/$B$4)+(I70&gt;$B70)*0,IF(AND(ROUND(AVERAGE($C70,$E70,$G70,$I70,$K70,$M70,$O70,$Q70,$S70,$U70,$W70,$Y70,$AA70,#REF!,#REF!),2)-$B70/2&lt;=I70,(ROUND(AVERAGE($C70,$E70,$G70,$I70,$K70,$M70,$O70,$Q70,$S70,$U70,$W70,$Y70,$AA70,#REF!,#REF!),2)+$B70/2&gt;=I70)),($E$5/$B$4),0))))</f>
        <v>0</v>
      </c>
      <c r="K70" s="216" t="str">
        <f t="shared" si="39"/>
        <v/>
      </c>
      <c r="L70" s="217" t="str">
        <f>IF($A70="","",IF(K70="","",IF($K$4="Media aritmética",(K70&lt;=$B70)*($E$5/$B$4)+(K70&gt;$B70)*0,IF(AND(ROUND(AVERAGE($C70,$E70,$G70,$I70,$K70,$M70,$O70,$Q70,$S70,$U70,$W70,$Y70,$AA70,#REF!,#REF!),2)-$B70/2&lt;=K70,(ROUND(AVERAGE($C70,$E70,$G70,$I70,$K70,$M70,$O70,$Q70,$S70,$U70,$W70,$Y70,$AA70,#REF!,#REF!),2)+$B70/2&gt;=K70)),($E$5/$B$4),0))))</f>
        <v/>
      </c>
      <c r="M70" s="216">
        <f t="shared" si="49"/>
        <v>8950000</v>
      </c>
      <c r="N70" s="217">
        <f>IF($A70="","",IF(M70="","",IF($K$4="Media aritmética",(M70&lt;=$B70)*($E$5/$B$4)+(M70&gt;$B70)*0,IF(AND(ROUND(AVERAGE($C70,$E70,$G70,$I70,$K70,$M70,$O70,$Q70,$S70,$U70,$W70,$Y70,$AA70,#REF!,#REF!),2)-$B70/2&lt;=M70,(ROUND(AVERAGE($C70,$E70,$G70,$I70,$K70,$M70,$O70,$Q70,$S70,$U70,$W70,$Y70,$AA70,#REF!,#REF!),2)+$B70/2&gt;=M70)),($E$5/$B$4),0))))</f>
        <v>1.9672131147540983</v>
      </c>
      <c r="O70" s="216" t="str">
        <f t="shared" si="41"/>
        <v/>
      </c>
      <c r="P70" s="217" t="str">
        <f>IF($A70="","",IF(O70="","",IF($K$4="Media aritmética",(O70&lt;=$B70)*($E$5/$B$4)+(O70&gt;$B70)*0,IF(AND(ROUND(AVERAGE($C70,$E70,$G70,$I70,$K70,$M70,$O70,$Q70,$S70,$U70,$W70,$Y70,$AA70,#REF!,#REF!),2)-$B70/2&lt;=O70,(ROUND(AVERAGE($C70,$E70,$G70,$I70,$K70,$M70,$O70,$Q70,$S70,$U70,$W70,$Y70,$AA70,#REF!,#REF!),2)+$B70/2&gt;=O70)),($E$5/$B$4),0))))</f>
        <v/>
      </c>
      <c r="Q70" s="216">
        <f t="shared" si="42"/>
        <v>500000</v>
      </c>
      <c r="R70" s="217">
        <f>IF($A70="","",IF(Q70="","",IF($K$4="Media aritmética",(Q70&lt;=$B70)*($E$5/$B$4)+(Q70&gt;$B70)*0,IF(AND(ROUND(AVERAGE($C70,$E70,$G70,$I70,$K70,$M70,$O70,$Q70,$S70,$U70,$W70,$Y70,$AA70,#REF!,#REF!),2)-$B70/2&lt;=Q70,(ROUND(AVERAGE($C70,$E70,$G70,$I70,$K70,$M70,$O70,$Q70,$S70,$U70,$W70,$Y70,$AA70,#REF!,#REF!),2)+$B70/2&gt;=Q70)),($E$5/$B$4),0))))</f>
        <v>1.9672131147540983</v>
      </c>
      <c r="S70" s="216">
        <f t="shared" si="43"/>
        <v>8780000</v>
      </c>
      <c r="T70" s="217">
        <f>IF($A70="","",IF(S70="","",IF($K$4="Media aritmética",(S70&lt;=$B70)*($E$5/$B$4)+(S70&gt;$B70)*0,IF(AND(ROUND(AVERAGE($C70,$E70,$G70,$I70,$K70,$M70,$O70,$Q70,$S70,$U70,$W70,$Y70,$AA70,#REF!,#REF!),2)-$B70/2&lt;=S70,(ROUND(AVERAGE($C70,$E70,$G70,$I70,$K70,$M70,$O70,$Q70,$S70,$U70,$W70,$Y70,$AA70,#REF!,#REF!),2)+$B70/2&gt;=S70)),($E$5/$B$4),0))))</f>
        <v>1.9672131147540983</v>
      </c>
      <c r="U70" s="216">
        <f t="shared" si="44"/>
        <v>9100000</v>
      </c>
      <c r="V70" s="217">
        <f>IF($A70="","",IF(U70="","",IF($K$4="Media aritmética",(U70&lt;=$B70)*($E$5/$B$4)+(U70&gt;$B70)*0,IF(AND(ROUND(AVERAGE($C70,$E70,$G70,$I70,$K70,$M70,$O70,$Q70,$S70,$U70,$W70,$Y70,$AA70,#REF!,#REF!),2)-$B70/2&lt;=U70,(ROUND(AVERAGE($C70,$E70,$G70,$I70,$K70,$M70,$O70,$Q70,$S70,$U70,$W70,$Y70,$AA70,#REF!,#REF!),2)+$B70/2&gt;=U70)),($E$5/$B$4),0))))</f>
        <v>1.9672131147540983</v>
      </c>
      <c r="W70" s="216" t="str">
        <f t="shared" si="45"/>
        <v/>
      </c>
      <c r="X70" s="217" t="str">
        <f>IF($A70="","",IF(W70="","",IF($K$4="Media aritmética",(W70&lt;=$B70)*($E$5/$B$4)+(W70&gt;$B70)*0,IF(AND(ROUND(AVERAGE($C70,$E70,$G70,$I70,$K70,$M70,$O70,$Q70,$S70,$U70,$W70,$Y70,$AA70,#REF!,#REF!),2)-$B70/2&lt;=W70,(ROUND(AVERAGE($C70,$E70,$G70,$I70,$K70,$M70,$O70,$Q70,$S70,$U70,$W70,$Y70,$AA70,#REF!,#REF!),2)+$B70/2&gt;=W70)),($E$5/$B$4),0))))</f>
        <v/>
      </c>
      <c r="Y70" s="216">
        <f t="shared" si="46"/>
        <v>9000000</v>
      </c>
      <c r="Z70" s="217">
        <f>IF($A70="","",IF(Y70="","",IF($K$4="Media aritmética",(Y70&lt;=$B70)*($E$5/$B$4)+(Y70&gt;$B70)*0,IF(AND(ROUND(AVERAGE($C70,$E70,$G70,$I70,$K70,$M70,$O70,$Q70,$S70,$U70,$W70,$Y70,$AA70,#REF!,#REF!),2)-$B70/2&lt;=Y70,(ROUND(AVERAGE($C70,$E70,$G70,$I70,$K70,$M70,$O70,$Q70,$S70,$U70,$W70,$Y70,$AA70,#REF!,#REF!),2)+$B70/2&gt;=Y70)),($E$5/$B$4),0))))</f>
        <v>1.9672131147540983</v>
      </c>
      <c r="AA70" s="216">
        <f t="shared" si="47"/>
        <v>1130000</v>
      </c>
      <c r="AB70" s="217">
        <f>IF($A70="","",IF(AA70="","",IF($K$4="Media aritmética",(AA70&lt;=$B70)*($E$5/$B$4)+(AA70&gt;$B70)*0,IF(AND(ROUND(AVERAGE($C70,$E70,$G70,$I70,$K70,$M70,$O70,$Q70,$S70,$U70,$W70,$Y70,$AA70,#REF!,#REF!),2)-$B70/2&lt;=AA70,(ROUND(AVERAGE($C70,$E70,$G70,$I70,$K70,$M70,$O70,$Q70,$S70,$U70,$W70,$Y70,$AA70,#REF!,#REF!),2)+$B70/2&gt;=AA70)),($E$5/$B$4),0))))</f>
        <v>1.9672131147540983</v>
      </c>
      <c r="AD70" s="218"/>
      <c r="AE70" s="219"/>
      <c r="AF70" s="219"/>
    </row>
    <row r="71" spans="1:32" s="210" customFormat="1" ht="21" customHeight="1">
      <c r="A71" s="214" t="s">
        <v>582</v>
      </c>
      <c r="B71" s="215">
        <f t="shared" si="48"/>
        <v>1625622.22</v>
      </c>
      <c r="C71" s="216">
        <f t="shared" si="35"/>
        <v>1003600</v>
      </c>
      <c r="D71" s="217">
        <f>IF($A71="","",IF(C71="","",IF($K$4="Media aritmética",(C71&lt;=$B71)*($E$5/$B$4)+(C71&gt;$B71)*0,IF(AND(ROUND(AVERAGE($C71,$E71,$G71,$I71,$K71,$M71,$O71,$Q71,$S71,$U71,$W71,$Y71,$AA71,#REF!,#REF!),2)-$B71/2&lt;=C71,(ROUND(AVERAGE($C71,$E71,$G71,$I71,$K71,$M71,$O71,$Q71,$S71,$U71,$W71,$Y71,$AA71,#REF!,#REF!),2)+$B71/2&gt;=C71)),($E$5/$B$4),0))))</f>
        <v>1.9672131147540983</v>
      </c>
      <c r="E71" s="216">
        <f t="shared" si="36"/>
        <v>500000</v>
      </c>
      <c r="F71" s="217">
        <f>IF($A71="","",IF(E71="","",IF($K$4="Media aritmética",(E71&lt;=$B71)*($E$5/$B$4)+(E71&gt;$B71)*0,IF(AND(ROUND(AVERAGE($C71,$E71,$G71,$I71,$K71,$M71,$O71,$Q71,$S71,$U71,$W71,$Y71,$AA71,#REF!,#REF!),2)-$B71/2&lt;=E71,(ROUND(AVERAGE($C71,$E71,$G71,$I71,$K71,$M71,$O71,$Q71,$S71,$U71,$W71,$Y71,$AA71,#REF!,#REF!),2)+$B71/2&gt;=E71)),($E$5/$B$4),0))))</f>
        <v>1.9672131147540983</v>
      </c>
      <c r="G71" s="216" t="str">
        <f t="shared" si="37"/>
        <v/>
      </c>
      <c r="H71" s="217" t="str">
        <f>IF($A71="","",IF(G71="","",IF($K$4="Media aritmética",(G71&lt;=$B71)*($E$5/$B$4)+(G71&gt;$B71)*0,IF(AND(ROUND(AVERAGE($C71,$E71,$G71,$I71,$K71,$M71,$O71,$Q71,$S71,$U71,$W71,$Y71,$AA71,#REF!,#REF!),2)-$B71/2&lt;=G71,(ROUND(AVERAGE($C71,$E71,$G71,$I71,$K71,$M71,$O71,$Q71,$S71,$U71,$W71,$Y71,$AA71,#REF!,#REF!),2)+$B71/2&gt;=G71)),($E$5/$B$4),0))))</f>
        <v/>
      </c>
      <c r="I71" s="216">
        <f t="shared" si="38"/>
        <v>817800</v>
      </c>
      <c r="J71" s="217">
        <f>IF($A71="","",IF(I71="","",IF($K$4="Media aritmética",(I71&lt;=$B71)*($E$5/$B$4)+(I71&gt;$B71)*0,IF(AND(ROUND(AVERAGE($C71,$E71,$G71,$I71,$K71,$M71,$O71,$Q71,$S71,$U71,$W71,$Y71,$AA71,#REF!,#REF!),2)-$B71/2&lt;=I71,(ROUND(AVERAGE($C71,$E71,$G71,$I71,$K71,$M71,$O71,$Q71,$S71,$U71,$W71,$Y71,$AA71,#REF!,#REF!),2)+$B71/2&gt;=I71)),($E$5/$B$4),0))))</f>
        <v>1.9672131147540983</v>
      </c>
      <c r="K71" s="216" t="str">
        <f t="shared" si="39"/>
        <v/>
      </c>
      <c r="L71" s="217" t="str">
        <f>IF($A71="","",IF(K71="","",IF($K$4="Media aritmética",(K71&lt;=$B71)*($E$5/$B$4)+(K71&gt;$B71)*0,IF(AND(ROUND(AVERAGE($C71,$E71,$G71,$I71,$K71,$M71,$O71,$Q71,$S71,$U71,$W71,$Y71,$AA71,#REF!,#REF!),2)-$B71/2&lt;=K71,(ROUND(AVERAGE($C71,$E71,$G71,$I71,$K71,$M71,$O71,$Q71,$S71,$U71,$W71,$Y71,$AA71,#REF!,#REF!),2)+$B71/2&gt;=K71)),($E$5/$B$4),0))))</f>
        <v/>
      </c>
      <c r="M71" s="216">
        <f t="shared" si="49"/>
        <v>5168000</v>
      </c>
      <c r="N71" s="217">
        <f>IF($A71="","",IF(M71="","",IF($K$4="Media aritmética",(M71&lt;=$B71)*($E$5/$B$4)+(M71&gt;$B71)*0,IF(AND(ROUND(AVERAGE($C71,$E71,$G71,$I71,$K71,$M71,$O71,$Q71,$S71,$U71,$W71,$Y71,$AA71,#REF!,#REF!),2)-$B71/2&lt;=M71,(ROUND(AVERAGE($C71,$E71,$G71,$I71,$K71,$M71,$O71,$Q71,$S71,$U71,$W71,$Y71,$AA71,#REF!,#REF!),2)+$B71/2&gt;=M71)),($E$5/$B$4),0))))</f>
        <v>0</v>
      </c>
      <c r="O71" s="216" t="str">
        <f t="shared" si="41"/>
        <v/>
      </c>
      <c r="P71" s="217" t="str">
        <f>IF($A71="","",IF(O71="","",IF($K$4="Media aritmética",(O71&lt;=$B71)*($E$5/$B$4)+(O71&gt;$B71)*0,IF(AND(ROUND(AVERAGE($C71,$E71,$G71,$I71,$K71,$M71,$O71,$Q71,$S71,$U71,$W71,$Y71,$AA71,#REF!,#REF!),2)-$B71/2&lt;=O71,(ROUND(AVERAGE($C71,$E71,$G71,$I71,$K71,$M71,$O71,$Q71,$S71,$U71,$W71,$Y71,$AA71,#REF!,#REF!),2)+$B71/2&gt;=O71)),($E$5/$B$4),0))))</f>
        <v/>
      </c>
      <c r="Q71" s="216">
        <f t="shared" si="42"/>
        <v>1000000</v>
      </c>
      <c r="R71" s="217">
        <f>IF($A71="","",IF(Q71="","",IF($K$4="Media aritmética",(Q71&lt;=$B71)*($E$5/$B$4)+(Q71&gt;$B71)*0,IF(AND(ROUND(AVERAGE($C71,$E71,$G71,$I71,$K71,$M71,$O71,$Q71,$S71,$U71,$W71,$Y71,$AA71,#REF!,#REF!),2)-$B71/2&lt;=Q71,(ROUND(AVERAGE($C71,$E71,$G71,$I71,$K71,$M71,$O71,$Q71,$S71,$U71,$W71,$Y71,$AA71,#REF!,#REF!),2)+$B71/2&gt;=Q71)),($E$5/$B$4),0))))</f>
        <v>1.9672131147540983</v>
      </c>
      <c r="S71" s="216">
        <f t="shared" si="43"/>
        <v>1960000</v>
      </c>
      <c r="T71" s="217">
        <f>IF($A71="","",IF(S71="","",IF($K$4="Media aritmética",(S71&lt;=$B71)*($E$5/$B$4)+(S71&gt;$B71)*0,IF(AND(ROUND(AVERAGE($C71,$E71,$G71,$I71,$K71,$M71,$O71,$Q71,$S71,$U71,$W71,$Y71,$AA71,#REF!,#REF!),2)-$B71/2&lt;=S71,(ROUND(AVERAGE($C71,$E71,$G71,$I71,$K71,$M71,$O71,$Q71,$S71,$U71,$W71,$Y71,$AA71,#REF!,#REF!),2)+$B71/2&gt;=S71)),($E$5/$B$4),0))))</f>
        <v>0</v>
      </c>
      <c r="U71" s="216">
        <f t="shared" si="44"/>
        <v>2000000</v>
      </c>
      <c r="V71" s="217">
        <f>IF($A71="","",IF(U71="","",IF($K$4="Media aritmética",(U71&lt;=$B71)*($E$5/$B$4)+(U71&gt;$B71)*0,IF(AND(ROUND(AVERAGE($C71,$E71,$G71,$I71,$K71,$M71,$O71,$Q71,$S71,$U71,$W71,$Y71,$AA71,#REF!,#REF!),2)-$B71/2&lt;=U71,(ROUND(AVERAGE($C71,$E71,$G71,$I71,$K71,$M71,$O71,$Q71,$S71,$U71,$W71,$Y71,$AA71,#REF!,#REF!),2)+$B71/2&gt;=U71)),($E$5/$B$4),0))))</f>
        <v>0</v>
      </c>
      <c r="W71" s="216" t="str">
        <f t="shared" si="45"/>
        <v/>
      </c>
      <c r="X71" s="217" t="str">
        <f>IF($A71="","",IF(W71="","",IF($K$4="Media aritmética",(W71&lt;=$B71)*($E$5/$B$4)+(W71&gt;$B71)*0,IF(AND(ROUND(AVERAGE($C71,$E71,$G71,$I71,$K71,$M71,$O71,$Q71,$S71,$U71,$W71,$Y71,$AA71,#REF!,#REF!),2)-$B71/2&lt;=W71,(ROUND(AVERAGE($C71,$E71,$G71,$I71,$K71,$M71,$O71,$Q71,$S71,$U71,$W71,$Y71,$AA71,#REF!,#REF!),2)+$B71/2&gt;=W71)),($E$5/$B$4),0))))</f>
        <v/>
      </c>
      <c r="Y71" s="216">
        <f t="shared" si="46"/>
        <v>1960000</v>
      </c>
      <c r="Z71" s="217">
        <f>IF($A71="","",IF(Y71="","",IF($K$4="Media aritmética",(Y71&lt;=$B71)*($E$5/$B$4)+(Y71&gt;$B71)*0,IF(AND(ROUND(AVERAGE($C71,$E71,$G71,$I71,$K71,$M71,$O71,$Q71,$S71,$U71,$W71,$Y71,$AA71,#REF!,#REF!),2)-$B71/2&lt;=Y71,(ROUND(AVERAGE($C71,$E71,$G71,$I71,$K71,$M71,$O71,$Q71,$S71,$U71,$W71,$Y71,$AA71,#REF!,#REF!),2)+$B71/2&gt;=Y71)),($E$5/$B$4),0))))</f>
        <v>0</v>
      </c>
      <c r="AA71" s="216">
        <f t="shared" si="47"/>
        <v>221200</v>
      </c>
      <c r="AB71" s="217">
        <f>IF($A71="","",IF(AA71="","",IF($K$4="Media aritmética",(AA71&lt;=$B71)*($E$5/$B$4)+(AA71&gt;$B71)*0,IF(AND(ROUND(AVERAGE($C71,$E71,$G71,$I71,$K71,$M71,$O71,$Q71,$S71,$U71,$W71,$Y71,$AA71,#REF!,#REF!),2)-$B71/2&lt;=AA71,(ROUND(AVERAGE($C71,$E71,$G71,$I71,$K71,$M71,$O71,$Q71,$S71,$U71,$W71,$Y71,$AA71,#REF!,#REF!),2)+$B71/2&gt;=AA71)),($E$5/$B$4),0))))</f>
        <v>1.9672131147540983</v>
      </c>
      <c r="AD71" s="218"/>
      <c r="AE71" s="219"/>
      <c r="AF71" s="219"/>
    </row>
    <row r="72" spans="1:32" s="210" customFormat="1" ht="21" customHeight="1">
      <c r="A72" s="214" t="s">
        <v>590</v>
      </c>
      <c r="B72" s="215">
        <f t="shared" si="48"/>
        <v>951805.56</v>
      </c>
      <c r="C72" s="216">
        <f t="shared" si="35"/>
        <v>1175000</v>
      </c>
      <c r="D72" s="217">
        <f>IF($A72="","",IF(C72="","",IF($K$4="Media aritmética",(C72&lt;=$B72)*($E$5/$B$4)+(C72&gt;$B72)*0,IF(AND(ROUND(AVERAGE($C72,$E72,$G72,$I72,$K72,$M72,$O72,$Q72,$S72,$U72,$W72,$Y72,$AA72,#REF!,#REF!),2)-$B72/2&lt;=C72,(ROUND(AVERAGE($C72,$E72,$G72,$I72,$K72,$M72,$O72,$Q72,$S72,$U72,$W72,$Y72,$AA72,#REF!,#REF!),2)+$B72/2&gt;=C72)),($E$5/$B$4),0))))</f>
        <v>0</v>
      </c>
      <c r="E72" s="216">
        <f t="shared" si="36"/>
        <v>375000</v>
      </c>
      <c r="F72" s="217">
        <f>IF($A72="","",IF(E72="","",IF($K$4="Media aritmética",(E72&lt;=$B72)*($E$5/$B$4)+(E72&gt;$B72)*0,IF(AND(ROUND(AVERAGE($C72,$E72,$G72,$I72,$K72,$M72,$O72,$Q72,$S72,$U72,$W72,$Y72,$AA72,#REF!,#REF!),2)-$B72/2&lt;=E72,(ROUND(AVERAGE($C72,$E72,$G72,$I72,$K72,$M72,$O72,$Q72,$S72,$U72,$W72,$Y72,$AA72,#REF!,#REF!),2)+$B72/2&gt;=E72)),($E$5/$B$4),0))))</f>
        <v>1.9672131147540983</v>
      </c>
      <c r="G72" s="216" t="str">
        <f t="shared" si="37"/>
        <v/>
      </c>
      <c r="H72" s="217" t="str">
        <f>IF($A72="","",IF(G72="","",IF($K$4="Media aritmética",(G72&lt;=$B72)*($E$5/$B$4)+(G72&gt;$B72)*0,IF(AND(ROUND(AVERAGE($C72,$E72,$G72,$I72,$K72,$M72,$O72,$Q72,$S72,$U72,$W72,$Y72,$AA72,#REF!,#REF!),2)-$B72/2&lt;=G72,(ROUND(AVERAGE($C72,$E72,$G72,$I72,$K72,$M72,$O72,$Q72,$S72,$U72,$W72,$Y72,$AA72,#REF!,#REF!),2)+$B72/2&gt;=G72)),($E$5/$B$4),0))))</f>
        <v/>
      </c>
      <c r="I72" s="216">
        <f t="shared" si="38"/>
        <v>1166250</v>
      </c>
      <c r="J72" s="217">
        <f>IF($A72="","",IF(I72="","",IF($K$4="Media aritmética",(I72&lt;=$B72)*($E$5/$B$4)+(I72&gt;$B72)*0,IF(AND(ROUND(AVERAGE($C72,$E72,$G72,$I72,$K72,$M72,$O72,$Q72,$S72,$U72,$W72,$Y72,$AA72,#REF!,#REF!),2)-$B72/2&lt;=I72,(ROUND(AVERAGE($C72,$E72,$G72,$I72,$K72,$M72,$O72,$Q72,$S72,$U72,$W72,$Y72,$AA72,#REF!,#REF!),2)+$B72/2&gt;=I72)),($E$5/$B$4),0))))</f>
        <v>0</v>
      </c>
      <c r="K72" s="216" t="str">
        <f t="shared" si="39"/>
        <v/>
      </c>
      <c r="L72" s="217" t="str">
        <f>IF($A72="","",IF(K72="","",IF($K$4="Media aritmética",(K72&lt;=$B72)*($E$5/$B$4)+(K72&gt;$B72)*0,IF(AND(ROUND(AVERAGE($C72,$E72,$G72,$I72,$K72,$M72,$O72,$Q72,$S72,$U72,$W72,$Y72,$AA72,#REF!,#REF!),2)-$B72/2&lt;=K72,(ROUND(AVERAGE($C72,$E72,$G72,$I72,$K72,$M72,$O72,$Q72,$S72,$U72,$W72,$Y72,$AA72,#REF!,#REF!),2)+$B72/2&gt;=K72)),($E$5/$B$4),0))))</f>
        <v/>
      </c>
      <c r="M72" s="216">
        <f t="shared" si="49"/>
        <v>525000</v>
      </c>
      <c r="N72" s="217">
        <f>IF($A72="","",IF(M72="","",IF($K$4="Media aritmética",(M72&lt;=$B72)*($E$5/$B$4)+(M72&gt;$B72)*0,IF(AND(ROUND(AVERAGE($C72,$E72,$G72,$I72,$K72,$M72,$O72,$Q72,$S72,$U72,$W72,$Y72,$AA72,#REF!,#REF!),2)-$B72/2&lt;=M72,(ROUND(AVERAGE($C72,$E72,$G72,$I72,$K72,$M72,$O72,$Q72,$S72,$U72,$W72,$Y72,$AA72,#REF!,#REF!),2)+$B72/2&gt;=M72)),($E$5/$B$4),0))))</f>
        <v>1.9672131147540983</v>
      </c>
      <c r="O72" s="216" t="str">
        <f t="shared" si="41"/>
        <v/>
      </c>
      <c r="P72" s="217" t="str">
        <f>IF($A72="","",IF(O72="","",IF($K$4="Media aritmética",(O72&lt;=$B72)*($E$5/$B$4)+(O72&gt;$B72)*0,IF(AND(ROUND(AVERAGE($C72,$E72,$G72,$I72,$K72,$M72,$O72,$Q72,$S72,$U72,$W72,$Y72,$AA72,#REF!,#REF!),2)-$B72/2&lt;=O72,(ROUND(AVERAGE($C72,$E72,$G72,$I72,$K72,$M72,$O72,$Q72,$S72,$U72,$W72,$Y72,$AA72,#REF!,#REF!),2)+$B72/2&gt;=O72)),($E$5/$B$4),0))))</f>
        <v/>
      </c>
      <c r="Q72" s="216">
        <f t="shared" si="42"/>
        <v>700000</v>
      </c>
      <c r="R72" s="217">
        <f>IF($A72="","",IF(Q72="","",IF($K$4="Media aritmética",(Q72&lt;=$B72)*($E$5/$B$4)+(Q72&gt;$B72)*0,IF(AND(ROUND(AVERAGE($C72,$E72,$G72,$I72,$K72,$M72,$O72,$Q72,$S72,$U72,$W72,$Y72,$AA72,#REF!,#REF!),2)-$B72/2&lt;=Q72,(ROUND(AVERAGE($C72,$E72,$G72,$I72,$K72,$M72,$O72,$Q72,$S72,$U72,$W72,$Y72,$AA72,#REF!,#REF!),2)+$B72/2&gt;=Q72)),($E$5/$B$4),0))))</f>
        <v>1.9672131147540983</v>
      </c>
      <c r="S72" s="216">
        <f t="shared" si="43"/>
        <v>250000</v>
      </c>
      <c r="T72" s="217">
        <f>IF($A72="","",IF(S72="","",IF($K$4="Media aritmética",(S72&lt;=$B72)*($E$5/$B$4)+(S72&gt;$B72)*0,IF(AND(ROUND(AVERAGE($C72,$E72,$G72,$I72,$K72,$M72,$O72,$Q72,$S72,$U72,$W72,$Y72,$AA72,#REF!,#REF!),2)-$B72/2&lt;=S72,(ROUND(AVERAGE($C72,$E72,$G72,$I72,$K72,$M72,$O72,$Q72,$S72,$U72,$W72,$Y72,$AA72,#REF!,#REF!),2)+$B72/2&gt;=S72)),($E$5/$B$4),0))))</f>
        <v>1.9672131147540983</v>
      </c>
      <c r="U72" s="216">
        <f t="shared" si="44"/>
        <v>250000</v>
      </c>
      <c r="V72" s="217">
        <f>IF($A72="","",IF(U72="","",IF($K$4="Media aritmética",(U72&lt;=$B72)*($E$5/$B$4)+(U72&gt;$B72)*0,IF(AND(ROUND(AVERAGE($C72,$E72,$G72,$I72,$K72,$M72,$O72,$Q72,$S72,$U72,$W72,$Y72,$AA72,#REF!,#REF!),2)-$B72/2&lt;=U72,(ROUND(AVERAGE($C72,$E72,$G72,$I72,$K72,$M72,$O72,$Q72,$S72,$U72,$W72,$Y72,$AA72,#REF!,#REF!),2)+$B72/2&gt;=U72)),($E$5/$B$4),0))))</f>
        <v>1.9672131147540983</v>
      </c>
      <c r="W72" s="216" t="str">
        <f t="shared" si="45"/>
        <v/>
      </c>
      <c r="X72" s="217" t="str">
        <f>IF($A72="","",IF(W72="","",IF($K$4="Media aritmética",(W72&lt;=$B72)*($E$5/$B$4)+(W72&gt;$B72)*0,IF(AND(ROUND(AVERAGE($C72,$E72,$G72,$I72,$K72,$M72,$O72,$Q72,$S72,$U72,$W72,$Y72,$AA72,#REF!,#REF!),2)-$B72/2&lt;=W72,(ROUND(AVERAGE($C72,$E72,$G72,$I72,$K72,$M72,$O72,$Q72,$S72,$U72,$W72,$Y72,$AA72,#REF!,#REF!),2)+$B72/2&gt;=W72)),($E$5/$B$4),0))))</f>
        <v/>
      </c>
      <c r="Y72" s="216">
        <f t="shared" si="46"/>
        <v>250000</v>
      </c>
      <c r="Z72" s="217">
        <f>IF($A72="","",IF(Y72="","",IF($K$4="Media aritmética",(Y72&lt;=$B72)*($E$5/$B$4)+(Y72&gt;$B72)*0,IF(AND(ROUND(AVERAGE($C72,$E72,$G72,$I72,$K72,$M72,$O72,$Q72,$S72,$U72,$W72,$Y72,$AA72,#REF!,#REF!),2)-$B72/2&lt;=Y72,(ROUND(AVERAGE($C72,$E72,$G72,$I72,$K72,$M72,$O72,$Q72,$S72,$U72,$W72,$Y72,$AA72,#REF!,#REF!),2)+$B72/2&gt;=Y72)),($E$5/$B$4),0))))</f>
        <v>1.9672131147540983</v>
      </c>
      <c r="AA72" s="216">
        <f t="shared" si="47"/>
        <v>3875000</v>
      </c>
      <c r="AB72" s="217">
        <f>IF($A72="","",IF(AA72="","",IF($K$4="Media aritmética",(AA72&lt;=$B72)*($E$5/$B$4)+(AA72&gt;$B72)*0,IF(AND(ROUND(AVERAGE($C72,$E72,$G72,$I72,$K72,$M72,$O72,$Q72,$S72,$U72,$W72,$Y72,$AA72,#REF!,#REF!),2)-$B72/2&lt;=AA72,(ROUND(AVERAGE($C72,$E72,$G72,$I72,$K72,$M72,$O72,$Q72,$S72,$U72,$W72,$Y72,$AA72,#REF!,#REF!),2)+$B72/2&gt;=AA72)),($E$5/$B$4),0))))</f>
        <v>0</v>
      </c>
      <c r="AD72" s="218"/>
      <c r="AE72" s="219"/>
      <c r="AF72" s="219"/>
    </row>
    <row r="73" spans="1:32" s="210" customFormat="1" ht="21" customHeight="1">
      <c r="A73" s="214" t="s">
        <v>173</v>
      </c>
      <c r="B73" s="215">
        <f t="shared" si="48"/>
        <v>2802855.56</v>
      </c>
      <c r="C73" s="216">
        <f t="shared" si="35"/>
        <v>1050700</v>
      </c>
      <c r="D73" s="217">
        <f>IF($A73="","",IF(C73="","",IF($K$4="Media aritmética",(C73&lt;=$B73)*($E$5/$B$4)+(C73&gt;$B73)*0,IF(AND(ROUND(AVERAGE($C73,$E73,$G73,$I73,$K73,$M73,$O73,$Q73,$S73,$U73,$W73,$Y73,$AA73,#REF!,#REF!),2)-$B73/2&lt;=C73,(ROUND(AVERAGE($C73,$E73,$G73,$I73,$K73,$M73,$O73,$Q73,$S73,$U73,$W73,$Y73,$AA73,#REF!,#REF!),2)+$B73/2&gt;=C73)),($E$5/$B$4),0))))</f>
        <v>1.9672131147540983</v>
      </c>
      <c r="E73" s="216">
        <f t="shared" si="36"/>
        <v>6000000</v>
      </c>
      <c r="F73" s="217">
        <f>IF($A73="","",IF(E73="","",IF($K$4="Media aritmética",(E73&lt;=$B73)*($E$5/$B$4)+(E73&gt;$B73)*0,IF(AND(ROUND(AVERAGE($C73,$E73,$G73,$I73,$K73,$M73,$O73,$Q73,$S73,$U73,$W73,$Y73,$AA73,#REF!,#REF!),2)-$B73/2&lt;=E73,(ROUND(AVERAGE($C73,$E73,$G73,$I73,$K73,$M73,$O73,$Q73,$S73,$U73,$W73,$Y73,$AA73,#REF!,#REF!),2)+$B73/2&gt;=E73)),($E$5/$B$4),0))))</f>
        <v>0</v>
      </c>
      <c r="G73" s="216" t="str">
        <f t="shared" si="37"/>
        <v/>
      </c>
      <c r="H73" s="217" t="str">
        <f>IF($A73="","",IF(G73="","",IF($K$4="Media aritmética",(G73&lt;=$B73)*($E$5/$B$4)+(G73&gt;$B73)*0,IF(AND(ROUND(AVERAGE($C73,$E73,$G73,$I73,$K73,$M73,$O73,$Q73,$S73,$U73,$W73,$Y73,$AA73,#REF!,#REF!),2)-$B73/2&lt;=G73,(ROUND(AVERAGE($C73,$E73,$G73,$I73,$K73,$M73,$O73,$Q73,$S73,$U73,$W73,$Y73,$AA73,#REF!,#REF!),2)+$B73/2&gt;=G73)),($E$5/$B$4),0))))</f>
        <v/>
      </c>
      <c r="I73" s="216">
        <f t="shared" si="38"/>
        <v>985000</v>
      </c>
      <c r="J73" s="217">
        <f>IF($A73="","",IF(I73="","",IF($K$4="Media aritmética",(I73&lt;=$B73)*($E$5/$B$4)+(I73&gt;$B73)*0,IF(AND(ROUND(AVERAGE($C73,$E73,$G73,$I73,$K73,$M73,$O73,$Q73,$S73,$U73,$W73,$Y73,$AA73,#REF!,#REF!),2)-$B73/2&lt;=I73,(ROUND(AVERAGE($C73,$E73,$G73,$I73,$K73,$M73,$O73,$Q73,$S73,$U73,$W73,$Y73,$AA73,#REF!,#REF!),2)+$B73/2&gt;=I73)),($E$5/$B$4),0))))</f>
        <v>1.9672131147540983</v>
      </c>
      <c r="K73" s="216" t="str">
        <f t="shared" si="39"/>
        <v/>
      </c>
      <c r="L73" s="217" t="str">
        <f>IF($A73="","",IF(K73="","",IF($K$4="Media aritmética",(K73&lt;=$B73)*($E$5/$B$4)+(K73&gt;$B73)*0,IF(AND(ROUND(AVERAGE($C73,$E73,$G73,$I73,$K73,$M73,$O73,$Q73,$S73,$U73,$W73,$Y73,$AA73,#REF!,#REF!),2)-$B73/2&lt;=K73,(ROUND(AVERAGE($C73,$E73,$G73,$I73,$K73,$M73,$O73,$Q73,$S73,$U73,$W73,$Y73,$AA73,#REF!,#REF!),2)+$B73/2&gt;=K73)),($E$5/$B$4),0))))</f>
        <v/>
      </c>
      <c r="M73" s="216">
        <f t="shared" si="49"/>
        <v>11200000</v>
      </c>
      <c r="N73" s="217">
        <f>IF($A73="","",IF(M73="","",IF($K$4="Media aritmética",(M73&lt;=$B73)*($E$5/$B$4)+(M73&gt;$B73)*0,IF(AND(ROUND(AVERAGE($C73,$E73,$G73,$I73,$K73,$M73,$O73,$Q73,$S73,$U73,$W73,$Y73,$AA73,#REF!,#REF!),2)-$B73/2&lt;=M73,(ROUND(AVERAGE($C73,$E73,$G73,$I73,$K73,$M73,$O73,$Q73,$S73,$U73,$W73,$Y73,$AA73,#REF!,#REF!),2)+$B73/2&gt;=M73)),($E$5/$B$4),0))))</f>
        <v>0</v>
      </c>
      <c r="O73" s="216" t="str">
        <f t="shared" si="41"/>
        <v/>
      </c>
      <c r="P73" s="217" t="str">
        <f>IF($A73="","",IF(O73="","",IF($K$4="Media aritmética",(O73&lt;=$B73)*($E$5/$B$4)+(O73&gt;$B73)*0,IF(AND(ROUND(AVERAGE($C73,$E73,$G73,$I73,$K73,$M73,$O73,$Q73,$S73,$U73,$W73,$Y73,$AA73,#REF!,#REF!),2)-$B73/2&lt;=O73,(ROUND(AVERAGE($C73,$E73,$G73,$I73,$K73,$M73,$O73,$Q73,$S73,$U73,$W73,$Y73,$AA73,#REF!,#REF!),2)+$B73/2&gt;=O73)),($E$5/$B$4),0))))</f>
        <v/>
      </c>
      <c r="Q73" s="216">
        <f t="shared" si="42"/>
        <v>900000</v>
      </c>
      <c r="R73" s="217">
        <f>IF($A73="","",IF(Q73="","",IF($K$4="Media aritmética",(Q73&lt;=$B73)*($E$5/$B$4)+(Q73&gt;$B73)*0,IF(AND(ROUND(AVERAGE($C73,$E73,$G73,$I73,$K73,$M73,$O73,$Q73,$S73,$U73,$W73,$Y73,$AA73,#REF!,#REF!),2)-$B73/2&lt;=Q73,(ROUND(AVERAGE($C73,$E73,$G73,$I73,$K73,$M73,$O73,$Q73,$S73,$U73,$W73,$Y73,$AA73,#REF!,#REF!),2)+$B73/2&gt;=Q73)),($E$5/$B$4),0))))</f>
        <v>1.9672131147540983</v>
      </c>
      <c r="S73" s="216">
        <f t="shared" si="43"/>
        <v>1450000</v>
      </c>
      <c r="T73" s="217">
        <f>IF($A73="","",IF(S73="","",IF($K$4="Media aritmética",(S73&lt;=$B73)*($E$5/$B$4)+(S73&gt;$B73)*0,IF(AND(ROUND(AVERAGE($C73,$E73,$G73,$I73,$K73,$M73,$O73,$Q73,$S73,$U73,$W73,$Y73,$AA73,#REF!,#REF!),2)-$B73/2&lt;=S73,(ROUND(AVERAGE($C73,$E73,$G73,$I73,$K73,$M73,$O73,$Q73,$S73,$U73,$W73,$Y73,$AA73,#REF!,#REF!),2)+$B73/2&gt;=S73)),($E$5/$B$4),0))))</f>
        <v>1.9672131147540983</v>
      </c>
      <c r="U73" s="216">
        <f t="shared" si="44"/>
        <v>1400000</v>
      </c>
      <c r="V73" s="217">
        <f>IF($A73="","",IF(U73="","",IF($K$4="Media aritmética",(U73&lt;=$B73)*($E$5/$B$4)+(U73&gt;$B73)*0,IF(AND(ROUND(AVERAGE($C73,$E73,$G73,$I73,$K73,$M73,$O73,$Q73,$S73,$U73,$W73,$Y73,$AA73,#REF!,#REF!),2)-$B73/2&lt;=U73,(ROUND(AVERAGE($C73,$E73,$G73,$I73,$K73,$M73,$O73,$Q73,$S73,$U73,$W73,$Y73,$AA73,#REF!,#REF!),2)+$B73/2&gt;=U73)),($E$5/$B$4),0))))</f>
        <v>1.9672131147540983</v>
      </c>
      <c r="W73" s="216" t="str">
        <f t="shared" si="45"/>
        <v/>
      </c>
      <c r="X73" s="217" t="str">
        <f>IF($A73="","",IF(W73="","",IF($K$4="Media aritmética",(W73&lt;=$B73)*($E$5/$B$4)+(W73&gt;$B73)*0,IF(AND(ROUND(AVERAGE($C73,$E73,$G73,$I73,$K73,$M73,$O73,$Q73,$S73,$U73,$W73,$Y73,$AA73,#REF!,#REF!),2)-$B73/2&lt;=W73,(ROUND(AVERAGE($C73,$E73,$G73,$I73,$K73,$M73,$O73,$Q73,$S73,$U73,$W73,$Y73,$AA73,#REF!,#REF!),2)+$B73/2&gt;=W73)),($E$5/$B$4),0))))</f>
        <v/>
      </c>
      <c r="Y73" s="216">
        <f t="shared" si="46"/>
        <v>1380000</v>
      </c>
      <c r="Z73" s="217">
        <f>IF($A73="","",IF(Y73="","",IF($K$4="Media aritmética",(Y73&lt;=$B73)*($E$5/$B$4)+(Y73&gt;$B73)*0,IF(AND(ROUND(AVERAGE($C73,$E73,$G73,$I73,$K73,$M73,$O73,$Q73,$S73,$U73,$W73,$Y73,$AA73,#REF!,#REF!),2)-$B73/2&lt;=Y73,(ROUND(AVERAGE($C73,$E73,$G73,$I73,$K73,$M73,$O73,$Q73,$S73,$U73,$W73,$Y73,$AA73,#REF!,#REF!),2)+$B73/2&gt;=Y73)),($E$5/$B$4),0))))</f>
        <v>1.9672131147540983</v>
      </c>
      <c r="AA73" s="216">
        <f t="shared" si="47"/>
        <v>860000</v>
      </c>
      <c r="AB73" s="217">
        <f>IF($A73="","",IF(AA73="","",IF($K$4="Media aritmética",(AA73&lt;=$B73)*($E$5/$B$4)+(AA73&gt;$B73)*0,IF(AND(ROUND(AVERAGE($C73,$E73,$G73,$I73,$K73,$M73,$O73,$Q73,$S73,$U73,$W73,$Y73,$AA73,#REF!,#REF!),2)-$B73/2&lt;=AA73,(ROUND(AVERAGE($C73,$E73,$G73,$I73,$K73,$M73,$O73,$Q73,$S73,$U73,$W73,$Y73,$AA73,#REF!,#REF!),2)+$B73/2&gt;=AA73)),($E$5/$B$4),0))))</f>
        <v>1.9672131147540983</v>
      </c>
      <c r="AD73" s="218"/>
      <c r="AE73" s="219"/>
      <c r="AF73" s="219"/>
    </row>
    <row r="74" spans="1:32" s="210" customFormat="1" ht="21" customHeight="1">
      <c r="A74" s="214" t="s">
        <v>608</v>
      </c>
      <c r="B74" s="215">
        <f t="shared" si="48"/>
        <v>2635942.2200000002</v>
      </c>
      <c r="C74" s="216">
        <f t="shared" si="35"/>
        <v>2537000</v>
      </c>
      <c r="D74" s="217">
        <f>IF($A74="","",IF(C74="","",IF($K$4="Media aritmética",(C74&lt;=$B74)*($E$5/$B$4)+(C74&gt;$B74)*0,IF(AND(ROUND(AVERAGE($C74,$E74,$G74,$I74,$K74,$M74,$O74,$Q74,$S74,$U74,$W74,$Y74,$AA74,#REF!,#REF!),2)-$B74/2&lt;=C74,(ROUND(AVERAGE($C74,$E74,$G74,$I74,$K74,$M74,$O74,$Q74,$S74,$U74,$W74,$Y74,$AA74,#REF!,#REF!),2)+$B74/2&gt;=C74)),($E$5/$B$4),0))))</f>
        <v>1.9672131147540983</v>
      </c>
      <c r="E74" s="216">
        <f t="shared" si="36"/>
        <v>3000000</v>
      </c>
      <c r="F74" s="217">
        <f>IF($A74="","",IF(E74="","",IF($K$4="Media aritmética",(E74&lt;=$B74)*($E$5/$B$4)+(E74&gt;$B74)*0,IF(AND(ROUND(AVERAGE($C74,$E74,$G74,$I74,$K74,$M74,$O74,$Q74,$S74,$U74,$W74,$Y74,$AA74,#REF!,#REF!),2)-$B74/2&lt;=E74,(ROUND(AVERAGE($C74,$E74,$G74,$I74,$K74,$M74,$O74,$Q74,$S74,$U74,$W74,$Y74,$AA74,#REF!,#REF!),2)+$B74/2&gt;=E74)),($E$5/$B$4),0))))</f>
        <v>0</v>
      </c>
      <c r="G74" s="216" t="str">
        <f t="shared" si="37"/>
        <v/>
      </c>
      <c r="H74" s="217" t="str">
        <f>IF($A74="","",IF(G74="","",IF($K$4="Media aritmética",(G74&lt;=$B74)*($E$5/$B$4)+(G74&gt;$B74)*0,IF(AND(ROUND(AVERAGE($C74,$E74,$G74,$I74,$K74,$M74,$O74,$Q74,$S74,$U74,$W74,$Y74,$AA74,#REF!,#REF!),2)-$B74/2&lt;=G74,(ROUND(AVERAGE($C74,$E74,$G74,$I74,$K74,$M74,$O74,$Q74,$S74,$U74,$W74,$Y74,$AA74,#REF!,#REF!),2)+$B74/2&gt;=G74)),($E$5/$B$4),0))))</f>
        <v/>
      </c>
      <c r="I74" s="216">
        <f t="shared" si="38"/>
        <v>2556480</v>
      </c>
      <c r="J74" s="217">
        <f>IF($A74="","",IF(I74="","",IF($K$4="Media aritmética",(I74&lt;=$B74)*($E$5/$B$4)+(I74&gt;$B74)*0,IF(AND(ROUND(AVERAGE($C74,$E74,$G74,$I74,$K74,$M74,$O74,$Q74,$S74,$U74,$W74,$Y74,$AA74,#REF!,#REF!),2)-$B74/2&lt;=I74,(ROUND(AVERAGE($C74,$E74,$G74,$I74,$K74,$M74,$O74,$Q74,$S74,$U74,$W74,$Y74,$AA74,#REF!,#REF!),2)+$B74/2&gt;=I74)),($E$5/$B$4),0))))</f>
        <v>1.9672131147540983</v>
      </c>
      <c r="K74" s="216" t="str">
        <f t="shared" si="39"/>
        <v/>
      </c>
      <c r="L74" s="217" t="str">
        <f>IF($A74="","",IF(K74="","",IF($K$4="Media aritmética",(K74&lt;=$B74)*($E$5/$B$4)+(K74&gt;$B74)*0,IF(AND(ROUND(AVERAGE($C74,$E74,$G74,$I74,$K74,$M74,$O74,$Q74,$S74,$U74,$W74,$Y74,$AA74,#REF!,#REF!),2)-$B74/2&lt;=K74,(ROUND(AVERAGE($C74,$E74,$G74,$I74,$K74,$M74,$O74,$Q74,$S74,$U74,$W74,$Y74,$AA74,#REF!,#REF!),2)+$B74/2&gt;=K74)),($E$5/$B$4),0))))</f>
        <v/>
      </c>
      <c r="M74" s="216">
        <f t="shared" si="49"/>
        <v>980000</v>
      </c>
      <c r="N74" s="217">
        <f>IF($A74="","",IF(M74="","",IF($K$4="Media aritmética",(M74&lt;=$B74)*($E$5/$B$4)+(M74&gt;$B74)*0,IF(AND(ROUND(AVERAGE($C74,$E74,$G74,$I74,$K74,$M74,$O74,$Q74,$S74,$U74,$W74,$Y74,$AA74,#REF!,#REF!),2)-$B74/2&lt;=M74,(ROUND(AVERAGE($C74,$E74,$G74,$I74,$K74,$M74,$O74,$Q74,$S74,$U74,$W74,$Y74,$AA74,#REF!,#REF!),2)+$B74/2&gt;=M74)),($E$5/$B$4),0))))</f>
        <v>1.9672131147540983</v>
      </c>
      <c r="O74" s="216" t="str">
        <f t="shared" si="41"/>
        <v/>
      </c>
      <c r="P74" s="217" t="str">
        <f>IF($A74="","",IF(O74="","",IF($K$4="Media aritmética",(O74&lt;=$B74)*($E$5/$B$4)+(O74&gt;$B74)*0,IF(AND(ROUND(AVERAGE($C74,$E74,$G74,$I74,$K74,$M74,$O74,$Q74,$S74,$U74,$W74,$Y74,$AA74,#REF!,#REF!),2)-$B74/2&lt;=O74,(ROUND(AVERAGE($C74,$E74,$G74,$I74,$K74,$M74,$O74,$Q74,$S74,$U74,$W74,$Y74,$AA74,#REF!,#REF!),2)+$B74/2&gt;=O74)),($E$5/$B$4),0))))</f>
        <v/>
      </c>
      <c r="Q74" s="216">
        <f t="shared" si="42"/>
        <v>1600000</v>
      </c>
      <c r="R74" s="217">
        <f>IF($A74="","",IF(Q74="","",IF($K$4="Media aritmética",(Q74&lt;=$B74)*($E$5/$B$4)+(Q74&gt;$B74)*0,IF(AND(ROUND(AVERAGE($C74,$E74,$G74,$I74,$K74,$M74,$O74,$Q74,$S74,$U74,$W74,$Y74,$AA74,#REF!,#REF!),2)-$B74/2&lt;=Q74,(ROUND(AVERAGE($C74,$E74,$G74,$I74,$K74,$M74,$O74,$Q74,$S74,$U74,$W74,$Y74,$AA74,#REF!,#REF!),2)+$B74/2&gt;=Q74)),($E$5/$B$4),0))))</f>
        <v>1.9672131147540983</v>
      </c>
      <c r="S74" s="216">
        <f t="shared" si="43"/>
        <v>3500000</v>
      </c>
      <c r="T74" s="217">
        <f>IF($A74="","",IF(S74="","",IF($K$4="Media aritmética",(S74&lt;=$B74)*($E$5/$B$4)+(S74&gt;$B74)*0,IF(AND(ROUND(AVERAGE($C74,$E74,$G74,$I74,$K74,$M74,$O74,$Q74,$S74,$U74,$W74,$Y74,$AA74,#REF!,#REF!),2)-$B74/2&lt;=S74,(ROUND(AVERAGE($C74,$E74,$G74,$I74,$K74,$M74,$O74,$Q74,$S74,$U74,$W74,$Y74,$AA74,#REF!,#REF!),2)+$B74/2&gt;=S74)),($E$5/$B$4),0))))</f>
        <v>0</v>
      </c>
      <c r="U74" s="216">
        <f t="shared" si="44"/>
        <v>3600000</v>
      </c>
      <c r="V74" s="217">
        <f>IF($A74="","",IF(U74="","",IF($K$4="Media aritmética",(U74&lt;=$B74)*($E$5/$B$4)+(U74&gt;$B74)*0,IF(AND(ROUND(AVERAGE($C74,$E74,$G74,$I74,$K74,$M74,$O74,$Q74,$S74,$U74,$W74,$Y74,$AA74,#REF!,#REF!),2)-$B74/2&lt;=U74,(ROUND(AVERAGE($C74,$E74,$G74,$I74,$K74,$M74,$O74,$Q74,$S74,$U74,$W74,$Y74,$AA74,#REF!,#REF!),2)+$B74/2&gt;=U74)),($E$5/$B$4),0))))</f>
        <v>0</v>
      </c>
      <c r="W74" s="216" t="str">
        <f t="shared" si="45"/>
        <v/>
      </c>
      <c r="X74" s="217" t="str">
        <f>IF($A74="","",IF(W74="","",IF($K$4="Media aritmética",(W74&lt;=$B74)*($E$5/$B$4)+(W74&gt;$B74)*0,IF(AND(ROUND(AVERAGE($C74,$E74,$G74,$I74,$K74,$M74,$O74,$Q74,$S74,$U74,$W74,$Y74,$AA74,#REF!,#REF!),2)-$B74/2&lt;=W74,(ROUND(AVERAGE($C74,$E74,$G74,$I74,$K74,$M74,$O74,$Q74,$S74,$U74,$W74,$Y74,$AA74,#REF!,#REF!),2)+$B74/2&gt;=W74)),($E$5/$B$4),0))))</f>
        <v/>
      </c>
      <c r="Y74" s="216">
        <f t="shared" si="46"/>
        <v>3500000</v>
      </c>
      <c r="Z74" s="217">
        <f>IF($A74="","",IF(Y74="","",IF($K$4="Media aritmética",(Y74&lt;=$B74)*($E$5/$B$4)+(Y74&gt;$B74)*0,IF(AND(ROUND(AVERAGE($C74,$E74,$G74,$I74,$K74,$M74,$O74,$Q74,$S74,$U74,$W74,$Y74,$AA74,#REF!,#REF!),2)-$B74/2&lt;=Y74,(ROUND(AVERAGE($C74,$E74,$G74,$I74,$K74,$M74,$O74,$Q74,$S74,$U74,$W74,$Y74,$AA74,#REF!,#REF!),2)+$B74/2&gt;=Y74)),($E$5/$B$4),0))))</f>
        <v>0</v>
      </c>
      <c r="AA74" s="216">
        <f t="shared" si="47"/>
        <v>2450000</v>
      </c>
      <c r="AB74" s="217">
        <f>IF($A74="","",IF(AA74="","",IF($K$4="Media aritmética",(AA74&lt;=$B74)*($E$5/$B$4)+(AA74&gt;$B74)*0,IF(AND(ROUND(AVERAGE($C74,$E74,$G74,$I74,$K74,$M74,$O74,$Q74,$S74,$U74,$W74,$Y74,$AA74,#REF!,#REF!),2)-$B74/2&lt;=AA74,(ROUND(AVERAGE($C74,$E74,$G74,$I74,$K74,$M74,$O74,$Q74,$S74,$U74,$W74,$Y74,$AA74,#REF!,#REF!),2)+$B74/2&gt;=AA74)),($E$5/$B$4),0))))</f>
        <v>1.9672131147540983</v>
      </c>
      <c r="AD74" s="218"/>
      <c r="AE74" s="219"/>
      <c r="AF74" s="219"/>
    </row>
    <row r="75" spans="1:32" ht="21" customHeight="1">
      <c r="B75" s="201" t="str">
        <f>IF(A75="","",IF($K$4="Media aritmética",AVERAGE(C75,E75,G75,I75,K75,M75,O75,Q75,S75,U75,W75,Y75,AA75,#REF!,#REF!),_xlfn.STDEV.P(C75,E75,G75,I75,K75,M75,O75,Q75,S75,U75,W75,Y75,AA75,#REF!,#REF!)))</f>
        <v/>
      </c>
    </row>
    <row r="76" spans="1:32" ht="21.75" customHeight="1">
      <c r="A76" s="220" t="s">
        <v>88</v>
      </c>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row>
    <row r="77" spans="1:32" s="210" customFormat="1" ht="21" customHeight="1">
      <c r="A77" s="221" t="s">
        <v>154</v>
      </c>
      <c r="B77" s="222">
        <f>IF(A77="","",IF($K$4="Media aritmética",ROUND(AVERAGE(C77,E77,G77,I77,K77,M77,O77,Q77,S77,U77,W77,Y77,AA77),2),ROUND(_xlfn.STDEV.P(C77,E77,G77,I77,K77,M77,O77,Q77,S77,U77,W77,Y77,AA77),2)))</f>
        <v>574150.43999999994</v>
      </c>
      <c r="C77" s="216">
        <f t="shared" ref="C77:C140" si="50">IF($C$8="Habilitado",IF($A77="","",ROUND(VLOOKUP($A77,OFERENTE_1,6,FALSE),2)),"")</f>
        <v>488500</v>
      </c>
      <c r="D77" s="217">
        <f>IF($A77="","",IF(C77="","",IF($K$4="Media aritmética",(C77&lt;=$B77)*($G$5/$B$5)+(C77&gt;$B77)*0,IF(AND(ROUND(AVERAGE($C77,$E77,$G77,$I77,$K77,$M77,$O77,$Q77,$S77,$U77,$W77,$Y77,$AA77,#REF!,#REF!),2)-$B77/2&lt;=C77,(ROUND(AVERAGE($C77,$E77,$G77,$I77,$K77,$M77,$O77,$Q77,$S77,$U77,$W77,$Y77,$AA77,#REF!,#REF!),2)+$B77/2&gt;=C77)),($G$5/$B$5),0))))</f>
        <v>0.79207920792079212</v>
      </c>
      <c r="E77" s="216">
        <f t="shared" ref="E77:E140" si="51">IF($E$8="Habilitado",IF($A77="","",ROUND(VLOOKUP($A77,OFERENTE_2,6,FALSE),2)),"")</f>
        <v>1300000</v>
      </c>
      <c r="F77" s="217">
        <f>IF($A77="","",IF(E77="","",IF($K$4="Media aritmética",(E77&lt;=$B77)*($G$5/$B$5)+(E77&gt;$B77)*0,IF(AND(ROUND(AVERAGE($C77,$E77,$G77,$I77,$K77,$M77,$O77,$Q77,$S77,$U77,$W77,$Y77,$AA77,#REF!,#REF!),2)-$B77/2&lt;=E77,(ROUND(AVERAGE($C77,$E77,$G77,$I77,$K77,$M77,$O77,$Q77,$S77,$U77,$W77,$Y77,$AA77,#REF!,#REF!),2)+$B77/2&gt;=E77)),($G$5/$B$5),0))))</f>
        <v>0</v>
      </c>
      <c r="G77" s="216" t="str">
        <f t="shared" ref="G77:G140" si="52">IF($G$8="Habilitado",IF($A77="","",ROUND(VLOOKUP($A77,OFERENTE_3,6,FALSE),2)),"")</f>
        <v/>
      </c>
      <c r="H77" s="217" t="str">
        <f>IF($A77="","",IF(G77="","",IF($K$4="Media aritmética",(G77&lt;=$B77)*($G$5/$B$5)+(G77&gt;$B77)*0,IF(AND(ROUND(AVERAGE($C77,$E77,$G77,$I77,$K77,$M77,$O77,$Q77,$S77,$U77,$W77,$Y77,$AA77,#REF!,#REF!),2)-$B77/2&lt;=G77,(ROUND(AVERAGE($C77,$E77,$G77,$I77,$K77,$M77,$O77,$Q77,$S77,$U77,$W77,$Y77,$AA77,#REF!,#REF!),2)+$B77/2&gt;=G77)),($G$5/$B$5),0))))</f>
        <v/>
      </c>
      <c r="I77" s="216">
        <f t="shared" ref="I77:I140" si="53">IF($I$8="Habilitado",IF($A77="","",ROUND(VLOOKUP($A77,OFERENTE_4,6,FALSE),2)),"")</f>
        <v>482600</v>
      </c>
      <c r="J77" s="217">
        <f>IF($A77="","",IF(I77="","",IF($K$4="Media aritmética",(I77&lt;=$B77)*($G$5/$B$5)+(I77&gt;$B77)*0,IF(AND(ROUND(AVERAGE($C77,$E77,$G77,$I77,$K77,$M77,$O77,$Q77,$S77,$U77,$W77,$Y77,$AA77,#REF!,#REF!),2)-$B77/2&lt;=I77,(ROUND(AVERAGE($C77,$E77,$G77,$I77,$K77,$M77,$O77,$Q77,$S77,$U77,$W77,$Y77,$AA77,#REF!,#REF!),2)+$B77/2&gt;=I77)),($G$5/$B$5),0))))</f>
        <v>0.79207920792079212</v>
      </c>
      <c r="K77" s="216" t="str">
        <f t="shared" ref="K77:K140" si="54">IF($K$8="Habilitado",IF($A77="","",ROUND(VLOOKUP($A77,OFERENTE_5,6,FALSE),2)),"")</f>
        <v/>
      </c>
      <c r="L77" s="217" t="str">
        <f>IF($A77="","",IF(K77="","",IF($K$4="Media aritmética",(K77&lt;=$B77)*($G$5/$B$5)+(K77&gt;$B77)*0,IF(AND(ROUND(AVERAGE($C77,$E77,$G77,$I77,$K77,$M77,$O77,$Q77,$S77,$U77,$W77,$Y77,$AA77,#REF!,#REF!),2)-$B77/2&lt;=K77,(ROUND(AVERAGE($C77,$E77,$G77,$I77,$K77,$M77,$O77,$Q77,$S77,$U77,$W77,$Y77,$AA77,#REF!,#REF!),2)+$B77/2&gt;=K77)),($G$5/$B$5),0))))</f>
        <v/>
      </c>
      <c r="M77" s="216">
        <f t="shared" ref="M77:M140" si="55">IF($M$8="Habilitado",IF($A77="","",ROUND(VLOOKUP($A77,OFERENTE_6,6,FALSE),2)),"")</f>
        <v>1100000</v>
      </c>
      <c r="N77" s="217">
        <f>IF($A77="","",IF(M77="","",IF($K$4="Media aritmética",(M77&lt;=$B77)*($G$5/$B$5)+(M77&gt;$B77)*0,IF(AND(ROUND(AVERAGE($C77,$E77,$G77,$I77,$K77,$M77,$O77,$Q77,$S77,$U77,$W77,$Y77,$AA77,#REF!,#REF!),2)-$B77/2&lt;=M77,(ROUND(AVERAGE($C77,$E77,$G77,$I77,$K77,$M77,$O77,$Q77,$S77,$U77,$W77,$Y77,$AA77,#REF!,#REF!),2)+$B77/2&gt;=M77)),($G$5/$B$5),0))))</f>
        <v>0</v>
      </c>
      <c r="O77" s="216" t="str">
        <f t="shared" ref="O77:O140" si="56">IF($O$8="Habilitado",IF($A77="","",ROUND(VLOOKUP($A77,OFERENTE_7,6,FALSE),2)),"")</f>
        <v/>
      </c>
      <c r="P77" s="217" t="str">
        <f>IF($A77="","",IF(O77="","",IF($K$4="Media aritmética",(O77&lt;=$B77)*($G$5/$B$5)+(O77&gt;$B77)*0,IF(AND(ROUND(AVERAGE($C77,$E77,$G77,$I77,$K77,$M77,$O77,$Q77,$S77,$U77,$W77,$Y77,$AA77,#REF!,#REF!),2)-$B77/2&lt;=O77,(ROUND(AVERAGE($C77,$E77,$G77,$I77,$K77,$M77,$O77,$Q77,$S77,$U77,$W77,$Y77,$AA77,#REF!,#REF!),2)+$B77/2&gt;=O77)),($G$5/$B$5),0))))</f>
        <v/>
      </c>
      <c r="Q77" s="216">
        <f t="shared" ref="Q77:Q140" si="57">IF($Q$8="Habilitado",IF($A77="","",ROUND(VLOOKUP($A77,OFERENTE_8,6,FALSE),2)),"")</f>
        <v>500000</v>
      </c>
      <c r="R77" s="217">
        <f>IF($A77="","",IF(Q77="","",IF($K$4="Media aritmética",(Q77&lt;=$B77)*($G$5/$B$5)+(Q77&gt;$B77)*0,IF(AND(ROUND(AVERAGE($C77,$E77,$G77,$I77,$K77,$M77,$O77,$Q77,$S77,$U77,$W77,$Y77,$AA77,#REF!,#REF!),2)-$B77/2&lt;=Q77,(ROUND(AVERAGE($C77,$E77,$G77,$I77,$K77,$M77,$O77,$Q77,$S77,$U77,$W77,$Y77,$AA77,#REF!,#REF!),2)+$B77/2&gt;=Q77)),($G$5/$B$5),0))))</f>
        <v>0.79207920792079212</v>
      </c>
      <c r="S77" s="216">
        <f t="shared" ref="S77:S140" si="58">IF($S$8="Habilitado",IF($A77="","",ROUND(VLOOKUP($A77,OFERENTE_9,6,FALSE),2)),"")</f>
        <v>200000</v>
      </c>
      <c r="T77" s="217">
        <f>IF($A77="","",IF(S77="","",IF($K$4="Media aritmética",(S77&lt;=$B77)*($G$5/$B$5)+(S77&gt;$B77)*0,IF(AND(ROUND(AVERAGE($C77,$E77,$G77,$I77,$K77,$M77,$O77,$Q77,$S77,$U77,$W77,$Y77,$AA77,#REF!,#REF!),2)-$B77/2&lt;=S77,(ROUND(AVERAGE($C77,$E77,$G77,$I77,$K77,$M77,$O77,$Q77,$S77,$U77,$W77,$Y77,$AA77,#REF!,#REF!),2)+$B77/2&gt;=S77)),($G$5/$B$5),0))))</f>
        <v>0.79207920792079212</v>
      </c>
      <c r="U77" s="216">
        <f t="shared" ref="U77:U140" si="59">IF($U$8="Habilitado",IF($A77="","",ROUND(VLOOKUP($A77,OFERENTE_10,6,FALSE),2)),"")</f>
        <v>220000</v>
      </c>
      <c r="V77" s="217">
        <f>IF($A77="","",IF(U77="","",IF($K$4="Media aritmética",(U77&lt;=$B77)*($G$5/$B$5)+(U77&gt;$B77)*0,IF(AND(ROUND(AVERAGE($C77,$E77,$G77,$I77,$K77,$M77,$O77,$Q77,$S77,$U77,$W77,$Y77,$AA77,#REF!,#REF!),2)-$B77/2&lt;=U77,(ROUND(AVERAGE($C77,$E77,$G77,$I77,$K77,$M77,$O77,$Q77,$S77,$U77,$W77,$Y77,$AA77,#REF!,#REF!),2)+$B77/2&gt;=U77)),($G$5/$B$5),0))))</f>
        <v>0.79207920792079212</v>
      </c>
      <c r="W77" s="216" t="str">
        <f t="shared" ref="W77:W140" si="60">IF($W$8="Habilitado",IF($A77="","",ROUND(VLOOKUP($A77,OFERENTE_11,6,FALSE),2)),"")</f>
        <v/>
      </c>
      <c r="X77" s="217" t="str">
        <f>IF($A77="","",IF(W77="","",IF($K$4="Media aritmética",(W77&lt;=$B77)*($G$5/$B$5)+(W77&gt;$B77)*0,IF(AND(ROUND(AVERAGE($C77,$E77,$G77,$I77,$K77,$M77,$O77,$Q77,$S77,$U77,$W77,$Y77,$AA77,#REF!,#REF!),2)-$B77/2&lt;=W77,(ROUND(AVERAGE($C77,$E77,$G77,$I77,$K77,$M77,$O77,$Q77,$S77,$U77,$W77,$Y77,$AA77,#REF!,#REF!),2)+$B77/2&gt;=W77)),($G$5/$B$5),0))))</f>
        <v/>
      </c>
      <c r="Y77" s="216">
        <f t="shared" ref="Y77:Y140" si="61">IF($Y$8="Habilitado",IF($A77="","",ROUND(VLOOKUP($A77,OFERENTE_12,6,FALSE),2)),"")</f>
        <v>213400</v>
      </c>
      <c r="Z77" s="217">
        <f>IF($A77="","",IF(Y77="","",IF($K$4="Media aritmética",(Y77&lt;=$B77)*($G$5/$B$5)+(Y77&gt;$B77)*0,IF(AND(ROUND(AVERAGE($C77,$E77,$G77,$I77,$K77,$M77,$O77,$Q77,$S77,$U77,$W77,$Y77,$AA77,#REF!,#REF!),2)-$B77/2&lt;=Y77,(ROUND(AVERAGE($C77,$E77,$G77,$I77,$K77,$M77,$O77,$Q77,$S77,$U77,$W77,$Y77,$AA77,#REF!,#REF!),2)+$B77/2&gt;=Y77)),($G$5/$B$5),0))))</f>
        <v>0.79207920792079212</v>
      </c>
      <c r="AA77" s="216">
        <f t="shared" ref="AA77:AA140" si="62">IF($AA$8="Habilitado",IF($A77="","",ROUND(VLOOKUP($A77,OFERENTE_13,6,FALSE),2)),"")</f>
        <v>662854</v>
      </c>
      <c r="AB77" s="217">
        <f>IF($A77="","",IF(AA77="","",IF($K$4="Media aritmética",(AA77&lt;=$B77)*($G$5/$B$5)+(AA77&gt;$B77)*0,IF(AND(ROUND(AVERAGE($C77,$E77,$G77,$I77,$K77,$M77,$O77,$Q77,$S77,$U77,$W77,$Y77,$AA77,#REF!,#REF!),2)-$B77/2&lt;=AA77,(ROUND(AVERAGE($C77,$E77,$G77,$I77,$K77,$M77,$O77,$Q77,$S77,$U77,$W77,$Y77,$AA77,#REF!,#REF!),2)+$B77/2&gt;=AA77)),($G$5/$B$5),0))))</f>
        <v>0</v>
      </c>
    </row>
    <row r="78" spans="1:32" s="210" customFormat="1" ht="21" customHeight="1">
      <c r="A78" s="221" t="s">
        <v>158</v>
      </c>
      <c r="B78" s="222">
        <f t="shared" ref="B78:B141" si="63">IF(A78="","",IF($K$4="Media aritmética",ROUND(AVERAGE(C78,E78,G78,I78,K78,M78,O78,Q78,S78,U78,W78,Y78,AA78),2),ROUND(_xlfn.STDEV.P(C78,E78,G78,I78,K78,M78,O78,Q78,S78,U78,W78,Y78,AA78),2)))</f>
        <v>665670.32999999996</v>
      </c>
      <c r="C78" s="216">
        <f t="shared" si="50"/>
        <v>202020</v>
      </c>
      <c r="D78" s="217">
        <f>IF($A78="","",IF(C78="","",IF($K$4="Media aritmética",(C78&lt;=$B78)*($G$5/$B$5)+(C78&gt;$B78)*0,IF(AND(ROUND(AVERAGE($C78,$E78,$G78,$I78,$K78,$M78,$O78,$Q78,$S78,$U78,$W78,$Y78,$AA78,#REF!,#REF!),2)-$B78/2&lt;=C78,(ROUND(AVERAGE($C78,$E78,$G78,$I78,$K78,$M78,$O78,$Q78,$S78,$U78,$W78,$Y78,$AA78,#REF!,#REF!),2)+$B78/2&gt;=C78)),($G$5/$B$5),0))))</f>
        <v>0.79207920792079212</v>
      </c>
      <c r="E78" s="216">
        <f t="shared" si="51"/>
        <v>621600</v>
      </c>
      <c r="F78" s="217">
        <f>IF($A78="","",IF(E78="","",IF($K$4="Media aritmética",(E78&lt;=$B78)*($G$5/$B$5)+(E78&gt;$B78)*0,IF(AND(ROUND(AVERAGE($C78,$E78,$G78,$I78,$K78,$M78,$O78,$Q78,$S78,$U78,$W78,$Y78,$AA78,#REF!,#REF!),2)-$B78/2&lt;=E78,(ROUND(AVERAGE($C78,$E78,$G78,$I78,$K78,$M78,$O78,$Q78,$S78,$U78,$W78,$Y78,$AA78,#REF!,#REF!),2)+$B78/2&gt;=E78)),($G$5/$B$5),0))))</f>
        <v>0.79207920792079212</v>
      </c>
      <c r="G78" s="216" t="str">
        <f t="shared" si="52"/>
        <v/>
      </c>
      <c r="H78" s="217" t="str">
        <f>IF($A78="","",IF(G78="","",IF($K$4="Media aritmética",(G78&lt;=$B78)*($G$5/$B$5)+(G78&gt;$B78)*0,IF(AND(ROUND(AVERAGE($C78,$E78,$G78,$I78,$K78,$M78,$O78,$Q78,$S78,$U78,$W78,$Y78,$AA78,#REF!,#REF!),2)-$B78/2&lt;=G78,(ROUND(AVERAGE($C78,$E78,$G78,$I78,$K78,$M78,$O78,$Q78,$S78,$U78,$W78,$Y78,$AA78,#REF!,#REF!),2)+$B78/2&gt;=G78)),($G$5/$B$5),0))))</f>
        <v/>
      </c>
      <c r="I78" s="216">
        <f t="shared" si="53"/>
        <v>259000</v>
      </c>
      <c r="J78" s="217">
        <f>IF($A78="","",IF(I78="","",IF($K$4="Media aritmética",(I78&lt;=$B78)*($G$5/$B$5)+(I78&gt;$B78)*0,IF(AND(ROUND(AVERAGE($C78,$E78,$G78,$I78,$K78,$M78,$O78,$Q78,$S78,$U78,$W78,$Y78,$AA78,#REF!,#REF!),2)-$B78/2&lt;=I78,(ROUND(AVERAGE($C78,$E78,$G78,$I78,$K78,$M78,$O78,$Q78,$S78,$U78,$W78,$Y78,$AA78,#REF!,#REF!),2)+$B78/2&gt;=I78)),($G$5/$B$5),0))))</f>
        <v>0.79207920792079212</v>
      </c>
      <c r="K78" s="216" t="str">
        <f t="shared" si="54"/>
        <v/>
      </c>
      <c r="L78" s="217" t="str">
        <f>IF($A78="","",IF(K78="","",IF($K$4="Media aritmética",(K78&lt;=$B78)*($G$5/$B$5)+(K78&gt;$B78)*0,IF(AND(ROUND(AVERAGE($C78,$E78,$G78,$I78,$K78,$M78,$O78,$Q78,$S78,$U78,$W78,$Y78,$AA78,#REF!,#REF!),2)-$B78/2&lt;=K78,(ROUND(AVERAGE($C78,$E78,$G78,$I78,$K78,$M78,$O78,$Q78,$S78,$U78,$W78,$Y78,$AA78,#REF!,#REF!),2)+$B78/2&gt;=K78)),($G$5/$B$5),0))))</f>
        <v/>
      </c>
      <c r="M78" s="216">
        <f t="shared" si="55"/>
        <v>404040</v>
      </c>
      <c r="N78" s="217">
        <f>IF($A78="","",IF(M78="","",IF($K$4="Media aritmética",(M78&lt;=$B78)*($G$5/$B$5)+(M78&gt;$B78)*0,IF(AND(ROUND(AVERAGE($C78,$E78,$G78,$I78,$K78,$M78,$O78,$Q78,$S78,$U78,$W78,$Y78,$AA78,#REF!,#REF!),2)-$B78/2&lt;=M78,(ROUND(AVERAGE($C78,$E78,$G78,$I78,$K78,$M78,$O78,$Q78,$S78,$U78,$W78,$Y78,$AA78,#REF!,#REF!),2)+$B78/2&gt;=M78)),($G$5/$B$5),0))))</f>
        <v>0.79207920792079212</v>
      </c>
      <c r="O78" s="216" t="str">
        <f t="shared" si="56"/>
        <v/>
      </c>
      <c r="P78" s="217" t="str">
        <f>IF($A78="","",IF(O78="","",IF($K$4="Media aritmética",(O78&lt;=$B78)*($G$5/$B$5)+(O78&gt;$B78)*0,IF(AND(ROUND(AVERAGE($C78,$E78,$G78,$I78,$K78,$M78,$O78,$Q78,$S78,$U78,$W78,$Y78,$AA78,#REF!,#REF!),2)-$B78/2&lt;=O78,(ROUND(AVERAGE($C78,$E78,$G78,$I78,$K78,$M78,$O78,$Q78,$S78,$U78,$W78,$Y78,$AA78,#REF!,#REF!),2)+$B78/2&gt;=O78)),($G$5/$B$5),0))))</f>
        <v/>
      </c>
      <c r="Q78" s="216">
        <f t="shared" si="57"/>
        <v>2590000</v>
      </c>
      <c r="R78" s="217">
        <f>IF($A78="","",IF(Q78="","",IF($K$4="Media aritmética",(Q78&lt;=$B78)*($G$5/$B$5)+(Q78&gt;$B78)*0,IF(AND(ROUND(AVERAGE($C78,$E78,$G78,$I78,$K78,$M78,$O78,$Q78,$S78,$U78,$W78,$Y78,$AA78,#REF!,#REF!),2)-$B78/2&lt;=Q78,(ROUND(AVERAGE($C78,$E78,$G78,$I78,$K78,$M78,$O78,$Q78,$S78,$U78,$W78,$Y78,$AA78,#REF!,#REF!),2)+$B78/2&gt;=Q78)),($G$5/$B$5),0))))</f>
        <v>0</v>
      </c>
      <c r="S78" s="216">
        <f t="shared" si="58"/>
        <v>414400</v>
      </c>
      <c r="T78" s="217">
        <f>IF($A78="","",IF(S78="","",IF($K$4="Media aritmética",(S78&lt;=$B78)*($G$5/$B$5)+(S78&gt;$B78)*0,IF(AND(ROUND(AVERAGE($C78,$E78,$G78,$I78,$K78,$M78,$O78,$Q78,$S78,$U78,$W78,$Y78,$AA78,#REF!,#REF!),2)-$B78/2&lt;=S78,(ROUND(AVERAGE($C78,$E78,$G78,$I78,$K78,$M78,$O78,$Q78,$S78,$U78,$W78,$Y78,$AA78,#REF!,#REF!),2)+$B78/2&gt;=S78)),($G$5/$B$5),0))))</f>
        <v>0.79207920792079212</v>
      </c>
      <c r="U78" s="216">
        <f t="shared" si="59"/>
        <v>440300</v>
      </c>
      <c r="V78" s="217">
        <f>IF($A78="","",IF(U78="","",IF($K$4="Media aritmética",(U78&lt;=$B78)*($G$5/$B$5)+(U78&gt;$B78)*0,IF(AND(ROUND(AVERAGE($C78,$E78,$G78,$I78,$K78,$M78,$O78,$Q78,$S78,$U78,$W78,$Y78,$AA78,#REF!,#REF!),2)-$B78/2&lt;=U78,(ROUND(AVERAGE($C78,$E78,$G78,$I78,$K78,$M78,$O78,$Q78,$S78,$U78,$W78,$Y78,$AA78,#REF!,#REF!),2)+$B78/2&gt;=U78)),($G$5/$B$5),0))))</f>
        <v>0.79207920792079212</v>
      </c>
      <c r="W78" s="216" t="str">
        <f t="shared" si="60"/>
        <v/>
      </c>
      <c r="X78" s="217" t="str">
        <f>IF($A78="","",IF(W78="","",IF($K$4="Media aritmética",(W78&lt;=$B78)*($G$5/$B$5)+(W78&gt;$B78)*0,IF(AND(ROUND(AVERAGE($C78,$E78,$G78,$I78,$K78,$M78,$O78,$Q78,$S78,$U78,$W78,$Y78,$AA78,#REF!,#REF!),2)-$B78/2&lt;=W78,(ROUND(AVERAGE($C78,$E78,$G78,$I78,$K78,$M78,$O78,$Q78,$S78,$U78,$W78,$Y78,$AA78,#REF!,#REF!),2)+$B78/2&gt;=W78)),($G$5/$B$5),0))))</f>
        <v/>
      </c>
      <c r="Y78" s="216">
        <f t="shared" si="61"/>
        <v>427350</v>
      </c>
      <c r="Z78" s="217">
        <f>IF($A78="","",IF(Y78="","",IF($K$4="Media aritmética",(Y78&lt;=$B78)*($G$5/$B$5)+(Y78&gt;$B78)*0,IF(AND(ROUND(AVERAGE($C78,$E78,$G78,$I78,$K78,$M78,$O78,$Q78,$S78,$U78,$W78,$Y78,$AA78,#REF!,#REF!),2)-$B78/2&lt;=Y78,(ROUND(AVERAGE($C78,$E78,$G78,$I78,$K78,$M78,$O78,$Q78,$S78,$U78,$W78,$Y78,$AA78,#REF!,#REF!),2)+$B78/2&gt;=Y78)),($G$5/$B$5),0))))</f>
        <v>0.79207920792079212</v>
      </c>
      <c r="AA78" s="216">
        <f t="shared" si="62"/>
        <v>632323</v>
      </c>
      <c r="AB78" s="217">
        <f>IF($A78="","",IF(AA78="","",IF($K$4="Media aritmética",(AA78&lt;=$B78)*($G$5/$B$5)+(AA78&gt;$B78)*0,IF(AND(ROUND(AVERAGE($C78,$E78,$G78,$I78,$K78,$M78,$O78,$Q78,$S78,$U78,$W78,$Y78,$AA78,#REF!,#REF!),2)-$B78/2&lt;=AA78,(ROUND(AVERAGE($C78,$E78,$G78,$I78,$K78,$M78,$O78,$Q78,$S78,$U78,$W78,$Y78,$AA78,#REF!,#REF!),2)+$B78/2&gt;=AA78)),($G$5/$B$5),0))))</f>
        <v>0.79207920792079212</v>
      </c>
    </row>
    <row r="79" spans="1:32" s="210" customFormat="1" ht="21" customHeight="1">
      <c r="A79" s="221" t="s">
        <v>278</v>
      </c>
      <c r="B79" s="222">
        <f t="shared" si="63"/>
        <v>544293.11</v>
      </c>
      <c r="C79" s="216">
        <f t="shared" si="50"/>
        <v>918790</v>
      </c>
      <c r="D79" s="217">
        <f>IF($A79="","",IF(C79="","",IF($K$4="Media aritmética",(C79&lt;=$B79)*($G$5/$B$5)+(C79&gt;$B79)*0,IF(AND(ROUND(AVERAGE($C79,$E79,$G79,$I79,$K79,$M79,$O79,$Q79,$S79,$U79,$W79,$Y79,$AA79,#REF!,#REF!),2)-$B79/2&lt;=C79,(ROUND(AVERAGE($C79,$E79,$G79,$I79,$K79,$M79,$O79,$Q79,$S79,$U79,$W79,$Y79,$AA79,#REF!,#REF!),2)+$B79/2&gt;=C79)),($G$5/$B$5),0))))</f>
        <v>0</v>
      </c>
      <c r="E79" s="216">
        <f t="shared" si="51"/>
        <v>347500</v>
      </c>
      <c r="F79" s="217">
        <f>IF($A79="","",IF(E79="","",IF($K$4="Media aritmética",(E79&lt;=$B79)*($G$5/$B$5)+(E79&gt;$B79)*0,IF(AND(ROUND(AVERAGE($C79,$E79,$G79,$I79,$K79,$M79,$O79,$Q79,$S79,$U79,$W79,$Y79,$AA79,#REF!,#REF!),2)-$B79/2&lt;=E79,(ROUND(AVERAGE($C79,$E79,$G79,$I79,$K79,$M79,$O79,$Q79,$S79,$U79,$W79,$Y79,$AA79,#REF!,#REF!),2)+$B79/2&gt;=E79)),($G$5/$B$5),0))))</f>
        <v>0.79207920792079212</v>
      </c>
      <c r="G79" s="216" t="str">
        <f t="shared" si="52"/>
        <v/>
      </c>
      <c r="H79" s="217" t="str">
        <f>IF($A79="","",IF(G79="","",IF($K$4="Media aritmética",(G79&lt;=$B79)*($G$5/$B$5)+(G79&gt;$B79)*0,IF(AND(ROUND(AVERAGE($C79,$E79,$G79,$I79,$K79,$M79,$O79,$Q79,$S79,$U79,$W79,$Y79,$AA79,#REF!,#REF!),2)-$B79/2&lt;=G79,(ROUND(AVERAGE($C79,$E79,$G79,$I79,$K79,$M79,$O79,$Q79,$S79,$U79,$W79,$Y79,$AA79,#REF!,#REF!),2)+$B79/2&gt;=G79)),($G$5/$B$5),0))))</f>
        <v/>
      </c>
      <c r="I79" s="216">
        <f t="shared" si="53"/>
        <v>907670</v>
      </c>
      <c r="J79" s="217">
        <f>IF($A79="","",IF(I79="","",IF($K$4="Media aritmética",(I79&lt;=$B79)*($G$5/$B$5)+(I79&gt;$B79)*0,IF(AND(ROUND(AVERAGE($C79,$E79,$G79,$I79,$K79,$M79,$O79,$Q79,$S79,$U79,$W79,$Y79,$AA79,#REF!,#REF!),2)-$B79/2&lt;=I79,(ROUND(AVERAGE($C79,$E79,$G79,$I79,$K79,$M79,$O79,$Q79,$S79,$U79,$W79,$Y79,$AA79,#REF!,#REF!),2)+$B79/2&gt;=I79)),($G$5/$B$5),0))))</f>
        <v>0</v>
      </c>
      <c r="K79" s="216" t="str">
        <f t="shared" si="54"/>
        <v/>
      </c>
      <c r="L79" s="217" t="str">
        <f>IF($A79="","",IF(K79="","",IF($K$4="Media aritmética",(K79&lt;=$B79)*($G$5/$B$5)+(K79&gt;$B79)*0,IF(AND(ROUND(AVERAGE($C79,$E79,$G79,$I79,$K79,$M79,$O79,$Q79,$S79,$U79,$W79,$Y79,$AA79,#REF!,#REF!),2)-$B79/2&lt;=K79,(ROUND(AVERAGE($C79,$E79,$G79,$I79,$K79,$M79,$O79,$Q79,$S79,$U79,$W79,$Y79,$AA79,#REF!,#REF!),2)+$B79/2&gt;=K79)),($G$5/$B$5),0))))</f>
        <v/>
      </c>
      <c r="M79" s="216">
        <f t="shared" si="55"/>
        <v>194600</v>
      </c>
      <c r="N79" s="217">
        <f>IF($A79="","",IF(M79="","",IF($K$4="Media aritmética",(M79&lt;=$B79)*($G$5/$B$5)+(M79&gt;$B79)*0,IF(AND(ROUND(AVERAGE($C79,$E79,$G79,$I79,$K79,$M79,$O79,$Q79,$S79,$U79,$W79,$Y79,$AA79,#REF!,#REF!),2)-$B79/2&lt;=M79,(ROUND(AVERAGE($C79,$E79,$G79,$I79,$K79,$M79,$O79,$Q79,$S79,$U79,$W79,$Y79,$AA79,#REF!,#REF!),2)+$B79/2&gt;=M79)),($G$5/$B$5),0))))</f>
        <v>0.79207920792079212</v>
      </c>
      <c r="O79" s="216" t="str">
        <f t="shared" si="56"/>
        <v/>
      </c>
      <c r="P79" s="217" t="str">
        <f>IF($A79="","",IF(O79="","",IF($K$4="Media aritmética",(O79&lt;=$B79)*($G$5/$B$5)+(O79&gt;$B79)*0,IF(AND(ROUND(AVERAGE($C79,$E79,$G79,$I79,$K79,$M79,$O79,$Q79,$S79,$U79,$W79,$Y79,$AA79,#REF!,#REF!),2)-$B79/2&lt;=O79,(ROUND(AVERAGE($C79,$E79,$G79,$I79,$K79,$M79,$O79,$Q79,$S79,$U79,$W79,$Y79,$AA79,#REF!,#REF!),2)+$B79/2&gt;=O79)),($G$5/$B$5),0))))</f>
        <v/>
      </c>
      <c r="Q79" s="216">
        <f t="shared" si="57"/>
        <v>1112000</v>
      </c>
      <c r="R79" s="217">
        <f>IF($A79="","",IF(Q79="","",IF($K$4="Media aritmética",(Q79&lt;=$B79)*($G$5/$B$5)+(Q79&gt;$B79)*0,IF(AND(ROUND(AVERAGE($C79,$E79,$G79,$I79,$K79,$M79,$O79,$Q79,$S79,$U79,$W79,$Y79,$AA79,#REF!,#REF!),2)-$B79/2&lt;=Q79,(ROUND(AVERAGE($C79,$E79,$G79,$I79,$K79,$M79,$O79,$Q79,$S79,$U79,$W79,$Y79,$AA79,#REF!,#REF!),2)+$B79/2&gt;=Q79)),($G$5/$B$5),0))))</f>
        <v>0</v>
      </c>
      <c r="S79" s="216">
        <f t="shared" si="58"/>
        <v>347500</v>
      </c>
      <c r="T79" s="217">
        <f>IF($A79="","",IF(S79="","",IF($K$4="Media aritmética",(S79&lt;=$B79)*($G$5/$B$5)+(S79&gt;$B79)*0,IF(AND(ROUND(AVERAGE($C79,$E79,$G79,$I79,$K79,$M79,$O79,$Q79,$S79,$U79,$W79,$Y79,$AA79,#REF!,#REF!),2)-$B79/2&lt;=S79,(ROUND(AVERAGE($C79,$E79,$G79,$I79,$K79,$M79,$O79,$Q79,$S79,$U79,$W79,$Y79,$AA79,#REF!,#REF!),2)+$B79/2&gt;=S79)),($G$5/$B$5),0))))</f>
        <v>0.79207920792079212</v>
      </c>
      <c r="U79" s="216">
        <f t="shared" si="59"/>
        <v>333600</v>
      </c>
      <c r="V79" s="217">
        <f>IF($A79="","",IF(U79="","",IF($K$4="Media aritmética",(U79&lt;=$B79)*($G$5/$B$5)+(U79&gt;$B79)*0,IF(AND(ROUND(AVERAGE($C79,$E79,$G79,$I79,$K79,$M79,$O79,$Q79,$S79,$U79,$W79,$Y79,$AA79,#REF!,#REF!),2)-$B79/2&lt;=U79,(ROUND(AVERAGE($C79,$E79,$G79,$I79,$K79,$M79,$O79,$Q79,$S79,$U79,$W79,$Y79,$AA79,#REF!,#REF!),2)+$B79/2&gt;=U79)),($G$5/$B$5),0))))</f>
        <v>0.79207920792079212</v>
      </c>
      <c r="W79" s="216" t="str">
        <f t="shared" si="60"/>
        <v/>
      </c>
      <c r="X79" s="217" t="str">
        <f>IF($A79="","",IF(W79="","",IF($K$4="Media aritmética",(W79&lt;=$B79)*($G$5/$B$5)+(W79&gt;$B79)*0,IF(AND(ROUND(AVERAGE($C79,$E79,$G79,$I79,$K79,$M79,$O79,$Q79,$S79,$U79,$W79,$Y79,$AA79,#REF!,#REF!),2)-$B79/2&lt;=W79,(ROUND(AVERAGE($C79,$E79,$G79,$I79,$K79,$M79,$O79,$Q79,$S79,$U79,$W79,$Y79,$AA79,#REF!,#REF!),2)+$B79/2&gt;=W79)),($G$5/$B$5),0))))</f>
        <v/>
      </c>
      <c r="Y79" s="216">
        <f t="shared" si="61"/>
        <v>323175</v>
      </c>
      <c r="Z79" s="217">
        <f>IF($A79="","",IF(Y79="","",IF($K$4="Media aritmética",(Y79&lt;=$B79)*($G$5/$B$5)+(Y79&gt;$B79)*0,IF(AND(ROUND(AVERAGE($C79,$E79,$G79,$I79,$K79,$M79,$O79,$Q79,$S79,$U79,$W79,$Y79,$AA79,#REF!,#REF!),2)-$B79/2&lt;=Y79,(ROUND(AVERAGE($C79,$E79,$G79,$I79,$K79,$M79,$O79,$Q79,$S79,$U79,$W79,$Y79,$AA79,#REF!,#REF!),2)+$B79/2&gt;=Y79)),($G$5/$B$5),0))))</f>
        <v>0.79207920792079212</v>
      </c>
      <c r="AA79" s="216">
        <f t="shared" si="62"/>
        <v>413803</v>
      </c>
      <c r="AB79" s="217">
        <f>IF($A79="","",IF(AA79="","",IF($K$4="Media aritmética",(AA79&lt;=$B79)*($G$5/$B$5)+(AA79&gt;$B79)*0,IF(AND(ROUND(AVERAGE($C79,$E79,$G79,$I79,$K79,$M79,$O79,$Q79,$S79,$U79,$W79,$Y79,$AA79,#REF!,#REF!),2)-$B79/2&lt;=AA79,(ROUND(AVERAGE($C79,$E79,$G79,$I79,$K79,$M79,$O79,$Q79,$S79,$U79,$W79,$Y79,$AA79,#REF!,#REF!),2)+$B79/2&gt;=AA79)),($G$5/$B$5),0))))</f>
        <v>0.79207920792079212</v>
      </c>
    </row>
    <row r="80" spans="1:32" s="210" customFormat="1" ht="21" customHeight="1">
      <c r="A80" s="221" t="s">
        <v>282</v>
      </c>
      <c r="B80" s="222">
        <f t="shared" si="63"/>
        <v>204931.33</v>
      </c>
      <c r="C80" s="216">
        <f t="shared" si="50"/>
        <v>142200</v>
      </c>
      <c r="D80" s="217">
        <f>IF($A80="","",IF(C80="","",IF($K$4="Media aritmética",(C80&lt;=$B80)*($G$5/$B$5)+(C80&gt;$B80)*0,IF(AND(ROUND(AVERAGE($C80,$E80,$G80,$I80,$K80,$M80,$O80,$Q80,$S80,$U80,$W80,$Y80,$AA80,#REF!,#REF!),2)-$B80/2&lt;=C80,(ROUND(AVERAGE($C80,$E80,$G80,$I80,$K80,$M80,$O80,$Q80,$S80,$U80,$W80,$Y80,$AA80,#REF!,#REF!),2)+$B80/2&gt;=C80)),($G$5/$B$5),0))))</f>
        <v>0.79207920792079212</v>
      </c>
      <c r="E80" s="216">
        <f t="shared" si="51"/>
        <v>300000</v>
      </c>
      <c r="F80" s="217">
        <f>IF($A80="","",IF(E80="","",IF($K$4="Media aritmética",(E80&lt;=$B80)*($G$5/$B$5)+(E80&gt;$B80)*0,IF(AND(ROUND(AVERAGE($C80,$E80,$G80,$I80,$K80,$M80,$O80,$Q80,$S80,$U80,$W80,$Y80,$AA80,#REF!,#REF!),2)-$B80/2&lt;=E80,(ROUND(AVERAGE($C80,$E80,$G80,$I80,$K80,$M80,$O80,$Q80,$S80,$U80,$W80,$Y80,$AA80,#REF!,#REF!),2)+$B80/2&gt;=E80)),($G$5/$B$5),0))))</f>
        <v>0</v>
      </c>
      <c r="G80" s="216" t="str">
        <f t="shared" si="52"/>
        <v/>
      </c>
      <c r="H80" s="217" t="str">
        <f>IF($A80="","",IF(G80="","",IF($K$4="Media aritmética",(G80&lt;=$B80)*($G$5/$B$5)+(G80&gt;$B80)*0,IF(AND(ROUND(AVERAGE($C80,$E80,$G80,$I80,$K80,$M80,$O80,$Q80,$S80,$U80,$W80,$Y80,$AA80,#REF!,#REF!),2)-$B80/2&lt;=G80,(ROUND(AVERAGE($C80,$E80,$G80,$I80,$K80,$M80,$O80,$Q80,$S80,$U80,$W80,$Y80,$AA80,#REF!,#REF!),2)+$B80/2&gt;=G80)),($G$5/$B$5),0))))</f>
        <v/>
      </c>
      <c r="I80" s="216">
        <f t="shared" si="53"/>
        <v>140400</v>
      </c>
      <c r="J80" s="217">
        <f>IF($A80="","",IF(I80="","",IF($K$4="Media aritmética",(I80&lt;=$B80)*($G$5/$B$5)+(I80&gt;$B80)*0,IF(AND(ROUND(AVERAGE($C80,$E80,$G80,$I80,$K80,$M80,$O80,$Q80,$S80,$U80,$W80,$Y80,$AA80,#REF!,#REF!),2)-$B80/2&lt;=I80,(ROUND(AVERAGE($C80,$E80,$G80,$I80,$K80,$M80,$O80,$Q80,$S80,$U80,$W80,$Y80,$AA80,#REF!,#REF!),2)+$B80/2&gt;=I80)),($G$5/$B$5),0))))</f>
        <v>0.79207920792079212</v>
      </c>
      <c r="K80" s="216" t="str">
        <f t="shared" si="54"/>
        <v/>
      </c>
      <c r="L80" s="217" t="str">
        <f>IF($A80="","",IF(K80="","",IF($K$4="Media aritmética",(K80&lt;=$B80)*($G$5/$B$5)+(K80&gt;$B80)*0,IF(AND(ROUND(AVERAGE($C80,$E80,$G80,$I80,$K80,$M80,$O80,$Q80,$S80,$U80,$W80,$Y80,$AA80,#REF!,#REF!),2)-$B80/2&lt;=K80,(ROUND(AVERAGE($C80,$E80,$G80,$I80,$K80,$M80,$O80,$Q80,$S80,$U80,$W80,$Y80,$AA80,#REF!,#REF!),2)+$B80/2&gt;=K80)),($G$5/$B$5),0))))</f>
        <v/>
      </c>
      <c r="M80" s="216">
        <f t="shared" si="55"/>
        <v>186000</v>
      </c>
      <c r="N80" s="217">
        <f>IF($A80="","",IF(M80="","",IF($K$4="Media aritmética",(M80&lt;=$B80)*($G$5/$B$5)+(M80&gt;$B80)*0,IF(AND(ROUND(AVERAGE($C80,$E80,$G80,$I80,$K80,$M80,$O80,$Q80,$S80,$U80,$W80,$Y80,$AA80,#REF!,#REF!),2)-$B80/2&lt;=M80,(ROUND(AVERAGE($C80,$E80,$G80,$I80,$K80,$M80,$O80,$Q80,$S80,$U80,$W80,$Y80,$AA80,#REF!,#REF!),2)+$B80/2&gt;=M80)),($G$5/$B$5),0))))</f>
        <v>0.79207920792079212</v>
      </c>
      <c r="O80" s="216" t="str">
        <f t="shared" si="56"/>
        <v/>
      </c>
      <c r="P80" s="217" t="str">
        <f>IF($A80="","",IF(O80="","",IF($K$4="Media aritmética",(O80&lt;=$B80)*($G$5/$B$5)+(O80&gt;$B80)*0,IF(AND(ROUND(AVERAGE($C80,$E80,$G80,$I80,$K80,$M80,$O80,$Q80,$S80,$U80,$W80,$Y80,$AA80,#REF!,#REF!),2)-$B80/2&lt;=O80,(ROUND(AVERAGE($C80,$E80,$G80,$I80,$K80,$M80,$O80,$Q80,$S80,$U80,$W80,$Y80,$AA80,#REF!,#REF!),2)+$B80/2&gt;=O80)),($G$5/$B$5),0))))</f>
        <v/>
      </c>
      <c r="Q80" s="216">
        <f t="shared" si="57"/>
        <v>420000</v>
      </c>
      <c r="R80" s="217">
        <f>IF($A80="","",IF(Q80="","",IF($K$4="Media aritmética",(Q80&lt;=$B80)*($G$5/$B$5)+(Q80&gt;$B80)*0,IF(AND(ROUND(AVERAGE($C80,$E80,$G80,$I80,$K80,$M80,$O80,$Q80,$S80,$U80,$W80,$Y80,$AA80,#REF!,#REF!),2)-$B80/2&lt;=Q80,(ROUND(AVERAGE($C80,$E80,$G80,$I80,$K80,$M80,$O80,$Q80,$S80,$U80,$W80,$Y80,$AA80,#REF!,#REF!),2)+$B80/2&gt;=Q80)),($G$5/$B$5),0))))</f>
        <v>0</v>
      </c>
      <c r="S80" s="216">
        <f t="shared" si="58"/>
        <v>144000</v>
      </c>
      <c r="T80" s="217">
        <f>IF($A80="","",IF(S80="","",IF($K$4="Media aritmética",(S80&lt;=$B80)*($G$5/$B$5)+(S80&gt;$B80)*0,IF(AND(ROUND(AVERAGE($C80,$E80,$G80,$I80,$K80,$M80,$O80,$Q80,$S80,$U80,$W80,$Y80,$AA80,#REF!,#REF!),2)-$B80/2&lt;=S80,(ROUND(AVERAGE($C80,$E80,$G80,$I80,$K80,$M80,$O80,$Q80,$S80,$U80,$W80,$Y80,$AA80,#REF!,#REF!),2)+$B80/2&gt;=S80)),($G$5/$B$5),0))))</f>
        <v>0.79207920792079212</v>
      </c>
      <c r="U80" s="216">
        <f t="shared" si="59"/>
        <v>144000</v>
      </c>
      <c r="V80" s="217">
        <f>IF($A80="","",IF(U80="","",IF($K$4="Media aritmética",(U80&lt;=$B80)*($G$5/$B$5)+(U80&gt;$B80)*0,IF(AND(ROUND(AVERAGE($C80,$E80,$G80,$I80,$K80,$M80,$O80,$Q80,$S80,$U80,$W80,$Y80,$AA80,#REF!,#REF!),2)-$B80/2&lt;=U80,(ROUND(AVERAGE($C80,$E80,$G80,$I80,$K80,$M80,$O80,$Q80,$S80,$U80,$W80,$Y80,$AA80,#REF!,#REF!),2)+$B80/2&gt;=U80)),($G$5/$B$5),0))))</f>
        <v>0.79207920792079212</v>
      </c>
      <c r="W80" s="216" t="str">
        <f t="shared" si="60"/>
        <v/>
      </c>
      <c r="X80" s="217" t="str">
        <f>IF($A80="","",IF(W80="","",IF($K$4="Media aritmética",(W80&lt;=$B80)*($G$5/$B$5)+(W80&gt;$B80)*0,IF(AND(ROUND(AVERAGE($C80,$E80,$G80,$I80,$K80,$M80,$O80,$Q80,$S80,$U80,$W80,$Y80,$AA80,#REF!,#REF!),2)-$B80/2&lt;=W80,(ROUND(AVERAGE($C80,$E80,$G80,$I80,$K80,$M80,$O80,$Q80,$S80,$U80,$W80,$Y80,$AA80,#REF!,#REF!),2)+$B80/2&gt;=W80)),($G$5/$B$5),0))))</f>
        <v/>
      </c>
      <c r="Y80" s="216">
        <f t="shared" si="61"/>
        <v>139800</v>
      </c>
      <c r="Z80" s="217">
        <f>IF($A80="","",IF(Y80="","",IF($K$4="Media aritmética",(Y80&lt;=$B80)*($G$5/$B$5)+(Y80&gt;$B80)*0,IF(AND(ROUND(AVERAGE($C80,$E80,$G80,$I80,$K80,$M80,$O80,$Q80,$S80,$U80,$W80,$Y80,$AA80,#REF!,#REF!),2)-$B80/2&lt;=Y80,(ROUND(AVERAGE($C80,$E80,$G80,$I80,$K80,$M80,$O80,$Q80,$S80,$U80,$W80,$Y80,$AA80,#REF!,#REF!),2)+$B80/2&gt;=Y80)),($G$5/$B$5),0))))</f>
        <v>0.79207920792079212</v>
      </c>
      <c r="AA80" s="216">
        <f t="shared" si="62"/>
        <v>227982</v>
      </c>
      <c r="AB80" s="217">
        <f>IF($A80="","",IF(AA80="","",IF($K$4="Media aritmética",(AA80&lt;=$B80)*($G$5/$B$5)+(AA80&gt;$B80)*0,IF(AND(ROUND(AVERAGE($C80,$E80,$G80,$I80,$K80,$M80,$O80,$Q80,$S80,$U80,$W80,$Y80,$AA80,#REF!,#REF!),2)-$B80/2&lt;=AA80,(ROUND(AVERAGE($C80,$E80,$G80,$I80,$K80,$M80,$O80,$Q80,$S80,$U80,$W80,$Y80,$AA80,#REF!,#REF!),2)+$B80/2&gt;=AA80)),($G$5/$B$5),0))))</f>
        <v>0</v>
      </c>
    </row>
    <row r="81" spans="1:28" s="210" customFormat="1" ht="21" customHeight="1">
      <c r="A81" s="221" t="s">
        <v>159</v>
      </c>
      <c r="B81" s="222">
        <f t="shared" si="63"/>
        <v>1450230.89</v>
      </c>
      <c r="C81" s="216">
        <f t="shared" si="50"/>
        <v>720099</v>
      </c>
      <c r="D81" s="217">
        <f>IF($A81="","",IF(C81="","",IF($K$4="Media aritmética",(C81&lt;=$B81)*($G$5/$B$5)+(C81&gt;$B81)*0,IF(AND(ROUND(AVERAGE($C81,$E81,$G81,$I81,$K81,$M81,$O81,$Q81,$S81,$U81,$W81,$Y81,$AA81,#REF!,#REF!),2)-$B81/2&lt;=C81,(ROUND(AVERAGE($C81,$E81,$G81,$I81,$K81,$M81,$O81,$Q81,$S81,$U81,$W81,$Y81,$AA81,#REF!,#REF!),2)+$B81/2&gt;=C81)),($G$5/$B$5),0))))</f>
        <v>0.79207920792079212</v>
      </c>
      <c r="E81" s="216">
        <f t="shared" si="51"/>
        <v>229245</v>
      </c>
      <c r="F81" s="217">
        <f>IF($A81="","",IF(E81="","",IF($K$4="Media aritmética",(E81&lt;=$B81)*($G$5/$B$5)+(E81&gt;$B81)*0,IF(AND(ROUND(AVERAGE($C81,$E81,$G81,$I81,$K81,$M81,$O81,$Q81,$S81,$U81,$W81,$Y81,$AA81,#REF!,#REF!),2)-$B81/2&lt;=E81,(ROUND(AVERAGE($C81,$E81,$G81,$I81,$K81,$M81,$O81,$Q81,$S81,$U81,$W81,$Y81,$AA81,#REF!,#REF!),2)+$B81/2&gt;=E81)),($G$5/$B$5),0))))</f>
        <v>0.79207920792079212</v>
      </c>
      <c r="G81" s="216" t="str">
        <f t="shared" si="52"/>
        <v/>
      </c>
      <c r="H81" s="217" t="str">
        <f>IF($A81="","",IF(G81="","",IF($K$4="Media aritmética",(G81&lt;=$B81)*($G$5/$B$5)+(G81&gt;$B81)*0,IF(AND(ROUND(AVERAGE($C81,$E81,$G81,$I81,$K81,$M81,$O81,$Q81,$S81,$U81,$W81,$Y81,$AA81,#REF!,#REF!),2)-$B81/2&lt;=G81,(ROUND(AVERAGE($C81,$E81,$G81,$I81,$K81,$M81,$O81,$Q81,$S81,$U81,$W81,$Y81,$AA81,#REF!,#REF!),2)+$B81/2&gt;=G81)),($G$5/$B$5),0))))</f>
        <v/>
      </c>
      <c r="I81" s="216">
        <f t="shared" si="53"/>
        <v>709311</v>
      </c>
      <c r="J81" s="217">
        <f>IF($A81="","",IF(I81="","",IF($K$4="Media aritmética",(I81&lt;=$B81)*($G$5/$B$5)+(I81&gt;$B81)*0,IF(AND(ROUND(AVERAGE($C81,$E81,$G81,$I81,$K81,$M81,$O81,$Q81,$S81,$U81,$W81,$Y81,$AA81,#REF!,#REF!),2)-$B81/2&lt;=I81,(ROUND(AVERAGE($C81,$E81,$G81,$I81,$K81,$M81,$O81,$Q81,$S81,$U81,$W81,$Y81,$AA81,#REF!,#REF!),2)+$B81/2&gt;=I81)),($G$5/$B$5),0))))</f>
        <v>0.79207920792079212</v>
      </c>
      <c r="K81" s="216" t="str">
        <f t="shared" si="54"/>
        <v/>
      </c>
      <c r="L81" s="217" t="str">
        <f>IF($A81="","",IF(K81="","",IF($K$4="Media aritmética",(K81&lt;=$B81)*($G$5/$B$5)+(K81&gt;$B81)*0,IF(AND(ROUND(AVERAGE($C81,$E81,$G81,$I81,$K81,$M81,$O81,$Q81,$S81,$U81,$W81,$Y81,$AA81,#REF!,#REF!),2)-$B81/2&lt;=K81,(ROUND(AVERAGE($C81,$E81,$G81,$I81,$K81,$M81,$O81,$Q81,$S81,$U81,$W81,$Y81,$AA81,#REF!,#REF!),2)+$B81/2&gt;=K81)),($G$5/$B$5),0))))</f>
        <v/>
      </c>
      <c r="M81" s="216">
        <f t="shared" si="55"/>
        <v>930465</v>
      </c>
      <c r="N81" s="217">
        <f>IF($A81="","",IF(M81="","",IF($K$4="Media aritmética",(M81&lt;=$B81)*($G$5/$B$5)+(M81&gt;$B81)*0,IF(AND(ROUND(AVERAGE($C81,$E81,$G81,$I81,$K81,$M81,$O81,$Q81,$S81,$U81,$W81,$Y81,$AA81,#REF!,#REF!),2)-$B81/2&lt;=M81,(ROUND(AVERAGE($C81,$E81,$G81,$I81,$K81,$M81,$O81,$Q81,$S81,$U81,$W81,$Y81,$AA81,#REF!,#REF!),2)+$B81/2&gt;=M81)),($G$5/$B$5),0))))</f>
        <v>0.79207920792079212</v>
      </c>
      <c r="O81" s="216" t="str">
        <f t="shared" si="56"/>
        <v/>
      </c>
      <c r="P81" s="217" t="str">
        <f>IF($A81="","",IF(O81="","",IF($K$4="Media aritmética",(O81&lt;=$B81)*($G$5/$B$5)+(O81&gt;$B81)*0,IF(AND(ROUND(AVERAGE($C81,$E81,$G81,$I81,$K81,$M81,$O81,$Q81,$S81,$U81,$W81,$Y81,$AA81,#REF!,#REF!),2)-$B81/2&lt;=O81,(ROUND(AVERAGE($C81,$E81,$G81,$I81,$K81,$M81,$O81,$Q81,$S81,$U81,$W81,$Y81,$AA81,#REF!,#REF!),2)+$B81/2&gt;=O81)),($G$5/$B$5),0))))</f>
        <v/>
      </c>
      <c r="Q81" s="216">
        <f t="shared" si="57"/>
        <v>2157600</v>
      </c>
      <c r="R81" s="217">
        <f>IF($A81="","",IF(Q81="","",IF($K$4="Media aritmética",(Q81&lt;=$B81)*($G$5/$B$5)+(Q81&gt;$B81)*0,IF(AND(ROUND(AVERAGE($C81,$E81,$G81,$I81,$K81,$M81,$O81,$Q81,$S81,$U81,$W81,$Y81,$AA81,#REF!,#REF!),2)-$B81/2&lt;=Q81,(ROUND(AVERAGE($C81,$E81,$G81,$I81,$K81,$M81,$O81,$Q81,$S81,$U81,$W81,$Y81,$AA81,#REF!,#REF!),2)+$B81/2&gt;=Q81)),($G$5/$B$5),0))))</f>
        <v>0</v>
      </c>
      <c r="S81" s="216">
        <f t="shared" si="58"/>
        <v>1186680</v>
      </c>
      <c r="T81" s="217">
        <f>IF($A81="","",IF(S81="","",IF($K$4="Media aritmética",(S81&lt;=$B81)*($G$5/$B$5)+(S81&gt;$B81)*0,IF(AND(ROUND(AVERAGE($C81,$E81,$G81,$I81,$K81,$M81,$O81,$Q81,$S81,$U81,$W81,$Y81,$AA81,#REF!,#REF!),2)-$B81/2&lt;=S81,(ROUND(AVERAGE($C81,$E81,$G81,$I81,$K81,$M81,$O81,$Q81,$S81,$U81,$W81,$Y81,$AA81,#REF!,#REF!),2)+$B81/2&gt;=S81)),($G$5/$B$5),0))))</f>
        <v>0.79207920792079212</v>
      </c>
      <c r="U81" s="216">
        <f t="shared" si="59"/>
        <v>1240620</v>
      </c>
      <c r="V81" s="217">
        <f>IF($A81="","",IF(U81="","",IF($K$4="Media aritmética",(U81&lt;=$B81)*($G$5/$B$5)+(U81&gt;$B81)*0,IF(AND(ROUND(AVERAGE($C81,$E81,$G81,$I81,$K81,$M81,$O81,$Q81,$S81,$U81,$W81,$Y81,$AA81,#REF!,#REF!),2)-$B81/2&lt;=U81,(ROUND(AVERAGE($C81,$E81,$G81,$I81,$K81,$M81,$O81,$Q81,$S81,$U81,$W81,$Y81,$AA81,#REF!,#REF!),2)+$B81/2&gt;=U81)),($G$5/$B$5),0))))</f>
        <v>0.79207920792079212</v>
      </c>
      <c r="W81" s="216" t="str">
        <f t="shared" si="60"/>
        <v/>
      </c>
      <c r="X81" s="217" t="str">
        <f>IF($A81="","",IF(W81="","",IF($K$4="Media aritmética",(W81&lt;=$B81)*($G$5/$B$5)+(W81&gt;$B81)*0,IF(AND(ROUND(AVERAGE($C81,$E81,$G81,$I81,$K81,$M81,$O81,$Q81,$S81,$U81,$W81,$Y81,$AA81,#REF!,#REF!),2)-$B81/2&lt;=W81,(ROUND(AVERAGE($C81,$E81,$G81,$I81,$K81,$M81,$O81,$Q81,$S81,$U81,$W81,$Y81,$AA81,#REF!,#REF!),2)+$B81/2&gt;=W81)),($G$5/$B$5),0))))</f>
        <v/>
      </c>
      <c r="Y81" s="216">
        <f t="shared" si="61"/>
        <v>1204211</v>
      </c>
      <c r="Z81" s="217">
        <f>IF($A81="","",IF(Y81="","",IF($K$4="Media aritmética",(Y81&lt;=$B81)*($G$5/$B$5)+(Y81&gt;$B81)*0,IF(AND(ROUND(AVERAGE($C81,$E81,$G81,$I81,$K81,$M81,$O81,$Q81,$S81,$U81,$W81,$Y81,$AA81,#REF!,#REF!),2)-$B81/2&lt;=Y81,(ROUND(AVERAGE($C81,$E81,$G81,$I81,$K81,$M81,$O81,$Q81,$S81,$U81,$W81,$Y81,$AA81,#REF!,#REF!),2)+$B81/2&gt;=Y81)),($G$5/$B$5),0))))</f>
        <v>0.79207920792079212</v>
      </c>
      <c r="AA81" s="216">
        <f t="shared" si="62"/>
        <v>4673847</v>
      </c>
      <c r="AB81" s="217">
        <f>IF($A81="","",IF(AA81="","",IF($K$4="Media aritmética",(AA81&lt;=$B81)*($G$5/$B$5)+(AA81&gt;$B81)*0,IF(AND(ROUND(AVERAGE($C81,$E81,$G81,$I81,$K81,$M81,$O81,$Q81,$S81,$U81,$W81,$Y81,$AA81,#REF!,#REF!),2)-$B81/2&lt;=AA81,(ROUND(AVERAGE($C81,$E81,$G81,$I81,$K81,$M81,$O81,$Q81,$S81,$U81,$W81,$Y81,$AA81,#REF!,#REF!),2)+$B81/2&gt;=AA81)),($G$5/$B$5),0))))</f>
        <v>0</v>
      </c>
    </row>
    <row r="82" spans="1:28" s="210" customFormat="1" ht="21" customHeight="1">
      <c r="A82" s="221" t="s">
        <v>160</v>
      </c>
      <c r="B82" s="222">
        <f t="shared" si="63"/>
        <v>859905.33</v>
      </c>
      <c r="C82" s="216">
        <f t="shared" si="50"/>
        <v>643100</v>
      </c>
      <c r="D82" s="217">
        <f>IF($A82="","",IF(C82="","",IF($K$4="Media aritmética",(C82&lt;=$B82)*($G$5/$B$5)+(C82&gt;$B82)*0,IF(AND(ROUND(AVERAGE($C82,$E82,$G82,$I82,$K82,$M82,$O82,$Q82,$S82,$U82,$W82,$Y82,$AA82,#REF!,#REF!),2)-$B82/2&lt;=C82,(ROUND(AVERAGE($C82,$E82,$G82,$I82,$K82,$M82,$O82,$Q82,$S82,$U82,$W82,$Y82,$AA82,#REF!,#REF!),2)+$B82/2&gt;=C82)),($G$5/$B$5),0))))</f>
        <v>0.79207920792079212</v>
      </c>
      <c r="E82" s="216">
        <f t="shared" si="51"/>
        <v>708000</v>
      </c>
      <c r="F82" s="217">
        <f>IF($A82="","",IF(E82="","",IF($K$4="Media aritmética",(E82&lt;=$B82)*($G$5/$B$5)+(E82&gt;$B82)*0,IF(AND(ROUND(AVERAGE($C82,$E82,$G82,$I82,$K82,$M82,$O82,$Q82,$S82,$U82,$W82,$Y82,$AA82,#REF!,#REF!),2)-$B82/2&lt;=E82,(ROUND(AVERAGE($C82,$E82,$G82,$I82,$K82,$M82,$O82,$Q82,$S82,$U82,$W82,$Y82,$AA82,#REF!,#REF!),2)+$B82/2&gt;=E82)),($G$5/$B$5),0))))</f>
        <v>0.79207920792079212</v>
      </c>
      <c r="G82" s="216" t="str">
        <f t="shared" si="52"/>
        <v/>
      </c>
      <c r="H82" s="217" t="str">
        <f>IF($A82="","",IF(G82="","",IF($K$4="Media aritmética",(G82&lt;=$B82)*($G$5/$B$5)+(G82&gt;$B82)*0,IF(AND(ROUND(AVERAGE($C82,$E82,$G82,$I82,$K82,$M82,$O82,$Q82,$S82,$U82,$W82,$Y82,$AA82,#REF!,#REF!),2)-$B82/2&lt;=G82,(ROUND(AVERAGE($C82,$E82,$G82,$I82,$K82,$M82,$O82,$Q82,$S82,$U82,$W82,$Y82,$AA82,#REF!,#REF!),2)+$B82/2&gt;=G82)),($G$5/$B$5),0))))</f>
        <v/>
      </c>
      <c r="I82" s="216">
        <f t="shared" si="53"/>
        <v>637200</v>
      </c>
      <c r="J82" s="217">
        <f>IF($A82="","",IF(I82="","",IF($K$4="Media aritmética",(I82&lt;=$B82)*($G$5/$B$5)+(I82&gt;$B82)*0,IF(AND(ROUND(AVERAGE($C82,$E82,$G82,$I82,$K82,$M82,$O82,$Q82,$S82,$U82,$W82,$Y82,$AA82,#REF!,#REF!),2)-$B82/2&lt;=I82,(ROUND(AVERAGE($C82,$E82,$G82,$I82,$K82,$M82,$O82,$Q82,$S82,$U82,$W82,$Y82,$AA82,#REF!,#REF!),2)+$B82/2&gt;=I82)),($G$5/$B$5),0))))</f>
        <v>0.79207920792079212</v>
      </c>
      <c r="K82" s="216" t="str">
        <f t="shared" si="54"/>
        <v/>
      </c>
      <c r="L82" s="217" t="str">
        <f>IF($A82="","",IF(K82="","",IF($K$4="Media aritmética",(K82&lt;=$B82)*($G$5/$B$5)+(K82&gt;$B82)*0,IF(AND(ROUND(AVERAGE($C82,$E82,$G82,$I82,$K82,$M82,$O82,$Q82,$S82,$U82,$W82,$Y82,$AA82,#REF!,#REF!),2)-$B82/2&lt;=K82,(ROUND(AVERAGE($C82,$E82,$G82,$I82,$K82,$M82,$O82,$Q82,$S82,$U82,$W82,$Y82,$AA82,#REF!,#REF!),2)+$B82/2&gt;=K82)),($G$5/$B$5),0))))</f>
        <v/>
      </c>
      <c r="M82" s="216">
        <f t="shared" si="55"/>
        <v>2006000</v>
      </c>
      <c r="N82" s="217">
        <f>IF($A82="","",IF(M82="","",IF($K$4="Media aritmética",(M82&lt;=$B82)*($G$5/$B$5)+(M82&gt;$B82)*0,IF(AND(ROUND(AVERAGE($C82,$E82,$G82,$I82,$K82,$M82,$O82,$Q82,$S82,$U82,$W82,$Y82,$AA82,#REF!,#REF!),2)-$B82/2&lt;=M82,(ROUND(AVERAGE($C82,$E82,$G82,$I82,$K82,$M82,$O82,$Q82,$S82,$U82,$W82,$Y82,$AA82,#REF!,#REF!),2)+$B82/2&gt;=M82)),($G$5/$B$5),0))))</f>
        <v>0</v>
      </c>
      <c r="O82" s="216" t="str">
        <f t="shared" si="56"/>
        <v/>
      </c>
      <c r="P82" s="217" t="str">
        <f>IF($A82="","",IF(O82="","",IF($K$4="Media aritmética",(O82&lt;=$B82)*($G$5/$B$5)+(O82&gt;$B82)*0,IF(AND(ROUND(AVERAGE($C82,$E82,$G82,$I82,$K82,$M82,$O82,$Q82,$S82,$U82,$W82,$Y82,$AA82,#REF!,#REF!),2)-$B82/2&lt;=O82,(ROUND(AVERAGE($C82,$E82,$G82,$I82,$K82,$M82,$O82,$Q82,$S82,$U82,$W82,$Y82,$AA82,#REF!,#REF!),2)+$B82/2&gt;=O82)),($G$5/$B$5),0))))</f>
        <v/>
      </c>
      <c r="Q82" s="216">
        <f t="shared" si="57"/>
        <v>885000</v>
      </c>
      <c r="R82" s="217">
        <f>IF($A82="","",IF(Q82="","",IF($K$4="Media aritmética",(Q82&lt;=$B82)*($G$5/$B$5)+(Q82&gt;$B82)*0,IF(AND(ROUND(AVERAGE($C82,$E82,$G82,$I82,$K82,$M82,$O82,$Q82,$S82,$U82,$W82,$Y82,$AA82,#REF!,#REF!),2)-$B82/2&lt;=Q82,(ROUND(AVERAGE($C82,$E82,$G82,$I82,$K82,$M82,$O82,$Q82,$S82,$U82,$W82,$Y82,$AA82,#REF!,#REF!),2)+$B82/2&gt;=Q82)),($G$5/$B$5),0))))</f>
        <v>0</v>
      </c>
      <c r="S82" s="216">
        <f t="shared" si="58"/>
        <v>708000</v>
      </c>
      <c r="T82" s="217">
        <f>IF($A82="","",IF(S82="","",IF($K$4="Media aritmética",(S82&lt;=$B82)*($G$5/$B$5)+(S82&gt;$B82)*0,IF(AND(ROUND(AVERAGE($C82,$E82,$G82,$I82,$K82,$M82,$O82,$Q82,$S82,$U82,$W82,$Y82,$AA82,#REF!,#REF!),2)-$B82/2&lt;=S82,(ROUND(AVERAGE($C82,$E82,$G82,$I82,$K82,$M82,$O82,$Q82,$S82,$U82,$W82,$Y82,$AA82,#REF!,#REF!),2)+$B82/2&gt;=S82)),($G$5/$B$5),0))))</f>
        <v>0.79207920792079212</v>
      </c>
      <c r="U82" s="216">
        <f t="shared" si="59"/>
        <v>826000</v>
      </c>
      <c r="V82" s="217">
        <f>IF($A82="","",IF(U82="","",IF($K$4="Media aritmética",(U82&lt;=$B82)*($G$5/$B$5)+(U82&gt;$B82)*0,IF(AND(ROUND(AVERAGE($C82,$E82,$G82,$I82,$K82,$M82,$O82,$Q82,$S82,$U82,$W82,$Y82,$AA82,#REF!,#REF!),2)-$B82/2&lt;=U82,(ROUND(AVERAGE($C82,$E82,$G82,$I82,$K82,$M82,$O82,$Q82,$S82,$U82,$W82,$Y82,$AA82,#REF!,#REF!),2)+$B82/2&gt;=U82)),($G$5/$B$5),0))))</f>
        <v>0.79207920792079212</v>
      </c>
      <c r="W82" s="216" t="str">
        <f t="shared" si="60"/>
        <v/>
      </c>
      <c r="X82" s="217" t="str">
        <f>IF($A82="","",IF(W82="","",IF($K$4="Media aritmética",(W82&lt;=$B82)*($G$5/$B$5)+(W82&gt;$B82)*0,IF(AND(ROUND(AVERAGE($C82,$E82,$G82,$I82,$K82,$M82,$O82,$Q82,$S82,$U82,$W82,$Y82,$AA82,#REF!,#REF!),2)-$B82/2&lt;=W82,(ROUND(AVERAGE($C82,$E82,$G82,$I82,$K82,$M82,$O82,$Q82,$S82,$U82,$W82,$Y82,$AA82,#REF!,#REF!),2)+$B82/2&gt;=W82)),($G$5/$B$5),0))))</f>
        <v/>
      </c>
      <c r="Y82" s="216">
        <f t="shared" si="61"/>
        <v>802400</v>
      </c>
      <c r="Z82" s="217">
        <f>IF($A82="","",IF(Y82="","",IF($K$4="Media aritmética",(Y82&lt;=$B82)*($G$5/$B$5)+(Y82&gt;$B82)*0,IF(AND(ROUND(AVERAGE($C82,$E82,$G82,$I82,$K82,$M82,$O82,$Q82,$S82,$U82,$W82,$Y82,$AA82,#REF!,#REF!),2)-$B82/2&lt;=Y82,(ROUND(AVERAGE($C82,$E82,$G82,$I82,$K82,$M82,$O82,$Q82,$S82,$U82,$W82,$Y82,$AA82,#REF!,#REF!),2)+$B82/2&gt;=Y82)),($G$5/$B$5),0))))</f>
        <v>0.79207920792079212</v>
      </c>
      <c r="AA82" s="216">
        <f t="shared" si="62"/>
        <v>523448</v>
      </c>
      <c r="AB82" s="217">
        <f>IF($A82="","",IF(AA82="","",IF($K$4="Media aritmética",(AA82&lt;=$B82)*($G$5/$B$5)+(AA82&gt;$B82)*0,IF(AND(ROUND(AVERAGE($C82,$E82,$G82,$I82,$K82,$M82,$O82,$Q82,$S82,$U82,$W82,$Y82,$AA82,#REF!,#REF!),2)-$B82/2&lt;=AA82,(ROUND(AVERAGE($C82,$E82,$G82,$I82,$K82,$M82,$O82,$Q82,$S82,$U82,$W82,$Y82,$AA82,#REF!,#REF!),2)+$B82/2&gt;=AA82)),($G$5/$B$5),0))))</f>
        <v>0.79207920792079212</v>
      </c>
    </row>
    <row r="83" spans="1:28" s="210" customFormat="1" ht="21" customHeight="1">
      <c r="A83" s="221" t="s">
        <v>161</v>
      </c>
      <c r="B83" s="222">
        <f t="shared" si="63"/>
        <v>964793.22</v>
      </c>
      <c r="C83" s="216">
        <f t="shared" si="50"/>
        <v>891910</v>
      </c>
      <c r="D83" s="217">
        <f>IF($A83="","",IF(C83="","",IF($K$4="Media aritmética",(C83&lt;=$B83)*($G$5/$B$5)+(C83&gt;$B83)*0,IF(AND(ROUND(AVERAGE($C83,$E83,$G83,$I83,$K83,$M83,$O83,$Q83,$S83,$U83,$W83,$Y83,$AA83,#REF!,#REF!),2)-$B83/2&lt;=C83,(ROUND(AVERAGE($C83,$E83,$G83,$I83,$K83,$M83,$O83,$Q83,$S83,$U83,$W83,$Y83,$AA83,#REF!,#REF!),2)+$B83/2&gt;=C83)),($G$5/$B$5),0))))</f>
        <v>0.79207920792079212</v>
      </c>
      <c r="E83" s="216">
        <f t="shared" si="51"/>
        <v>1016100</v>
      </c>
      <c r="F83" s="217">
        <f>IF($A83="","",IF(E83="","",IF($K$4="Media aritmética",(E83&lt;=$B83)*($G$5/$B$5)+(E83&gt;$B83)*0,IF(AND(ROUND(AVERAGE($C83,$E83,$G83,$I83,$K83,$M83,$O83,$Q83,$S83,$U83,$W83,$Y83,$AA83,#REF!,#REF!),2)-$B83/2&lt;=E83,(ROUND(AVERAGE($C83,$E83,$G83,$I83,$K83,$M83,$O83,$Q83,$S83,$U83,$W83,$Y83,$AA83,#REF!,#REF!),2)+$B83/2&gt;=E83)),($G$5/$B$5),0))))</f>
        <v>0</v>
      </c>
      <c r="G83" s="216" t="str">
        <f t="shared" si="52"/>
        <v/>
      </c>
      <c r="H83" s="217" t="str">
        <f>IF($A83="","",IF(G83="","",IF($K$4="Media aritmética",(G83&lt;=$B83)*($G$5/$B$5)+(G83&gt;$B83)*0,IF(AND(ROUND(AVERAGE($C83,$E83,$G83,$I83,$K83,$M83,$O83,$Q83,$S83,$U83,$W83,$Y83,$AA83,#REF!,#REF!),2)-$B83/2&lt;=G83,(ROUND(AVERAGE($C83,$E83,$G83,$I83,$K83,$M83,$O83,$Q83,$S83,$U83,$W83,$Y83,$AA83,#REF!,#REF!),2)+$B83/2&gt;=G83)),($G$5/$B$5),0))))</f>
        <v/>
      </c>
      <c r="I83" s="216">
        <f t="shared" si="53"/>
        <v>948360</v>
      </c>
      <c r="J83" s="217">
        <f>IF($A83="","",IF(I83="","",IF($K$4="Media aritmética",(I83&lt;=$B83)*($G$5/$B$5)+(I83&gt;$B83)*0,IF(AND(ROUND(AVERAGE($C83,$E83,$G83,$I83,$K83,$M83,$O83,$Q83,$S83,$U83,$W83,$Y83,$AA83,#REF!,#REF!),2)-$B83/2&lt;=I83,(ROUND(AVERAGE($C83,$E83,$G83,$I83,$K83,$M83,$O83,$Q83,$S83,$U83,$W83,$Y83,$AA83,#REF!,#REF!),2)+$B83/2&gt;=I83)),($G$5/$B$5),0))))</f>
        <v>0.79207920792079212</v>
      </c>
      <c r="K83" s="216" t="str">
        <f t="shared" si="54"/>
        <v/>
      </c>
      <c r="L83" s="217" t="str">
        <f>IF($A83="","",IF(K83="","",IF($K$4="Media aritmética",(K83&lt;=$B83)*($G$5/$B$5)+(K83&gt;$B83)*0,IF(AND(ROUND(AVERAGE($C83,$E83,$G83,$I83,$K83,$M83,$O83,$Q83,$S83,$U83,$W83,$Y83,$AA83,#REF!,#REF!),2)-$B83/2&lt;=K83,(ROUND(AVERAGE($C83,$E83,$G83,$I83,$K83,$M83,$O83,$Q83,$S83,$U83,$W83,$Y83,$AA83,#REF!,#REF!),2)+$B83/2&gt;=K83)),($G$5/$B$5),0))))</f>
        <v/>
      </c>
      <c r="M83" s="216">
        <f t="shared" si="55"/>
        <v>1061260</v>
      </c>
      <c r="N83" s="217">
        <f>IF($A83="","",IF(M83="","",IF($K$4="Media aritmética",(M83&lt;=$B83)*($G$5/$B$5)+(M83&gt;$B83)*0,IF(AND(ROUND(AVERAGE($C83,$E83,$G83,$I83,$K83,$M83,$O83,$Q83,$S83,$U83,$W83,$Y83,$AA83,#REF!,#REF!),2)-$B83/2&lt;=M83,(ROUND(AVERAGE($C83,$E83,$G83,$I83,$K83,$M83,$O83,$Q83,$S83,$U83,$W83,$Y83,$AA83,#REF!,#REF!),2)+$B83/2&gt;=M83)),($G$5/$B$5),0))))</f>
        <v>0</v>
      </c>
      <c r="O83" s="216" t="str">
        <f t="shared" si="56"/>
        <v/>
      </c>
      <c r="P83" s="217" t="str">
        <f>IF($A83="","",IF(O83="","",IF($K$4="Media aritmética",(O83&lt;=$B83)*($G$5/$B$5)+(O83&gt;$B83)*0,IF(AND(ROUND(AVERAGE($C83,$E83,$G83,$I83,$K83,$M83,$O83,$Q83,$S83,$U83,$W83,$Y83,$AA83,#REF!,#REF!),2)-$B83/2&lt;=O83,(ROUND(AVERAGE($C83,$E83,$G83,$I83,$K83,$M83,$O83,$Q83,$S83,$U83,$W83,$Y83,$AA83,#REF!,#REF!),2)+$B83/2&gt;=O83)),($G$5/$B$5),0))))</f>
        <v/>
      </c>
      <c r="Q83" s="216">
        <f t="shared" si="57"/>
        <v>1354800</v>
      </c>
      <c r="R83" s="217">
        <f>IF($A83="","",IF(Q83="","",IF($K$4="Media aritmética",(Q83&lt;=$B83)*($G$5/$B$5)+(Q83&gt;$B83)*0,IF(AND(ROUND(AVERAGE($C83,$E83,$G83,$I83,$K83,$M83,$O83,$Q83,$S83,$U83,$W83,$Y83,$AA83,#REF!,#REF!),2)-$B83/2&lt;=Q83,(ROUND(AVERAGE($C83,$E83,$G83,$I83,$K83,$M83,$O83,$Q83,$S83,$U83,$W83,$Y83,$AA83,#REF!,#REF!),2)+$B83/2&gt;=Q83)),($G$5/$B$5),0))))</f>
        <v>0</v>
      </c>
      <c r="S83" s="216">
        <f t="shared" si="58"/>
        <v>925780</v>
      </c>
      <c r="T83" s="217">
        <f>IF($A83="","",IF(S83="","",IF($K$4="Media aritmética",(S83&lt;=$B83)*($G$5/$B$5)+(S83&gt;$B83)*0,IF(AND(ROUND(AVERAGE($C83,$E83,$G83,$I83,$K83,$M83,$O83,$Q83,$S83,$U83,$W83,$Y83,$AA83,#REF!,#REF!),2)-$B83/2&lt;=S83,(ROUND(AVERAGE($C83,$E83,$G83,$I83,$K83,$M83,$O83,$Q83,$S83,$U83,$W83,$Y83,$AA83,#REF!,#REF!),2)+$B83/2&gt;=S83)),($G$5/$B$5),0))))</f>
        <v>0.79207920792079212</v>
      </c>
      <c r="U83" s="216">
        <f t="shared" si="59"/>
        <v>903200</v>
      </c>
      <c r="V83" s="217">
        <f>IF($A83="","",IF(U83="","",IF($K$4="Media aritmética",(U83&lt;=$B83)*($G$5/$B$5)+(U83&gt;$B83)*0,IF(AND(ROUND(AVERAGE($C83,$E83,$G83,$I83,$K83,$M83,$O83,$Q83,$S83,$U83,$W83,$Y83,$AA83,#REF!,#REF!),2)-$B83/2&lt;=U83,(ROUND(AVERAGE($C83,$E83,$G83,$I83,$K83,$M83,$O83,$Q83,$S83,$U83,$W83,$Y83,$AA83,#REF!,#REF!),2)+$B83/2&gt;=U83)),($G$5/$B$5),0))))</f>
        <v>0.79207920792079212</v>
      </c>
      <c r="W83" s="216" t="str">
        <f t="shared" si="60"/>
        <v/>
      </c>
      <c r="X83" s="217" t="str">
        <f>IF($A83="","",IF(W83="","",IF($K$4="Media aritmética",(W83&lt;=$B83)*($G$5/$B$5)+(W83&gt;$B83)*0,IF(AND(ROUND(AVERAGE($C83,$E83,$G83,$I83,$K83,$M83,$O83,$Q83,$S83,$U83,$W83,$Y83,$AA83,#REF!,#REF!),2)-$B83/2&lt;=W83,(ROUND(AVERAGE($C83,$E83,$G83,$I83,$K83,$M83,$O83,$Q83,$S83,$U83,$W83,$Y83,$AA83,#REF!,#REF!),2)+$B83/2&gt;=W83)),($G$5/$B$5),0))))</f>
        <v/>
      </c>
      <c r="Y83" s="216">
        <f t="shared" si="61"/>
        <v>869330</v>
      </c>
      <c r="Z83" s="217">
        <f>IF($A83="","",IF(Y83="","",IF($K$4="Media aritmética",(Y83&lt;=$B83)*($G$5/$B$5)+(Y83&gt;$B83)*0,IF(AND(ROUND(AVERAGE($C83,$E83,$G83,$I83,$K83,$M83,$O83,$Q83,$S83,$U83,$W83,$Y83,$AA83,#REF!,#REF!),2)-$B83/2&lt;=Y83,(ROUND(AVERAGE($C83,$E83,$G83,$I83,$K83,$M83,$O83,$Q83,$S83,$U83,$W83,$Y83,$AA83,#REF!,#REF!),2)+$B83/2&gt;=Y83)),($G$5/$B$5),0))))</f>
        <v>0.79207920792079212</v>
      </c>
      <c r="AA83" s="216">
        <f t="shared" si="62"/>
        <v>712399</v>
      </c>
      <c r="AB83" s="217">
        <f>IF($A83="","",IF(AA83="","",IF($K$4="Media aritmética",(AA83&lt;=$B83)*($G$5/$B$5)+(AA83&gt;$B83)*0,IF(AND(ROUND(AVERAGE($C83,$E83,$G83,$I83,$K83,$M83,$O83,$Q83,$S83,$U83,$W83,$Y83,$AA83,#REF!,#REF!),2)-$B83/2&lt;=AA83,(ROUND(AVERAGE($C83,$E83,$G83,$I83,$K83,$M83,$O83,$Q83,$S83,$U83,$W83,$Y83,$AA83,#REF!,#REF!),2)+$B83/2&gt;=AA83)),($G$5/$B$5),0))))</f>
        <v>0.79207920792079212</v>
      </c>
    </row>
    <row r="84" spans="1:28" s="210" customFormat="1" ht="21" customHeight="1">
      <c r="A84" s="221" t="s">
        <v>290</v>
      </c>
      <c r="B84" s="222">
        <f t="shared" si="63"/>
        <v>421638.22</v>
      </c>
      <c r="C84" s="216">
        <f t="shared" si="50"/>
        <v>317200</v>
      </c>
      <c r="D84" s="217">
        <f>IF($A84="","",IF(C84="","",IF($K$4="Media aritmética",(C84&lt;=$B84)*($G$5/$B$5)+(C84&gt;$B84)*0,IF(AND(ROUND(AVERAGE($C84,$E84,$G84,$I84,$K84,$M84,$O84,$Q84,$S84,$U84,$W84,$Y84,$AA84,#REF!,#REF!),2)-$B84/2&lt;=C84,(ROUND(AVERAGE($C84,$E84,$G84,$I84,$K84,$M84,$O84,$Q84,$S84,$U84,$W84,$Y84,$AA84,#REF!,#REF!),2)+$B84/2&gt;=C84)),($G$5/$B$5),0))))</f>
        <v>0.79207920792079212</v>
      </c>
      <c r="E84" s="216">
        <f t="shared" si="51"/>
        <v>200000</v>
      </c>
      <c r="F84" s="217">
        <f>IF($A84="","",IF(E84="","",IF($K$4="Media aritmética",(E84&lt;=$B84)*($G$5/$B$5)+(E84&gt;$B84)*0,IF(AND(ROUND(AVERAGE($C84,$E84,$G84,$I84,$K84,$M84,$O84,$Q84,$S84,$U84,$W84,$Y84,$AA84,#REF!,#REF!),2)-$B84/2&lt;=E84,(ROUND(AVERAGE($C84,$E84,$G84,$I84,$K84,$M84,$O84,$Q84,$S84,$U84,$W84,$Y84,$AA84,#REF!,#REF!),2)+$B84/2&gt;=E84)),($G$5/$B$5),0))))</f>
        <v>0.79207920792079212</v>
      </c>
      <c r="G84" s="216" t="str">
        <f t="shared" si="52"/>
        <v/>
      </c>
      <c r="H84" s="217" t="str">
        <f>IF($A84="","",IF(G84="","",IF($K$4="Media aritmética",(G84&lt;=$B84)*($G$5/$B$5)+(G84&gt;$B84)*0,IF(AND(ROUND(AVERAGE($C84,$E84,$G84,$I84,$K84,$M84,$O84,$Q84,$S84,$U84,$W84,$Y84,$AA84,#REF!,#REF!),2)-$B84/2&lt;=G84,(ROUND(AVERAGE($C84,$E84,$G84,$I84,$K84,$M84,$O84,$Q84,$S84,$U84,$W84,$Y84,$AA84,#REF!,#REF!),2)+$B84/2&gt;=G84)),($G$5/$B$5),0))))</f>
        <v/>
      </c>
      <c r="I84" s="216">
        <f t="shared" si="53"/>
        <v>312800</v>
      </c>
      <c r="J84" s="217">
        <f>IF($A84="","",IF(I84="","",IF($K$4="Media aritmética",(I84&lt;=$B84)*($G$5/$B$5)+(I84&gt;$B84)*0,IF(AND(ROUND(AVERAGE($C84,$E84,$G84,$I84,$K84,$M84,$O84,$Q84,$S84,$U84,$W84,$Y84,$AA84,#REF!,#REF!),2)-$B84/2&lt;=I84,(ROUND(AVERAGE($C84,$E84,$G84,$I84,$K84,$M84,$O84,$Q84,$S84,$U84,$W84,$Y84,$AA84,#REF!,#REF!),2)+$B84/2&gt;=I84)),($G$5/$B$5),0))))</f>
        <v>0.79207920792079212</v>
      </c>
      <c r="K84" s="216" t="str">
        <f t="shared" si="54"/>
        <v/>
      </c>
      <c r="L84" s="217" t="str">
        <f>IF($A84="","",IF(K84="","",IF($K$4="Media aritmética",(K84&lt;=$B84)*($G$5/$B$5)+(K84&gt;$B84)*0,IF(AND(ROUND(AVERAGE($C84,$E84,$G84,$I84,$K84,$M84,$O84,$Q84,$S84,$U84,$W84,$Y84,$AA84,#REF!,#REF!),2)-$B84/2&lt;=K84,(ROUND(AVERAGE($C84,$E84,$G84,$I84,$K84,$M84,$O84,$Q84,$S84,$U84,$W84,$Y84,$AA84,#REF!,#REF!),2)+$B84/2&gt;=K84)),($G$5/$B$5),0))))</f>
        <v/>
      </c>
      <c r="M84" s="216">
        <f t="shared" si="55"/>
        <v>227200</v>
      </c>
      <c r="N84" s="217">
        <f>IF($A84="","",IF(M84="","",IF($K$4="Media aritmética",(M84&lt;=$B84)*($G$5/$B$5)+(M84&gt;$B84)*0,IF(AND(ROUND(AVERAGE($C84,$E84,$G84,$I84,$K84,$M84,$O84,$Q84,$S84,$U84,$W84,$Y84,$AA84,#REF!,#REF!),2)-$B84/2&lt;=M84,(ROUND(AVERAGE($C84,$E84,$G84,$I84,$K84,$M84,$O84,$Q84,$S84,$U84,$W84,$Y84,$AA84,#REF!,#REF!),2)+$B84/2&gt;=M84)),($G$5/$B$5),0))))</f>
        <v>0.79207920792079212</v>
      </c>
      <c r="O84" s="216" t="str">
        <f t="shared" si="56"/>
        <v/>
      </c>
      <c r="P84" s="217" t="str">
        <f>IF($A84="","",IF(O84="","",IF($K$4="Media aritmética",(O84&lt;=$B84)*($G$5/$B$5)+(O84&gt;$B84)*0,IF(AND(ROUND(AVERAGE($C84,$E84,$G84,$I84,$K84,$M84,$O84,$Q84,$S84,$U84,$W84,$Y84,$AA84,#REF!,#REF!),2)-$B84/2&lt;=O84,(ROUND(AVERAGE($C84,$E84,$G84,$I84,$K84,$M84,$O84,$Q84,$S84,$U84,$W84,$Y84,$AA84,#REF!,#REF!),2)+$B84/2&gt;=O84)),($G$5/$B$5),0))))</f>
        <v/>
      </c>
      <c r="Q84" s="216">
        <f t="shared" si="57"/>
        <v>1200000</v>
      </c>
      <c r="R84" s="217">
        <f>IF($A84="","",IF(Q84="","",IF($K$4="Media aritmética",(Q84&lt;=$B84)*($G$5/$B$5)+(Q84&gt;$B84)*0,IF(AND(ROUND(AVERAGE($C84,$E84,$G84,$I84,$K84,$M84,$O84,$Q84,$S84,$U84,$W84,$Y84,$AA84,#REF!,#REF!),2)-$B84/2&lt;=Q84,(ROUND(AVERAGE($C84,$E84,$G84,$I84,$K84,$M84,$O84,$Q84,$S84,$U84,$W84,$Y84,$AA84,#REF!,#REF!),2)+$B84/2&gt;=Q84)),($G$5/$B$5),0))))</f>
        <v>0</v>
      </c>
      <c r="S84" s="216">
        <f t="shared" si="58"/>
        <v>336000</v>
      </c>
      <c r="T84" s="217">
        <f>IF($A84="","",IF(S84="","",IF($K$4="Media aritmética",(S84&lt;=$B84)*($G$5/$B$5)+(S84&gt;$B84)*0,IF(AND(ROUND(AVERAGE($C84,$E84,$G84,$I84,$K84,$M84,$O84,$Q84,$S84,$U84,$W84,$Y84,$AA84,#REF!,#REF!),2)-$B84/2&lt;=S84,(ROUND(AVERAGE($C84,$E84,$G84,$I84,$K84,$M84,$O84,$Q84,$S84,$U84,$W84,$Y84,$AA84,#REF!,#REF!),2)+$B84/2&gt;=S84)),($G$5/$B$5),0))))</f>
        <v>0.79207920792079212</v>
      </c>
      <c r="U84" s="216">
        <f t="shared" si="59"/>
        <v>328000</v>
      </c>
      <c r="V84" s="217">
        <f>IF($A84="","",IF(U84="","",IF($K$4="Media aritmética",(U84&lt;=$B84)*($G$5/$B$5)+(U84&gt;$B84)*0,IF(AND(ROUND(AVERAGE($C84,$E84,$G84,$I84,$K84,$M84,$O84,$Q84,$S84,$U84,$W84,$Y84,$AA84,#REF!,#REF!),2)-$B84/2&lt;=U84,(ROUND(AVERAGE($C84,$E84,$G84,$I84,$K84,$M84,$O84,$Q84,$S84,$U84,$W84,$Y84,$AA84,#REF!,#REF!),2)+$B84/2&gt;=U84)),($G$5/$B$5),0))))</f>
        <v>0.79207920792079212</v>
      </c>
      <c r="W84" s="216" t="str">
        <f t="shared" si="60"/>
        <v/>
      </c>
      <c r="X84" s="217" t="str">
        <f>IF($A84="","",IF(W84="","",IF($K$4="Media aritmética",(W84&lt;=$B84)*($G$5/$B$5)+(W84&gt;$B84)*0,IF(AND(ROUND(AVERAGE($C84,$E84,$G84,$I84,$K84,$M84,$O84,$Q84,$S84,$U84,$W84,$Y84,$AA84,#REF!,#REF!),2)-$B84/2&lt;=W84,(ROUND(AVERAGE($C84,$E84,$G84,$I84,$K84,$M84,$O84,$Q84,$S84,$U84,$W84,$Y84,$AA84,#REF!,#REF!),2)+$B84/2&gt;=W84)),($G$5/$B$5),0))))</f>
        <v/>
      </c>
      <c r="Y84" s="216">
        <f t="shared" si="61"/>
        <v>318400</v>
      </c>
      <c r="Z84" s="217">
        <f>IF($A84="","",IF(Y84="","",IF($K$4="Media aritmética",(Y84&lt;=$B84)*($G$5/$B$5)+(Y84&gt;$B84)*0,IF(AND(ROUND(AVERAGE($C84,$E84,$G84,$I84,$K84,$M84,$O84,$Q84,$S84,$U84,$W84,$Y84,$AA84,#REF!,#REF!),2)-$B84/2&lt;=Y84,(ROUND(AVERAGE($C84,$E84,$G84,$I84,$K84,$M84,$O84,$Q84,$S84,$U84,$W84,$Y84,$AA84,#REF!,#REF!),2)+$B84/2&gt;=Y84)),($G$5/$B$5),0))))</f>
        <v>0.79207920792079212</v>
      </c>
      <c r="AA84" s="216">
        <f t="shared" si="62"/>
        <v>555144</v>
      </c>
      <c r="AB84" s="217">
        <f>IF($A84="","",IF(AA84="","",IF($K$4="Media aritmética",(AA84&lt;=$B84)*($G$5/$B$5)+(AA84&gt;$B84)*0,IF(AND(ROUND(AVERAGE($C84,$E84,$G84,$I84,$K84,$M84,$O84,$Q84,$S84,$U84,$W84,$Y84,$AA84,#REF!,#REF!),2)-$B84/2&lt;=AA84,(ROUND(AVERAGE($C84,$E84,$G84,$I84,$K84,$M84,$O84,$Q84,$S84,$U84,$W84,$Y84,$AA84,#REF!,#REF!),2)+$B84/2&gt;=AA84)),($G$5/$B$5),0))))</f>
        <v>0</v>
      </c>
    </row>
    <row r="85" spans="1:28" s="210" customFormat="1" ht="21" customHeight="1">
      <c r="A85" s="221" t="s">
        <v>294</v>
      </c>
      <c r="B85" s="222">
        <f t="shared" si="63"/>
        <v>946332</v>
      </c>
      <c r="C85" s="216">
        <f t="shared" si="50"/>
        <v>793800</v>
      </c>
      <c r="D85" s="217">
        <f>IF($A85="","",IF(C85="","",IF($K$4="Media aritmética",(C85&lt;=$B85)*($G$5/$B$5)+(C85&gt;$B85)*0,IF(AND(ROUND(AVERAGE($C85,$E85,$G85,$I85,$K85,$M85,$O85,$Q85,$S85,$U85,$W85,$Y85,$AA85,#REF!,#REF!),2)-$B85/2&lt;=C85,(ROUND(AVERAGE($C85,$E85,$G85,$I85,$K85,$M85,$O85,$Q85,$S85,$U85,$W85,$Y85,$AA85,#REF!,#REF!),2)+$B85/2&gt;=C85)),($G$5/$B$5),0))))</f>
        <v>0.79207920792079212</v>
      </c>
      <c r="E85" s="216">
        <f t="shared" si="51"/>
        <v>450000</v>
      </c>
      <c r="F85" s="217">
        <f>IF($A85="","",IF(E85="","",IF($K$4="Media aritmética",(E85&lt;=$B85)*($G$5/$B$5)+(E85&gt;$B85)*0,IF(AND(ROUND(AVERAGE($C85,$E85,$G85,$I85,$K85,$M85,$O85,$Q85,$S85,$U85,$W85,$Y85,$AA85,#REF!,#REF!),2)-$B85/2&lt;=E85,(ROUND(AVERAGE($C85,$E85,$G85,$I85,$K85,$M85,$O85,$Q85,$S85,$U85,$W85,$Y85,$AA85,#REF!,#REF!),2)+$B85/2&gt;=E85)),($G$5/$B$5),0))))</f>
        <v>0.79207920792079212</v>
      </c>
      <c r="G85" s="216" t="str">
        <f t="shared" si="52"/>
        <v/>
      </c>
      <c r="H85" s="217" t="str">
        <f>IF($A85="","",IF(G85="","",IF($K$4="Media aritmética",(G85&lt;=$B85)*($G$5/$B$5)+(G85&gt;$B85)*0,IF(AND(ROUND(AVERAGE($C85,$E85,$G85,$I85,$K85,$M85,$O85,$Q85,$S85,$U85,$W85,$Y85,$AA85,#REF!,#REF!),2)-$B85/2&lt;=G85,(ROUND(AVERAGE($C85,$E85,$G85,$I85,$K85,$M85,$O85,$Q85,$S85,$U85,$W85,$Y85,$AA85,#REF!,#REF!),2)+$B85/2&gt;=G85)),($G$5/$B$5),0))))</f>
        <v/>
      </c>
      <c r="I85" s="216">
        <f t="shared" si="53"/>
        <v>783000</v>
      </c>
      <c r="J85" s="217">
        <f>IF($A85="","",IF(I85="","",IF($K$4="Media aritmética",(I85&lt;=$B85)*($G$5/$B$5)+(I85&gt;$B85)*0,IF(AND(ROUND(AVERAGE($C85,$E85,$G85,$I85,$K85,$M85,$O85,$Q85,$S85,$U85,$W85,$Y85,$AA85,#REF!,#REF!),2)-$B85/2&lt;=I85,(ROUND(AVERAGE($C85,$E85,$G85,$I85,$K85,$M85,$O85,$Q85,$S85,$U85,$W85,$Y85,$AA85,#REF!,#REF!),2)+$B85/2&gt;=I85)),($G$5/$B$5),0))))</f>
        <v>0.79207920792079212</v>
      </c>
      <c r="K85" s="216" t="str">
        <f t="shared" si="54"/>
        <v/>
      </c>
      <c r="L85" s="217" t="str">
        <f>IF($A85="","",IF(K85="","",IF($K$4="Media aritmética",(K85&lt;=$B85)*($G$5/$B$5)+(K85&gt;$B85)*0,IF(AND(ROUND(AVERAGE($C85,$E85,$G85,$I85,$K85,$M85,$O85,$Q85,$S85,$U85,$W85,$Y85,$AA85,#REF!,#REF!),2)-$B85/2&lt;=K85,(ROUND(AVERAGE($C85,$E85,$G85,$I85,$K85,$M85,$O85,$Q85,$S85,$U85,$W85,$Y85,$AA85,#REF!,#REF!),2)+$B85/2&gt;=K85)),($G$5/$B$5),0))))</f>
        <v/>
      </c>
      <c r="M85" s="216">
        <f t="shared" si="55"/>
        <v>450000</v>
      </c>
      <c r="N85" s="217">
        <f>IF($A85="","",IF(M85="","",IF($K$4="Media aritmética",(M85&lt;=$B85)*($G$5/$B$5)+(M85&gt;$B85)*0,IF(AND(ROUND(AVERAGE($C85,$E85,$G85,$I85,$K85,$M85,$O85,$Q85,$S85,$U85,$W85,$Y85,$AA85,#REF!,#REF!),2)-$B85/2&lt;=M85,(ROUND(AVERAGE($C85,$E85,$G85,$I85,$K85,$M85,$O85,$Q85,$S85,$U85,$W85,$Y85,$AA85,#REF!,#REF!),2)+$B85/2&gt;=M85)),($G$5/$B$5),0))))</f>
        <v>0.79207920792079212</v>
      </c>
      <c r="O85" s="216" t="str">
        <f t="shared" si="56"/>
        <v/>
      </c>
      <c r="P85" s="217" t="str">
        <f>IF($A85="","",IF(O85="","",IF($K$4="Media aritmética",(O85&lt;=$B85)*($G$5/$B$5)+(O85&gt;$B85)*0,IF(AND(ROUND(AVERAGE($C85,$E85,$G85,$I85,$K85,$M85,$O85,$Q85,$S85,$U85,$W85,$Y85,$AA85,#REF!,#REF!),2)-$B85/2&lt;=O85,(ROUND(AVERAGE($C85,$E85,$G85,$I85,$K85,$M85,$O85,$Q85,$S85,$U85,$W85,$Y85,$AA85,#REF!,#REF!),2)+$B85/2&gt;=O85)),($G$5/$B$5),0))))</f>
        <v/>
      </c>
      <c r="Q85" s="216">
        <f t="shared" si="57"/>
        <v>2700000</v>
      </c>
      <c r="R85" s="217">
        <f>IF($A85="","",IF(Q85="","",IF($K$4="Media aritmética",(Q85&lt;=$B85)*($G$5/$B$5)+(Q85&gt;$B85)*0,IF(AND(ROUND(AVERAGE($C85,$E85,$G85,$I85,$K85,$M85,$O85,$Q85,$S85,$U85,$W85,$Y85,$AA85,#REF!,#REF!),2)-$B85/2&lt;=Q85,(ROUND(AVERAGE($C85,$E85,$G85,$I85,$K85,$M85,$O85,$Q85,$S85,$U85,$W85,$Y85,$AA85,#REF!,#REF!),2)+$B85/2&gt;=Q85)),($G$5/$B$5),0))))</f>
        <v>0</v>
      </c>
      <c r="S85" s="216">
        <f t="shared" si="58"/>
        <v>810000</v>
      </c>
      <c r="T85" s="217">
        <f>IF($A85="","",IF(S85="","",IF($K$4="Media aritmética",(S85&lt;=$B85)*($G$5/$B$5)+(S85&gt;$B85)*0,IF(AND(ROUND(AVERAGE($C85,$E85,$G85,$I85,$K85,$M85,$O85,$Q85,$S85,$U85,$W85,$Y85,$AA85,#REF!,#REF!),2)-$B85/2&lt;=S85,(ROUND(AVERAGE($C85,$E85,$G85,$I85,$K85,$M85,$O85,$Q85,$S85,$U85,$W85,$Y85,$AA85,#REF!,#REF!),2)+$B85/2&gt;=S85)),($G$5/$B$5),0))))</f>
        <v>0.79207920792079212</v>
      </c>
      <c r="U85" s="216">
        <f t="shared" si="59"/>
        <v>756000</v>
      </c>
      <c r="V85" s="217">
        <f>IF($A85="","",IF(U85="","",IF($K$4="Media aritmética",(U85&lt;=$B85)*($G$5/$B$5)+(U85&gt;$B85)*0,IF(AND(ROUND(AVERAGE($C85,$E85,$G85,$I85,$K85,$M85,$O85,$Q85,$S85,$U85,$W85,$Y85,$AA85,#REF!,#REF!),2)-$B85/2&lt;=U85,(ROUND(AVERAGE($C85,$E85,$G85,$I85,$K85,$M85,$O85,$Q85,$S85,$U85,$W85,$Y85,$AA85,#REF!,#REF!),2)+$B85/2&gt;=U85)),($G$5/$B$5),0))))</f>
        <v>0.79207920792079212</v>
      </c>
      <c r="W85" s="216" t="str">
        <f t="shared" si="60"/>
        <v/>
      </c>
      <c r="X85" s="217" t="str">
        <f>IF($A85="","",IF(W85="","",IF($K$4="Media aritmética",(W85&lt;=$B85)*($G$5/$B$5)+(W85&gt;$B85)*0,IF(AND(ROUND(AVERAGE($C85,$E85,$G85,$I85,$K85,$M85,$O85,$Q85,$S85,$U85,$W85,$Y85,$AA85,#REF!,#REF!),2)-$B85/2&lt;=W85,(ROUND(AVERAGE($C85,$E85,$G85,$I85,$K85,$M85,$O85,$Q85,$S85,$U85,$W85,$Y85,$AA85,#REF!,#REF!),2)+$B85/2&gt;=W85)),($G$5/$B$5),0))))</f>
        <v/>
      </c>
      <c r="Y85" s="216">
        <f t="shared" si="61"/>
        <v>734400</v>
      </c>
      <c r="Z85" s="217">
        <f>IF($A85="","",IF(Y85="","",IF($K$4="Media aritmética",(Y85&lt;=$B85)*($G$5/$B$5)+(Y85&gt;$B85)*0,IF(AND(ROUND(AVERAGE($C85,$E85,$G85,$I85,$K85,$M85,$O85,$Q85,$S85,$U85,$W85,$Y85,$AA85,#REF!,#REF!),2)-$B85/2&lt;=Y85,(ROUND(AVERAGE($C85,$E85,$G85,$I85,$K85,$M85,$O85,$Q85,$S85,$U85,$W85,$Y85,$AA85,#REF!,#REF!),2)+$B85/2&gt;=Y85)),($G$5/$B$5),0))))</f>
        <v>0.79207920792079212</v>
      </c>
      <c r="AA85" s="216">
        <f t="shared" si="62"/>
        <v>1039788</v>
      </c>
      <c r="AB85" s="217">
        <f>IF($A85="","",IF(AA85="","",IF($K$4="Media aritmética",(AA85&lt;=$B85)*($G$5/$B$5)+(AA85&gt;$B85)*0,IF(AND(ROUND(AVERAGE($C85,$E85,$G85,$I85,$K85,$M85,$O85,$Q85,$S85,$U85,$W85,$Y85,$AA85,#REF!,#REF!),2)-$B85/2&lt;=AA85,(ROUND(AVERAGE($C85,$E85,$G85,$I85,$K85,$M85,$O85,$Q85,$S85,$U85,$W85,$Y85,$AA85,#REF!,#REF!),2)+$B85/2&gt;=AA85)),($G$5/$B$5),0))))</f>
        <v>0</v>
      </c>
    </row>
    <row r="86" spans="1:28" s="210" customFormat="1" ht="21" customHeight="1">
      <c r="A86" s="221" t="s">
        <v>302</v>
      </c>
      <c r="B86" s="222">
        <f t="shared" si="63"/>
        <v>507244.56</v>
      </c>
      <c r="C86" s="216">
        <f t="shared" si="50"/>
        <v>460350</v>
      </c>
      <c r="D86" s="217">
        <f>IF($A86="","",IF(C86="","",IF($K$4="Media aritmética",(C86&lt;=$B86)*($G$5/$B$5)+(C86&gt;$B86)*0,IF(AND(ROUND(AVERAGE($C86,$E86,$G86,$I86,$K86,$M86,$O86,$Q86,$S86,$U86,$W86,$Y86,$AA86,#REF!,#REF!),2)-$B86/2&lt;=C86,(ROUND(AVERAGE($C86,$E86,$G86,$I86,$K86,$M86,$O86,$Q86,$S86,$U86,$W86,$Y86,$AA86,#REF!,#REF!),2)+$B86/2&gt;=C86)),($G$5/$B$5),0))))</f>
        <v>0.79207920792079212</v>
      </c>
      <c r="E86" s="216">
        <f t="shared" si="51"/>
        <v>607500</v>
      </c>
      <c r="F86" s="217">
        <f>IF($A86="","",IF(E86="","",IF($K$4="Media aritmética",(E86&lt;=$B86)*($G$5/$B$5)+(E86&gt;$B86)*0,IF(AND(ROUND(AVERAGE($C86,$E86,$G86,$I86,$K86,$M86,$O86,$Q86,$S86,$U86,$W86,$Y86,$AA86,#REF!,#REF!),2)-$B86/2&lt;=E86,(ROUND(AVERAGE($C86,$E86,$G86,$I86,$K86,$M86,$O86,$Q86,$S86,$U86,$W86,$Y86,$AA86,#REF!,#REF!),2)+$B86/2&gt;=E86)),($G$5/$B$5),0))))</f>
        <v>0</v>
      </c>
      <c r="G86" s="216" t="str">
        <f t="shared" si="52"/>
        <v/>
      </c>
      <c r="H86" s="217" t="str">
        <f>IF($A86="","",IF(G86="","",IF($K$4="Media aritmética",(G86&lt;=$B86)*($G$5/$B$5)+(G86&gt;$B86)*0,IF(AND(ROUND(AVERAGE($C86,$E86,$G86,$I86,$K86,$M86,$O86,$Q86,$S86,$U86,$W86,$Y86,$AA86,#REF!,#REF!),2)-$B86/2&lt;=G86,(ROUND(AVERAGE($C86,$E86,$G86,$I86,$K86,$M86,$O86,$Q86,$S86,$U86,$W86,$Y86,$AA86,#REF!,#REF!),2)+$B86/2&gt;=G86)),($G$5/$B$5),0))))</f>
        <v/>
      </c>
      <c r="I86" s="216">
        <f t="shared" si="53"/>
        <v>454950</v>
      </c>
      <c r="J86" s="217">
        <f>IF($A86="","",IF(I86="","",IF($K$4="Media aritmética",(I86&lt;=$B86)*($G$5/$B$5)+(I86&gt;$B86)*0,IF(AND(ROUND(AVERAGE($C86,$E86,$G86,$I86,$K86,$M86,$O86,$Q86,$S86,$U86,$W86,$Y86,$AA86,#REF!,#REF!),2)-$B86/2&lt;=I86,(ROUND(AVERAGE($C86,$E86,$G86,$I86,$K86,$M86,$O86,$Q86,$S86,$U86,$W86,$Y86,$AA86,#REF!,#REF!),2)+$B86/2&gt;=I86)),($G$5/$B$5),0))))</f>
        <v>0.79207920792079212</v>
      </c>
      <c r="K86" s="216" t="str">
        <f t="shared" si="54"/>
        <v/>
      </c>
      <c r="L86" s="217" t="str">
        <f>IF($A86="","",IF(K86="","",IF($K$4="Media aritmética",(K86&lt;=$B86)*($G$5/$B$5)+(K86&gt;$B86)*0,IF(AND(ROUND(AVERAGE($C86,$E86,$G86,$I86,$K86,$M86,$O86,$Q86,$S86,$U86,$W86,$Y86,$AA86,#REF!,#REF!),2)-$B86/2&lt;=K86,(ROUND(AVERAGE($C86,$E86,$G86,$I86,$K86,$M86,$O86,$Q86,$S86,$U86,$W86,$Y86,$AA86,#REF!,#REF!),2)+$B86/2&gt;=K86)),($G$5/$B$5),0))))</f>
        <v/>
      </c>
      <c r="M86" s="216">
        <f t="shared" si="55"/>
        <v>263250</v>
      </c>
      <c r="N86" s="217">
        <f>IF($A86="","",IF(M86="","",IF($K$4="Media aritmética",(M86&lt;=$B86)*($G$5/$B$5)+(M86&gt;$B86)*0,IF(AND(ROUND(AVERAGE($C86,$E86,$G86,$I86,$K86,$M86,$O86,$Q86,$S86,$U86,$W86,$Y86,$AA86,#REF!,#REF!),2)-$B86/2&lt;=M86,(ROUND(AVERAGE($C86,$E86,$G86,$I86,$K86,$M86,$O86,$Q86,$S86,$U86,$W86,$Y86,$AA86,#REF!,#REF!),2)+$B86/2&gt;=M86)),($G$5/$B$5),0))))</f>
        <v>0.79207920792079212</v>
      </c>
      <c r="O86" s="216" t="str">
        <f t="shared" si="56"/>
        <v/>
      </c>
      <c r="P86" s="217" t="str">
        <f>IF($A86="","",IF(O86="","",IF($K$4="Media aritmética",(O86&lt;=$B86)*($G$5/$B$5)+(O86&gt;$B86)*0,IF(AND(ROUND(AVERAGE($C86,$E86,$G86,$I86,$K86,$M86,$O86,$Q86,$S86,$U86,$W86,$Y86,$AA86,#REF!,#REF!),2)-$B86/2&lt;=O86,(ROUND(AVERAGE($C86,$E86,$G86,$I86,$K86,$M86,$O86,$Q86,$S86,$U86,$W86,$Y86,$AA86,#REF!,#REF!),2)+$B86/2&gt;=O86)),($G$5/$B$5),0))))</f>
        <v/>
      </c>
      <c r="Q86" s="216">
        <f t="shared" si="57"/>
        <v>810000</v>
      </c>
      <c r="R86" s="217">
        <f>IF($A86="","",IF(Q86="","",IF($K$4="Media aritmética",(Q86&lt;=$B86)*($G$5/$B$5)+(Q86&gt;$B86)*0,IF(AND(ROUND(AVERAGE($C86,$E86,$G86,$I86,$K86,$M86,$O86,$Q86,$S86,$U86,$W86,$Y86,$AA86,#REF!,#REF!),2)-$B86/2&lt;=Q86,(ROUND(AVERAGE($C86,$E86,$G86,$I86,$K86,$M86,$O86,$Q86,$S86,$U86,$W86,$Y86,$AA86,#REF!,#REF!),2)+$B86/2&gt;=Q86)),($G$5/$B$5),0))))</f>
        <v>0</v>
      </c>
      <c r="S86" s="216">
        <f t="shared" si="58"/>
        <v>472500</v>
      </c>
      <c r="T86" s="217">
        <f>IF($A86="","",IF(S86="","",IF($K$4="Media aritmética",(S86&lt;=$B86)*($G$5/$B$5)+(S86&gt;$B86)*0,IF(AND(ROUND(AVERAGE($C86,$E86,$G86,$I86,$K86,$M86,$O86,$Q86,$S86,$U86,$W86,$Y86,$AA86,#REF!,#REF!),2)-$B86/2&lt;=S86,(ROUND(AVERAGE($C86,$E86,$G86,$I86,$K86,$M86,$O86,$Q86,$S86,$U86,$W86,$Y86,$AA86,#REF!,#REF!),2)+$B86/2&gt;=S86)),($G$5/$B$5),0))))</f>
        <v>0.79207920792079212</v>
      </c>
      <c r="U86" s="216">
        <f t="shared" si="59"/>
        <v>540000</v>
      </c>
      <c r="V86" s="217">
        <f>IF($A86="","",IF(U86="","",IF($K$4="Media aritmética",(U86&lt;=$B86)*($G$5/$B$5)+(U86&gt;$B86)*0,IF(AND(ROUND(AVERAGE($C86,$E86,$G86,$I86,$K86,$M86,$O86,$Q86,$S86,$U86,$W86,$Y86,$AA86,#REF!,#REF!),2)-$B86/2&lt;=U86,(ROUND(AVERAGE($C86,$E86,$G86,$I86,$K86,$M86,$O86,$Q86,$S86,$U86,$W86,$Y86,$AA86,#REF!,#REF!),2)+$B86/2&gt;=U86)),($G$5/$B$5),0))))</f>
        <v>0</v>
      </c>
      <c r="W86" s="216" t="str">
        <f t="shared" si="60"/>
        <v/>
      </c>
      <c r="X86" s="217" t="str">
        <f>IF($A86="","",IF(W86="","",IF($K$4="Media aritmética",(W86&lt;=$B86)*($G$5/$B$5)+(W86&gt;$B86)*0,IF(AND(ROUND(AVERAGE($C86,$E86,$G86,$I86,$K86,$M86,$O86,$Q86,$S86,$U86,$W86,$Y86,$AA86,#REF!,#REF!),2)-$B86/2&lt;=W86,(ROUND(AVERAGE($C86,$E86,$G86,$I86,$K86,$M86,$O86,$Q86,$S86,$U86,$W86,$Y86,$AA86,#REF!,#REF!),2)+$B86/2&gt;=W86)),($G$5/$B$5),0))))</f>
        <v/>
      </c>
      <c r="Y86" s="216">
        <f t="shared" si="61"/>
        <v>524475</v>
      </c>
      <c r="Z86" s="217">
        <f>IF($A86="","",IF(Y86="","",IF($K$4="Media aritmética",(Y86&lt;=$B86)*($G$5/$B$5)+(Y86&gt;$B86)*0,IF(AND(ROUND(AVERAGE($C86,$E86,$G86,$I86,$K86,$M86,$O86,$Q86,$S86,$U86,$W86,$Y86,$AA86,#REF!,#REF!),2)-$B86/2&lt;=Y86,(ROUND(AVERAGE($C86,$E86,$G86,$I86,$K86,$M86,$O86,$Q86,$S86,$U86,$W86,$Y86,$AA86,#REF!,#REF!),2)+$B86/2&gt;=Y86)),($G$5/$B$5),0))))</f>
        <v>0</v>
      </c>
      <c r="AA86" s="216">
        <f t="shared" si="62"/>
        <v>432176</v>
      </c>
      <c r="AB86" s="217">
        <f>IF($A86="","",IF(AA86="","",IF($K$4="Media aritmética",(AA86&lt;=$B86)*($G$5/$B$5)+(AA86&gt;$B86)*0,IF(AND(ROUND(AVERAGE($C86,$E86,$G86,$I86,$K86,$M86,$O86,$Q86,$S86,$U86,$W86,$Y86,$AA86,#REF!,#REF!),2)-$B86/2&lt;=AA86,(ROUND(AVERAGE($C86,$E86,$G86,$I86,$K86,$M86,$O86,$Q86,$S86,$U86,$W86,$Y86,$AA86,#REF!,#REF!),2)+$B86/2&gt;=AA86)),($G$5/$B$5),0))))</f>
        <v>0.79207920792079212</v>
      </c>
    </row>
    <row r="87" spans="1:28" s="210" customFormat="1" ht="21" customHeight="1">
      <c r="A87" s="221" t="s">
        <v>304</v>
      </c>
      <c r="B87" s="222">
        <f t="shared" si="63"/>
        <v>535002</v>
      </c>
      <c r="C87" s="216">
        <f t="shared" si="50"/>
        <v>360450</v>
      </c>
      <c r="D87" s="217">
        <f>IF($A87="","",IF(C87="","",IF($K$4="Media aritmética",(C87&lt;=$B87)*($G$5/$B$5)+(C87&gt;$B87)*0,IF(AND(ROUND(AVERAGE($C87,$E87,$G87,$I87,$K87,$M87,$O87,$Q87,$S87,$U87,$W87,$Y87,$AA87,#REF!,#REF!),2)-$B87/2&lt;=C87,(ROUND(AVERAGE($C87,$E87,$G87,$I87,$K87,$M87,$O87,$Q87,$S87,$U87,$W87,$Y87,$AA87,#REF!,#REF!),2)+$B87/2&gt;=C87)),($G$5/$B$5),0))))</f>
        <v>0.79207920792079212</v>
      </c>
      <c r="E87" s="216">
        <f t="shared" si="51"/>
        <v>283500</v>
      </c>
      <c r="F87" s="217">
        <f>IF($A87="","",IF(E87="","",IF($K$4="Media aritmética",(E87&lt;=$B87)*($G$5/$B$5)+(E87&gt;$B87)*0,IF(AND(ROUND(AVERAGE($C87,$E87,$G87,$I87,$K87,$M87,$O87,$Q87,$S87,$U87,$W87,$Y87,$AA87,#REF!,#REF!),2)-$B87/2&lt;=E87,(ROUND(AVERAGE($C87,$E87,$G87,$I87,$K87,$M87,$O87,$Q87,$S87,$U87,$W87,$Y87,$AA87,#REF!,#REF!),2)+$B87/2&gt;=E87)),($G$5/$B$5),0))))</f>
        <v>0.79207920792079212</v>
      </c>
      <c r="G87" s="216" t="str">
        <f t="shared" si="52"/>
        <v/>
      </c>
      <c r="H87" s="217" t="str">
        <f>IF($A87="","",IF(G87="","",IF($K$4="Media aritmética",(G87&lt;=$B87)*($G$5/$B$5)+(G87&gt;$B87)*0,IF(AND(ROUND(AVERAGE($C87,$E87,$G87,$I87,$K87,$M87,$O87,$Q87,$S87,$U87,$W87,$Y87,$AA87,#REF!,#REF!),2)-$B87/2&lt;=G87,(ROUND(AVERAGE($C87,$E87,$G87,$I87,$K87,$M87,$O87,$Q87,$S87,$U87,$W87,$Y87,$AA87,#REF!,#REF!),2)+$B87/2&gt;=G87)),($G$5/$B$5),0))))</f>
        <v/>
      </c>
      <c r="I87" s="216">
        <f t="shared" si="53"/>
        <v>355050</v>
      </c>
      <c r="J87" s="217">
        <f>IF($A87="","",IF(I87="","",IF($K$4="Media aritmética",(I87&lt;=$B87)*($G$5/$B$5)+(I87&gt;$B87)*0,IF(AND(ROUND(AVERAGE($C87,$E87,$G87,$I87,$K87,$M87,$O87,$Q87,$S87,$U87,$W87,$Y87,$AA87,#REF!,#REF!),2)-$B87/2&lt;=I87,(ROUND(AVERAGE($C87,$E87,$G87,$I87,$K87,$M87,$O87,$Q87,$S87,$U87,$W87,$Y87,$AA87,#REF!,#REF!),2)+$B87/2&gt;=I87)),($G$5/$B$5),0))))</f>
        <v>0.79207920792079212</v>
      </c>
      <c r="K87" s="216" t="str">
        <f t="shared" si="54"/>
        <v/>
      </c>
      <c r="L87" s="217" t="str">
        <f>IF($A87="","",IF(K87="","",IF($K$4="Media aritmética",(K87&lt;=$B87)*($G$5/$B$5)+(K87&gt;$B87)*0,IF(AND(ROUND(AVERAGE($C87,$E87,$G87,$I87,$K87,$M87,$O87,$Q87,$S87,$U87,$W87,$Y87,$AA87,#REF!,#REF!),2)-$B87/2&lt;=K87,(ROUND(AVERAGE($C87,$E87,$G87,$I87,$K87,$M87,$O87,$Q87,$S87,$U87,$W87,$Y87,$AA87,#REF!,#REF!),2)+$B87/2&gt;=K87)),($G$5/$B$5),0))))</f>
        <v/>
      </c>
      <c r="M87" s="216">
        <f t="shared" si="55"/>
        <v>330750</v>
      </c>
      <c r="N87" s="217">
        <f>IF($A87="","",IF(M87="","",IF($K$4="Media aritmética",(M87&lt;=$B87)*($G$5/$B$5)+(M87&gt;$B87)*0,IF(AND(ROUND(AVERAGE($C87,$E87,$G87,$I87,$K87,$M87,$O87,$Q87,$S87,$U87,$W87,$Y87,$AA87,#REF!,#REF!),2)-$B87/2&lt;=M87,(ROUND(AVERAGE($C87,$E87,$G87,$I87,$K87,$M87,$O87,$Q87,$S87,$U87,$W87,$Y87,$AA87,#REF!,#REF!),2)+$B87/2&gt;=M87)),($G$5/$B$5),0))))</f>
        <v>0.79207920792079212</v>
      </c>
      <c r="O87" s="216" t="str">
        <f t="shared" si="56"/>
        <v/>
      </c>
      <c r="P87" s="217" t="str">
        <f>IF($A87="","",IF(O87="","",IF($K$4="Media aritmética",(O87&lt;=$B87)*($G$5/$B$5)+(O87&gt;$B87)*0,IF(AND(ROUND(AVERAGE($C87,$E87,$G87,$I87,$K87,$M87,$O87,$Q87,$S87,$U87,$W87,$Y87,$AA87,#REF!,#REF!),2)-$B87/2&lt;=O87,(ROUND(AVERAGE($C87,$E87,$G87,$I87,$K87,$M87,$O87,$Q87,$S87,$U87,$W87,$Y87,$AA87,#REF!,#REF!),2)+$B87/2&gt;=O87)),($G$5/$B$5),0))))</f>
        <v/>
      </c>
      <c r="Q87" s="216">
        <f t="shared" si="57"/>
        <v>1215000</v>
      </c>
      <c r="R87" s="217">
        <f>IF($A87="","",IF(Q87="","",IF($K$4="Media aritmética",(Q87&lt;=$B87)*($G$5/$B$5)+(Q87&gt;$B87)*0,IF(AND(ROUND(AVERAGE($C87,$E87,$G87,$I87,$K87,$M87,$O87,$Q87,$S87,$U87,$W87,$Y87,$AA87,#REF!,#REF!),2)-$B87/2&lt;=Q87,(ROUND(AVERAGE($C87,$E87,$G87,$I87,$K87,$M87,$O87,$Q87,$S87,$U87,$W87,$Y87,$AA87,#REF!,#REF!),2)+$B87/2&gt;=Q87)),($G$5/$B$5),0))))</f>
        <v>0</v>
      </c>
      <c r="S87" s="216">
        <f t="shared" si="58"/>
        <v>594000</v>
      </c>
      <c r="T87" s="217">
        <f>IF($A87="","",IF(S87="","",IF($K$4="Media aritmética",(S87&lt;=$B87)*($G$5/$B$5)+(S87&gt;$B87)*0,IF(AND(ROUND(AVERAGE($C87,$E87,$G87,$I87,$K87,$M87,$O87,$Q87,$S87,$U87,$W87,$Y87,$AA87,#REF!,#REF!),2)-$B87/2&lt;=S87,(ROUND(AVERAGE($C87,$E87,$G87,$I87,$K87,$M87,$O87,$Q87,$S87,$U87,$W87,$Y87,$AA87,#REF!,#REF!),2)+$B87/2&gt;=S87)),($G$5/$B$5),0))))</f>
        <v>0</v>
      </c>
      <c r="U87" s="216">
        <f t="shared" si="59"/>
        <v>607500</v>
      </c>
      <c r="V87" s="217">
        <f>IF($A87="","",IF(U87="","",IF($K$4="Media aritmética",(U87&lt;=$B87)*($G$5/$B$5)+(U87&gt;$B87)*0,IF(AND(ROUND(AVERAGE($C87,$E87,$G87,$I87,$K87,$M87,$O87,$Q87,$S87,$U87,$W87,$Y87,$AA87,#REF!,#REF!),2)-$B87/2&lt;=U87,(ROUND(AVERAGE($C87,$E87,$G87,$I87,$K87,$M87,$O87,$Q87,$S87,$U87,$W87,$Y87,$AA87,#REF!,#REF!),2)+$B87/2&gt;=U87)),($G$5/$B$5),0))))</f>
        <v>0</v>
      </c>
      <c r="W87" s="216" t="str">
        <f t="shared" si="60"/>
        <v/>
      </c>
      <c r="X87" s="217" t="str">
        <f>IF($A87="","",IF(W87="","",IF($K$4="Media aritmética",(W87&lt;=$B87)*($G$5/$B$5)+(W87&gt;$B87)*0,IF(AND(ROUND(AVERAGE($C87,$E87,$G87,$I87,$K87,$M87,$O87,$Q87,$S87,$U87,$W87,$Y87,$AA87,#REF!,#REF!),2)-$B87/2&lt;=W87,(ROUND(AVERAGE($C87,$E87,$G87,$I87,$K87,$M87,$O87,$Q87,$S87,$U87,$W87,$Y87,$AA87,#REF!,#REF!),2)+$B87/2&gt;=W87)),($G$5/$B$5),0))))</f>
        <v/>
      </c>
      <c r="Y87" s="216">
        <f t="shared" si="61"/>
        <v>589950</v>
      </c>
      <c r="Z87" s="217">
        <f>IF($A87="","",IF(Y87="","",IF($K$4="Media aritmética",(Y87&lt;=$B87)*($G$5/$B$5)+(Y87&gt;$B87)*0,IF(AND(ROUND(AVERAGE($C87,$E87,$G87,$I87,$K87,$M87,$O87,$Q87,$S87,$U87,$W87,$Y87,$AA87,#REF!,#REF!),2)-$B87/2&lt;=Y87,(ROUND(AVERAGE($C87,$E87,$G87,$I87,$K87,$M87,$O87,$Q87,$S87,$U87,$W87,$Y87,$AA87,#REF!,#REF!),2)+$B87/2&gt;=Y87)),($G$5/$B$5),0))))</f>
        <v>0</v>
      </c>
      <c r="AA87" s="216">
        <f t="shared" si="62"/>
        <v>478818</v>
      </c>
      <c r="AB87" s="217">
        <f>IF($A87="","",IF(AA87="","",IF($K$4="Media aritmética",(AA87&lt;=$B87)*($G$5/$B$5)+(AA87&gt;$B87)*0,IF(AND(ROUND(AVERAGE($C87,$E87,$G87,$I87,$K87,$M87,$O87,$Q87,$S87,$U87,$W87,$Y87,$AA87,#REF!,#REF!),2)-$B87/2&lt;=AA87,(ROUND(AVERAGE($C87,$E87,$G87,$I87,$K87,$M87,$O87,$Q87,$S87,$U87,$W87,$Y87,$AA87,#REF!,#REF!),2)+$B87/2&gt;=AA87)),($G$5/$B$5),0))))</f>
        <v>0.79207920792079212</v>
      </c>
    </row>
    <row r="88" spans="1:28" s="210" customFormat="1" ht="21" customHeight="1">
      <c r="A88" s="221" t="s">
        <v>320</v>
      </c>
      <c r="B88" s="222">
        <f t="shared" si="63"/>
        <v>1217611.1100000001</v>
      </c>
      <c r="C88" s="216">
        <f t="shared" si="50"/>
        <v>814500</v>
      </c>
      <c r="D88" s="217">
        <f>IF($A88="","",IF(C88="","",IF($K$4="Media aritmética",(C88&lt;=$B88)*($G$5/$B$5)+(C88&gt;$B88)*0,IF(AND(ROUND(AVERAGE($C88,$E88,$G88,$I88,$K88,$M88,$O88,$Q88,$S88,$U88,$W88,$Y88,$AA88,#REF!,#REF!),2)-$B88/2&lt;=C88,(ROUND(AVERAGE($C88,$E88,$G88,$I88,$K88,$M88,$O88,$Q88,$S88,$U88,$W88,$Y88,$AA88,#REF!,#REF!),2)+$B88/2&gt;=C88)),($G$5/$B$5),0))))</f>
        <v>0.79207920792079212</v>
      </c>
      <c r="E88" s="216">
        <f t="shared" si="51"/>
        <v>1954800</v>
      </c>
      <c r="F88" s="217">
        <f>IF($A88="","",IF(E88="","",IF($K$4="Media aritmética",(E88&lt;=$B88)*($G$5/$B$5)+(E88&gt;$B88)*0,IF(AND(ROUND(AVERAGE($C88,$E88,$G88,$I88,$K88,$M88,$O88,$Q88,$S88,$U88,$W88,$Y88,$AA88,#REF!,#REF!),2)-$B88/2&lt;=E88,(ROUND(AVERAGE($C88,$E88,$G88,$I88,$K88,$M88,$O88,$Q88,$S88,$U88,$W88,$Y88,$AA88,#REF!,#REF!),2)+$B88/2&gt;=E88)),($G$5/$B$5),0))))</f>
        <v>0</v>
      </c>
      <c r="G88" s="216" t="str">
        <f t="shared" si="52"/>
        <v/>
      </c>
      <c r="H88" s="217" t="str">
        <f>IF($A88="","",IF(G88="","",IF($K$4="Media aritmética",(G88&lt;=$B88)*($G$5/$B$5)+(G88&gt;$B88)*0,IF(AND(ROUND(AVERAGE($C88,$E88,$G88,$I88,$K88,$M88,$O88,$Q88,$S88,$U88,$W88,$Y88,$AA88,#REF!,#REF!),2)-$B88/2&lt;=G88,(ROUND(AVERAGE($C88,$E88,$G88,$I88,$K88,$M88,$O88,$Q88,$S88,$U88,$W88,$Y88,$AA88,#REF!,#REF!),2)+$B88/2&gt;=G88)),($G$5/$B$5),0))))</f>
        <v/>
      </c>
      <c r="I88" s="216">
        <f t="shared" si="53"/>
        <v>803640</v>
      </c>
      <c r="J88" s="217">
        <f>IF($A88="","",IF(I88="","",IF($K$4="Media aritmética",(I88&lt;=$B88)*($G$5/$B$5)+(I88&gt;$B88)*0,IF(AND(ROUND(AVERAGE($C88,$E88,$G88,$I88,$K88,$M88,$O88,$Q88,$S88,$U88,$W88,$Y88,$AA88,#REF!,#REF!),2)-$B88/2&lt;=I88,(ROUND(AVERAGE($C88,$E88,$G88,$I88,$K88,$M88,$O88,$Q88,$S88,$U88,$W88,$Y88,$AA88,#REF!,#REF!),2)+$B88/2&gt;=I88)),($G$5/$B$5),0))))</f>
        <v>0.79207920792079212</v>
      </c>
      <c r="K88" s="216" t="str">
        <f t="shared" si="54"/>
        <v/>
      </c>
      <c r="L88" s="217" t="str">
        <f>IF($A88="","",IF(K88="","",IF($K$4="Media aritmética",(K88&lt;=$B88)*($G$5/$B$5)+(K88&gt;$B88)*0,IF(AND(ROUND(AVERAGE($C88,$E88,$G88,$I88,$K88,$M88,$O88,$Q88,$S88,$U88,$W88,$Y88,$AA88,#REF!,#REF!),2)-$B88/2&lt;=K88,(ROUND(AVERAGE($C88,$E88,$G88,$I88,$K88,$M88,$O88,$Q88,$S88,$U88,$W88,$Y88,$AA88,#REF!,#REF!),2)+$B88/2&gt;=K88)),($G$5/$B$5),0))))</f>
        <v/>
      </c>
      <c r="M88" s="216">
        <f t="shared" si="55"/>
        <v>1411800</v>
      </c>
      <c r="N88" s="217">
        <f>IF($A88="","",IF(M88="","",IF($K$4="Media aritmética",(M88&lt;=$B88)*($G$5/$B$5)+(M88&gt;$B88)*0,IF(AND(ROUND(AVERAGE($C88,$E88,$G88,$I88,$K88,$M88,$O88,$Q88,$S88,$U88,$W88,$Y88,$AA88,#REF!,#REF!),2)-$B88/2&lt;=M88,(ROUND(AVERAGE($C88,$E88,$G88,$I88,$K88,$M88,$O88,$Q88,$S88,$U88,$W88,$Y88,$AA88,#REF!,#REF!),2)+$B88/2&gt;=M88)),($G$5/$B$5),0))))</f>
        <v>0</v>
      </c>
      <c r="O88" s="216" t="str">
        <f t="shared" si="56"/>
        <v/>
      </c>
      <c r="P88" s="217" t="str">
        <f>IF($A88="","",IF(O88="","",IF($K$4="Media aritmética",(O88&lt;=$B88)*($G$5/$B$5)+(O88&gt;$B88)*0,IF(AND(ROUND(AVERAGE($C88,$E88,$G88,$I88,$K88,$M88,$O88,$Q88,$S88,$U88,$W88,$Y88,$AA88,#REF!,#REF!),2)-$B88/2&lt;=O88,(ROUND(AVERAGE($C88,$E88,$G88,$I88,$K88,$M88,$O88,$Q88,$S88,$U88,$W88,$Y88,$AA88,#REF!,#REF!),2)+$B88/2&gt;=O88)),($G$5/$B$5),0))))</f>
        <v/>
      </c>
      <c r="Q88" s="216">
        <f t="shared" si="57"/>
        <v>1737600</v>
      </c>
      <c r="R88" s="217">
        <f>IF($A88="","",IF(Q88="","",IF($K$4="Media aritmética",(Q88&lt;=$B88)*($G$5/$B$5)+(Q88&gt;$B88)*0,IF(AND(ROUND(AVERAGE($C88,$E88,$G88,$I88,$K88,$M88,$O88,$Q88,$S88,$U88,$W88,$Y88,$AA88,#REF!,#REF!),2)-$B88/2&lt;=Q88,(ROUND(AVERAGE($C88,$E88,$G88,$I88,$K88,$M88,$O88,$Q88,$S88,$U88,$W88,$Y88,$AA88,#REF!,#REF!),2)+$B88/2&gt;=Q88)),($G$5/$B$5),0))))</f>
        <v>0</v>
      </c>
      <c r="S88" s="216">
        <f t="shared" si="58"/>
        <v>1194600</v>
      </c>
      <c r="T88" s="217">
        <f>IF($A88="","",IF(S88="","",IF($K$4="Media aritmética",(S88&lt;=$B88)*($G$5/$B$5)+(S88&gt;$B88)*0,IF(AND(ROUND(AVERAGE($C88,$E88,$G88,$I88,$K88,$M88,$O88,$Q88,$S88,$U88,$W88,$Y88,$AA88,#REF!,#REF!),2)-$B88/2&lt;=S88,(ROUND(AVERAGE($C88,$E88,$G88,$I88,$K88,$M88,$O88,$Q88,$S88,$U88,$W88,$Y88,$AA88,#REF!,#REF!),2)+$B88/2&gt;=S88)),($G$5/$B$5),0))))</f>
        <v>0.79207920792079212</v>
      </c>
      <c r="U88" s="216">
        <f t="shared" si="59"/>
        <v>1194600</v>
      </c>
      <c r="V88" s="217">
        <f>IF($A88="","",IF(U88="","",IF($K$4="Media aritmética",(U88&lt;=$B88)*($G$5/$B$5)+(U88&gt;$B88)*0,IF(AND(ROUND(AVERAGE($C88,$E88,$G88,$I88,$K88,$M88,$O88,$Q88,$S88,$U88,$W88,$Y88,$AA88,#REF!,#REF!),2)-$B88/2&lt;=U88,(ROUND(AVERAGE($C88,$E88,$G88,$I88,$K88,$M88,$O88,$Q88,$S88,$U88,$W88,$Y88,$AA88,#REF!,#REF!),2)+$B88/2&gt;=U88)),($G$5/$B$5),0))))</f>
        <v>0.79207920792079212</v>
      </c>
      <c r="W88" s="216" t="str">
        <f t="shared" si="60"/>
        <v/>
      </c>
      <c r="X88" s="217" t="str">
        <f>IF($A88="","",IF(W88="","",IF($K$4="Media aritmética",(W88&lt;=$B88)*($G$5/$B$5)+(W88&gt;$B88)*0,IF(AND(ROUND(AVERAGE($C88,$E88,$G88,$I88,$K88,$M88,$O88,$Q88,$S88,$U88,$W88,$Y88,$AA88,#REF!,#REF!),2)-$B88/2&lt;=W88,(ROUND(AVERAGE($C88,$E88,$G88,$I88,$K88,$M88,$O88,$Q88,$S88,$U88,$W88,$Y88,$AA88,#REF!,#REF!),2)+$B88/2&gt;=W88)),($G$5/$B$5),0))))</f>
        <v/>
      </c>
      <c r="Y88" s="216">
        <f t="shared" si="61"/>
        <v>1162020</v>
      </c>
      <c r="Z88" s="217">
        <f>IF($A88="","",IF(Y88="","",IF($K$4="Media aritmética",(Y88&lt;=$B88)*($G$5/$B$5)+(Y88&gt;$B88)*0,IF(AND(ROUND(AVERAGE($C88,$E88,$G88,$I88,$K88,$M88,$O88,$Q88,$S88,$U88,$W88,$Y88,$AA88,#REF!,#REF!),2)-$B88/2&lt;=Y88,(ROUND(AVERAGE($C88,$E88,$G88,$I88,$K88,$M88,$O88,$Q88,$S88,$U88,$W88,$Y88,$AA88,#REF!,#REF!),2)+$B88/2&gt;=Y88)),($G$5/$B$5),0))))</f>
        <v>0.79207920792079212</v>
      </c>
      <c r="AA88" s="216">
        <f t="shared" si="62"/>
        <v>684940</v>
      </c>
      <c r="AB88" s="217">
        <f>IF($A88="","",IF(AA88="","",IF($K$4="Media aritmética",(AA88&lt;=$B88)*($G$5/$B$5)+(AA88&gt;$B88)*0,IF(AND(ROUND(AVERAGE($C88,$E88,$G88,$I88,$K88,$M88,$O88,$Q88,$S88,$U88,$W88,$Y88,$AA88,#REF!,#REF!),2)-$B88/2&lt;=AA88,(ROUND(AVERAGE($C88,$E88,$G88,$I88,$K88,$M88,$O88,$Q88,$S88,$U88,$W88,$Y88,$AA88,#REF!,#REF!),2)+$B88/2&gt;=AA88)),($G$5/$B$5),0))))</f>
        <v>0.79207920792079212</v>
      </c>
    </row>
    <row r="89" spans="1:28" s="210" customFormat="1" ht="21" customHeight="1">
      <c r="A89" s="221" t="s">
        <v>322</v>
      </c>
      <c r="B89" s="222">
        <f t="shared" si="63"/>
        <v>663888.56000000006</v>
      </c>
      <c r="C89" s="216">
        <f t="shared" si="50"/>
        <v>719910</v>
      </c>
      <c r="D89" s="217">
        <f>IF($A89="","",IF(C89="","",IF($K$4="Media aritmética",(C89&lt;=$B89)*($G$5/$B$5)+(C89&gt;$B89)*0,IF(AND(ROUND(AVERAGE($C89,$E89,$G89,$I89,$K89,$M89,$O89,$Q89,$S89,$U89,$W89,$Y89,$AA89,#REF!,#REF!),2)-$B89/2&lt;=C89,(ROUND(AVERAGE($C89,$E89,$G89,$I89,$K89,$M89,$O89,$Q89,$S89,$U89,$W89,$Y89,$AA89,#REF!,#REF!),2)+$B89/2&gt;=C89)),($G$5/$B$5),0))))</f>
        <v>0</v>
      </c>
      <c r="E89" s="216">
        <f t="shared" si="51"/>
        <v>256500</v>
      </c>
      <c r="F89" s="217">
        <f>IF($A89="","",IF(E89="","",IF($K$4="Media aritmética",(E89&lt;=$B89)*($G$5/$B$5)+(E89&gt;$B89)*0,IF(AND(ROUND(AVERAGE($C89,$E89,$G89,$I89,$K89,$M89,$O89,$Q89,$S89,$U89,$W89,$Y89,$AA89,#REF!,#REF!),2)-$B89/2&lt;=E89,(ROUND(AVERAGE($C89,$E89,$G89,$I89,$K89,$M89,$O89,$Q89,$S89,$U89,$W89,$Y89,$AA89,#REF!,#REF!),2)+$B89/2&gt;=E89)),($G$5/$B$5),0))))</f>
        <v>0.79207920792079212</v>
      </c>
      <c r="G89" s="216" t="str">
        <f t="shared" si="52"/>
        <v/>
      </c>
      <c r="H89" s="217" t="str">
        <f>IF($A89="","",IF(G89="","",IF($K$4="Media aritmética",(G89&lt;=$B89)*($G$5/$B$5)+(G89&gt;$B89)*0,IF(AND(ROUND(AVERAGE($C89,$E89,$G89,$I89,$K89,$M89,$O89,$Q89,$S89,$U89,$W89,$Y89,$AA89,#REF!,#REF!),2)-$B89/2&lt;=G89,(ROUND(AVERAGE($C89,$E89,$G89,$I89,$K89,$M89,$O89,$Q89,$S89,$U89,$W89,$Y89,$AA89,#REF!,#REF!),2)+$B89/2&gt;=G89)),($G$5/$B$5),0))))</f>
        <v/>
      </c>
      <c r="I89" s="216">
        <f t="shared" si="53"/>
        <v>711360</v>
      </c>
      <c r="J89" s="217">
        <f>IF($A89="","",IF(I89="","",IF($K$4="Media aritmética",(I89&lt;=$B89)*($G$5/$B$5)+(I89&gt;$B89)*0,IF(AND(ROUND(AVERAGE($C89,$E89,$G89,$I89,$K89,$M89,$O89,$Q89,$S89,$U89,$W89,$Y89,$AA89,#REF!,#REF!),2)-$B89/2&lt;=I89,(ROUND(AVERAGE($C89,$E89,$G89,$I89,$K89,$M89,$O89,$Q89,$S89,$U89,$W89,$Y89,$AA89,#REF!,#REF!),2)+$B89/2&gt;=I89)),($G$5/$B$5),0))))</f>
        <v>0</v>
      </c>
      <c r="K89" s="216" t="str">
        <f t="shared" si="54"/>
        <v/>
      </c>
      <c r="L89" s="217" t="str">
        <f>IF($A89="","",IF(K89="","",IF($K$4="Media aritmética",(K89&lt;=$B89)*($G$5/$B$5)+(K89&gt;$B89)*0,IF(AND(ROUND(AVERAGE($C89,$E89,$G89,$I89,$K89,$M89,$O89,$Q89,$S89,$U89,$W89,$Y89,$AA89,#REF!,#REF!),2)-$B89/2&lt;=K89,(ROUND(AVERAGE($C89,$E89,$G89,$I89,$K89,$M89,$O89,$Q89,$S89,$U89,$W89,$Y89,$AA89,#REF!,#REF!),2)+$B89/2&gt;=K89)),($G$5/$B$5),0))))</f>
        <v/>
      </c>
      <c r="M89" s="216">
        <f t="shared" si="55"/>
        <v>981540</v>
      </c>
      <c r="N89" s="217">
        <f>IF($A89="","",IF(M89="","",IF($K$4="Media aritmética",(M89&lt;=$B89)*($G$5/$B$5)+(M89&gt;$B89)*0,IF(AND(ROUND(AVERAGE($C89,$E89,$G89,$I89,$K89,$M89,$O89,$Q89,$S89,$U89,$W89,$Y89,$AA89,#REF!,#REF!),2)-$B89/2&lt;=M89,(ROUND(AVERAGE($C89,$E89,$G89,$I89,$K89,$M89,$O89,$Q89,$S89,$U89,$W89,$Y89,$AA89,#REF!,#REF!),2)+$B89/2&gt;=M89)),($G$5/$B$5),0))))</f>
        <v>0</v>
      </c>
      <c r="O89" s="216" t="str">
        <f t="shared" si="56"/>
        <v/>
      </c>
      <c r="P89" s="217" t="str">
        <f>IF($A89="","",IF(O89="","",IF($K$4="Media aritmética",(O89&lt;=$B89)*($G$5/$B$5)+(O89&gt;$B89)*0,IF(AND(ROUND(AVERAGE($C89,$E89,$G89,$I89,$K89,$M89,$O89,$Q89,$S89,$U89,$W89,$Y89,$AA89,#REF!,#REF!),2)-$B89/2&lt;=O89,(ROUND(AVERAGE($C89,$E89,$G89,$I89,$K89,$M89,$O89,$Q89,$S89,$U89,$W89,$Y89,$AA89,#REF!,#REF!),2)+$B89/2&gt;=O89)),($G$5/$B$5),0))))</f>
        <v/>
      </c>
      <c r="Q89" s="216">
        <f t="shared" si="57"/>
        <v>1539000</v>
      </c>
      <c r="R89" s="217">
        <f>IF($A89="","",IF(Q89="","",IF($K$4="Media aritmética",(Q89&lt;=$B89)*($G$5/$B$5)+(Q89&gt;$B89)*0,IF(AND(ROUND(AVERAGE($C89,$E89,$G89,$I89,$K89,$M89,$O89,$Q89,$S89,$U89,$W89,$Y89,$AA89,#REF!,#REF!),2)-$B89/2&lt;=Q89,(ROUND(AVERAGE($C89,$E89,$G89,$I89,$K89,$M89,$O89,$Q89,$S89,$U89,$W89,$Y89,$AA89,#REF!,#REF!),2)+$B89/2&gt;=Q89)),($G$5/$B$5),0))))</f>
        <v>0</v>
      </c>
      <c r="S89" s="216">
        <f t="shared" si="58"/>
        <v>427500</v>
      </c>
      <c r="T89" s="217">
        <f>IF($A89="","",IF(S89="","",IF($K$4="Media aritmética",(S89&lt;=$B89)*($G$5/$B$5)+(S89&gt;$B89)*0,IF(AND(ROUND(AVERAGE($C89,$E89,$G89,$I89,$K89,$M89,$O89,$Q89,$S89,$U89,$W89,$Y89,$AA89,#REF!,#REF!),2)-$B89/2&lt;=S89,(ROUND(AVERAGE($C89,$E89,$G89,$I89,$K89,$M89,$O89,$Q89,$S89,$U89,$W89,$Y89,$AA89,#REF!,#REF!),2)+$B89/2&gt;=S89)),($G$5/$B$5),0))))</f>
        <v>0.79207920792079212</v>
      </c>
      <c r="U89" s="216">
        <f t="shared" si="59"/>
        <v>478800</v>
      </c>
      <c r="V89" s="217">
        <f>IF($A89="","",IF(U89="","",IF($K$4="Media aritmética",(U89&lt;=$B89)*($G$5/$B$5)+(U89&gt;$B89)*0,IF(AND(ROUND(AVERAGE($C89,$E89,$G89,$I89,$K89,$M89,$O89,$Q89,$S89,$U89,$W89,$Y89,$AA89,#REF!,#REF!),2)-$B89/2&lt;=U89,(ROUND(AVERAGE($C89,$E89,$G89,$I89,$K89,$M89,$O89,$Q89,$S89,$U89,$W89,$Y89,$AA89,#REF!,#REF!),2)+$B89/2&gt;=U89)),($G$5/$B$5),0))))</f>
        <v>0.79207920792079212</v>
      </c>
      <c r="W89" s="216" t="str">
        <f t="shared" si="60"/>
        <v/>
      </c>
      <c r="X89" s="217" t="str">
        <f>IF($A89="","",IF(W89="","",IF($K$4="Media aritmética",(W89&lt;=$B89)*($G$5/$B$5)+(W89&gt;$B89)*0,IF(AND(ROUND(AVERAGE($C89,$E89,$G89,$I89,$K89,$M89,$O89,$Q89,$S89,$U89,$W89,$Y89,$AA89,#REF!,#REF!),2)-$B89/2&lt;=W89,(ROUND(AVERAGE($C89,$E89,$G89,$I89,$K89,$M89,$O89,$Q89,$S89,$U89,$W89,$Y89,$AA89,#REF!,#REF!),2)+$B89/2&gt;=W89)),($G$5/$B$5),0))))</f>
        <v/>
      </c>
      <c r="Y89" s="216">
        <f t="shared" si="61"/>
        <v>463410</v>
      </c>
      <c r="Z89" s="217">
        <f>IF($A89="","",IF(Y89="","",IF($K$4="Media aritmética",(Y89&lt;=$B89)*($G$5/$B$5)+(Y89&gt;$B89)*0,IF(AND(ROUND(AVERAGE($C89,$E89,$G89,$I89,$K89,$M89,$O89,$Q89,$S89,$U89,$W89,$Y89,$AA89,#REF!,#REF!),2)-$B89/2&lt;=Y89,(ROUND(AVERAGE($C89,$E89,$G89,$I89,$K89,$M89,$O89,$Q89,$S89,$U89,$W89,$Y89,$AA89,#REF!,#REF!),2)+$B89/2&gt;=Y89)),($G$5/$B$5),0))))</f>
        <v>0.79207920792079212</v>
      </c>
      <c r="AA89" s="216">
        <f t="shared" si="62"/>
        <v>396977</v>
      </c>
      <c r="AB89" s="217">
        <f>IF($A89="","",IF(AA89="","",IF($K$4="Media aritmética",(AA89&lt;=$B89)*($G$5/$B$5)+(AA89&gt;$B89)*0,IF(AND(ROUND(AVERAGE($C89,$E89,$G89,$I89,$K89,$M89,$O89,$Q89,$S89,$U89,$W89,$Y89,$AA89,#REF!,#REF!),2)-$B89/2&lt;=AA89,(ROUND(AVERAGE($C89,$E89,$G89,$I89,$K89,$M89,$O89,$Q89,$S89,$U89,$W89,$Y89,$AA89,#REF!,#REF!),2)+$B89/2&gt;=AA89)),($G$5/$B$5),0))))</f>
        <v>0.79207920792079212</v>
      </c>
    </row>
    <row r="90" spans="1:28" s="210" customFormat="1" ht="21" customHeight="1">
      <c r="A90" s="221" t="s">
        <v>324</v>
      </c>
      <c r="B90" s="222">
        <f t="shared" si="63"/>
        <v>487338.89</v>
      </c>
      <c r="C90" s="216">
        <f t="shared" si="50"/>
        <v>428700</v>
      </c>
      <c r="D90" s="217">
        <f>IF($A90="","",IF(C90="","",IF($K$4="Media aritmética",(C90&lt;=$B90)*($G$5/$B$5)+(C90&gt;$B90)*0,IF(AND(ROUND(AVERAGE($C90,$E90,$G90,$I90,$K90,$M90,$O90,$Q90,$S90,$U90,$W90,$Y90,$AA90,#REF!,#REF!),2)-$B90/2&lt;=C90,(ROUND(AVERAGE($C90,$E90,$G90,$I90,$K90,$M90,$O90,$Q90,$S90,$U90,$W90,$Y90,$AA90,#REF!,#REF!),2)+$B90/2&gt;=C90)),($G$5/$B$5),0))))</f>
        <v>0.79207920792079212</v>
      </c>
      <c r="E90" s="216">
        <f t="shared" si="51"/>
        <v>450000</v>
      </c>
      <c r="F90" s="217">
        <f>IF($A90="","",IF(E90="","",IF($K$4="Media aritmética",(E90&lt;=$B90)*($G$5/$B$5)+(E90&gt;$B90)*0,IF(AND(ROUND(AVERAGE($C90,$E90,$G90,$I90,$K90,$M90,$O90,$Q90,$S90,$U90,$W90,$Y90,$AA90,#REF!,#REF!),2)-$B90/2&lt;=E90,(ROUND(AVERAGE($C90,$E90,$G90,$I90,$K90,$M90,$O90,$Q90,$S90,$U90,$W90,$Y90,$AA90,#REF!,#REF!),2)+$B90/2&gt;=E90)),($G$5/$B$5),0))))</f>
        <v>0.79207920792079212</v>
      </c>
      <c r="G90" s="216" t="str">
        <f t="shared" si="52"/>
        <v/>
      </c>
      <c r="H90" s="217" t="str">
        <f>IF($A90="","",IF(G90="","",IF($K$4="Media aritmética",(G90&lt;=$B90)*($G$5/$B$5)+(G90&gt;$B90)*0,IF(AND(ROUND(AVERAGE($C90,$E90,$G90,$I90,$K90,$M90,$O90,$Q90,$S90,$U90,$W90,$Y90,$AA90,#REF!,#REF!),2)-$B90/2&lt;=G90,(ROUND(AVERAGE($C90,$E90,$G90,$I90,$K90,$M90,$O90,$Q90,$S90,$U90,$W90,$Y90,$AA90,#REF!,#REF!),2)+$B90/2&gt;=G90)),($G$5/$B$5),0))))</f>
        <v/>
      </c>
      <c r="I90" s="216">
        <f t="shared" si="53"/>
        <v>423500</v>
      </c>
      <c r="J90" s="217">
        <f>IF($A90="","",IF(I90="","",IF($K$4="Media aritmética",(I90&lt;=$B90)*($G$5/$B$5)+(I90&gt;$B90)*0,IF(AND(ROUND(AVERAGE($C90,$E90,$G90,$I90,$K90,$M90,$O90,$Q90,$S90,$U90,$W90,$Y90,$AA90,#REF!,#REF!),2)-$B90/2&lt;=I90,(ROUND(AVERAGE($C90,$E90,$G90,$I90,$K90,$M90,$O90,$Q90,$S90,$U90,$W90,$Y90,$AA90,#REF!,#REF!),2)+$B90/2&gt;=I90)),($G$5/$B$5),0))))</f>
        <v>0.79207920792079212</v>
      </c>
      <c r="K90" s="216" t="str">
        <f t="shared" si="54"/>
        <v/>
      </c>
      <c r="L90" s="217" t="str">
        <f>IF($A90="","",IF(K90="","",IF($K$4="Media aritmética",(K90&lt;=$B90)*($G$5/$B$5)+(K90&gt;$B90)*0,IF(AND(ROUND(AVERAGE($C90,$E90,$G90,$I90,$K90,$M90,$O90,$Q90,$S90,$U90,$W90,$Y90,$AA90,#REF!,#REF!),2)-$B90/2&lt;=K90,(ROUND(AVERAGE($C90,$E90,$G90,$I90,$K90,$M90,$O90,$Q90,$S90,$U90,$W90,$Y90,$AA90,#REF!,#REF!),2)+$B90/2&gt;=K90)),($G$5/$B$5),0))))</f>
        <v/>
      </c>
      <c r="M90" s="216">
        <f t="shared" si="55"/>
        <v>57800</v>
      </c>
      <c r="N90" s="217">
        <f>IF($A90="","",IF(M90="","",IF($K$4="Media aritmética",(M90&lt;=$B90)*($G$5/$B$5)+(M90&gt;$B90)*0,IF(AND(ROUND(AVERAGE($C90,$E90,$G90,$I90,$K90,$M90,$O90,$Q90,$S90,$U90,$W90,$Y90,$AA90,#REF!,#REF!),2)-$B90/2&lt;=M90,(ROUND(AVERAGE($C90,$E90,$G90,$I90,$K90,$M90,$O90,$Q90,$S90,$U90,$W90,$Y90,$AA90,#REF!,#REF!),2)+$B90/2&gt;=M90)),($G$5/$B$5),0))))</f>
        <v>0.79207920792079212</v>
      </c>
      <c r="O90" s="216" t="str">
        <f t="shared" si="56"/>
        <v/>
      </c>
      <c r="P90" s="217" t="str">
        <f>IF($A90="","",IF(O90="","",IF($K$4="Media aritmética",(O90&lt;=$B90)*($G$5/$B$5)+(O90&gt;$B90)*0,IF(AND(ROUND(AVERAGE($C90,$E90,$G90,$I90,$K90,$M90,$O90,$Q90,$S90,$U90,$W90,$Y90,$AA90,#REF!,#REF!),2)-$B90/2&lt;=O90,(ROUND(AVERAGE($C90,$E90,$G90,$I90,$K90,$M90,$O90,$Q90,$S90,$U90,$W90,$Y90,$AA90,#REF!,#REF!),2)+$B90/2&gt;=O90)),($G$5/$B$5),0))))</f>
        <v/>
      </c>
      <c r="Q90" s="216">
        <f t="shared" si="57"/>
        <v>1400000</v>
      </c>
      <c r="R90" s="217">
        <f>IF($A90="","",IF(Q90="","",IF($K$4="Media aritmética",(Q90&lt;=$B90)*($G$5/$B$5)+(Q90&gt;$B90)*0,IF(AND(ROUND(AVERAGE($C90,$E90,$G90,$I90,$K90,$M90,$O90,$Q90,$S90,$U90,$W90,$Y90,$AA90,#REF!,#REF!),2)-$B90/2&lt;=Q90,(ROUND(AVERAGE($C90,$E90,$G90,$I90,$K90,$M90,$O90,$Q90,$S90,$U90,$W90,$Y90,$AA90,#REF!,#REF!),2)+$B90/2&gt;=Q90)),($G$5/$B$5),0))))</f>
        <v>0</v>
      </c>
      <c r="S90" s="216">
        <f t="shared" si="58"/>
        <v>310000</v>
      </c>
      <c r="T90" s="217">
        <f>IF($A90="","",IF(S90="","",IF($K$4="Media aritmética",(S90&lt;=$B90)*($G$5/$B$5)+(S90&gt;$B90)*0,IF(AND(ROUND(AVERAGE($C90,$E90,$G90,$I90,$K90,$M90,$O90,$Q90,$S90,$U90,$W90,$Y90,$AA90,#REF!,#REF!),2)-$B90/2&lt;=S90,(ROUND(AVERAGE($C90,$E90,$G90,$I90,$K90,$M90,$O90,$Q90,$S90,$U90,$W90,$Y90,$AA90,#REF!,#REF!),2)+$B90/2&gt;=S90)),($G$5/$B$5),0))))</f>
        <v>0.79207920792079212</v>
      </c>
      <c r="U90" s="216">
        <f t="shared" si="59"/>
        <v>350000</v>
      </c>
      <c r="V90" s="217">
        <f>IF($A90="","",IF(U90="","",IF($K$4="Media aritmética",(U90&lt;=$B90)*($G$5/$B$5)+(U90&gt;$B90)*0,IF(AND(ROUND(AVERAGE($C90,$E90,$G90,$I90,$K90,$M90,$O90,$Q90,$S90,$U90,$W90,$Y90,$AA90,#REF!,#REF!),2)-$B90/2&lt;=U90,(ROUND(AVERAGE($C90,$E90,$G90,$I90,$K90,$M90,$O90,$Q90,$S90,$U90,$W90,$Y90,$AA90,#REF!,#REF!),2)+$B90/2&gt;=U90)),($G$5/$B$5),0))))</f>
        <v>0.79207920792079212</v>
      </c>
      <c r="W90" s="216" t="str">
        <f t="shared" si="60"/>
        <v/>
      </c>
      <c r="X90" s="217" t="str">
        <f>IF($A90="","",IF(W90="","",IF($K$4="Media aritmética",(W90&lt;=$B90)*($G$5/$B$5)+(W90&gt;$B90)*0,IF(AND(ROUND(AVERAGE($C90,$E90,$G90,$I90,$K90,$M90,$O90,$Q90,$S90,$U90,$W90,$Y90,$AA90,#REF!,#REF!),2)-$B90/2&lt;=W90,(ROUND(AVERAGE($C90,$E90,$G90,$I90,$K90,$M90,$O90,$Q90,$S90,$U90,$W90,$Y90,$AA90,#REF!,#REF!),2)+$B90/2&gt;=W90)),($G$5/$B$5),0))))</f>
        <v/>
      </c>
      <c r="Y90" s="216">
        <f t="shared" si="61"/>
        <v>339650</v>
      </c>
      <c r="Z90" s="217">
        <f>IF($A90="","",IF(Y90="","",IF($K$4="Media aritmética",(Y90&lt;=$B90)*($G$5/$B$5)+(Y90&gt;$B90)*0,IF(AND(ROUND(AVERAGE($C90,$E90,$G90,$I90,$K90,$M90,$O90,$Q90,$S90,$U90,$W90,$Y90,$AA90,#REF!,#REF!),2)-$B90/2&lt;=Y90,(ROUND(AVERAGE($C90,$E90,$G90,$I90,$K90,$M90,$O90,$Q90,$S90,$U90,$W90,$Y90,$AA90,#REF!,#REF!),2)+$B90/2&gt;=Y90)),($G$5/$B$5),0))))</f>
        <v>0.79207920792079212</v>
      </c>
      <c r="AA90" s="216">
        <f t="shared" si="62"/>
        <v>626400</v>
      </c>
      <c r="AB90" s="217">
        <f>IF($A90="","",IF(AA90="","",IF($K$4="Media aritmética",(AA90&lt;=$B90)*($G$5/$B$5)+(AA90&gt;$B90)*0,IF(AND(ROUND(AVERAGE($C90,$E90,$G90,$I90,$K90,$M90,$O90,$Q90,$S90,$U90,$W90,$Y90,$AA90,#REF!,#REF!),2)-$B90/2&lt;=AA90,(ROUND(AVERAGE($C90,$E90,$G90,$I90,$K90,$M90,$O90,$Q90,$S90,$U90,$W90,$Y90,$AA90,#REF!,#REF!),2)+$B90/2&gt;=AA90)),($G$5/$B$5),0))))</f>
        <v>0</v>
      </c>
    </row>
    <row r="91" spans="1:28" s="210" customFormat="1" ht="21" customHeight="1">
      <c r="A91" s="221" t="s">
        <v>332</v>
      </c>
      <c r="B91" s="222">
        <f t="shared" si="63"/>
        <v>1087666.67</v>
      </c>
      <c r="C91" s="216">
        <f t="shared" si="50"/>
        <v>912600</v>
      </c>
      <c r="D91" s="217">
        <f>IF($A91="","",IF(C91="","",IF($K$4="Media aritmética",(C91&lt;=$B91)*($G$5/$B$5)+(C91&gt;$B91)*0,IF(AND(ROUND(AVERAGE($C91,$E91,$G91,$I91,$K91,$M91,$O91,$Q91,$S91,$U91,$W91,$Y91,$AA91,#REF!,#REF!),2)-$B91/2&lt;=C91,(ROUND(AVERAGE($C91,$E91,$G91,$I91,$K91,$M91,$O91,$Q91,$S91,$U91,$W91,$Y91,$AA91,#REF!,#REF!),2)+$B91/2&gt;=C91)),($G$5/$B$5),0))))</f>
        <v>0.79207920792079212</v>
      </c>
      <c r="E91" s="216">
        <f t="shared" si="51"/>
        <v>1404000</v>
      </c>
      <c r="F91" s="217">
        <f>IF($A91="","",IF(E91="","",IF($K$4="Media aritmética",(E91&lt;=$B91)*($G$5/$B$5)+(E91&gt;$B91)*0,IF(AND(ROUND(AVERAGE($C91,$E91,$G91,$I91,$K91,$M91,$O91,$Q91,$S91,$U91,$W91,$Y91,$AA91,#REF!,#REF!),2)-$B91/2&lt;=E91,(ROUND(AVERAGE($C91,$E91,$G91,$I91,$K91,$M91,$O91,$Q91,$S91,$U91,$W91,$Y91,$AA91,#REF!,#REF!),2)+$B91/2&gt;=E91)),($G$5/$B$5),0))))</f>
        <v>0</v>
      </c>
      <c r="G91" s="216" t="str">
        <f t="shared" si="52"/>
        <v/>
      </c>
      <c r="H91" s="217" t="str">
        <f>IF($A91="","",IF(G91="","",IF($K$4="Media aritmética",(G91&lt;=$B91)*($G$5/$B$5)+(G91&gt;$B91)*0,IF(AND(ROUND(AVERAGE($C91,$E91,$G91,$I91,$K91,$M91,$O91,$Q91,$S91,$U91,$W91,$Y91,$AA91,#REF!,#REF!),2)-$B91/2&lt;=G91,(ROUND(AVERAGE($C91,$E91,$G91,$I91,$K91,$M91,$O91,$Q91,$S91,$U91,$W91,$Y91,$AA91,#REF!,#REF!),2)+$B91/2&gt;=G91)),($G$5/$B$5),0))))</f>
        <v/>
      </c>
      <c r="I91" s="216">
        <f t="shared" si="53"/>
        <v>1326000</v>
      </c>
      <c r="J91" s="217">
        <f>IF($A91="","",IF(I91="","",IF($K$4="Media aritmética",(I91&lt;=$B91)*($G$5/$B$5)+(I91&gt;$B91)*0,IF(AND(ROUND(AVERAGE($C91,$E91,$G91,$I91,$K91,$M91,$O91,$Q91,$S91,$U91,$W91,$Y91,$AA91,#REF!,#REF!),2)-$B91/2&lt;=I91,(ROUND(AVERAGE($C91,$E91,$G91,$I91,$K91,$M91,$O91,$Q91,$S91,$U91,$W91,$Y91,$AA91,#REF!,#REF!),2)+$B91/2&gt;=I91)),($G$5/$B$5),0))))</f>
        <v>0</v>
      </c>
      <c r="K91" s="216" t="str">
        <f t="shared" si="54"/>
        <v/>
      </c>
      <c r="L91" s="217" t="str">
        <f>IF($A91="","",IF(K91="","",IF($K$4="Media aritmética",(K91&lt;=$B91)*($G$5/$B$5)+(K91&gt;$B91)*0,IF(AND(ROUND(AVERAGE($C91,$E91,$G91,$I91,$K91,$M91,$O91,$Q91,$S91,$U91,$W91,$Y91,$AA91,#REF!,#REF!),2)-$B91/2&lt;=K91,(ROUND(AVERAGE($C91,$E91,$G91,$I91,$K91,$M91,$O91,$Q91,$S91,$U91,$W91,$Y91,$AA91,#REF!,#REF!),2)+$B91/2&gt;=K91)),($G$5/$B$5),0))))</f>
        <v/>
      </c>
      <c r="M91" s="216">
        <f t="shared" si="55"/>
        <v>1154400</v>
      </c>
      <c r="N91" s="217">
        <f>IF($A91="","",IF(M91="","",IF($K$4="Media aritmética",(M91&lt;=$B91)*($G$5/$B$5)+(M91&gt;$B91)*0,IF(AND(ROUND(AVERAGE($C91,$E91,$G91,$I91,$K91,$M91,$O91,$Q91,$S91,$U91,$W91,$Y91,$AA91,#REF!,#REF!),2)-$B91/2&lt;=M91,(ROUND(AVERAGE($C91,$E91,$G91,$I91,$K91,$M91,$O91,$Q91,$S91,$U91,$W91,$Y91,$AA91,#REF!,#REF!),2)+$B91/2&gt;=M91)),($G$5/$B$5),0))))</f>
        <v>0</v>
      </c>
      <c r="O91" s="216" t="str">
        <f t="shared" si="56"/>
        <v/>
      </c>
      <c r="P91" s="217" t="str">
        <f>IF($A91="","",IF(O91="","",IF($K$4="Media aritmética",(O91&lt;=$B91)*($G$5/$B$5)+(O91&gt;$B91)*0,IF(AND(ROUND(AVERAGE($C91,$E91,$G91,$I91,$K91,$M91,$O91,$Q91,$S91,$U91,$W91,$Y91,$AA91,#REF!,#REF!),2)-$B91/2&lt;=O91,(ROUND(AVERAGE($C91,$E91,$G91,$I91,$K91,$M91,$O91,$Q91,$S91,$U91,$W91,$Y91,$AA91,#REF!,#REF!),2)+$B91/2&gt;=O91)),($G$5/$B$5),0))))</f>
        <v/>
      </c>
      <c r="Q91" s="216">
        <f t="shared" si="57"/>
        <v>1326000</v>
      </c>
      <c r="R91" s="217">
        <f>IF($A91="","",IF(Q91="","",IF($K$4="Media aritmética",(Q91&lt;=$B91)*($G$5/$B$5)+(Q91&gt;$B91)*0,IF(AND(ROUND(AVERAGE($C91,$E91,$G91,$I91,$K91,$M91,$O91,$Q91,$S91,$U91,$W91,$Y91,$AA91,#REF!,#REF!),2)-$B91/2&lt;=Q91,(ROUND(AVERAGE($C91,$E91,$G91,$I91,$K91,$M91,$O91,$Q91,$S91,$U91,$W91,$Y91,$AA91,#REF!,#REF!),2)+$B91/2&gt;=Q91)),($G$5/$B$5),0))))</f>
        <v>0</v>
      </c>
      <c r="S91" s="216">
        <f t="shared" si="58"/>
        <v>858000</v>
      </c>
      <c r="T91" s="217">
        <f>IF($A91="","",IF(S91="","",IF($K$4="Media aritmética",(S91&lt;=$B91)*($G$5/$B$5)+(S91&gt;$B91)*0,IF(AND(ROUND(AVERAGE($C91,$E91,$G91,$I91,$K91,$M91,$O91,$Q91,$S91,$U91,$W91,$Y91,$AA91,#REF!,#REF!),2)-$B91/2&lt;=S91,(ROUND(AVERAGE($C91,$E91,$G91,$I91,$K91,$M91,$O91,$Q91,$S91,$U91,$W91,$Y91,$AA91,#REF!,#REF!),2)+$B91/2&gt;=S91)),($G$5/$B$5),0))))</f>
        <v>0.79207920792079212</v>
      </c>
      <c r="U91" s="216">
        <f t="shared" si="59"/>
        <v>936000</v>
      </c>
      <c r="V91" s="217">
        <f>IF($A91="","",IF(U91="","",IF($K$4="Media aritmética",(U91&lt;=$B91)*($G$5/$B$5)+(U91&gt;$B91)*0,IF(AND(ROUND(AVERAGE($C91,$E91,$G91,$I91,$K91,$M91,$O91,$Q91,$S91,$U91,$W91,$Y91,$AA91,#REF!,#REF!),2)-$B91/2&lt;=U91,(ROUND(AVERAGE($C91,$E91,$G91,$I91,$K91,$M91,$O91,$Q91,$S91,$U91,$W91,$Y91,$AA91,#REF!,#REF!),2)+$B91/2&gt;=U91)),($G$5/$B$5),0))))</f>
        <v>0.79207920792079212</v>
      </c>
      <c r="W91" s="216" t="str">
        <f t="shared" si="60"/>
        <v/>
      </c>
      <c r="X91" s="217" t="str">
        <f>IF($A91="","",IF(W91="","",IF($K$4="Media aritmética",(W91&lt;=$B91)*($G$5/$B$5)+(W91&gt;$B91)*0,IF(AND(ROUND(AVERAGE($C91,$E91,$G91,$I91,$K91,$M91,$O91,$Q91,$S91,$U91,$W91,$Y91,$AA91,#REF!,#REF!),2)-$B91/2&lt;=W91,(ROUND(AVERAGE($C91,$E91,$G91,$I91,$K91,$M91,$O91,$Q91,$S91,$U91,$W91,$Y91,$AA91,#REF!,#REF!),2)+$B91/2&gt;=W91)),($G$5/$B$5),0))))</f>
        <v/>
      </c>
      <c r="Y91" s="216">
        <f t="shared" si="61"/>
        <v>912600</v>
      </c>
      <c r="Z91" s="217">
        <f>IF($A91="","",IF(Y91="","",IF($K$4="Media aritmética",(Y91&lt;=$B91)*($G$5/$B$5)+(Y91&gt;$B91)*0,IF(AND(ROUND(AVERAGE($C91,$E91,$G91,$I91,$K91,$M91,$O91,$Q91,$S91,$U91,$W91,$Y91,$AA91,#REF!,#REF!),2)-$B91/2&lt;=Y91,(ROUND(AVERAGE($C91,$E91,$G91,$I91,$K91,$M91,$O91,$Q91,$S91,$U91,$W91,$Y91,$AA91,#REF!,#REF!),2)+$B91/2&gt;=Y91)),($G$5/$B$5),0))))</f>
        <v>0.79207920792079212</v>
      </c>
      <c r="AA91" s="216">
        <f t="shared" si="62"/>
        <v>959400</v>
      </c>
      <c r="AB91" s="217">
        <f>IF($A91="","",IF(AA91="","",IF($K$4="Media aritmética",(AA91&lt;=$B91)*($G$5/$B$5)+(AA91&gt;$B91)*0,IF(AND(ROUND(AVERAGE($C91,$E91,$G91,$I91,$K91,$M91,$O91,$Q91,$S91,$U91,$W91,$Y91,$AA91,#REF!,#REF!),2)-$B91/2&lt;=AA91,(ROUND(AVERAGE($C91,$E91,$G91,$I91,$K91,$M91,$O91,$Q91,$S91,$U91,$W91,$Y91,$AA91,#REF!,#REF!),2)+$B91/2&gt;=AA91)),($G$5/$B$5),0))))</f>
        <v>0.79207920792079212</v>
      </c>
    </row>
    <row r="92" spans="1:28" s="210" customFormat="1" ht="21" customHeight="1">
      <c r="A92" s="221" t="s">
        <v>336</v>
      </c>
      <c r="B92" s="222">
        <f t="shared" si="63"/>
        <v>270346.11</v>
      </c>
      <c r="C92" s="216">
        <f t="shared" si="50"/>
        <v>244500</v>
      </c>
      <c r="D92" s="217">
        <f>IF($A92="","",IF(C92="","",IF($K$4="Media aritmética",(C92&lt;=$B92)*($G$5/$B$5)+(C92&gt;$B92)*0,IF(AND(ROUND(AVERAGE($C92,$E92,$G92,$I92,$K92,$M92,$O92,$Q92,$S92,$U92,$W92,$Y92,$AA92,#REF!,#REF!),2)-$B92/2&lt;=C92,(ROUND(AVERAGE($C92,$E92,$G92,$I92,$K92,$M92,$O92,$Q92,$S92,$U92,$W92,$Y92,$AA92,#REF!,#REF!),2)+$B92/2&gt;=C92)),($G$5/$B$5),0))))</f>
        <v>0.79207920792079212</v>
      </c>
      <c r="E92" s="216">
        <f t="shared" si="51"/>
        <v>275000</v>
      </c>
      <c r="F92" s="217">
        <f>IF($A92="","",IF(E92="","",IF($K$4="Media aritmética",(E92&lt;=$B92)*($G$5/$B$5)+(E92&gt;$B92)*0,IF(AND(ROUND(AVERAGE($C92,$E92,$G92,$I92,$K92,$M92,$O92,$Q92,$S92,$U92,$W92,$Y92,$AA92,#REF!,#REF!),2)-$B92/2&lt;=E92,(ROUND(AVERAGE($C92,$E92,$G92,$I92,$K92,$M92,$O92,$Q92,$S92,$U92,$W92,$Y92,$AA92,#REF!,#REF!),2)+$B92/2&gt;=E92)),($G$5/$B$5),0))))</f>
        <v>0</v>
      </c>
      <c r="G92" s="216" t="str">
        <f t="shared" si="52"/>
        <v/>
      </c>
      <c r="H92" s="217" t="str">
        <f>IF($A92="","",IF(G92="","",IF($K$4="Media aritmética",(G92&lt;=$B92)*($G$5/$B$5)+(G92&gt;$B92)*0,IF(AND(ROUND(AVERAGE($C92,$E92,$G92,$I92,$K92,$M92,$O92,$Q92,$S92,$U92,$W92,$Y92,$AA92,#REF!,#REF!),2)-$B92/2&lt;=G92,(ROUND(AVERAGE($C92,$E92,$G92,$I92,$K92,$M92,$O92,$Q92,$S92,$U92,$W92,$Y92,$AA92,#REF!,#REF!),2)+$B92/2&gt;=G92)),($G$5/$B$5),0))))</f>
        <v/>
      </c>
      <c r="I92" s="216">
        <f t="shared" si="53"/>
        <v>243000</v>
      </c>
      <c r="J92" s="217">
        <f>IF($A92="","",IF(I92="","",IF($K$4="Media aritmética",(I92&lt;=$B92)*($G$5/$B$5)+(I92&gt;$B92)*0,IF(AND(ROUND(AVERAGE($C92,$E92,$G92,$I92,$K92,$M92,$O92,$Q92,$S92,$U92,$W92,$Y92,$AA92,#REF!,#REF!),2)-$B92/2&lt;=I92,(ROUND(AVERAGE($C92,$E92,$G92,$I92,$K92,$M92,$O92,$Q92,$S92,$U92,$W92,$Y92,$AA92,#REF!,#REF!),2)+$B92/2&gt;=I92)),($G$5/$B$5),0))))</f>
        <v>0.79207920792079212</v>
      </c>
      <c r="K92" s="216" t="str">
        <f t="shared" si="54"/>
        <v/>
      </c>
      <c r="L92" s="217" t="str">
        <f>IF($A92="","",IF(K92="","",IF($K$4="Media aritmética",(K92&lt;=$B92)*($G$5/$B$5)+(K92&gt;$B92)*0,IF(AND(ROUND(AVERAGE($C92,$E92,$G92,$I92,$K92,$M92,$O92,$Q92,$S92,$U92,$W92,$Y92,$AA92,#REF!,#REF!),2)-$B92/2&lt;=K92,(ROUND(AVERAGE($C92,$E92,$G92,$I92,$K92,$M92,$O92,$Q92,$S92,$U92,$W92,$Y92,$AA92,#REF!,#REF!),2)+$B92/2&gt;=K92)),($G$5/$B$5),0))))</f>
        <v/>
      </c>
      <c r="M92" s="216">
        <f t="shared" si="55"/>
        <v>305000</v>
      </c>
      <c r="N92" s="217">
        <f>IF($A92="","",IF(M92="","",IF($K$4="Media aritmética",(M92&lt;=$B92)*($G$5/$B$5)+(M92&gt;$B92)*0,IF(AND(ROUND(AVERAGE($C92,$E92,$G92,$I92,$K92,$M92,$O92,$Q92,$S92,$U92,$W92,$Y92,$AA92,#REF!,#REF!),2)-$B92/2&lt;=M92,(ROUND(AVERAGE($C92,$E92,$G92,$I92,$K92,$M92,$O92,$Q92,$S92,$U92,$W92,$Y92,$AA92,#REF!,#REF!),2)+$B92/2&gt;=M92)),($G$5/$B$5),0))))</f>
        <v>0</v>
      </c>
      <c r="O92" s="216" t="str">
        <f t="shared" si="56"/>
        <v/>
      </c>
      <c r="P92" s="217" t="str">
        <f>IF($A92="","",IF(O92="","",IF($K$4="Media aritmética",(O92&lt;=$B92)*($G$5/$B$5)+(O92&gt;$B92)*0,IF(AND(ROUND(AVERAGE($C92,$E92,$G92,$I92,$K92,$M92,$O92,$Q92,$S92,$U92,$W92,$Y92,$AA92,#REF!,#REF!),2)-$B92/2&lt;=O92,(ROUND(AVERAGE($C92,$E92,$G92,$I92,$K92,$M92,$O92,$Q92,$S92,$U92,$W92,$Y92,$AA92,#REF!,#REF!),2)+$B92/2&gt;=O92)),($G$5/$B$5),0))))</f>
        <v/>
      </c>
      <c r="Q92" s="216">
        <f t="shared" si="57"/>
        <v>400000</v>
      </c>
      <c r="R92" s="217">
        <f>IF($A92="","",IF(Q92="","",IF($K$4="Media aritmética",(Q92&lt;=$B92)*($G$5/$B$5)+(Q92&gt;$B92)*0,IF(AND(ROUND(AVERAGE($C92,$E92,$G92,$I92,$K92,$M92,$O92,$Q92,$S92,$U92,$W92,$Y92,$AA92,#REF!,#REF!),2)-$B92/2&lt;=Q92,(ROUND(AVERAGE($C92,$E92,$G92,$I92,$K92,$M92,$O92,$Q92,$S92,$U92,$W92,$Y92,$AA92,#REF!,#REF!),2)+$B92/2&gt;=Q92)),($G$5/$B$5),0))))</f>
        <v>0</v>
      </c>
      <c r="S92" s="216">
        <f t="shared" si="58"/>
        <v>225000</v>
      </c>
      <c r="T92" s="217">
        <f>IF($A92="","",IF(S92="","",IF($K$4="Media aritmética",(S92&lt;=$B92)*($G$5/$B$5)+(S92&gt;$B92)*0,IF(AND(ROUND(AVERAGE($C92,$E92,$G92,$I92,$K92,$M92,$O92,$Q92,$S92,$U92,$W92,$Y92,$AA92,#REF!,#REF!),2)-$B92/2&lt;=S92,(ROUND(AVERAGE($C92,$E92,$G92,$I92,$K92,$M92,$O92,$Q92,$S92,$U92,$W92,$Y92,$AA92,#REF!,#REF!),2)+$B92/2&gt;=S92)),($G$5/$B$5),0))))</f>
        <v>0.79207920792079212</v>
      </c>
      <c r="U92" s="216">
        <f t="shared" si="59"/>
        <v>230000</v>
      </c>
      <c r="V92" s="217">
        <f>IF($A92="","",IF(U92="","",IF($K$4="Media aritmética",(U92&lt;=$B92)*($G$5/$B$5)+(U92&gt;$B92)*0,IF(AND(ROUND(AVERAGE($C92,$E92,$G92,$I92,$K92,$M92,$O92,$Q92,$S92,$U92,$W92,$Y92,$AA92,#REF!,#REF!),2)-$B92/2&lt;=U92,(ROUND(AVERAGE($C92,$E92,$G92,$I92,$K92,$M92,$O92,$Q92,$S92,$U92,$W92,$Y92,$AA92,#REF!,#REF!),2)+$B92/2&gt;=U92)),($G$5/$B$5),0))))</f>
        <v>0.79207920792079212</v>
      </c>
      <c r="W92" s="216" t="str">
        <f t="shared" si="60"/>
        <v/>
      </c>
      <c r="X92" s="217" t="str">
        <f>IF($A92="","",IF(W92="","",IF($K$4="Media aritmética",(W92&lt;=$B92)*($G$5/$B$5)+(W92&gt;$B92)*0,IF(AND(ROUND(AVERAGE($C92,$E92,$G92,$I92,$K92,$M92,$O92,$Q92,$S92,$U92,$W92,$Y92,$AA92,#REF!,#REF!),2)-$B92/2&lt;=W92,(ROUND(AVERAGE($C92,$E92,$G92,$I92,$K92,$M92,$O92,$Q92,$S92,$U92,$W92,$Y92,$AA92,#REF!,#REF!),2)+$B92/2&gt;=W92)),($G$5/$B$5),0))))</f>
        <v/>
      </c>
      <c r="Y92" s="216">
        <f t="shared" si="61"/>
        <v>223500</v>
      </c>
      <c r="Z92" s="217">
        <f>IF($A92="","",IF(Y92="","",IF($K$4="Media aritmética",(Y92&lt;=$B92)*($G$5/$B$5)+(Y92&gt;$B92)*0,IF(AND(ROUND(AVERAGE($C92,$E92,$G92,$I92,$K92,$M92,$O92,$Q92,$S92,$U92,$W92,$Y92,$AA92,#REF!,#REF!),2)-$B92/2&lt;=Y92,(ROUND(AVERAGE($C92,$E92,$G92,$I92,$K92,$M92,$O92,$Q92,$S92,$U92,$W92,$Y92,$AA92,#REF!,#REF!),2)+$B92/2&gt;=Y92)),($G$5/$B$5),0))))</f>
        <v>0.79207920792079212</v>
      </c>
      <c r="AA92" s="216">
        <f t="shared" si="62"/>
        <v>287115</v>
      </c>
      <c r="AB92" s="217">
        <f>IF($A92="","",IF(AA92="","",IF($K$4="Media aritmética",(AA92&lt;=$B92)*($G$5/$B$5)+(AA92&gt;$B92)*0,IF(AND(ROUND(AVERAGE($C92,$E92,$G92,$I92,$K92,$M92,$O92,$Q92,$S92,$U92,$W92,$Y92,$AA92,#REF!,#REF!),2)-$B92/2&lt;=AA92,(ROUND(AVERAGE($C92,$E92,$G92,$I92,$K92,$M92,$O92,$Q92,$S92,$U92,$W92,$Y92,$AA92,#REF!,#REF!),2)+$B92/2&gt;=AA92)),($G$5/$B$5),0))))</f>
        <v>0</v>
      </c>
    </row>
    <row r="93" spans="1:28" s="210" customFormat="1" ht="21" customHeight="1">
      <c r="A93" s="221" t="s">
        <v>340</v>
      </c>
      <c r="B93" s="222">
        <f t="shared" si="63"/>
        <v>446700</v>
      </c>
      <c r="C93" s="216">
        <f t="shared" si="50"/>
        <v>446400</v>
      </c>
      <c r="D93" s="217">
        <f>IF($A93="","",IF(C93="","",IF($K$4="Media aritmética",(C93&lt;=$B93)*($G$5/$B$5)+(C93&gt;$B93)*0,IF(AND(ROUND(AVERAGE($C93,$E93,$G93,$I93,$K93,$M93,$O93,$Q93,$S93,$U93,$W93,$Y93,$AA93,#REF!,#REF!),2)-$B93/2&lt;=C93,(ROUND(AVERAGE($C93,$E93,$G93,$I93,$K93,$M93,$O93,$Q93,$S93,$U93,$W93,$Y93,$AA93,#REF!,#REF!),2)+$B93/2&gt;=C93)),($G$5/$B$5),0))))</f>
        <v>0.79207920792079212</v>
      </c>
      <c r="E93" s="216">
        <f t="shared" si="51"/>
        <v>495000</v>
      </c>
      <c r="F93" s="217">
        <f>IF($A93="","",IF(E93="","",IF($K$4="Media aritmética",(E93&lt;=$B93)*($G$5/$B$5)+(E93&gt;$B93)*0,IF(AND(ROUND(AVERAGE($C93,$E93,$G93,$I93,$K93,$M93,$O93,$Q93,$S93,$U93,$W93,$Y93,$AA93,#REF!,#REF!),2)-$B93/2&lt;=E93,(ROUND(AVERAGE($C93,$E93,$G93,$I93,$K93,$M93,$O93,$Q93,$S93,$U93,$W93,$Y93,$AA93,#REF!,#REF!),2)+$B93/2&gt;=E93)),($G$5/$B$5),0))))</f>
        <v>0</v>
      </c>
      <c r="G93" s="216" t="str">
        <f t="shared" si="52"/>
        <v/>
      </c>
      <c r="H93" s="217" t="str">
        <f>IF($A93="","",IF(G93="","",IF($K$4="Media aritmética",(G93&lt;=$B93)*($G$5/$B$5)+(G93&gt;$B93)*0,IF(AND(ROUND(AVERAGE($C93,$E93,$G93,$I93,$K93,$M93,$O93,$Q93,$S93,$U93,$W93,$Y93,$AA93,#REF!,#REF!),2)-$B93/2&lt;=G93,(ROUND(AVERAGE($C93,$E93,$G93,$I93,$K93,$M93,$O93,$Q93,$S93,$U93,$W93,$Y93,$AA93,#REF!,#REF!),2)+$B93/2&gt;=G93)),($G$5/$B$5),0))))</f>
        <v/>
      </c>
      <c r="I93" s="216">
        <f t="shared" si="53"/>
        <v>441000</v>
      </c>
      <c r="J93" s="217">
        <f>IF($A93="","",IF(I93="","",IF($K$4="Media aritmética",(I93&lt;=$B93)*($G$5/$B$5)+(I93&gt;$B93)*0,IF(AND(ROUND(AVERAGE($C93,$E93,$G93,$I93,$K93,$M93,$O93,$Q93,$S93,$U93,$W93,$Y93,$AA93,#REF!,#REF!),2)-$B93/2&lt;=I93,(ROUND(AVERAGE($C93,$E93,$G93,$I93,$K93,$M93,$O93,$Q93,$S93,$U93,$W93,$Y93,$AA93,#REF!,#REF!),2)+$B93/2&gt;=I93)),($G$5/$B$5),0))))</f>
        <v>0.79207920792079212</v>
      </c>
      <c r="K93" s="216" t="str">
        <f t="shared" si="54"/>
        <v/>
      </c>
      <c r="L93" s="217" t="str">
        <f>IF($A93="","",IF(K93="","",IF($K$4="Media aritmética",(K93&lt;=$B93)*($G$5/$B$5)+(K93&gt;$B93)*0,IF(AND(ROUND(AVERAGE($C93,$E93,$G93,$I93,$K93,$M93,$O93,$Q93,$S93,$U93,$W93,$Y93,$AA93,#REF!,#REF!),2)-$B93/2&lt;=K93,(ROUND(AVERAGE($C93,$E93,$G93,$I93,$K93,$M93,$O93,$Q93,$S93,$U93,$W93,$Y93,$AA93,#REF!,#REF!),2)+$B93/2&gt;=K93)),($G$5/$B$5),0))))</f>
        <v/>
      </c>
      <c r="M93" s="216">
        <f t="shared" si="55"/>
        <v>577800</v>
      </c>
      <c r="N93" s="217">
        <f>IF($A93="","",IF(M93="","",IF($K$4="Media aritmética",(M93&lt;=$B93)*($G$5/$B$5)+(M93&gt;$B93)*0,IF(AND(ROUND(AVERAGE($C93,$E93,$G93,$I93,$K93,$M93,$O93,$Q93,$S93,$U93,$W93,$Y93,$AA93,#REF!,#REF!),2)-$B93/2&lt;=M93,(ROUND(AVERAGE($C93,$E93,$G93,$I93,$K93,$M93,$O93,$Q93,$S93,$U93,$W93,$Y93,$AA93,#REF!,#REF!),2)+$B93/2&gt;=M93)),($G$5/$B$5),0))))</f>
        <v>0</v>
      </c>
      <c r="O93" s="216" t="str">
        <f t="shared" si="56"/>
        <v/>
      </c>
      <c r="P93" s="217" t="str">
        <f>IF($A93="","",IF(O93="","",IF($K$4="Media aritmética",(O93&lt;=$B93)*($G$5/$B$5)+(O93&gt;$B93)*0,IF(AND(ROUND(AVERAGE($C93,$E93,$G93,$I93,$K93,$M93,$O93,$Q93,$S93,$U93,$W93,$Y93,$AA93,#REF!,#REF!),2)-$B93/2&lt;=O93,(ROUND(AVERAGE($C93,$E93,$G93,$I93,$K93,$M93,$O93,$Q93,$S93,$U93,$W93,$Y93,$AA93,#REF!,#REF!),2)+$B93/2&gt;=O93)),($G$5/$B$5),0))))</f>
        <v/>
      </c>
      <c r="Q93" s="216">
        <f t="shared" si="57"/>
        <v>810000</v>
      </c>
      <c r="R93" s="217">
        <f>IF($A93="","",IF(Q93="","",IF($K$4="Media aritmética",(Q93&lt;=$B93)*($G$5/$B$5)+(Q93&gt;$B93)*0,IF(AND(ROUND(AVERAGE($C93,$E93,$G93,$I93,$K93,$M93,$O93,$Q93,$S93,$U93,$W93,$Y93,$AA93,#REF!,#REF!),2)-$B93/2&lt;=Q93,(ROUND(AVERAGE($C93,$E93,$G93,$I93,$K93,$M93,$O93,$Q93,$S93,$U93,$W93,$Y93,$AA93,#REF!,#REF!),2)+$B93/2&gt;=Q93)),($G$5/$B$5),0))))</f>
        <v>0</v>
      </c>
      <c r="S93" s="216">
        <f t="shared" si="58"/>
        <v>315000</v>
      </c>
      <c r="T93" s="217">
        <f>IF($A93="","",IF(S93="","",IF($K$4="Media aritmética",(S93&lt;=$B93)*($G$5/$B$5)+(S93&gt;$B93)*0,IF(AND(ROUND(AVERAGE($C93,$E93,$G93,$I93,$K93,$M93,$O93,$Q93,$S93,$U93,$W93,$Y93,$AA93,#REF!,#REF!),2)-$B93/2&lt;=S93,(ROUND(AVERAGE($C93,$E93,$G93,$I93,$K93,$M93,$O93,$Q93,$S93,$U93,$W93,$Y93,$AA93,#REF!,#REF!),2)+$B93/2&gt;=S93)),($G$5/$B$5),0))))</f>
        <v>0.79207920792079212</v>
      </c>
      <c r="U93" s="216">
        <f t="shared" si="59"/>
        <v>270000</v>
      </c>
      <c r="V93" s="217">
        <f>IF($A93="","",IF(U93="","",IF($K$4="Media aritmética",(U93&lt;=$B93)*($G$5/$B$5)+(U93&gt;$B93)*0,IF(AND(ROUND(AVERAGE($C93,$E93,$G93,$I93,$K93,$M93,$O93,$Q93,$S93,$U93,$W93,$Y93,$AA93,#REF!,#REF!),2)-$B93/2&lt;=U93,(ROUND(AVERAGE($C93,$E93,$G93,$I93,$K93,$M93,$O93,$Q93,$S93,$U93,$W93,$Y93,$AA93,#REF!,#REF!),2)+$B93/2&gt;=U93)),($G$5/$B$5),0))))</f>
        <v>0.79207920792079212</v>
      </c>
      <c r="W93" s="216" t="str">
        <f t="shared" si="60"/>
        <v/>
      </c>
      <c r="X93" s="217" t="str">
        <f>IF($A93="","",IF(W93="","",IF($K$4="Media aritmética",(W93&lt;=$B93)*($G$5/$B$5)+(W93&gt;$B93)*0,IF(AND(ROUND(AVERAGE($C93,$E93,$G93,$I93,$K93,$M93,$O93,$Q93,$S93,$U93,$W93,$Y93,$AA93,#REF!,#REF!),2)-$B93/2&lt;=W93,(ROUND(AVERAGE($C93,$E93,$G93,$I93,$K93,$M93,$O93,$Q93,$S93,$U93,$W93,$Y93,$AA93,#REF!,#REF!),2)+$B93/2&gt;=W93)),($G$5/$B$5),0))))</f>
        <v/>
      </c>
      <c r="Y93" s="216">
        <f t="shared" si="61"/>
        <v>279000</v>
      </c>
      <c r="Z93" s="217">
        <f>IF($A93="","",IF(Y93="","",IF($K$4="Media aritmética",(Y93&lt;=$B93)*($G$5/$B$5)+(Y93&gt;$B93)*0,IF(AND(ROUND(AVERAGE($C93,$E93,$G93,$I93,$K93,$M93,$O93,$Q93,$S93,$U93,$W93,$Y93,$AA93,#REF!,#REF!),2)-$B93/2&lt;=Y93,(ROUND(AVERAGE($C93,$E93,$G93,$I93,$K93,$M93,$O93,$Q93,$S93,$U93,$W93,$Y93,$AA93,#REF!,#REF!),2)+$B93/2&gt;=Y93)),($G$5/$B$5),0))))</f>
        <v>0.79207920792079212</v>
      </c>
      <c r="AA93" s="216">
        <f t="shared" si="62"/>
        <v>386100</v>
      </c>
      <c r="AB93" s="217">
        <f>IF($A93="","",IF(AA93="","",IF($K$4="Media aritmética",(AA93&lt;=$B93)*($G$5/$B$5)+(AA93&gt;$B93)*0,IF(AND(ROUND(AVERAGE($C93,$E93,$G93,$I93,$K93,$M93,$O93,$Q93,$S93,$U93,$W93,$Y93,$AA93,#REF!,#REF!),2)-$B93/2&lt;=AA93,(ROUND(AVERAGE($C93,$E93,$G93,$I93,$K93,$M93,$O93,$Q93,$S93,$U93,$W93,$Y93,$AA93,#REF!,#REF!),2)+$B93/2&gt;=AA93)),($G$5/$B$5),0))))</f>
        <v>0.79207920792079212</v>
      </c>
    </row>
    <row r="94" spans="1:28" s="210" customFormat="1" ht="21" customHeight="1">
      <c r="A94" s="221" t="s">
        <v>344</v>
      </c>
      <c r="B94" s="222">
        <f t="shared" si="63"/>
        <v>781466.67</v>
      </c>
      <c r="C94" s="216">
        <f t="shared" si="50"/>
        <v>726000</v>
      </c>
      <c r="D94" s="217">
        <f>IF($A94="","",IF(C94="","",IF($K$4="Media aritmética",(C94&lt;=$B94)*($G$5/$B$5)+(C94&gt;$B94)*0,IF(AND(ROUND(AVERAGE($C94,$E94,$G94,$I94,$K94,$M94,$O94,$Q94,$S94,$U94,$W94,$Y94,$AA94,#REF!,#REF!),2)-$B94/2&lt;=C94,(ROUND(AVERAGE($C94,$E94,$G94,$I94,$K94,$M94,$O94,$Q94,$S94,$U94,$W94,$Y94,$AA94,#REF!,#REF!),2)+$B94/2&gt;=C94)),($G$5/$B$5),0))))</f>
        <v>0.79207920792079212</v>
      </c>
      <c r="E94" s="216">
        <f t="shared" si="51"/>
        <v>250000</v>
      </c>
      <c r="F94" s="217">
        <f>IF($A94="","",IF(E94="","",IF($K$4="Media aritmética",(E94&lt;=$B94)*($G$5/$B$5)+(E94&gt;$B94)*0,IF(AND(ROUND(AVERAGE($C94,$E94,$G94,$I94,$K94,$M94,$O94,$Q94,$S94,$U94,$W94,$Y94,$AA94,#REF!,#REF!),2)-$B94/2&lt;=E94,(ROUND(AVERAGE($C94,$E94,$G94,$I94,$K94,$M94,$O94,$Q94,$S94,$U94,$W94,$Y94,$AA94,#REF!,#REF!),2)+$B94/2&gt;=E94)),($G$5/$B$5),0))))</f>
        <v>0.79207920792079212</v>
      </c>
      <c r="G94" s="216" t="str">
        <f t="shared" si="52"/>
        <v/>
      </c>
      <c r="H94" s="217" t="str">
        <f>IF($A94="","",IF(G94="","",IF($K$4="Media aritmética",(G94&lt;=$B94)*($G$5/$B$5)+(G94&gt;$B94)*0,IF(AND(ROUND(AVERAGE($C94,$E94,$G94,$I94,$K94,$M94,$O94,$Q94,$S94,$U94,$W94,$Y94,$AA94,#REF!,#REF!),2)-$B94/2&lt;=G94,(ROUND(AVERAGE($C94,$E94,$G94,$I94,$K94,$M94,$O94,$Q94,$S94,$U94,$W94,$Y94,$AA94,#REF!,#REF!),2)+$B94/2&gt;=G94)),($G$5/$B$5),0))))</f>
        <v/>
      </c>
      <c r="I94" s="216">
        <f t="shared" si="53"/>
        <v>717200</v>
      </c>
      <c r="J94" s="217">
        <f>IF($A94="","",IF(I94="","",IF($K$4="Media aritmética",(I94&lt;=$B94)*($G$5/$B$5)+(I94&gt;$B94)*0,IF(AND(ROUND(AVERAGE($C94,$E94,$G94,$I94,$K94,$M94,$O94,$Q94,$S94,$U94,$W94,$Y94,$AA94,#REF!,#REF!),2)-$B94/2&lt;=I94,(ROUND(AVERAGE($C94,$E94,$G94,$I94,$K94,$M94,$O94,$Q94,$S94,$U94,$W94,$Y94,$AA94,#REF!,#REF!),2)+$B94/2&gt;=I94)),($G$5/$B$5),0))))</f>
        <v>0.79207920792079212</v>
      </c>
      <c r="K94" s="216" t="str">
        <f t="shared" si="54"/>
        <v/>
      </c>
      <c r="L94" s="217" t="str">
        <f>IF($A94="","",IF(K94="","",IF($K$4="Media aritmética",(K94&lt;=$B94)*($G$5/$B$5)+(K94&gt;$B94)*0,IF(AND(ROUND(AVERAGE($C94,$E94,$G94,$I94,$K94,$M94,$O94,$Q94,$S94,$U94,$W94,$Y94,$AA94,#REF!,#REF!),2)-$B94/2&lt;=K94,(ROUND(AVERAGE($C94,$E94,$G94,$I94,$K94,$M94,$O94,$Q94,$S94,$U94,$W94,$Y94,$AA94,#REF!,#REF!),2)+$B94/2&gt;=K94)),($G$5/$B$5),0))))</f>
        <v/>
      </c>
      <c r="M94" s="216">
        <f t="shared" si="55"/>
        <v>945000</v>
      </c>
      <c r="N94" s="217">
        <f>IF($A94="","",IF(M94="","",IF($K$4="Media aritmética",(M94&lt;=$B94)*($G$5/$B$5)+(M94&gt;$B94)*0,IF(AND(ROUND(AVERAGE($C94,$E94,$G94,$I94,$K94,$M94,$O94,$Q94,$S94,$U94,$W94,$Y94,$AA94,#REF!,#REF!),2)-$B94/2&lt;=M94,(ROUND(AVERAGE($C94,$E94,$G94,$I94,$K94,$M94,$O94,$Q94,$S94,$U94,$W94,$Y94,$AA94,#REF!,#REF!),2)+$B94/2&gt;=M94)),($G$5/$B$5),0))))</f>
        <v>0</v>
      </c>
      <c r="O94" s="216" t="str">
        <f t="shared" si="56"/>
        <v/>
      </c>
      <c r="P94" s="217" t="str">
        <f>IF($A94="","",IF(O94="","",IF($K$4="Media aritmética",(O94&lt;=$B94)*($G$5/$B$5)+(O94&gt;$B94)*0,IF(AND(ROUND(AVERAGE($C94,$E94,$G94,$I94,$K94,$M94,$O94,$Q94,$S94,$U94,$W94,$Y94,$AA94,#REF!,#REF!),2)-$B94/2&lt;=O94,(ROUND(AVERAGE($C94,$E94,$G94,$I94,$K94,$M94,$O94,$Q94,$S94,$U94,$W94,$Y94,$AA94,#REF!,#REF!),2)+$B94/2&gt;=O94)),($G$5/$B$5),0))))</f>
        <v/>
      </c>
      <c r="Q94" s="216">
        <f t="shared" si="57"/>
        <v>700000</v>
      </c>
      <c r="R94" s="217">
        <f>IF($A94="","",IF(Q94="","",IF($K$4="Media aritmética",(Q94&lt;=$B94)*($G$5/$B$5)+(Q94&gt;$B94)*0,IF(AND(ROUND(AVERAGE($C94,$E94,$G94,$I94,$K94,$M94,$O94,$Q94,$S94,$U94,$W94,$Y94,$AA94,#REF!,#REF!),2)-$B94/2&lt;=Q94,(ROUND(AVERAGE($C94,$E94,$G94,$I94,$K94,$M94,$O94,$Q94,$S94,$U94,$W94,$Y94,$AA94,#REF!,#REF!),2)+$B94/2&gt;=Q94)),($G$5/$B$5),0))))</f>
        <v>0.79207920792079212</v>
      </c>
      <c r="S94" s="216">
        <f t="shared" si="58"/>
        <v>1150000</v>
      </c>
      <c r="T94" s="217">
        <f>IF($A94="","",IF(S94="","",IF($K$4="Media aritmética",(S94&lt;=$B94)*($G$5/$B$5)+(S94&gt;$B94)*0,IF(AND(ROUND(AVERAGE($C94,$E94,$G94,$I94,$K94,$M94,$O94,$Q94,$S94,$U94,$W94,$Y94,$AA94,#REF!,#REF!),2)-$B94/2&lt;=S94,(ROUND(AVERAGE($C94,$E94,$G94,$I94,$K94,$M94,$O94,$Q94,$S94,$U94,$W94,$Y94,$AA94,#REF!,#REF!),2)+$B94/2&gt;=S94)),($G$5/$B$5),0))))</f>
        <v>0</v>
      </c>
      <c r="U94" s="216">
        <f t="shared" si="59"/>
        <v>1180000</v>
      </c>
      <c r="V94" s="217">
        <f>IF($A94="","",IF(U94="","",IF($K$4="Media aritmética",(U94&lt;=$B94)*($G$5/$B$5)+(U94&gt;$B94)*0,IF(AND(ROUND(AVERAGE($C94,$E94,$G94,$I94,$K94,$M94,$O94,$Q94,$S94,$U94,$W94,$Y94,$AA94,#REF!,#REF!),2)-$B94/2&lt;=U94,(ROUND(AVERAGE($C94,$E94,$G94,$I94,$K94,$M94,$O94,$Q94,$S94,$U94,$W94,$Y94,$AA94,#REF!,#REF!),2)+$B94/2&gt;=U94)),($G$5/$B$5),0))))</f>
        <v>0</v>
      </c>
      <c r="W94" s="216" t="str">
        <f t="shared" si="60"/>
        <v/>
      </c>
      <c r="X94" s="217" t="str">
        <f>IF($A94="","",IF(W94="","",IF($K$4="Media aritmética",(W94&lt;=$B94)*($G$5/$B$5)+(W94&gt;$B94)*0,IF(AND(ROUND(AVERAGE($C94,$E94,$G94,$I94,$K94,$M94,$O94,$Q94,$S94,$U94,$W94,$Y94,$AA94,#REF!,#REF!),2)-$B94/2&lt;=W94,(ROUND(AVERAGE($C94,$E94,$G94,$I94,$K94,$M94,$O94,$Q94,$S94,$U94,$W94,$Y94,$AA94,#REF!,#REF!),2)+$B94/2&gt;=W94)),($G$5/$B$5),0))))</f>
        <v/>
      </c>
      <c r="Y94" s="216">
        <f t="shared" si="61"/>
        <v>1160000</v>
      </c>
      <c r="Z94" s="217">
        <f>IF($A94="","",IF(Y94="","",IF($K$4="Media aritmética",(Y94&lt;=$B94)*($G$5/$B$5)+(Y94&gt;$B94)*0,IF(AND(ROUND(AVERAGE($C94,$E94,$G94,$I94,$K94,$M94,$O94,$Q94,$S94,$U94,$W94,$Y94,$AA94,#REF!,#REF!),2)-$B94/2&lt;=Y94,(ROUND(AVERAGE($C94,$E94,$G94,$I94,$K94,$M94,$O94,$Q94,$S94,$U94,$W94,$Y94,$AA94,#REF!,#REF!),2)+$B94/2&gt;=Y94)),($G$5/$B$5),0))))</f>
        <v>0</v>
      </c>
      <c r="AA94" s="216">
        <f t="shared" si="62"/>
        <v>205000</v>
      </c>
      <c r="AB94" s="217">
        <f>IF($A94="","",IF(AA94="","",IF($K$4="Media aritmética",(AA94&lt;=$B94)*($G$5/$B$5)+(AA94&gt;$B94)*0,IF(AND(ROUND(AVERAGE($C94,$E94,$G94,$I94,$K94,$M94,$O94,$Q94,$S94,$U94,$W94,$Y94,$AA94,#REF!,#REF!),2)-$B94/2&lt;=AA94,(ROUND(AVERAGE($C94,$E94,$G94,$I94,$K94,$M94,$O94,$Q94,$S94,$U94,$W94,$Y94,$AA94,#REF!,#REF!),2)+$B94/2&gt;=AA94)),($G$5/$B$5),0))))</f>
        <v>0.79207920792079212</v>
      </c>
    </row>
    <row r="95" spans="1:28" s="210" customFormat="1" ht="21" customHeight="1">
      <c r="A95" s="221" t="s">
        <v>348</v>
      </c>
      <c r="B95" s="222">
        <f t="shared" si="63"/>
        <v>311066.67</v>
      </c>
      <c r="C95" s="216">
        <f t="shared" si="50"/>
        <v>229200</v>
      </c>
      <c r="D95" s="217">
        <f>IF($A95="","",IF(C95="","",IF($K$4="Media aritmética",(C95&lt;=$B95)*($G$5/$B$5)+(C95&gt;$B95)*0,IF(AND(ROUND(AVERAGE($C95,$E95,$G95,$I95,$K95,$M95,$O95,$Q95,$S95,$U95,$W95,$Y95,$AA95,#REF!,#REF!),2)-$B95/2&lt;=C95,(ROUND(AVERAGE($C95,$E95,$G95,$I95,$K95,$M95,$O95,$Q95,$S95,$U95,$W95,$Y95,$AA95,#REF!,#REF!),2)+$B95/2&gt;=C95)),($G$5/$B$5),0))))</f>
        <v>0.79207920792079212</v>
      </c>
      <c r="E95" s="216">
        <f t="shared" si="51"/>
        <v>600000</v>
      </c>
      <c r="F95" s="217">
        <f>IF($A95="","",IF(E95="","",IF($K$4="Media aritmética",(E95&lt;=$B95)*($G$5/$B$5)+(E95&gt;$B95)*0,IF(AND(ROUND(AVERAGE($C95,$E95,$G95,$I95,$K95,$M95,$O95,$Q95,$S95,$U95,$W95,$Y95,$AA95,#REF!,#REF!),2)-$B95/2&lt;=E95,(ROUND(AVERAGE($C95,$E95,$G95,$I95,$K95,$M95,$O95,$Q95,$S95,$U95,$W95,$Y95,$AA95,#REF!,#REF!),2)+$B95/2&gt;=E95)),($G$5/$B$5),0))))</f>
        <v>0</v>
      </c>
      <c r="G95" s="216" t="str">
        <f t="shared" si="52"/>
        <v/>
      </c>
      <c r="H95" s="217" t="str">
        <f>IF($A95="","",IF(G95="","",IF($K$4="Media aritmética",(G95&lt;=$B95)*($G$5/$B$5)+(G95&gt;$B95)*0,IF(AND(ROUND(AVERAGE($C95,$E95,$G95,$I95,$K95,$M95,$O95,$Q95,$S95,$U95,$W95,$Y95,$AA95,#REF!,#REF!),2)-$B95/2&lt;=G95,(ROUND(AVERAGE($C95,$E95,$G95,$I95,$K95,$M95,$O95,$Q95,$S95,$U95,$W95,$Y95,$AA95,#REF!,#REF!),2)+$B95/2&gt;=G95)),($G$5/$B$5),0))))</f>
        <v/>
      </c>
      <c r="I95" s="216">
        <f t="shared" si="53"/>
        <v>226200</v>
      </c>
      <c r="J95" s="217">
        <f>IF($A95="","",IF(I95="","",IF($K$4="Media aritmética",(I95&lt;=$B95)*($G$5/$B$5)+(I95&gt;$B95)*0,IF(AND(ROUND(AVERAGE($C95,$E95,$G95,$I95,$K95,$M95,$O95,$Q95,$S95,$U95,$W95,$Y95,$AA95,#REF!,#REF!),2)-$B95/2&lt;=I95,(ROUND(AVERAGE($C95,$E95,$G95,$I95,$K95,$M95,$O95,$Q95,$S95,$U95,$W95,$Y95,$AA95,#REF!,#REF!),2)+$B95/2&gt;=I95)),($G$5/$B$5),0))))</f>
        <v>0.79207920792079212</v>
      </c>
      <c r="K95" s="216" t="str">
        <f t="shared" si="54"/>
        <v/>
      </c>
      <c r="L95" s="217" t="str">
        <f>IF($A95="","",IF(K95="","",IF($K$4="Media aritmética",(K95&lt;=$B95)*($G$5/$B$5)+(K95&gt;$B95)*0,IF(AND(ROUND(AVERAGE($C95,$E95,$G95,$I95,$K95,$M95,$O95,$Q95,$S95,$U95,$W95,$Y95,$AA95,#REF!,#REF!),2)-$B95/2&lt;=K95,(ROUND(AVERAGE($C95,$E95,$G95,$I95,$K95,$M95,$O95,$Q95,$S95,$U95,$W95,$Y95,$AA95,#REF!,#REF!),2)+$B95/2&gt;=K95)),($G$5/$B$5),0))))</f>
        <v/>
      </c>
      <c r="M95" s="216">
        <f t="shared" si="55"/>
        <v>271200</v>
      </c>
      <c r="N95" s="217">
        <f>IF($A95="","",IF(M95="","",IF($K$4="Media aritmética",(M95&lt;=$B95)*($G$5/$B$5)+(M95&gt;$B95)*0,IF(AND(ROUND(AVERAGE($C95,$E95,$G95,$I95,$K95,$M95,$O95,$Q95,$S95,$U95,$W95,$Y95,$AA95,#REF!,#REF!),2)-$B95/2&lt;=M95,(ROUND(AVERAGE($C95,$E95,$G95,$I95,$K95,$M95,$O95,$Q95,$S95,$U95,$W95,$Y95,$AA95,#REF!,#REF!),2)+$B95/2&gt;=M95)),($G$5/$B$5),0))))</f>
        <v>0.79207920792079212</v>
      </c>
      <c r="O95" s="216" t="str">
        <f t="shared" si="56"/>
        <v/>
      </c>
      <c r="P95" s="217" t="str">
        <f>IF($A95="","",IF(O95="","",IF($K$4="Media aritmética",(O95&lt;=$B95)*($G$5/$B$5)+(O95&gt;$B95)*0,IF(AND(ROUND(AVERAGE($C95,$E95,$G95,$I95,$K95,$M95,$O95,$Q95,$S95,$U95,$W95,$Y95,$AA95,#REF!,#REF!),2)-$B95/2&lt;=O95,(ROUND(AVERAGE($C95,$E95,$G95,$I95,$K95,$M95,$O95,$Q95,$S95,$U95,$W95,$Y95,$AA95,#REF!,#REF!),2)+$B95/2&gt;=O95)),($G$5/$B$5),0))))</f>
        <v/>
      </c>
      <c r="Q95" s="216">
        <f t="shared" si="57"/>
        <v>420000</v>
      </c>
      <c r="R95" s="217">
        <f>IF($A95="","",IF(Q95="","",IF($K$4="Media aritmética",(Q95&lt;=$B95)*($G$5/$B$5)+(Q95&gt;$B95)*0,IF(AND(ROUND(AVERAGE($C95,$E95,$G95,$I95,$K95,$M95,$O95,$Q95,$S95,$U95,$W95,$Y95,$AA95,#REF!,#REF!),2)-$B95/2&lt;=Q95,(ROUND(AVERAGE($C95,$E95,$G95,$I95,$K95,$M95,$O95,$Q95,$S95,$U95,$W95,$Y95,$AA95,#REF!,#REF!),2)+$B95/2&gt;=Q95)),($G$5/$B$5),0))))</f>
        <v>0</v>
      </c>
      <c r="S95" s="216">
        <f t="shared" si="58"/>
        <v>156000</v>
      </c>
      <c r="T95" s="217">
        <f>IF($A95="","",IF(S95="","",IF($K$4="Media aritmética",(S95&lt;=$B95)*($G$5/$B$5)+(S95&gt;$B95)*0,IF(AND(ROUND(AVERAGE($C95,$E95,$G95,$I95,$K95,$M95,$O95,$Q95,$S95,$U95,$W95,$Y95,$AA95,#REF!,#REF!),2)-$B95/2&lt;=S95,(ROUND(AVERAGE($C95,$E95,$G95,$I95,$K95,$M95,$O95,$Q95,$S95,$U95,$W95,$Y95,$AA95,#REF!,#REF!),2)+$B95/2&gt;=S95)),($G$5/$B$5),0))))</f>
        <v>0.79207920792079212</v>
      </c>
      <c r="U95" s="216">
        <f t="shared" si="59"/>
        <v>150000</v>
      </c>
      <c r="V95" s="217">
        <f>IF($A95="","",IF(U95="","",IF($K$4="Media aritmética",(U95&lt;=$B95)*($G$5/$B$5)+(U95&gt;$B95)*0,IF(AND(ROUND(AVERAGE($C95,$E95,$G95,$I95,$K95,$M95,$O95,$Q95,$S95,$U95,$W95,$Y95,$AA95,#REF!,#REF!),2)-$B95/2&lt;=U95,(ROUND(AVERAGE($C95,$E95,$G95,$I95,$K95,$M95,$O95,$Q95,$S95,$U95,$W95,$Y95,$AA95,#REF!,#REF!),2)+$B95/2&gt;=U95)),($G$5/$B$5),0))))</f>
        <v>0.79207920792079212</v>
      </c>
      <c r="W95" s="216" t="str">
        <f t="shared" si="60"/>
        <v/>
      </c>
      <c r="X95" s="217" t="str">
        <f>IF($A95="","",IF(W95="","",IF($K$4="Media aritmética",(W95&lt;=$B95)*($G$5/$B$5)+(W95&gt;$B95)*0,IF(AND(ROUND(AVERAGE($C95,$E95,$G95,$I95,$K95,$M95,$O95,$Q95,$S95,$U95,$W95,$Y95,$AA95,#REF!,#REF!),2)-$B95/2&lt;=W95,(ROUND(AVERAGE($C95,$E95,$G95,$I95,$K95,$M95,$O95,$Q95,$S95,$U95,$W95,$Y95,$AA95,#REF!,#REF!),2)+$B95/2&gt;=W95)),($G$5/$B$5),0))))</f>
        <v/>
      </c>
      <c r="Y95" s="216">
        <f t="shared" si="61"/>
        <v>147000</v>
      </c>
      <c r="Z95" s="217">
        <f>IF($A95="","",IF(Y95="","",IF($K$4="Media aritmética",(Y95&lt;=$B95)*($G$5/$B$5)+(Y95&gt;$B95)*0,IF(AND(ROUND(AVERAGE($C95,$E95,$G95,$I95,$K95,$M95,$O95,$Q95,$S95,$U95,$W95,$Y95,$AA95,#REF!,#REF!),2)-$B95/2&lt;=Y95,(ROUND(AVERAGE($C95,$E95,$G95,$I95,$K95,$M95,$O95,$Q95,$S95,$U95,$W95,$Y95,$AA95,#REF!,#REF!),2)+$B95/2&gt;=Y95)),($G$5/$B$5),0))))</f>
        <v>0.79207920792079212</v>
      </c>
      <c r="AA95" s="216">
        <f t="shared" si="62"/>
        <v>600000</v>
      </c>
      <c r="AB95" s="217">
        <f>IF($A95="","",IF(AA95="","",IF($K$4="Media aritmética",(AA95&lt;=$B95)*($G$5/$B$5)+(AA95&gt;$B95)*0,IF(AND(ROUND(AVERAGE($C95,$E95,$G95,$I95,$K95,$M95,$O95,$Q95,$S95,$U95,$W95,$Y95,$AA95,#REF!,#REF!),2)-$B95/2&lt;=AA95,(ROUND(AVERAGE($C95,$E95,$G95,$I95,$K95,$M95,$O95,$Q95,$S95,$U95,$W95,$Y95,$AA95,#REF!,#REF!),2)+$B95/2&gt;=AA95)),($G$5/$B$5),0))))</f>
        <v>0</v>
      </c>
    </row>
    <row r="96" spans="1:28" s="210" customFormat="1" ht="21" customHeight="1">
      <c r="A96" s="221" t="s">
        <v>350</v>
      </c>
      <c r="B96" s="222">
        <f t="shared" si="63"/>
        <v>166615.56</v>
      </c>
      <c r="C96" s="216">
        <f t="shared" si="50"/>
        <v>108220</v>
      </c>
      <c r="D96" s="217">
        <f>IF($A96="","",IF(C96="","",IF($K$4="Media aritmética",(C96&lt;=$B96)*($G$5/$B$5)+(C96&gt;$B96)*0,IF(AND(ROUND(AVERAGE($C96,$E96,$G96,$I96,$K96,$M96,$O96,$Q96,$S96,$U96,$W96,$Y96,$AA96,#REF!,#REF!),2)-$B96/2&lt;=C96,(ROUND(AVERAGE($C96,$E96,$G96,$I96,$K96,$M96,$O96,$Q96,$S96,$U96,$W96,$Y96,$AA96,#REF!,#REF!),2)+$B96/2&gt;=C96)),($G$5/$B$5),0))))</f>
        <v>0.79207920792079212</v>
      </c>
      <c r="E96" s="216">
        <f t="shared" si="51"/>
        <v>168000</v>
      </c>
      <c r="F96" s="217">
        <f>IF($A96="","",IF(E96="","",IF($K$4="Media aritmética",(E96&lt;=$B96)*($G$5/$B$5)+(E96&gt;$B96)*0,IF(AND(ROUND(AVERAGE($C96,$E96,$G96,$I96,$K96,$M96,$O96,$Q96,$S96,$U96,$W96,$Y96,$AA96,#REF!,#REF!),2)-$B96/2&lt;=E96,(ROUND(AVERAGE($C96,$E96,$G96,$I96,$K96,$M96,$O96,$Q96,$S96,$U96,$W96,$Y96,$AA96,#REF!,#REF!),2)+$B96/2&gt;=E96)),($G$5/$B$5),0))))</f>
        <v>0</v>
      </c>
      <c r="G96" s="216" t="str">
        <f t="shared" si="52"/>
        <v/>
      </c>
      <c r="H96" s="217" t="str">
        <f>IF($A96="","",IF(G96="","",IF($K$4="Media aritmética",(G96&lt;=$B96)*($G$5/$B$5)+(G96&gt;$B96)*0,IF(AND(ROUND(AVERAGE($C96,$E96,$G96,$I96,$K96,$M96,$O96,$Q96,$S96,$U96,$W96,$Y96,$AA96,#REF!,#REF!),2)-$B96/2&lt;=G96,(ROUND(AVERAGE($C96,$E96,$G96,$I96,$K96,$M96,$O96,$Q96,$S96,$U96,$W96,$Y96,$AA96,#REF!,#REF!),2)+$B96/2&gt;=G96)),($G$5/$B$5),0))))</f>
        <v/>
      </c>
      <c r="I96" s="216">
        <f t="shared" si="53"/>
        <v>106820</v>
      </c>
      <c r="J96" s="217">
        <f>IF($A96="","",IF(I96="","",IF($K$4="Media aritmética",(I96&lt;=$B96)*($G$5/$B$5)+(I96&gt;$B96)*0,IF(AND(ROUND(AVERAGE($C96,$E96,$G96,$I96,$K96,$M96,$O96,$Q96,$S96,$U96,$W96,$Y96,$AA96,#REF!,#REF!),2)-$B96/2&lt;=I96,(ROUND(AVERAGE($C96,$E96,$G96,$I96,$K96,$M96,$O96,$Q96,$S96,$U96,$W96,$Y96,$AA96,#REF!,#REF!),2)+$B96/2&gt;=I96)),($G$5/$B$5),0))))</f>
        <v>0.79207920792079212</v>
      </c>
      <c r="K96" s="216" t="str">
        <f t="shared" si="54"/>
        <v/>
      </c>
      <c r="L96" s="217" t="str">
        <f>IF($A96="","",IF(K96="","",IF($K$4="Media aritmética",(K96&lt;=$B96)*($G$5/$B$5)+(K96&gt;$B96)*0,IF(AND(ROUND(AVERAGE($C96,$E96,$G96,$I96,$K96,$M96,$O96,$Q96,$S96,$U96,$W96,$Y96,$AA96,#REF!,#REF!),2)-$B96/2&lt;=K96,(ROUND(AVERAGE($C96,$E96,$G96,$I96,$K96,$M96,$O96,$Q96,$S96,$U96,$W96,$Y96,$AA96,#REF!,#REF!),2)+$B96/2&gt;=K96)),($G$5/$B$5),0))))</f>
        <v/>
      </c>
      <c r="M96" s="216">
        <f t="shared" si="55"/>
        <v>157500</v>
      </c>
      <c r="N96" s="217">
        <f>IF($A96="","",IF(M96="","",IF($K$4="Media aritmética",(M96&lt;=$B96)*($G$5/$B$5)+(M96&gt;$B96)*0,IF(AND(ROUND(AVERAGE($C96,$E96,$G96,$I96,$K96,$M96,$O96,$Q96,$S96,$U96,$W96,$Y96,$AA96,#REF!,#REF!),2)-$B96/2&lt;=M96,(ROUND(AVERAGE($C96,$E96,$G96,$I96,$K96,$M96,$O96,$Q96,$S96,$U96,$W96,$Y96,$AA96,#REF!,#REF!),2)+$B96/2&gt;=M96)),($G$5/$B$5),0))))</f>
        <v>0.79207920792079212</v>
      </c>
      <c r="O96" s="216" t="str">
        <f t="shared" si="56"/>
        <v/>
      </c>
      <c r="P96" s="217" t="str">
        <f>IF($A96="","",IF(O96="","",IF($K$4="Media aritmética",(O96&lt;=$B96)*($G$5/$B$5)+(O96&gt;$B96)*0,IF(AND(ROUND(AVERAGE($C96,$E96,$G96,$I96,$K96,$M96,$O96,$Q96,$S96,$U96,$W96,$Y96,$AA96,#REF!,#REF!),2)-$B96/2&lt;=O96,(ROUND(AVERAGE($C96,$E96,$G96,$I96,$K96,$M96,$O96,$Q96,$S96,$U96,$W96,$Y96,$AA96,#REF!,#REF!),2)+$B96/2&gt;=O96)),($G$5/$B$5),0))))</f>
        <v/>
      </c>
      <c r="Q96" s="216">
        <f t="shared" si="57"/>
        <v>210000</v>
      </c>
      <c r="R96" s="217">
        <f>IF($A96="","",IF(Q96="","",IF($K$4="Media aritmética",(Q96&lt;=$B96)*($G$5/$B$5)+(Q96&gt;$B96)*0,IF(AND(ROUND(AVERAGE($C96,$E96,$G96,$I96,$K96,$M96,$O96,$Q96,$S96,$U96,$W96,$Y96,$AA96,#REF!,#REF!),2)-$B96/2&lt;=Q96,(ROUND(AVERAGE($C96,$E96,$G96,$I96,$K96,$M96,$O96,$Q96,$S96,$U96,$W96,$Y96,$AA96,#REF!,#REF!),2)+$B96/2&gt;=Q96)),($G$5/$B$5),0))))</f>
        <v>0</v>
      </c>
      <c r="S96" s="216">
        <f t="shared" si="58"/>
        <v>207200</v>
      </c>
      <c r="T96" s="217">
        <f>IF($A96="","",IF(S96="","",IF($K$4="Media aritmética",(S96&lt;=$B96)*($G$5/$B$5)+(S96&gt;$B96)*0,IF(AND(ROUND(AVERAGE($C96,$E96,$G96,$I96,$K96,$M96,$O96,$Q96,$S96,$U96,$W96,$Y96,$AA96,#REF!,#REF!),2)-$B96/2&lt;=S96,(ROUND(AVERAGE($C96,$E96,$G96,$I96,$K96,$M96,$O96,$Q96,$S96,$U96,$W96,$Y96,$AA96,#REF!,#REF!),2)+$B96/2&gt;=S96)),($G$5/$B$5),0))))</f>
        <v>0</v>
      </c>
      <c r="U96" s="216">
        <f t="shared" si="59"/>
        <v>210000</v>
      </c>
      <c r="V96" s="217">
        <f>IF($A96="","",IF(U96="","",IF($K$4="Media aritmética",(U96&lt;=$B96)*($G$5/$B$5)+(U96&gt;$B96)*0,IF(AND(ROUND(AVERAGE($C96,$E96,$G96,$I96,$K96,$M96,$O96,$Q96,$S96,$U96,$W96,$Y96,$AA96,#REF!,#REF!),2)-$B96/2&lt;=U96,(ROUND(AVERAGE($C96,$E96,$G96,$I96,$K96,$M96,$O96,$Q96,$S96,$U96,$W96,$Y96,$AA96,#REF!,#REF!),2)+$B96/2&gt;=U96)),($G$5/$B$5),0))))</f>
        <v>0</v>
      </c>
      <c r="W96" s="216" t="str">
        <f t="shared" si="60"/>
        <v/>
      </c>
      <c r="X96" s="217" t="str">
        <f>IF($A96="","",IF(W96="","",IF($K$4="Media aritmética",(W96&lt;=$B96)*($G$5/$B$5)+(W96&gt;$B96)*0,IF(AND(ROUND(AVERAGE($C96,$E96,$G96,$I96,$K96,$M96,$O96,$Q96,$S96,$U96,$W96,$Y96,$AA96,#REF!,#REF!),2)-$B96/2&lt;=W96,(ROUND(AVERAGE($C96,$E96,$G96,$I96,$K96,$M96,$O96,$Q96,$S96,$U96,$W96,$Y96,$AA96,#REF!,#REF!),2)+$B96/2&gt;=W96)),($G$5/$B$5),0))))</f>
        <v/>
      </c>
      <c r="Y96" s="216">
        <f t="shared" si="61"/>
        <v>204400</v>
      </c>
      <c r="Z96" s="217">
        <f>IF($A96="","",IF(Y96="","",IF($K$4="Media aritmética",(Y96&lt;=$B96)*($G$5/$B$5)+(Y96&gt;$B96)*0,IF(AND(ROUND(AVERAGE($C96,$E96,$G96,$I96,$K96,$M96,$O96,$Q96,$S96,$U96,$W96,$Y96,$AA96,#REF!,#REF!),2)-$B96/2&lt;=Y96,(ROUND(AVERAGE($C96,$E96,$G96,$I96,$K96,$M96,$O96,$Q96,$S96,$U96,$W96,$Y96,$AA96,#REF!,#REF!),2)+$B96/2&gt;=Y96)),($G$5/$B$5),0))))</f>
        <v>0</v>
      </c>
      <c r="AA96" s="216">
        <f t="shared" si="62"/>
        <v>127400</v>
      </c>
      <c r="AB96" s="217">
        <f>IF($A96="","",IF(AA96="","",IF($K$4="Media aritmética",(AA96&lt;=$B96)*($G$5/$B$5)+(AA96&gt;$B96)*0,IF(AND(ROUND(AVERAGE($C96,$E96,$G96,$I96,$K96,$M96,$O96,$Q96,$S96,$U96,$W96,$Y96,$AA96,#REF!,#REF!),2)-$B96/2&lt;=AA96,(ROUND(AVERAGE($C96,$E96,$G96,$I96,$K96,$M96,$O96,$Q96,$S96,$U96,$W96,$Y96,$AA96,#REF!,#REF!),2)+$B96/2&gt;=AA96)),($G$5/$B$5),0))))</f>
        <v>0.79207920792079212</v>
      </c>
    </row>
    <row r="97" spans="1:28" s="210" customFormat="1" ht="21" customHeight="1">
      <c r="A97" s="221" t="s">
        <v>358</v>
      </c>
      <c r="B97" s="222">
        <f t="shared" si="63"/>
        <v>1046295.56</v>
      </c>
      <c r="C97" s="216">
        <f t="shared" si="50"/>
        <v>935600</v>
      </c>
      <c r="D97" s="217">
        <f>IF($A97="","",IF(C97="","",IF($K$4="Media aritmética",(C97&lt;=$B97)*($G$5/$B$5)+(C97&gt;$B97)*0,IF(AND(ROUND(AVERAGE($C97,$E97,$G97,$I97,$K97,$M97,$O97,$Q97,$S97,$U97,$W97,$Y97,$AA97,#REF!,#REF!),2)-$B97/2&lt;=C97,(ROUND(AVERAGE($C97,$E97,$G97,$I97,$K97,$M97,$O97,$Q97,$S97,$U97,$W97,$Y97,$AA97,#REF!,#REF!),2)+$B97/2&gt;=C97)),($G$5/$B$5),0))))</f>
        <v>0.79207920792079212</v>
      </c>
      <c r="E97" s="216">
        <f t="shared" si="51"/>
        <v>395000</v>
      </c>
      <c r="F97" s="217">
        <f>IF($A97="","",IF(E97="","",IF($K$4="Media aritmética",(E97&lt;=$B97)*($G$5/$B$5)+(E97&gt;$B97)*0,IF(AND(ROUND(AVERAGE($C97,$E97,$G97,$I97,$K97,$M97,$O97,$Q97,$S97,$U97,$W97,$Y97,$AA97,#REF!,#REF!),2)-$B97/2&lt;=E97,(ROUND(AVERAGE($C97,$E97,$G97,$I97,$K97,$M97,$O97,$Q97,$S97,$U97,$W97,$Y97,$AA97,#REF!,#REF!),2)+$B97/2&gt;=E97)),($G$5/$B$5),0))))</f>
        <v>0.79207920792079212</v>
      </c>
      <c r="G97" s="216" t="str">
        <f t="shared" si="52"/>
        <v/>
      </c>
      <c r="H97" s="217" t="str">
        <f>IF($A97="","",IF(G97="","",IF($K$4="Media aritmética",(G97&lt;=$B97)*($G$5/$B$5)+(G97&gt;$B97)*0,IF(AND(ROUND(AVERAGE($C97,$E97,$G97,$I97,$K97,$M97,$O97,$Q97,$S97,$U97,$W97,$Y97,$AA97,#REF!,#REF!),2)-$B97/2&lt;=G97,(ROUND(AVERAGE($C97,$E97,$G97,$I97,$K97,$M97,$O97,$Q97,$S97,$U97,$W97,$Y97,$AA97,#REF!,#REF!),2)+$B97/2&gt;=G97)),($G$5/$B$5),0))))</f>
        <v/>
      </c>
      <c r="I97" s="216">
        <f t="shared" si="53"/>
        <v>924500</v>
      </c>
      <c r="J97" s="217">
        <f>IF($A97="","",IF(I97="","",IF($K$4="Media aritmética",(I97&lt;=$B97)*($G$5/$B$5)+(I97&gt;$B97)*0,IF(AND(ROUND(AVERAGE($C97,$E97,$G97,$I97,$K97,$M97,$O97,$Q97,$S97,$U97,$W97,$Y97,$AA97,#REF!,#REF!),2)-$B97/2&lt;=I97,(ROUND(AVERAGE($C97,$E97,$G97,$I97,$K97,$M97,$O97,$Q97,$S97,$U97,$W97,$Y97,$AA97,#REF!,#REF!),2)+$B97/2&gt;=I97)),($G$5/$B$5),0))))</f>
        <v>0.79207920792079212</v>
      </c>
      <c r="K97" s="216" t="str">
        <f t="shared" si="54"/>
        <v/>
      </c>
      <c r="L97" s="217" t="str">
        <f>IF($A97="","",IF(K97="","",IF($K$4="Media aritmética",(K97&lt;=$B97)*($G$5/$B$5)+(K97&gt;$B97)*0,IF(AND(ROUND(AVERAGE($C97,$E97,$G97,$I97,$K97,$M97,$O97,$Q97,$S97,$U97,$W97,$Y97,$AA97,#REF!,#REF!),2)-$B97/2&lt;=K97,(ROUND(AVERAGE($C97,$E97,$G97,$I97,$K97,$M97,$O97,$Q97,$S97,$U97,$W97,$Y97,$AA97,#REF!,#REF!),2)+$B97/2&gt;=K97)),($G$5/$B$5),0))))</f>
        <v/>
      </c>
      <c r="M97" s="216">
        <f t="shared" si="55"/>
        <v>945000</v>
      </c>
      <c r="N97" s="217">
        <f>IF($A97="","",IF(M97="","",IF($K$4="Media aritmética",(M97&lt;=$B97)*($G$5/$B$5)+(M97&gt;$B97)*0,IF(AND(ROUND(AVERAGE($C97,$E97,$G97,$I97,$K97,$M97,$O97,$Q97,$S97,$U97,$W97,$Y97,$AA97,#REF!,#REF!),2)-$B97/2&lt;=M97,(ROUND(AVERAGE($C97,$E97,$G97,$I97,$K97,$M97,$O97,$Q97,$S97,$U97,$W97,$Y97,$AA97,#REF!,#REF!),2)+$B97/2&gt;=M97)),($G$5/$B$5),0))))</f>
        <v>0.79207920792079212</v>
      </c>
      <c r="O97" s="216" t="str">
        <f t="shared" si="56"/>
        <v/>
      </c>
      <c r="P97" s="217" t="str">
        <f>IF($A97="","",IF(O97="","",IF($K$4="Media aritmética",(O97&lt;=$B97)*($G$5/$B$5)+(O97&gt;$B97)*0,IF(AND(ROUND(AVERAGE($C97,$E97,$G97,$I97,$K97,$M97,$O97,$Q97,$S97,$U97,$W97,$Y97,$AA97,#REF!,#REF!),2)-$B97/2&lt;=O97,(ROUND(AVERAGE($C97,$E97,$G97,$I97,$K97,$M97,$O97,$Q97,$S97,$U97,$W97,$Y97,$AA97,#REF!,#REF!),2)+$B97/2&gt;=O97)),($G$5/$B$5),0))))</f>
        <v/>
      </c>
      <c r="Q97" s="216">
        <f t="shared" si="57"/>
        <v>1600000</v>
      </c>
      <c r="R97" s="217">
        <f>IF($A97="","",IF(Q97="","",IF($K$4="Media aritmética",(Q97&lt;=$B97)*($G$5/$B$5)+(Q97&gt;$B97)*0,IF(AND(ROUND(AVERAGE($C97,$E97,$G97,$I97,$K97,$M97,$O97,$Q97,$S97,$U97,$W97,$Y97,$AA97,#REF!,#REF!),2)-$B97/2&lt;=Q97,(ROUND(AVERAGE($C97,$E97,$G97,$I97,$K97,$M97,$O97,$Q97,$S97,$U97,$W97,$Y97,$AA97,#REF!,#REF!),2)+$B97/2&gt;=Q97)),($G$5/$B$5),0))))</f>
        <v>0</v>
      </c>
      <c r="S97" s="216">
        <f t="shared" si="58"/>
        <v>1345000</v>
      </c>
      <c r="T97" s="217">
        <f>IF($A97="","",IF(S97="","",IF($K$4="Media aritmética",(S97&lt;=$B97)*($G$5/$B$5)+(S97&gt;$B97)*0,IF(AND(ROUND(AVERAGE($C97,$E97,$G97,$I97,$K97,$M97,$O97,$Q97,$S97,$U97,$W97,$Y97,$AA97,#REF!,#REF!),2)-$B97/2&lt;=S97,(ROUND(AVERAGE($C97,$E97,$G97,$I97,$K97,$M97,$O97,$Q97,$S97,$U97,$W97,$Y97,$AA97,#REF!,#REF!),2)+$B97/2&gt;=S97)),($G$5/$B$5),0))))</f>
        <v>0</v>
      </c>
      <c r="U97" s="216">
        <f t="shared" si="59"/>
        <v>1350000</v>
      </c>
      <c r="V97" s="217">
        <f>IF($A97="","",IF(U97="","",IF($K$4="Media aritmética",(U97&lt;=$B97)*($G$5/$B$5)+(U97&gt;$B97)*0,IF(AND(ROUND(AVERAGE($C97,$E97,$G97,$I97,$K97,$M97,$O97,$Q97,$S97,$U97,$W97,$Y97,$AA97,#REF!,#REF!),2)-$B97/2&lt;=U97,(ROUND(AVERAGE($C97,$E97,$G97,$I97,$K97,$M97,$O97,$Q97,$S97,$U97,$W97,$Y97,$AA97,#REF!,#REF!),2)+$B97/2&gt;=U97)),($G$5/$B$5),0))))</f>
        <v>0</v>
      </c>
      <c r="W97" s="216" t="str">
        <f t="shared" si="60"/>
        <v/>
      </c>
      <c r="X97" s="217" t="str">
        <f>IF($A97="","",IF(W97="","",IF($K$4="Media aritmética",(W97&lt;=$B97)*($G$5/$B$5)+(W97&gt;$B97)*0,IF(AND(ROUND(AVERAGE($C97,$E97,$G97,$I97,$K97,$M97,$O97,$Q97,$S97,$U97,$W97,$Y97,$AA97,#REF!,#REF!),2)-$B97/2&lt;=W97,(ROUND(AVERAGE($C97,$E97,$G97,$I97,$K97,$M97,$O97,$Q97,$S97,$U97,$W97,$Y97,$AA97,#REF!,#REF!),2)+$B97/2&gt;=W97)),($G$5/$B$5),0))))</f>
        <v/>
      </c>
      <c r="Y97" s="216">
        <f t="shared" si="61"/>
        <v>1310000</v>
      </c>
      <c r="Z97" s="217">
        <f>IF($A97="","",IF(Y97="","",IF($K$4="Media aritmética",(Y97&lt;=$B97)*($G$5/$B$5)+(Y97&gt;$B97)*0,IF(AND(ROUND(AVERAGE($C97,$E97,$G97,$I97,$K97,$M97,$O97,$Q97,$S97,$U97,$W97,$Y97,$AA97,#REF!,#REF!),2)-$B97/2&lt;=Y97,(ROUND(AVERAGE($C97,$E97,$G97,$I97,$K97,$M97,$O97,$Q97,$S97,$U97,$W97,$Y97,$AA97,#REF!,#REF!),2)+$B97/2&gt;=Y97)),($G$5/$B$5),0))))</f>
        <v>0</v>
      </c>
      <c r="AA97" s="216">
        <f t="shared" si="62"/>
        <v>611560</v>
      </c>
      <c r="AB97" s="217">
        <f>IF($A97="","",IF(AA97="","",IF($K$4="Media aritmética",(AA97&lt;=$B97)*($G$5/$B$5)+(AA97&gt;$B97)*0,IF(AND(ROUND(AVERAGE($C97,$E97,$G97,$I97,$K97,$M97,$O97,$Q97,$S97,$U97,$W97,$Y97,$AA97,#REF!,#REF!),2)-$B97/2&lt;=AA97,(ROUND(AVERAGE($C97,$E97,$G97,$I97,$K97,$M97,$O97,$Q97,$S97,$U97,$W97,$Y97,$AA97,#REF!,#REF!),2)+$B97/2&gt;=AA97)),($G$5/$B$5),0))))</f>
        <v>0.79207920792079212</v>
      </c>
    </row>
    <row r="98" spans="1:28" s="210" customFormat="1" ht="21" customHeight="1">
      <c r="A98" s="221" t="s">
        <v>362</v>
      </c>
      <c r="B98" s="222">
        <f t="shared" si="63"/>
        <v>1063228.8899999999</v>
      </c>
      <c r="C98" s="216">
        <f t="shared" si="50"/>
        <v>939400</v>
      </c>
      <c r="D98" s="217">
        <f>IF($A98="","",IF(C98="","",IF($K$4="Media aritmética",(C98&lt;=$B98)*($G$5/$B$5)+(C98&gt;$B98)*0,IF(AND(ROUND(AVERAGE($C98,$E98,$G98,$I98,$K98,$M98,$O98,$Q98,$S98,$U98,$W98,$Y98,$AA98,#REF!,#REF!),2)-$B98/2&lt;=C98,(ROUND(AVERAGE($C98,$E98,$G98,$I98,$K98,$M98,$O98,$Q98,$S98,$U98,$W98,$Y98,$AA98,#REF!,#REF!),2)+$B98/2&gt;=C98)),($G$5/$B$5),0))))</f>
        <v>0.79207920792079212</v>
      </c>
      <c r="E98" s="216">
        <f t="shared" si="51"/>
        <v>575000</v>
      </c>
      <c r="F98" s="217">
        <f>IF($A98="","",IF(E98="","",IF($K$4="Media aritmética",(E98&lt;=$B98)*($G$5/$B$5)+(E98&gt;$B98)*0,IF(AND(ROUND(AVERAGE($C98,$E98,$G98,$I98,$K98,$M98,$O98,$Q98,$S98,$U98,$W98,$Y98,$AA98,#REF!,#REF!),2)-$B98/2&lt;=E98,(ROUND(AVERAGE($C98,$E98,$G98,$I98,$K98,$M98,$O98,$Q98,$S98,$U98,$W98,$Y98,$AA98,#REF!,#REF!),2)+$B98/2&gt;=E98)),($G$5/$B$5),0))))</f>
        <v>0.79207920792079212</v>
      </c>
      <c r="G98" s="216" t="str">
        <f t="shared" si="52"/>
        <v/>
      </c>
      <c r="H98" s="217" t="str">
        <f>IF($A98="","",IF(G98="","",IF($K$4="Media aritmética",(G98&lt;=$B98)*($G$5/$B$5)+(G98&gt;$B98)*0,IF(AND(ROUND(AVERAGE($C98,$E98,$G98,$I98,$K98,$M98,$O98,$Q98,$S98,$U98,$W98,$Y98,$AA98,#REF!,#REF!),2)-$B98/2&lt;=G98,(ROUND(AVERAGE($C98,$E98,$G98,$I98,$K98,$M98,$O98,$Q98,$S98,$U98,$W98,$Y98,$AA98,#REF!,#REF!),2)+$B98/2&gt;=G98)),($G$5/$B$5),0))))</f>
        <v/>
      </c>
      <c r="I98" s="216">
        <f t="shared" si="53"/>
        <v>928100</v>
      </c>
      <c r="J98" s="217">
        <f>IF($A98="","",IF(I98="","",IF($K$4="Media aritmética",(I98&lt;=$B98)*($G$5/$B$5)+(I98&gt;$B98)*0,IF(AND(ROUND(AVERAGE($C98,$E98,$G98,$I98,$K98,$M98,$O98,$Q98,$S98,$U98,$W98,$Y98,$AA98,#REF!,#REF!),2)-$B98/2&lt;=I98,(ROUND(AVERAGE($C98,$E98,$G98,$I98,$K98,$M98,$O98,$Q98,$S98,$U98,$W98,$Y98,$AA98,#REF!,#REF!),2)+$B98/2&gt;=I98)),($G$5/$B$5),0))))</f>
        <v>0.79207920792079212</v>
      </c>
      <c r="K98" s="216" t="str">
        <f t="shared" si="54"/>
        <v/>
      </c>
      <c r="L98" s="217" t="str">
        <f>IF($A98="","",IF(K98="","",IF($K$4="Media aritmética",(K98&lt;=$B98)*($G$5/$B$5)+(K98&gt;$B98)*0,IF(AND(ROUND(AVERAGE($C98,$E98,$G98,$I98,$K98,$M98,$O98,$Q98,$S98,$U98,$W98,$Y98,$AA98,#REF!,#REF!),2)-$B98/2&lt;=K98,(ROUND(AVERAGE($C98,$E98,$G98,$I98,$K98,$M98,$O98,$Q98,$S98,$U98,$W98,$Y98,$AA98,#REF!,#REF!),2)+$B98/2&gt;=K98)),($G$5/$B$5),0))))</f>
        <v/>
      </c>
      <c r="M98" s="216">
        <f t="shared" si="55"/>
        <v>875000</v>
      </c>
      <c r="N98" s="217">
        <f>IF($A98="","",IF(M98="","",IF($K$4="Media aritmética",(M98&lt;=$B98)*($G$5/$B$5)+(M98&gt;$B98)*0,IF(AND(ROUND(AVERAGE($C98,$E98,$G98,$I98,$K98,$M98,$O98,$Q98,$S98,$U98,$W98,$Y98,$AA98,#REF!,#REF!),2)-$B98/2&lt;=M98,(ROUND(AVERAGE($C98,$E98,$G98,$I98,$K98,$M98,$O98,$Q98,$S98,$U98,$W98,$Y98,$AA98,#REF!,#REF!),2)+$B98/2&gt;=M98)),($G$5/$B$5),0))))</f>
        <v>0.79207920792079212</v>
      </c>
      <c r="O98" s="216" t="str">
        <f t="shared" si="56"/>
        <v/>
      </c>
      <c r="P98" s="217" t="str">
        <f>IF($A98="","",IF(O98="","",IF($K$4="Media aritmética",(O98&lt;=$B98)*($G$5/$B$5)+(O98&gt;$B98)*0,IF(AND(ROUND(AVERAGE($C98,$E98,$G98,$I98,$K98,$M98,$O98,$Q98,$S98,$U98,$W98,$Y98,$AA98,#REF!,#REF!),2)-$B98/2&lt;=O98,(ROUND(AVERAGE($C98,$E98,$G98,$I98,$K98,$M98,$O98,$Q98,$S98,$U98,$W98,$Y98,$AA98,#REF!,#REF!),2)+$B98/2&gt;=O98)),($G$5/$B$5),0))))</f>
        <v/>
      </c>
      <c r="Q98" s="216">
        <f t="shared" si="57"/>
        <v>1500000</v>
      </c>
      <c r="R98" s="217">
        <f>IF($A98="","",IF(Q98="","",IF($K$4="Media aritmética",(Q98&lt;=$B98)*($G$5/$B$5)+(Q98&gt;$B98)*0,IF(AND(ROUND(AVERAGE($C98,$E98,$G98,$I98,$K98,$M98,$O98,$Q98,$S98,$U98,$W98,$Y98,$AA98,#REF!,#REF!),2)-$B98/2&lt;=Q98,(ROUND(AVERAGE($C98,$E98,$G98,$I98,$K98,$M98,$O98,$Q98,$S98,$U98,$W98,$Y98,$AA98,#REF!,#REF!),2)+$B98/2&gt;=Q98)),($G$5/$B$5),0))))</f>
        <v>0</v>
      </c>
      <c r="S98" s="216">
        <f t="shared" si="58"/>
        <v>1380000</v>
      </c>
      <c r="T98" s="217">
        <f>IF($A98="","",IF(S98="","",IF($K$4="Media aritmética",(S98&lt;=$B98)*($G$5/$B$5)+(S98&gt;$B98)*0,IF(AND(ROUND(AVERAGE($C98,$E98,$G98,$I98,$K98,$M98,$O98,$Q98,$S98,$U98,$W98,$Y98,$AA98,#REF!,#REF!),2)-$B98/2&lt;=S98,(ROUND(AVERAGE($C98,$E98,$G98,$I98,$K98,$M98,$O98,$Q98,$S98,$U98,$W98,$Y98,$AA98,#REF!,#REF!),2)+$B98/2&gt;=S98)),($G$5/$B$5),0))))</f>
        <v>0</v>
      </c>
      <c r="U98" s="216">
        <f t="shared" si="59"/>
        <v>1400000</v>
      </c>
      <c r="V98" s="217">
        <f>IF($A98="","",IF(U98="","",IF($K$4="Media aritmética",(U98&lt;=$B98)*($G$5/$B$5)+(U98&gt;$B98)*0,IF(AND(ROUND(AVERAGE($C98,$E98,$G98,$I98,$K98,$M98,$O98,$Q98,$S98,$U98,$W98,$Y98,$AA98,#REF!,#REF!),2)-$B98/2&lt;=U98,(ROUND(AVERAGE($C98,$E98,$G98,$I98,$K98,$M98,$O98,$Q98,$S98,$U98,$W98,$Y98,$AA98,#REF!,#REF!),2)+$B98/2&gt;=U98)),($G$5/$B$5),0))))</f>
        <v>0</v>
      </c>
      <c r="W98" s="216" t="str">
        <f t="shared" si="60"/>
        <v/>
      </c>
      <c r="X98" s="217" t="str">
        <f>IF($A98="","",IF(W98="","",IF($K$4="Media aritmética",(W98&lt;=$B98)*($G$5/$B$5)+(W98&gt;$B98)*0,IF(AND(ROUND(AVERAGE($C98,$E98,$G98,$I98,$K98,$M98,$O98,$Q98,$S98,$U98,$W98,$Y98,$AA98,#REF!,#REF!),2)-$B98/2&lt;=W98,(ROUND(AVERAGE($C98,$E98,$G98,$I98,$K98,$M98,$O98,$Q98,$S98,$U98,$W98,$Y98,$AA98,#REF!,#REF!),2)+$B98/2&gt;=W98)),($G$5/$B$5),0))))</f>
        <v/>
      </c>
      <c r="Y98" s="216">
        <f t="shared" si="61"/>
        <v>1360000</v>
      </c>
      <c r="Z98" s="217">
        <f>IF($A98="","",IF(Y98="","",IF($K$4="Media aritmética",(Y98&lt;=$B98)*($G$5/$B$5)+(Y98&gt;$B98)*0,IF(AND(ROUND(AVERAGE($C98,$E98,$G98,$I98,$K98,$M98,$O98,$Q98,$S98,$U98,$W98,$Y98,$AA98,#REF!,#REF!),2)-$B98/2&lt;=Y98,(ROUND(AVERAGE($C98,$E98,$G98,$I98,$K98,$M98,$O98,$Q98,$S98,$U98,$W98,$Y98,$AA98,#REF!,#REF!),2)+$B98/2&gt;=Y98)),($G$5/$B$5),0))))</f>
        <v>0</v>
      </c>
      <c r="AA98" s="216">
        <f t="shared" si="62"/>
        <v>611560</v>
      </c>
      <c r="AB98" s="217">
        <f>IF($A98="","",IF(AA98="","",IF($K$4="Media aritmética",(AA98&lt;=$B98)*($G$5/$B$5)+(AA98&gt;$B98)*0,IF(AND(ROUND(AVERAGE($C98,$E98,$G98,$I98,$K98,$M98,$O98,$Q98,$S98,$U98,$W98,$Y98,$AA98,#REF!,#REF!),2)-$B98/2&lt;=AA98,(ROUND(AVERAGE($C98,$E98,$G98,$I98,$K98,$M98,$O98,$Q98,$S98,$U98,$W98,$Y98,$AA98,#REF!,#REF!),2)+$B98/2&gt;=AA98)),($G$5/$B$5),0))))</f>
        <v>0.79207920792079212</v>
      </c>
    </row>
    <row r="99" spans="1:28" s="210" customFormat="1" ht="21" customHeight="1">
      <c r="A99" s="221" t="s">
        <v>372</v>
      </c>
      <c r="B99" s="222">
        <f t="shared" si="63"/>
        <v>1233077.78</v>
      </c>
      <c r="C99" s="216">
        <f t="shared" si="50"/>
        <v>594700</v>
      </c>
      <c r="D99" s="217">
        <f>IF($A99="","",IF(C99="","",IF($K$4="Media aritmética",(C99&lt;=$B99)*($G$5/$B$5)+(C99&gt;$B99)*0,IF(AND(ROUND(AVERAGE($C99,$E99,$G99,$I99,$K99,$M99,$O99,$Q99,$S99,$U99,$W99,$Y99,$AA99,#REF!,#REF!),2)-$B99/2&lt;=C99,(ROUND(AVERAGE($C99,$E99,$G99,$I99,$K99,$M99,$O99,$Q99,$S99,$U99,$W99,$Y99,$AA99,#REF!,#REF!),2)+$B99/2&gt;=C99)),($G$5/$B$5),0))))</f>
        <v>0.79207920792079212</v>
      </c>
      <c r="E99" s="216">
        <f t="shared" si="51"/>
        <v>2375000</v>
      </c>
      <c r="F99" s="217">
        <f>IF($A99="","",IF(E99="","",IF($K$4="Media aritmética",(E99&lt;=$B99)*($G$5/$B$5)+(E99&gt;$B99)*0,IF(AND(ROUND(AVERAGE($C99,$E99,$G99,$I99,$K99,$M99,$O99,$Q99,$S99,$U99,$W99,$Y99,$AA99,#REF!,#REF!),2)-$B99/2&lt;=E99,(ROUND(AVERAGE($C99,$E99,$G99,$I99,$K99,$M99,$O99,$Q99,$S99,$U99,$W99,$Y99,$AA99,#REF!,#REF!),2)+$B99/2&gt;=E99)),($G$5/$B$5),0))))</f>
        <v>0</v>
      </c>
      <c r="G99" s="216" t="str">
        <f t="shared" si="52"/>
        <v/>
      </c>
      <c r="H99" s="217" t="str">
        <f>IF($A99="","",IF(G99="","",IF($K$4="Media aritmética",(G99&lt;=$B99)*($G$5/$B$5)+(G99&gt;$B99)*0,IF(AND(ROUND(AVERAGE($C99,$E99,$G99,$I99,$K99,$M99,$O99,$Q99,$S99,$U99,$W99,$Y99,$AA99,#REF!,#REF!),2)-$B99/2&lt;=G99,(ROUND(AVERAGE($C99,$E99,$G99,$I99,$K99,$M99,$O99,$Q99,$S99,$U99,$W99,$Y99,$AA99,#REF!,#REF!),2)+$B99/2&gt;=G99)),($G$5/$B$5),0))))</f>
        <v/>
      </c>
      <c r="I99" s="216">
        <f t="shared" si="53"/>
        <v>587000</v>
      </c>
      <c r="J99" s="217">
        <f>IF($A99="","",IF(I99="","",IF($K$4="Media aritmética",(I99&lt;=$B99)*($G$5/$B$5)+(I99&gt;$B99)*0,IF(AND(ROUND(AVERAGE($C99,$E99,$G99,$I99,$K99,$M99,$O99,$Q99,$S99,$U99,$W99,$Y99,$AA99,#REF!,#REF!),2)-$B99/2&lt;=I99,(ROUND(AVERAGE($C99,$E99,$G99,$I99,$K99,$M99,$O99,$Q99,$S99,$U99,$W99,$Y99,$AA99,#REF!,#REF!),2)+$B99/2&gt;=I99)),($G$5/$B$5),0))))</f>
        <v>0.79207920792079212</v>
      </c>
      <c r="K99" s="216" t="str">
        <f t="shared" si="54"/>
        <v/>
      </c>
      <c r="L99" s="217" t="str">
        <f>IF($A99="","",IF(K99="","",IF($K$4="Media aritmética",(K99&lt;=$B99)*($G$5/$B$5)+(K99&gt;$B99)*0,IF(AND(ROUND(AVERAGE($C99,$E99,$G99,$I99,$K99,$M99,$O99,$Q99,$S99,$U99,$W99,$Y99,$AA99,#REF!,#REF!),2)-$B99/2&lt;=K99,(ROUND(AVERAGE($C99,$E99,$G99,$I99,$K99,$M99,$O99,$Q99,$S99,$U99,$W99,$Y99,$AA99,#REF!,#REF!),2)+$B99/2&gt;=K99)),($G$5/$B$5),0))))</f>
        <v/>
      </c>
      <c r="M99" s="216">
        <f t="shared" si="55"/>
        <v>825000</v>
      </c>
      <c r="N99" s="217">
        <f>IF($A99="","",IF(M99="","",IF($K$4="Media aritmética",(M99&lt;=$B99)*($G$5/$B$5)+(M99&gt;$B99)*0,IF(AND(ROUND(AVERAGE($C99,$E99,$G99,$I99,$K99,$M99,$O99,$Q99,$S99,$U99,$W99,$Y99,$AA99,#REF!,#REF!),2)-$B99/2&lt;=M99,(ROUND(AVERAGE($C99,$E99,$G99,$I99,$K99,$M99,$O99,$Q99,$S99,$U99,$W99,$Y99,$AA99,#REF!,#REF!),2)+$B99/2&gt;=M99)),($G$5/$B$5),0))))</f>
        <v>0.79207920792079212</v>
      </c>
      <c r="O99" s="216" t="str">
        <f t="shared" si="56"/>
        <v/>
      </c>
      <c r="P99" s="217" t="str">
        <f>IF($A99="","",IF(O99="","",IF($K$4="Media aritmética",(O99&lt;=$B99)*($G$5/$B$5)+(O99&gt;$B99)*0,IF(AND(ROUND(AVERAGE($C99,$E99,$G99,$I99,$K99,$M99,$O99,$Q99,$S99,$U99,$W99,$Y99,$AA99,#REF!,#REF!),2)-$B99/2&lt;=O99,(ROUND(AVERAGE($C99,$E99,$G99,$I99,$K99,$M99,$O99,$Q99,$S99,$U99,$W99,$Y99,$AA99,#REF!,#REF!),2)+$B99/2&gt;=O99)),($G$5/$B$5),0))))</f>
        <v/>
      </c>
      <c r="Q99" s="216">
        <f t="shared" si="57"/>
        <v>1700000</v>
      </c>
      <c r="R99" s="217">
        <f>IF($A99="","",IF(Q99="","",IF($K$4="Media aritmética",(Q99&lt;=$B99)*($G$5/$B$5)+(Q99&gt;$B99)*0,IF(AND(ROUND(AVERAGE($C99,$E99,$G99,$I99,$K99,$M99,$O99,$Q99,$S99,$U99,$W99,$Y99,$AA99,#REF!,#REF!),2)-$B99/2&lt;=Q99,(ROUND(AVERAGE($C99,$E99,$G99,$I99,$K99,$M99,$O99,$Q99,$S99,$U99,$W99,$Y99,$AA99,#REF!,#REF!),2)+$B99/2&gt;=Q99)),($G$5/$B$5),0))))</f>
        <v>0</v>
      </c>
      <c r="S99" s="216">
        <f t="shared" si="58"/>
        <v>1520000</v>
      </c>
      <c r="T99" s="217">
        <f>IF($A99="","",IF(S99="","",IF($K$4="Media aritmética",(S99&lt;=$B99)*($G$5/$B$5)+(S99&gt;$B99)*0,IF(AND(ROUND(AVERAGE($C99,$E99,$G99,$I99,$K99,$M99,$O99,$Q99,$S99,$U99,$W99,$Y99,$AA99,#REF!,#REF!),2)-$B99/2&lt;=S99,(ROUND(AVERAGE($C99,$E99,$G99,$I99,$K99,$M99,$O99,$Q99,$S99,$U99,$W99,$Y99,$AA99,#REF!,#REF!),2)+$B99/2&gt;=S99)),($G$5/$B$5),0))))</f>
        <v>0</v>
      </c>
      <c r="U99" s="216">
        <f t="shared" si="59"/>
        <v>1500000</v>
      </c>
      <c r="V99" s="217">
        <f>IF($A99="","",IF(U99="","",IF($K$4="Media aritmética",(U99&lt;=$B99)*($G$5/$B$5)+(U99&gt;$B99)*0,IF(AND(ROUND(AVERAGE($C99,$E99,$G99,$I99,$K99,$M99,$O99,$Q99,$S99,$U99,$W99,$Y99,$AA99,#REF!,#REF!),2)-$B99/2&lt;=U99,(ROUND(AVERAGE($C99,$E99,$G99,$I99,$K99,$M99,$O99,$Q99,$S99,$U99,$W99,$Y99,$AA99,#REF!,#REF!),2)+$B99/2&gt;=U99)),($G$5/$B$5),0))))</f>
        <v>0</v>
      </c>
      <c r="W99" s="216" t="str">
        <f t="shared" si="60"/>
        <v/>
      </c>
      <c r="X99" s="217" t="str">
        <f>IF($A99="","",IF(W99="","",IF($K$4="Media aritmética",(W99&lt;=$B99)*($G$5/$B$5)+(W99&gt;$B99)*0,IF(AND(ROUND(AVERAGE($C99,$E99,$G99,$I99,$K99,$M99,$O99,$Q99,$S99,$U99,$W99,$Y99,$AA99,#REF!,#REF!),2)-$B99/2&lt;=W99,(ROUND(AVERAGE($C99,$E99,$G99,$I99,$K99,$M99,$O99,$Q99,$S99,$U99,$W99,$Y99,$AA99,#REF!,#REF!),2)+$B99/2&gt;=W99)),($G$5/$B$5),0))))</f>
        <v/>
      </c>
      <c r="Y99" s="216">
        <f t="shared" si="61"/>
        <v>1480000</v>
      </c>
      <c r="Z99" s="217">
        <f>IF($A99="","",IF(Y99="","",IF($K$4="Media aritmética",(Y99&lt;=$B99)*($G$5/$B$5)+(Y99&gt;$B99)*0,IF(AND(ROUND(AVERAGE($C99,$E99,$G99,$I99,$K99,$M99,$O99,$Q99,$S99,$U99,$W99,$Y99,$AA99,#REF!,#REF!),2)-$B99/2&lt;=Y99,(ROUND(AVERAGE($C99,$E99,$G99,$I99,$K99,$M99,$O99,$Q99,$S99,$U99,$W99,$Y99,$AA99,#REF!,#REF!),2)+$B99/2&gt;=Y99)),($G$5/$B$5),0))))</f>
        <v>0</v>
      </c>
      <c r="AA99" s="216">
        <f t="shared" si="62"/>
        <v>516000</v>
      </c>
      <c r="AB99" s="217">
        <f>IF($A99="","",IF(AA99="","",IF($K$4="Media aritmética",(AA99&lt;=$B99)*($G$5/$B$5)+(AA99&gt;$B99)*0,IF(AND(ROUND(AVERAGE($C99,$E99,$G99,$I99,$K99,$M99,$O99,$Q99,$S99,$U99,$W99,$Y99,$AA99,#REF!,#REF!),2)-$B99/2&lt;=AA99,(ROUND(AVERAGE($C99,$E99,$G99,$I99,$K99,$M99,$O99,$Q99,$S99,$U99,$W99,$Y99,$AA99,#REF!,#REF!),2)+$B99/2&gt;=AA99)),($G$5/$B$5),0))))</f>
        <v>0.79207920792079212</v>
      </c>
    </row>
    <row r="100" spans="1:28" s="210" customFormat="1" ht="21" customHeight="1">
      <c r="A100" s="221" t="s">
        <v>374</v>
      </c>
      <c r="B100" s="222">
        <f t="shared" si="63"/>
        <v>672866.67</v>
      </c>
      <c r="C100" s="216">
        <f t="shared" si="50"/>
        <v>365300</v>
      </c>
      <c r="D100" s="217">
        <f>IF($A100="","",IF(C100="","",IF($K$4="Media aritmética",(C100&lt;=$B100)*($G$5/$B$5)+(C100&gt;$B100)*0,IF(AND(ROUND(AVERAGE($C100,$E100,$G100,$I100,$K100,$M100,$O100,$Q100,$S100,$U100,$W100,$Y100,$AA100,#REF!,#REF!),2)-$B100/2&lt;=C100,(ROUND(AVERAGE($C100,$E100,$G100,$I100,$K100,$M100,$O100,$Q100,$S100,$U100,$W100,$Y100,$AA100,#REF!,#REF!),2)+$B100/2&gt;=C100)),($G$5/$B$5),0))))</f>
        <v>0.79207920792079212</v>
      </c>
      <c r="E100" s="216">
        <f t="shared" si="51"/>
        <v>325000</v>
      </c>
      <c r="F100" s="217">
        <f>IF($A100="","",IF(E100="","",IF($K$4="Media aritmética",(E100&lt;=$B100)*($G$5/$B$5)+(E100&gt;$B100)*0,IF(AND(ROUND(AVERAGE($C100,$E100,$G100,$I100,$K100,$M100,$O100,$Q100,$S100,$U100,$W100,$Y100,$AA100,#REF!,#REF!),2)-$B100/2&lt;=E100,(ROUND(AVERAGE($C100,$E100,$G100,$I100,$K100,$M100,$O100,$Q100,$S100,$U100,$W100,$Y100,$AA100,#REF!,#REF!),2)+$B100/2&gt;=E100)),($G$5/$B$5),0))))</f>
        <v>0.79207920792079212</v>
      </c>
      <c r="G100" s="216" t="str">
        <f t="shared" si="52"/>
        <v/>
      </c>
      <c r="H100" s="217" t="str">
        <f>IF($A100="","",IF(G100="","",IF($K$4="Media aritmética",(G100&lt;=$B100)*($G$5/$B$5)+(G100&gt;$B100)*0,IF(AND(ROUND(AVERAGE($C100,$E100,$G100,$I100,$K100,$M100,$O100,$Q100,$S100,$U100,$W100,$Y100,$AA100,#REF!,#REF!),2)-$B100/2&lt;=G100,(ROUND(AVERAGE($C100,$E100,$G100,$I100,$K100,$M100,$O100,$Q100,$S100,$U100,$W100,$Y100,$AA100,#REF!,#REF!),2)+$B100/2&gt;=G100)),($G$5/$B$5),0))))</f>
        <v/>
      </c>
      <c r="I100" s="216">
        <f t="shared" si="53"/>
        <v>360500</v>
      </c>
      <c r="J100" s="217">
        <f>IF($A100="","",IF(I100="","",IF($K$4="Media aritmética",(I100&lt;=$B100)*($G$5/$B$5)+(I100&gt;$B100)*0,IF(AND(ROUND(AVERAGE($C100,$E100,$G100,$I100,$K100,$M100,$O100,$Q100,$S100,$U100,$W100,$Y100,$AA100,#REF!,#REF!),2)-$B100/2&lt;=I100,(ROUND(AVERAGE($C100,$E100,$G100,$I100,$K100,$M100,$O100,$Q100,$S100,$U100,$W100,$Y100,$AA100,#REF!,#REF!),2)+$B100/2&gt;=I100)),($G$5/$B$5),0))))</f>
        <v>0.79207920792079212</v>
      </c>
      <c r="K100" s="216" t="str">
        <f t="shared" si="54"/>
        <v/>
      </c>
      <c r="L100" s="217" t="str">
        <f>IF($A100="","",IF(K100="","",IF($K$4="Media aritmética",(K100&lt;=$B100)*($G$5/$B$5)+(K100&gt;$B100)*0,IF(AND(ROUND(AVERAGE($C100,$E100,$G100,$I100,$K100,$M100,$O100,$Q100,$S100,$U100,$W100,$Y100,$AA100,#REF!,#REF!),2)-$B100/2&lt;=K100,(ROUND(AVERAGE($C100,$E100,$G100,$I100,$K100,$M100,$O100,$Q100,$S100,$U100,$W100,$Y100,$AA100,#REF!,#REF!),2)+$B100/2&gt;=K100)),($G$5/$B$5),0))))</f>
        <v/>
      </c>
      <c r="M100" s="216">
        <f t="shared" si="55"/>
        <v>725000</v>
      </c>
      <c r="N100" s="217">
        <f>IF($A100="","",IF(M100="","",IF($K$4="Media aritmética",(M100&lt;=$B100)*($G$5/$B$5)+(M100&gt;$B100)*0,IF(AND(ROUND(AVERAGE($C100,$E100,$G100,$I100,$K100,$M100,$O100,$Q100,$S100,$U100,$W100,$Y100,$AA100,#REF!,#REF!),2)-$B100/2&lt;=M100,(ROUND(AVERAGE($C100,$E100,$G100,$I100,$K100,$M100,$O100,$Q100,$S100,$U100,$W100,$Y100,$AA100,#REF!,#REF!),2)+$B100/2&gt;=M100)),($G$5/$B$5),0))))</f>
        <v>0</v>
      </c>
      <c r="O100" s="216" t="str">
        <f t="shared" si="56"/>
        <v/>
      </c>
      <c r="P100" s="217" t="str">
        <f>IF($A100="","",IF(O100="","",IF($K$4="Media aritmética",(O100&lt;=$B100)*($G$5/$B$5)+(O100&gt;$B100)*0,IF(AND(ROUND(AVERAGE($C100,$E100,$G100,$I100,$K100,$M100,$O100,$Q100,$S100,$U100,$W100,$Y100,$AA100,#REF!,#REF!),2)-$B100/2&lt;=O100,(ROUND(AVERAGE($C100,$E100,$G100,$I100,$K100,$M100,$O100,$Q100,$S100,$U100,$W100,$Y100,$AA100,#REF!,#REF!),2)+$B100/2&gt;=O100)),($G$5/$B$5),0))))</f>
        <v/>
      </c>
      <c r="Q100" s="216">
        <f t="shared" si="57"/>
        <v>1500000</v>
      </c>
      <c r="R100" s="217">
        <f>IF($A100="","",IF(Q100="","",IF($K$4="Media aritmética",(Q100&lt;=$B100)*($G$5/$B$5)+(Q100&gt;$B100)*0,IF(AND(ROUND(AVERAGE($C100,$E100,$G100,$I100,$K100,$M100,$O100,$Q100,$S100,$U100,$W100,$Y100,$AA100,#REF!,#REF!),2)-$B100/2&lt;=Q100,(ROUND(AVERAGE($C100,$E100,$G100,$I100,$K100,$M100,$O100,$Q100,$S100,$U100,$W100,$Y100,$AA100,#REF!,#REF!),2)+$B100/2&gt;=Q100)),($G$5/$B$5),0))))</f>
        <v>0</v>
      </c>
      <c r="S100" s="216">
        <f t="shared" si="58"/>
        <v>850000</v>
      </c>
      <c r="T100" s="217">
        <f>IF($A100="","",IF(S100="","",IF($K$4="Media aritmética",(S100&lt;=$B100)*($G$5/$B$5)+(S100&gt;$B100)*0,IF(AND(ROUND(AVERAGE($C100,$E100,$G100,$I100,$K100,$M100,$O100,$Q100,$S100,$U100,$W100,$Y100,$AA100,#REF!,#REF!),2)-$B100/2&lt;=S100,(ROUND(AVERAGE($C100,$E100,$G100,$I100,$K100,$M100,$O100,$Q100,$S100,$U100,$W100,$Y100,$AA100,#REF!,#REF!),2)+$B100/2&gt;=S100)),($G$5/$B$5),0))))</f>
        <v>0</v>
      </c>
      <c r="U100" s="216">
        <f t="shared" si="59"/>
        <v>820000</v>
      </c>
      <c r="V100" s="217">
        <f>IF($A100="","",IF(U100="","",IF($K$4="Media aritmética",(U100&lt;=$B100)*($G$5/$B$5)+(U100&gt;$B100)*0,IF(AND(ROUND(AVERAGE($C100,$E100,$G100,$I100,$K100,$M100,$O100,$Q100,$S100,$U100,$W100,$Y100,$AA100,#REF!,#REF!),2)-$B100/2&lt;=U100,(ROUND(AVERAGE($C100,$E100,$G100,$I100,$K100,$M100,$O100,$Q100,$S100,$U100,$W100,$Y100,$AA100,#REF!,#REF!),2)+$B100/2&gt;=U100)),($G$5/$B$5),0))))</f>
        <v>0</v>
      </c>
      <c r="W100" s="216" t="str">
        <f t="shared" si="60"/>
        <v/>
      </c>
      <c r="X100" s="217" t="str">
        <f>IF($A100="","",IF(W100="","",IF($K$4="Media aritmética",(W100&lt;=$B100)*($G$5/$B$5)+(W100&gt;$B100)*0,IF(AND(ROUND(AVERAGE($C100,$E100,$G100,$I100,$K100,$M100,$O100,$Q100,$S100,$U100,$W100,$Y100,$AA100,#REF!,#REF!),2)-$B100/2&lt;=W100,(ROUND(AVERAGE($C100,$E100,$G100,$I100,$K100,$M100,$O100,$Q100,$S100,$U100,$W100,$Y100,$AA100,#REF!,#REF!),2)+$B100/2&gt;=W100)),($G$5/$B$5),0))))</f>
        <v/>
      </c>
      <c r="Y100" s="216">
        <f t="shared" si="61"/>
        <v>800000</v>
      </c>
      <c r="Z100" s="217">
        <f>IF($A100="","",IF(Y100="","",IF($K$4="Media aritmética",(Y100&lt;=$B100)*($G$5/$B$5)+(Y100&gt;$B100)*0,IF(AND(ROUND(AVERAGE($C100,$E100,$G100,$I100,$K100,$M100,$O100,$Q100,$S100,$U100,$W100,$Y100,$AA100,#REF!,#REF!),2)-$B100/2&lt;=Y100,(ROUND(AVERAGE($C100,$E100,$G100,$I100,$K100,$M100,$O100,$Q100,$S100,$U100,$W100,$Y100,$AA100,#REF!,#REF!),2)+$B100/2&gt;=Y100)),($G$5/$B$5),0))))</f>
        <v>0</v>
      </c>
      <c r="AA100" s="216">
        <f t="shared" si="62"/>
        <v>310000</v>
      </c>
      <c r="AB100" s="217">
        <f>IF($A100="","",IF(AA100="","",IF($K$4="Media aritmética",(AA100&lt;=$B100)*($G$5/$B$5)+(AA100&gt;$B100)*0,IF(AND(ROUND(AVERAGE($C100,$E100,$G100,$I100,$K100,$M100,$O100,$Q100,$S100,$U100,$W100,$Y100,$AA100,#REF!,#REF!),2)-$B100/2&lt;=AA100,(ROUND(AVERAGE($C100,$E100,$G100,$I100,$K100,$M100,$O100,$Q100,$S100,$U100,$W100,$Y100,$AA100,#REF!,#REF!),2)+$B100/2&gt;=AA100)),($G$5/$B$5),0))))</f>
        <v>0.79207920792079212</v>
      </c>
    </row>
    <row r="101" spans="1:28" s="210" customFormat="1" ht="21" customHeight="1">
      <c r="A101" s="221" t="s">
        <v>376</v>
      </c>
      <c r="B101" s="222">
        <f t="shared" si="63"/>
        <v>537861.11</v>
      </c>
      <c r="C101" s="216">
        <f t="shared" si="50"/>
        <v>180900</v>
      </c>
      <c r="D101" s="217">
        <f>IF($A101="","",IF(C101="","",IF($K$4="Media aritmética",(C101&lt;=$B101)*($G$5/$B$5)+(C101&gt;$B101)*0,IF(AND(ROUND(AVERAGE($C101,$E101,$G101,$I101,$K101,$M101,$O101,$Q101,$S101,$U101,$W101,$Y101,$AA101,#REF!,#REF!),2)-$B101/2&lt;=C101,(ROUND(AVERAGE($C101,$E101,$G101,$I101,$K101,$M101,$O101,$Q101,$S101,$U101,$W101,$Y101,$AA101,#REF!,#REF!),2)+$B101/2&gt;=C101)),($G$5/$B$5),0))))</f>
        <v>0.79207920792079212</v>
      </c>
      <c r="E101" s="216">
        <f t="shared" si="51"/>
        <v>280000</v>
      </c>
      <c r="F101" s="217">
        <f>IF($A101="","",IF(E101="","",IF($K$4="Media aritmética",(E101&lt;=$B101)*($G$5/$B$5)+(E101&gt;$B101)*0,IF(AND(ROUND(AVERAGE($C101,$E101,$G101,$I101,$K101,$M101,$O101,$Q101,$S101,$U101,$W101,$Y101,$AA101,#REF!,#REF!),2)-$B101/2&lt;=E101,(ROUND(AVERAGE($C101,$E101,$G101,$I101,$K101,$M101,$O101,$Q101,$S101,$U101,$W101,$Y101,$AA101,#REF!,#REF!),2)+$B101/2&gt;=E101)),($G$5/$B$5),0))))</f>
        <v>0.79207920792079212</v>
      </c>
      <c r="G101" s="216" t="str">
        <f t="shared" si="52"/>
        <v/>
      </c>
      <c r="H101" s="217" t="str">
        <f>IF($A101="","",IF(G101="","",IF($K$4="Media aritmética",(G101&lt;=$B101)*($G$5/$B$5)+(G101&gt;$B101)*0,IF(AND(ROUND(AVERAGE($C101,$E101,$G101,$I101,$K101,$M101,$O101,$Q101,$S101,$U101,$W101,$Y101,$AA101,#REF!,#REF!),2)-$B101/2&lt;=G101,(ROUND(AVERAGE($C101,$E101,$G101,$I101,$K101,$M101,$O101,$Q101,$S101,$U101,$W101,$Y101,$AA101,#REF!,#REF!),2)+$B101/2&gt;=G101)),($G$5/$B$5),0))))</f>
        <v/>
      </c>
      <c r="I101" s="216">
        <f t="shared" si="53"/>
        <v>178700</v>
      </c>
      <c r="J101" s="217">
        <f>IF($A101="","",IF(I101="","",IF($K$4="Media aritmética",(I101&lt;=$B101)*($G$5/$B$5)+(I101&gt;$B101)*0,IF(AND(ROUND(AVERAGE($C101,$E101,$G101,$I101,$K101,$M101,$O101,$Q101,$S101,$U101,$W101,$Y101,$AA101,#REF!,#REF!),2)-$B101/2&lt;=I101,(ROUND(AVERAGE($C101,$E101,$G101,$I101,$K101,$M101,$O101,$Q101,$S101,$U101,$W101,$Y101,$AA101,#REF!,#REF!),2)+$B101/2&gt;=I101)),($G$5/$B$5),0))))</f>
        <v>0.79207920792079212</v>
      </c>
      <c r="K101" s="216" t="str">
        <f t="shared" si="54"/>
        <v/>
      </c>
      <c r="L101" s="217" t="str">
        <f>IF($A101="","",IF(K101="","",IF($K$4="Media aritmética",(K101&lt;=$B101)*($G$5/$B$5)+(K101&gt;$B101)*0,IF(AND(ROUND(AVERAGE($C101,$E101,$G101,$I101,$K101,$M101,$O101,$Q101,$S101,$U101,$W101,$Y101,$AA101,#REF!,#REF!),2)-$B101/2&lt;=K101,(ROUND(AVERAGE($C101,$E101,$G101,$I101,$K101,$M101,$O101,$Q101,$S101,$U101,$W101,$Y101,$AA101,#REF!,#REF!),2)+$B101/2&gt;=K101)),($G$5/$B$5),0))))</f>
        <v/>
      </c>
      <c r="M101" s="216">
        <f t="shared" si="55"/>
        <v>845000</v>
      </c>
      <c r="N101" s="217">
        <f>IF($A101="","",IF(M101="","",IF($K$4="Media aritmética",(M101&lt;=$B101)*($G$5/$B$5)+(M101&gt;$B101)*0,IF(AND(ROUND(AVERAGE($C101,$E101,$G101,$I101,$K101,$M101,$O101,$Q101,$S101,$U101,$W101,$Y101,$AA101,#REF!,#REF!),2)-$B101/2&lt;=M101,(ROUND(AVERAGE($C101,$E101,$G101,$I101,$K101,$M101,$O101,$Q101,$S101,$U101,$W101,$Y101,$AA101,#REF!,#REF!),2)+$B101/2&gt;=M101)),($G$5/$B$5),0))))</f>
        <v>0</v>
      </c>
      <c r="O101" s="216" t="str">
        <f t="shared" si="56"/>
        <v/>
      </c>
      <c r="P101" s="217" t="str">
        <f>IF($A101="","",IF(O101="","",IF($K$4="Media aritmética",(O101&lt;=$B101)*($G$5/$B$5)+(O101&gt;$B101)*0,IF(AND(ROUND(AVERAGE($C101,$E101,$G101,$I101,$K101,$M101,$O101,$Q101,$S101,$U101,$W101,$Y101,$AA101,#REF!,#REF!),2)-$B101/2&lt;=O101,(ROUND(AVERAGE($C101,$E101,$G101,$I101,$K101,$M101,$O101,$Q101,$S101,$U101,$W101,$Y101,$AA101,#REF!,#REF!),2)+$B101/2&gt;=O101)),($G$5/$B$5),0))))</f>
        <v/>
      </c>
      <c r="Q101" s="216">
        <f t="shared" si="57"/>
        <v>1400000</v>
      </c>
      <c r="R101" s="217">
        <f>IF($A101="","",IF(Q101="","",IF($K$4="Media aritmética",(Q101&lt;=$B101)*($G$5/$B$5)+(Q101&gt;$B101)*0,IF(AND(ROUND(AVERAGE($C101,$E101,$G101,$I101,$K101,$M101,$O101,$Q101,$S101,$U101,$W101,$Y101,$AA101,#REF!,#REF!),2)-$B101/2&lt;=Q101,(ROUND(AVERAGE($C101,$E101,$G101,$I101,$K101,$M101,$O101,$Q101,$S101,$U101,$W101,$Y101,$AA101,#REF!,#REF!),2)+$B101/2&gt;=Q101)),($G$5/$B$5),0))))</f>
        <v>0</v>
      </c>
      <c r="S101" s="216">
        <f t="shared" si="58"/>
        <v>560000</v>
      </c>
      <c r="T101" s="217">
        <f>IF($A101="","",IF(S101="","",IF($K$4="Media aritmética",(S101&lt;=$B101)*($G$5/$B$5)+(S101&gt;$B101)*0,IF(AND(ROUND(AVERAGE($C101,$E101,$G101,$I101,$K101,$M101,$O101,$Q101,$S101,$U101,$W101,$Y101,$AA101,#REF!,#REF!),2)-$B101/2&lt;=S101,(ROUND(AVERAGE($C101,$E101,$G101,$I101,$K101,$M101,$O101,$Q101,$S101,$U101,$W101,$Y101,$AA101,#REF!,#REF!),2)+$B101/2&gt;=S101)),($G$5/$B$5),0))))</f>
        <v>0</v>
      </c>
      <c r="U101" s="216">
        <f t="shared" si="59"/>
        <v>580000</v>
      </c>
      <c r="V101" s="217">
        <f>IF($A101="","",IF(U101="","",IF($K$4="Media aritmética",(U101&lt;=$B101)*($G$5/$B$5)+(U101&gt;$B101)*0,IF(AND(ROUND(AVERAGE($C101,$E101,$G101,$I101,$K101,$M101,$O101,$Q101,$S101,$U101,$W101,$Y101,$AA101,#REF!,#REF!),2)-$B101/2&lt;=U101,(ROUND(AVERAGE($C101,$E101,$G101,$I101,$K101,$M101,$O101,$Q101,$S101,$U101,$W101,$Y101,$AA101,#REF!,#REF!),2)+$B101/2&gt;=U101)),($G$5/$B$5),0))))</f>
        <v>0</v>
      </c>
      <c r="W101" s="216" t="str">
        <f t="shared" si="60"/>
        <v/>
      </c>
      <c r="X101" s="217" t="str">
        <f>IF($A101="","",IF(W101="","",IF($K$4="Media aritmética",(W101&lt;=$B101)*($G$5/$B$5)+(W101&gt;$B101)*0,IF(AND(ROUND(AVERAGE($C101,$E101,$G101,$I101,$K101,$M101,$O101,$Q101,$S101,$U101,$W101,$Y101,$AA101,#REF!,#REF!),2)-$B101/2&lt;=W101,(ROUND(AVERAGE($C101,$E101,$G101,$I101,$K101,$M101,$O101,$Q101,$S101,$U101,$W101,$Y101,$AA101,#REF!,#REF!),2)+$B101/2&gt;=W101)),($G$5/$B$5),0))))</f>
        <v/>
      </c>
      <c r="Y101" s="216">
        <f t="shared" si="61"/>
        <v>565000</v>
      </c>
      <c r="Z101" s="217">
        <f>IF($A101="","",IF(Y101="","",IF($K$4="Media aritmética",(Y101&lt;=$B101)*($G$5/$B$5)+(Y101&gt;$B101)*0,IF(AND(ROUND(AVERAGE($C101,$E101,$G101,$I101,$K101,$M101,$O101,$Q101,$S101,$U101,$W101,$Y101,$AA101,#REF!,#REF!),2)-$B101/2&lt;=Y101,(ROUND(AVERAGE($C101,$E101,$G101,$I101,$K101,$M101,$O101,$Q101,$S101,$U101,$W101,$Y101,$AA101,#REF!,#REF!),2)+$B101/2&gt;=Y101)),($G$5/$B$5),0))))</f>
        <v>0</v>
      </c>
      <c r="AA101" s="216">
        <f t="shared" si="62"/>
        <v>251150</v>
      </c>
      <c r="AB101" s="217">
        <f>IF($A101="","",IF(AA101="","",IF($K$4="Media aritmética",(AA101&lt;=$B101)*($G$5/$B$5)+(AA101&gt;$B101)*0,IF(AND(ROUND(AVERAGE($C101,$E101,$G101,$I101,$K101,$M101,$O101,$Q101,$S101,$U101,$W101,$Y101,$AA101,#REF!,#REF!),2)-$B101/2&lt;=AA101,(ROUND(AVERAGE($C101,$E101,$G101,$I101,$K101,$M101,$O101,$Q101,$S101,$U101,$W101,$Y101,$AA101,#REF!,#REF!),2)+$B101/2&gt;=AA101)),($G$5/$B$5),0))))</f>
        <v>0.79207920792079212</v>
      </c>
    </row>
    <row r="102" spans="1:28" s="210" customFormat="1" ht="21" customHeight="1">
      <c r="A102" s="221" t="s">
        <v>378</v>
      </c>
      <c r="B102" s="222">
        <f t="shared" si="63"/>
        <v>500755.56</v>
      </c>
      <c r="C102" s="216">
        <f t="shared" si="50"/>
        <v>168900</v>
      </c>
      <c r="D102" s="217">
        <f>IF($A102="","",IF(C102="","",IF($K$4="Media aritmética",(C102&lt;=$B102)*($G$5/$B$5)+(C102&gt;$B102)*0,IF(AND(ROUND(AVERAGE($C102,$E102,$G102,$I102,$K102,$M102,$O102,$Q102,$S102,$U102,$W102,$Y102,$AA102,#REF!,#REF!),2)-$B102/2&lt;=C102,(ROUND(AVERAGE($C102,$E102,$G102,$I102,$K102,$M102,$O102,$Q102,$S102,$U102,$W102,$Y102,$AA102,#REF!,#REF!),2)+$B102/2&gt;=C102)),($G$5/$B$5),0))))</f>
        <v>0.79207920792079212</v>
      </c>
      <c r="E102" s="216">
        <f t="shared" si="51"/>
        <v>265000</v>
      </c>
      <c r="F102" s="217">
        <f>IF($A102="","",IF(E102="","",IF($K$4="Media aritmética",(E102&lt;=$B102)*($G$5/$B$5)+(E102&gt;$B102)*0,IF(AND(ROUND(AVERAGE($C102,$E102,$G102,$I102,$K102,$M102,$O102,$Q102,$S102,$U102,$W102,$Y102,$AA102,#REF!,#REF!),2)-$B102/2&lt;=E102,(ROUND(AVERAGE($C102,$E102,$G102,$I102,$K102,$M102,$O102,$Q102,$S102,$U102,$W102,$Y102,$AA102,#REF!,#REF!),2)+$B102/2&gt;=E102)),($G$5/$B$5),0))))</f>
        <v>0.79207920792079212</v>
      </c>
      <c r="G102" s="216" t="str">
        <f t="shared" si="52"/>
        <v/>
      </c>
      <c r="H102" s="217" t="str">
        <f>IF($A102="","",IF(G102="","",IF($K$4="Media aritmética",(G102&lt;=$B102)*($G$5/$B$5)+(G102&gt;$B102)*0,IF(AND(ROUND(AVERAGE($C102,$E102,$G102,$I102,$K102,$M102,$O102,$Q102,$S102,$U102,$W102,$Y102,$AA102,#REF!,#REF!),2)-$B102/2&lt;=G102,(ROUND(AVERAGE($C102,$E102,$G102,$I102,$K102,$M102,$O102,$Q102,$S102,$U102,$W102,$Y102,$AA102,#REF!,#REF!),2)+$B102/2&gt;=G102)),($G$5/$B$5),0))))</f>
        <v/>
      </c>
      <c r="I102" s="216">
        <f t="shared" si="53"/>
        <v>166900</v>
      </c>
      <c r="J102" s="217">
        <f>IF($A102="","",IF(I102="","",IF($K$4="Media aritmética",(I102&lt;=$B102)*($G$5/$B$5)+(I102&gt;$B102)*0,IF(AND(ROUND(AVERAGE($C102,$E102,$G102,$I102,$K102,$M102,$O102,$Q102,$S102,$U102,$W102,$Y102,$AA102,#REF!,#REF!),2)-$B102/2&lt;=I102,(ROUND(AVERAGE($C102,$E102,$G102,$I102,$K102,$M102,$O102,$Q102,$S102,$U102,$W102,$Y102,$AA102,#REF!,#REF!),2)+$B102/2&gt;=I102)),($G$5/$B$5),0))))</f>
        <v>0.79207920792079212</v>
      </c>
      <c r="K102" s="216" t="str">
        <f t="shared" si="54"/>
        <v/>
      </c>
      <c r="L102" s="217" t="str">
        <f>IF($A102="","",IF(K102="","",IF($K$4="Media aritmética",(K102&lt;=$B102)*($G$5/$B$5)+(K102&gt;$B102)*0,IF(AND(ROUND(AVERAGE($C102,$E102,$G102,$I102,$K102,$M102,$O102,$Q102,$S102,$U102,$W102,$Y102,$AA102,#REF!,#REF!),2)-$B102/2&lt;=K102,(ROUND(AVERAGE($C102,$E102,$G102,$I102,$K102,$M102,$O102,$Q102,$S102,$U102,$W102,$Y102,$AA102,#REF!,#REF!),2)+$B102/2&gt;=K102)),($G$5/$B$5),0))))</f>
        <v/>
      </c>
      <c r="M102" s="216">
        <f t="shared" si="55"/>
        <v>845000</v>
      </c>
      <c r="N102" s="217">
        <f>IF($A102="","",IF(M102="","",IF($K$4="Media aritmética",(M102&lt;=$B102)*($G$5/$B$5)+(M102&gt;$B102)*0,IF(AND(ROUND(AVERAGE($C102,$E102,$G102,$I102,$K102,$M102,$O102,$Q102,$S102,$U102,$W102,$Y102,$AA102,#REF!,#REF!),2)-$B102/2&lt;=M102,(ROUND(AVERAGE($C102,$E102,$G102,$I102,$K102,$M102,$O102,$Q102,$S102,$U102,$W102,$Y102,$AA102,#REF!,#REF!),2)+$B102/2&gt;=M102)),($G$5/$B$5),0))))</f>
        <v>0</v>
      </c>
      <c r="O102" s="216" t="str">
        <f t="shared" si="56"/>
        <v/>
      </c>
      <c r="P102" s="217" t="str">
        <f>IF($A102="","",IF(O102="","",IF($K$4="Media aritmética",(O102&lt;=$B102)*($G$5/$B$5)+(O102&gt;$B102)*0,IF(AND(ROUND(AVERAGE($C102,$E102,$G102,$I102,$K102,$M102,$O102,$Q102,$S102,$U102,$W102,$Y102,$AA102,#REF!,#REF!),2)-$B102/2&lt;=O102,(ROUND(AVERAGE($C102,$E102,$G102,$I102,$K102,$M102,$O102,$Q102,$S102,$U102,$W102,$Y102,$AA102,#REF!,#REF!),2)+$B102/2&gt;=O102)),($G$5/$B$5),0))))</f>
        <v/>
      </c>
      <c r="Q102" s="216">
        <f t="shared" si="57"/>
        <v>1400000</v>
      </c>
      <c r="R102" s="217">
        <f>IF($A102="","",IF(Q102="","",IF($K$4="Media aritmética",(Q102&lt;=$B102)*($G$5/$B$5)+(Q102&gt;$B102)*0,IF(AND(ROUND(AVERAGE($C102,$E102,$G102,$I102,$K102,$M102,$O102,$Q102,$S102,$U102,$W102,$Y102,$AA102,#REF!,#REF!),2)-$B102/2&lt;=Q102,(ROUND(AVERAGE($C102,$E102,$G102,$I102,$K102,$M102,$O102,$Q102,$S102,$U102,$W102,$Y102,$AA102,#REF!,#REF!),2)+$B102/2&gt;=Q102)),($G$5/$B$5),0))))</f>
        <v>0</v>
      </c>
      <c r="S102" s="216">
        <f t="shared" si="58"/>
        <v>480000</v>
      </c>
      <c r="T102" s="217">
        <f>IF($A102="","",IF(S102="","",IF($K$4="Media aritmética",(S102&lt;=$B102)*($G$5/$B$5)+(S102&gt;$B102)*0,IF(AND(ROUND(AVERAGE($C102,$E102,$G102,$I102,$K102,$M102,$O102,$Q102,$S102,$U102,$W102,$Y102,$AA102,#REF!,#REF!),2)-$B102/2&lt;=S102,(ROUND(AVERAGE($C102,$E102,$G102,$I102,$K102,$M102,$O102,$Q102,$S102,$U102,$W102,$Y102,$AA102,#REF!,#REF!),2)+$B102/2&gt;=S102)),($G$5/$B$5),0))))</f>
        <v>0.79207920792079212</v>
      </c>
      <c r="U102" s="216">
        <f t="shared" si="59"/>
        <v>480000</v>
      </c>
      <c r="V102" s="217">
        <f>IF($A102="","",IF(U102="","",IF($K$4="Media aritmética",(U102&lt;=$B102)*($G$5/$B$5)+(U102&gt;$B102)*0,IF(AND(ROUND(AVERAGE($C102,$E102,$G102,$I102,$K102,$M102,$O102,$Q102,$S102,$U102,$W102,$Y102,$AA102,#REF!,#REF!),2)-$B102/2&lt;=U102,(ROUND(AVERAGE($C102,$E102,$G102,$I102,$K102,$M102,$O102,$Q102,$S102,$U102,$W102,$Y102,$AA102,#REF!,#REF!),2)+$B102/2&gt;=U102)),($G$5/$B$5),0))))</f>
        <v>0.79207920792079212</v>
      </c>
      <c r="W102" s="216" t="str">
        <f t="shared" si="60"/>
        <v/>
      </c>
      <c r="X102" s="217" t="str">
        <f>IF($A102="","",IF(W102="","",IF($K$4="Media aritmética",(W102&lt;=$B102)*($G$5/$B$5)+(W102&gt;$B102)*0,IF(AND(ROUND(AVERAGE($C102,$E102,$G102,$I102,$K102,$M102,$O102,$Q102,$S102,$U102,$W102,$Y102,$AA102,#REF!,#REF!),2)-$B102/2&lt;=W102,(ROUND(AVERAGE($C102,$E102,$G102,$I102,$K102,$M102,$O102,$Q102,$S102,$U102,$W102,$Y102,$AA102,#REF!,#REF!),2)+$B102/2&gt;=W102)),($G$5/$B$5),0))))</f>
        <v/>
      </c>
      <c r="Y102" s="216">
        <f t="shared" si="61"/>
        <v>465800</v>
      </c>
      <c r="Z102" s="217">
        <f>IF($A102="","",IF(Y102="","",IF($K$4="Media aritmética",(Y102&lt;=$B102)*($G$5/$B$5)+(Y102&gt;$B102)*0,IF(AND(ROUND(AVERAGE($C102,$E102,$G102,$I102,$K102,$M102,$O102,$Q102,$S102,$U102,$W102,$Y102,$AA102,#REF!,#REF!),2)-$B102/2&lt;=Y102,(ROUND(AVERAGE($C102,$E102,$G102,$I102,$K102,$M102,$O102,$Q102,$S102,$U102,$W102,$Y102,$AA102,#REF!,#REF!),2)+$B102/2&gt;=Y102)),($G$5/$B$5),0))))</f>
        <v>0.79207920792079212</v>
      </c>
      <c r="AA102" s="216">
        <f t="shared" si="62"/>
        <v>235200</v>
      </c>
      <c r="AB102" s="217">
        <f>IF($A102="","",IF(AA102="","",IF($K$4="Media aritmética",(AA102&lt;=$B102)*($G$5/$B$5)+(AA102&gt;$B102)*0,IF(AND(ROUND(AVERAGE($C102,$E102,$G102,$I102,$K102,$M102,$O102,$Q102,$S102,$U102,$W102,$Y102,$AA102,#REF!,#REF!),2)-$B102/2&lt;=AA102,(ROUND(AVERAGE($C102,$E102,$G102,$I102,$K102,$M102,$O102,$Q102,$S102,$U102,$W102,$Y102,$AA102,#REF!,#REF!),2)+$B102/2&gt;=AA102)),($G$5/$B$5),0))))</f>
        <v>0.79207920792079212</v>
      </c>
    </row>
    <row r="103" spans="1:28" s="210" customFormat="1" ht="21" customHeight="1">
      <c r="A103" s="221" t="s">
        <v>380</v>
      </c>
      <c r="B103" s="222">
        <f t="shared" si="63"/>
        <v>472104.44</v>
      </c>
      <c r="C103" s="216">
        <f t="shared" si="50"/>
        <v>153600</v>
      </c>
      <c r="D103" s="217">
        <f>IF($A103="","",IF(C103="","",IF($K$4="Media aritmética",(C103&lt;=$B103)*($G$5/$B$5)+(C103&gt;$B103)*0,IF(AND(ROUND(AVERAGE($C103,$E103,$G103,$I103,$K103,$M103,$O103,$Q103,$S103,$U103,$W103,$Y103,$AA103,#REF!,#REF!),2)-$B103/2&lt;=C103,(ROUND(AVERAGE($C103,$E103,$G103,$I103,$K103,$M103,$O103,$Q103,$S103,$U103,$W103,$Y103,$AA103,#REF!,#REF!),2)+$B103/2&gt;=C103)),($G$5/$B$5),0))))</f>
        <v>0.79207920792079212</v>
      </c>
      <c r="E103" s="216">
        <f t="shared" si="51"/>
        <v>250000</v>
      </c>
      <c r="F103" s="217">
        <f>IF($A103="","",IF(E103="","",IF($K$4="Media aritmética",(E103&lt;=$B103)*($G$5/$B$5)+(E103&gt;$B103)*0,IF(AND(ROUND(AVERAGE($C103,$E103,$G103,$I103,$K103,$M103,$O103,$Q103,$S103,$U103,$W103,$Y103,$AA103,#REF!,#REF!),2)-$B103/2&lt;=E103,(ROUND(AVERAGE($C103,$E103,$G103,$I103,$K103,$M103,$O103,$Q103,$S103,$U103,$W103,$Y103,$AA103,#REF!,#REF!),2)+$B103/2&gt;=E103)),($G$5/$B$5),0))))</f>
        <v>0.79207920792079212</v>
      </c>
      <c r="G103" s="216" t="str">
        <f t="shared" si="52"/>
        <v/>
      </c>
      <c r="H103" s="217" t="str">
        <f>IF($A103="","",IF(G103="","",IF($K$4="Media aritmética",(G103&lt;=$B103)*($G$5/$B$5)+(G103&gt;$B103)*0,IF(AND(ROUND(AVERAGE($C103,$E103,$G103,$I103,$K103,$M103,$O103,$Q103,$S103,$U103,$W103,$Y103,$AA103,#REF!,#REF!),2)-$B103/2&lt;=G103,(ROUND(AVERAGE($C103,$E103,$G103,$I103,$K103,$M103,$O103,$Q103,$S103,$U103,$W103,$Y103,$AA103,#REF!,#REF!),2)+$B103/2&gt;=G103)),($G$5/$B$5),0))))</f>
        <v/>
      </c>
      <c r="I103" s="216">
        <f t="shared" si="53"/>
        <v>151700</v>
      </c>
      <c r="J103" s="217">
        <f>IF($A103="","",IF(I103="","",IF($K$4="Media aritmética",(I103&lt;=$B103)*($G$5/$B$5)+(I103&gt;$B103)*0,IF(AND(ROUND(AVERAGE($C103,$E103,$G103,$I103,$K103,$M103,$O103,$Q103,$S103,$U103,$W103,$Y103,$AA103,#REF!,#REF!),2)-$B103/2&lt;=I103,(ROUND(AVERAGE($C103,$E103,$G103,$I103,$K103,$M103,$O103,$Q103,$S103,$U103,$W103,$Y103,$AA103,#REF!,#REF!),2)+$B103/2&gt;=I103)),($G$5/$B$5),0))))</f>
        <v>0.79207920792079212</v>
      </c>
      <c r="K103" s="216" t="str">
        <f t="shared" si="54"/>
        <v/>
      </c>
      <c r="L103" s="217" t="str">
        <f>IF($A103="","",IF(K103="","",IF($K$4="Media aritmética",(K103&lt;=$B103)*($G$5/$B$5)+(K103&gt;$B103)*0,IF(AND(ROUND(AVERAGE($C103,$E103,$G103,$I103,$K103,$M103,$O103,$Q103,$S103,$U103,$W103,$Y103,$AA103,#REF!,#REF!),2)-$B103/2&lt;=K103,(ROUND(AVERAGE($C103,$E103,$G103,$I103,$K103,$M103,$O103,$Q103,$S103,$U103,$W103,$Y103,$AA103,#REF!,#REF!),2)+$B103/2&gt;=K103)),($G$5/$B$5),0))))</f>
        <v/>
      </c>
      <c r="M103" s="216">
        <f t="shared" si="55"/>
        <v>845000</v>
      </c>
      <c r="N103" s="217">
        <f>IF($A103="","",IF(M103="","",IF($K$4="Media aritmética",(M103&lt;=$B103)*($G$5/$B$5)+(M103&gt;$B103)*0,IF(AND(ROUND(AVERAGE($C103,$E103,$G103,$I103,$K103,$M103,$O103,$Q103,$S103,$U103,$W103,$Y103,$AA103,#REF!,#REF!),2)-$B103/2&lt;=M103,(ROUND(AVERAGE($C103,$E103,$G103,$I103,$K103,$M103,$O103,$Q103,$S103,$U103,$W103,$Y103,$AA103,#REF!,#REF!),2)+$B103/2&gt;=M103)),($G$5/$B$5),0))))</f>
        <v>0</v>
      </c>
      <c r="O103" s="216" t="str">
        <f t="shared" si="56"/>
        <v/>
      </c>
      <c r="P103" s="217" t="str">
        <f>IF($A103="","",IF(O103="","",IF($K$4="Media aritmética",(O103&lt;=$B103)*($G$5/$B$5)+(O103&gt;$B103)*0,IF(AND(ROUND(AVERAGE($C103,$E103,$G103,$I103,$K103,$M103,$O103,$Q103,$S103,$U103,$W103,$Y103,$AA103,#REF!,#REF!),2)-$B103/2&lt;=O103,(ROUND(AVERAGE($C103,$E103,$G103,$I103,$K103,$M103,$O103,$Q103,$S103,$U103,$W103,$Y103,$AA103,#REF!,#REF!),2)+$B103/2&gt;=O103)),($G$5/$B$5),0))))</f>
        <v/>
      </c>
      <c r="Q103" s="216">
        <f t="shared" si="57"/>
        <v>1380000</v>
      </c>
      <c r="R103" s="217">
        <f>IF($A103="","",IF(Q103="","",IF($K$4="Media aritmética",(Q103&lt;=$B103)*($G$5/$B$5)+(Q103&gt;$B103)*0,IF(AND(ROUND(AVERAGE($C103,$E103,$G103,$I103,$K103,$M103,$O103,$Q103,$S103,$U103,$W103,$Y103,$AA103,#REF!,#REF!),2)-$B103/2&lt;=Q103,(ROUND(AVERAGE($C103,$E103,$G103,$I103,$K103,$M103,$O103,$Q103,$S103,$U103,$W103,$Y103,$AA103,#REF!,#REF!),2)+$B103/2&gt;=Q103)),($G$5/$B$5),0))))</f>
        <v>0</v>
      </c>
      <c r="S103" s="216">
        <f t="shared" si="58"/>
        <v>425000</v>
      </c>
      <c r="T103" s="217">
        <f>IF($A103="","",IF(S103="","",IF($K$4="Media aritmética",(S103&lt;=$B103)*($G$5/$B$5)+(S103&gt;$B103)*0,IF(AND(ROUND(AVERAGE($C103,$E103,$G103,$I103,$K103,$M103,$O103,$Q103,$S103,$U103,$W103,$Y103,$AA103,#REF!,#REF!),2)-$B103/2&lt;=S103,(ROUND(AVERAGE($C103,$E103,$G103,$I103,$K103,$M103,$O103,$Q103,$S103,$U103,$W103,$Y103,$AA103,#REF!,#REF!),2)+$B103/2&gt;=S103)),($G$5/$B$5),0))))</f>
        <v>0.79207920792079212</v>
      </c>
      <c r="U103" s="216">
        <f t="shared" si="59"/>
        <v>420000</v>
      </c>
      <c r="V103" s="217">
        <f>IF($A103="","",IF(U103="","",IF($K$4="Media aritmética",(U103&lt;=$B103)*($G$5/$B$5)+(U103&gt;$B103)*0,IF(AND(ROUND(AVERAGE($C103,$E103,$G103,$I103,$K103,$M103,$O103,$Q103,$S103,$U103,$W103,$Y103,$AA103,#REF!,#REF!),2)-$B103/2&lt;=U103,(ROUND(AVERAGE($C103,$E103,$G103,$I103,$K103,$M103,$O103,$Q103,$S103,$U103,$W103,$Y103,$AA103,#REF!,#REF!),2)+$B103/2&gt;=U103)),($G$5/$B$5),0))))</f>
        <v>0.79207920792079212</v>
      </c>
      <c r="W103" s="216" t="str">
        <f t="shared" si="60"/>
        <v/>
      </c>
      <c r="X103" s="217" t="str">
        <f>IF($A103="","",IF(W103="","",IF($K$4="Media aritmética",(W103&lt;=$B103)*($G$5/$B$5)+(W103&gt;$B103)*0,IF(AND(ROUND(AVERAGE($C103,$E103,$G103,$I103,$K103,$M103,$O103,$Q103,$S103,$U103,$W103,$Y103,$AA103,#REF!,#REF!),2)-$B103/2&lt;=W103,(ROUND(AVERAGE($C103,$E103,$G103,$I103,$K103,$M103,$O103,$Q103,$S103,$U103,$W103,$Y103,$AA103,#REF!,#REF!),2)+$B103/2&gt;=W103)),($G$5/$B$5),0))))</f>
        <v/>
      </c>
      <c r="Y103" s="216">
        <f t="shared" si="61"/>
        <v>410000</v>
      </c>
      <c r="Z103" s="217">
        <f>IF($A103="","",IF(Y103="","",IF($K$4="Media aritmética",(Y103&lt;=$B103)*($G$5/$B$5)+(Y103&gt;$B103)*0,IF(AND(ROUND(AVERAGE($C103,$E103,$G103,$I103,$K103,$M103,$O103,$Q103,$S103,$U103,$W103,$Y103,$AA103,#REF!,#REF!),2)-$B103/2&lt;=Y103,(ROUND(AVERAGE($C103,$E103,$G103,$I103,$K103,$M103,$O103,$Q103,$S103,$U103,$W103,$Y103,$AA103,#REF!,#REF!),2)+$B103/2&gt;=Y103)),($G$5/$B$5),0))))</f>
        <v>0.79207920792079212</v>
      </c>
      <c r="AA103" s="216">
        <f t="shared" si="62"/>
        <v>213640</v>
      </c>
      <c r="AB103" s="217">
        <f>IF($A103="","",IF(AA103="","",IF($K$4="Media aritmética",(AA103&lt;=$B103)*($G$5/$B$5)+(AA103&gt;$B103)*0,IF(AND(ROUND(AVERAGE($C103,$E103,$G103,$I103,$K103,$M103,$O103,$Q103,$S103,$U103,$W103,$Y103,$AA103,#REF!,#REF!),2)-$B103/2&lt;=AA103,(ROUND(AVERAGE($C103,$E103,$G103,$I103,$K103,$M103,$O103,$Q103,$S103,$U103,$W103,$Y103,$AA103,#REF!,#REF!),2)+$B103/2&gt;=AA103)),($G$5/$B$5),0))))</f>
        <v>0.79207920792079212</v>
      </c>
    </row>
    <row r="104" spans="1:28" s="210" customFormat="1" ht="21" customHeight="1">
      <c r="A104" s="221" t="s">
        <v>386</v>
      </c>
      <c r="B104" s="222">
        <f t="shared" si="63"/>
        <v>1153688.8899999999</v>
      </c>
      <c r="C104" s="216">
        <f t="shared" si="50"/>
        <v>481200</v>
      </c>
      <c r="D104" s="217">
        <f>IF($A104="","",IF(C104="","",IF($K$4="Media aritmética",(C104&lt;=$B104)*($G$5/$B$5)+(C104&gt;$B104)*0,IF(AND(ROUND(AVERAGE($C104,$E104,$G104,$I104,$K104,$M104,$O104,$Q104,$S104,$U104,$W104,$Y104,$AA104,#REF!,#REF!),2)-$B104/2&lt;=C104,(ROUND(AVERAGE($C104,$E104,$G104,$I104,$K104,$M104,$O104,$Q104,$S104,$U104,$W104,$Y104,$AA104,#REF!,#REF!),2)+$B104/2&gt;=C104)),($G$5/$B$5),0))))</f>
        <v>0.79207920792079212</v>
      </c>
      <c r="E104" s="216">
        <f t="shared" si="51"/>
        <v>525000</v>
      </c>
      <c r="F104" s="217">
        <f>IF($A104="","",IF(E104="","",IF($K$4="Media aritmética",(E104&lt;=$B104)*($G$5/$B$5)+(E104&gt;$B104)*0,IF(AND(ROUND(AVERAGE($C104,$E104,$G104,$I104,$K104,$M104,$O104,$Q104,$S104,$U104,$W104,$Y104,$AA104,#REF!,#REF!),2)-$B104/2&lt;=E104,(ROUND(AVERAGE($C104,$E104,$G104,$I104,$K104,$M104,$O104,$Q104,$S104,$U104,$W104,$Y104,$AA104,#REF!,#REF!),2)+$B104/2&gt;=E104)),($G$5/$B$5),0))))</f>
        <v>0.79207920792079212</v>
      </c>
      <c r="G104" s="216" t="str">
        <f t="shared" si="52"/>
        <v/>
      </c>
      <c r="H104" s="217" t="str">
        <f>IF($A104="","",IF(G104="","",IF($K$4="Media aritmética",(G104&lt;=$B104)*($G$5/$B$5)+(G104&gt;$B104)*0,IF(AND(ROUND(AVERAGE($C104,$E104,$G104,$I104,$K104,$M104,$O104,$Q104,$S104,$U104,$W104,$Y104,$AA104,#REF!,#REF!),2)-$B104/2&lt;=G104,(ROUND(AVERAGE($C104,$E104,$G104,$I104,$K104,$M104,$O104,$Q104,$S104,$U104,$W104,$Y104,$AA104,#REF!,#REF!),2)+$B104/2&gt;=G104)),($G$5/$B$5),0))))</f>
        <v/>
      </c>
      <c r="I104" s="216">
        <f t="shared" si="53"/>
        <v>475000</v>
      </c>
      <c r="J104" s="217">
        <f>IF($A104="","",IF(I104="","",IF($K$4="Media aritmética",(I104&lt;=$B104)*($G$5/$B$5)+(I104&gt;$B104)*0,IF(AND(ROUND(AVERAGE($C104,$E104,$G104,$I104,$K104,$M104,$O104,$Q104,$S104,$U104,$W104,$Y104,$AA104,#REF!,#REF!),2)-$B104/2&lt;=I104,(ROUND(AVERAGE($C104,$E104,$G104,$I104,$K104,$M104,$O104,$Q104,$S104,$U104,$W104,$Y104,$AA104,#REF!,#REF!),2)+$B104/2&gt;=I104)),($G$5/$B$5),0))))</f>
        <v>0.79207920792079212</v>
      </c>
      <c r="K104" s="216" t="str">
        <f t="shared" si="54"/>
        <v/>
      </c>
      <c r="L104" s="217" t="str">
        <f>IF($A104="","",IF(K104="","",IF($K$4="Media aritmética",(K104&lt;=$B104)*($G$5/$B$5)+(K104&gt;$B104)*0,IF(AND(ROUND(AVERAGE($C104,$E104,$G104,$I104,$K104,$M104,$O104,$Q104,$S104,$U104,$W104,$Y104,$AA104,#REF!,#REF!),2)-$B104/2&lt;=K104,(ROUND(AVERAGE($C104,$E104,$G104,$I104,$K104,$M104,$O104,$Q104,$S104,$U104,$W104,$Y104,$AA104,#REF!,#REF!),2)+$B104/2&gt;=K104)),($G$5/$B$5),0))))</f>
        <v/>
      </c>
      <c r="M104" s="216">
        <f t="shared" si="55"/>
        <v>912000</v>
      </c>
      <c r="N104" s="217">
        <f>IF($A104="","",IF(M104="","",IF($K$4="Media aritmética",(M104&lt;=$B104)*($G$5/$B$5)+(M104&gt;$B104)*0,IF(AND(ROUND(AVERAGE($C104,$E104,$G104,$I104,$K104,$M104,$O104,$Q104,$S104,$U104,$W104,$Y104,$AA104,#REF!,#REF!),2)-$B104/2&lt;=M104,(ROUND(AVERAGE($C104,$E104,$G104,$I104,$K104,$M104,$O104,$Q104,$S104,$U104,$W104,$Y104,$AA104,#REF!,#REF!),2)+$B104/2&gt;=M104)),($G$5/$B$5),0))))</f>
        <v>0.79207920792079212</v>
      </c>
      <c r="O104" s="216" t="str">
        <f t="shared" si="56"/>
        <v/>
      </c>
      <c r="P104" s="217" t="str">
        <f>IF($A104="","",IF(O104="","",IF($K$4="Media aritmética",(O104&lt;=$B104)*($G$5/$B$5)+(O104&gt;$B104)*0,IF(AND(ROUND(AVERAGE($C104,$E104,$G104,$I104,$K104,$M104,$O104,$Q104,$S104,$U104,$W104,$Y104,$AA104,#REF!,#REF!),2)-$B104/2&lt;=O104,(ROUND(AVERAGE($C104,$E104,$G104,$I104,$K104,$M104,$O104,$Q104,$S104,$U104,$W104,$Y104,$AA104,#REF!,#REF!),2)+$B104/2&gt;=O104)),($G$5/$B$5),0))))</f>
        <v/>
      </c>
      <c r="Q104" s="216">
        <f t="shared" si="57"/>
        <v>1700000</v>
      </c>
      <c r="R104" s="217">
        <f>IF($A104="","",IF(Q104="","",IF($K$4="Media aritmética",(Q104&lt;=$B104)*($G$5/$B$5)+(Q104&gt;$B104)*0,IF(AND(ROUND(AVERAGE($C104,$E104,$G104,$I104,$K104,$M104,$O104,$Q104,$S104,$U104,$W104,$Y104,$AA104,#REF!,#REF!),2)-$B104/2&lt;=Q104,(ROUND(AVERAGE($C104,$E104,$G104,$I104,$K104,$M104,$O104,$Q104,$S104,$U104,$W104,$Y104,$AA104,#REF!,#REF!),2)+$B104/2&gt;=Q104)),($G$5/$B$5),0))))</f>
        <v>0</v>
      </c>
      <c r="S104" s="216">
        <f t="shared" si="58"/>
        <v>730000</v>
      </c>
      <c r="T104" s="217">
        <f>IF($A104="","",IF(S104="","",IF($K$4="Media aritmética",(S104&lt;=$B104)*($G$5/$B$5)+(S104&gt;$B104)*0,IF(AND(ROUND(AVERAGE($C104,$E104,$G104,$I104,$K104,$M104,$O104,$Q104,$S104,$U104,$W104,$Y104,$AA104,#REF!,#REF!),2)-$B104/2&lt;=S104,(ROUND(AVERAGE($C104,$E104,$G104,$I104,$K104,$M104,$O104,$Q104,$S104,$U104,$W104,$Y104,$AA104,#REF!,#REF!),2)+$B104/2&gt;=S104)),($G$5/$B$5),0))))</f>
        <v>0.79207920792079212</v>
      </c>
      <c r="U104" s="216">
        <f t="shared" si="59"/>
        <v>790000</v>
      </c>
      <c r="V104" s="217">
        <f>IF($A104="","",IF(U104="","",IF($K$4="Media aritmética",(U104&lt;=$B104)*($G$5/$B$5)+(U104&gt;$B104)*0,IF(AND(ROUND(AVERAGE($C104,$E104,$G104,$I104,$K104,$M104,$O104,$Q104,$S104,$U104,$W104,$Y104,$AA104,#REF!,#REF!),2)-$B104/2&lt;=U104,(ROUND(AVERAGE($C104,$E104,$G104,$I104,$K104,$M104,$O104,$Q104,$S104,$U104,$W104,$Y104,$AA104,#REF!,#REF!),2)+$B104/2&gt;=U104)),($G$5/$B$5),0))))</f>
        <v>0.79207920792079212</v>
      </c>
      <c r="W104" s="216" t="str">
        <f t="shared" si="60"/>
        <v/>
      </c>
      <c r="X104" s="217" t="str">
        <f>IF($A104="","",IF(W104="","",IF($K$4="Media aritmética",(W104&lt;=$B104)*($G$5/$B$5)+(W104&gt;$B104)*0,IF(AND(ROUND(AVERAGE($C104,$E104,$G104,$I104,$K104,$M104,$O104,$Q104,$S104,$U104,$W104,$Y104,$AA104,#REF!,#REF!),2)-$B104/2&lt;=W104,(ROUND(AVERAGE($C104,$E104,$G104,$I104,$K104,$M104,$O104,$Q104,$S104,$U104,$W104,$Y104,$AA104,#REF!,#REF!),2)+$B104/2&gt;=W104)),($G$5/$B$5),0))))</f>
        <v/>
      </c>
      <c r="Y104" s="216">
        <f t="shared" si="61"/>
        <v>770000</v>
      </c>
      <c r="Z104" s="217">
        <f>IF($A104="","",IF(Y104="","",IF($K$4="Media aritmética",(Y104&lt;=$B104)*($G$5/$B$5)+(Y104&gt;$B104)*0,IF(AND(ROUND(AVERAGE($C104,$E104,$G104,$I104,$K104,$M104,$O104,$Q104,$S104,$U104,$W104,$Y104,$AA104,#REF!,#REF!),2)-$B104/2&lt;=Y104,(ROUND(AVERAGE($C104,$E104,$G104,$I104,$K104,$M104,$O104,$Q104,$S104,$U104,$W104,$Y104,$AA104,#REF!,#REF!),2)+$B104/2&gt;=Y104)),($G$5/$B$5),0))))</f>
        <v>0.79207920792079212</v>
      </c>
      <c r="AA104" s="216">
        <f t="shared" si="62"/>
        <v>4000000</v>
      </c>
      <c r="AB104" s="217">
        <f>IF($A104="","",IF(AA104="","",IF($K$4="Media aritmética",(AA104&lt;=$B104)*($G$5/$B$5)+(AA104&gt;$B104)*0,IF(AND(ROUND(AVERAGE($C104,$E104,$G104,$I104,$K104,$M104,$O104,$Q104,$S104,$U104,$W104,$Y104,$AA104,#REF!,#REF!),2)-$B104/2&lt;=AA104,(ROUND(AVERAGE($C104,$E104,$G104,$I104,$K104,$M104,$O104,$Q104,$S104,$U104,$W104,$Y104,$AA104,#REF!,#REF!),2)+$B104/2&gt;=AA104)),($G$5/$B$5),0))))</f>
        <v>0</v>
      </c>
    </row>
    <row r="105" spans="1:28" s="210" customFormat="1" ht="21" customHeight="1">
      <c r="A105" s="221" t="s">
        <v>388</v>
      </c>
      <c r="B105" s="222">
        <f t="shared" si="63"/>
        <v>502688.89</v>
      </c>
      <c r="C105" s="216">
        <f t="shared" si="50"/>
        <v>698600</v>
      </c>
      <c r="D105" s="217">
        <f>IF($A105="","",IF(C105="","",IF($K$4="Media aritmética",(C105&lt;=$B105)*($G$5/$B$5)+(C105&gt;$B105)*0,IF(AND(ROUND(AVERAGE($C105,$E105,$G105,$I105,$K105,$M105,$O105,$Q105,$S105,$U105,$W105,$Y105,$AA105,#REF!,#REF!),2)-$B105/2&lt;=C105,(ROUND(AVERAGE($C105,$E105,$G105,$I105,$K105,$M105,$O105,$Q105,$S105,$U105,$W105,$Y105,$AA105,#REF!,#REF!),2)+$B105/2&gt;=C105)),($G$5/$B$5),0))))</f>
        <v>0</v>
      </c>
      <c r="E105" s="216">
        <f t="shared" si="51"/>
        <v>725000</v>
      </c>
      <c r="F105" s="217">
        <f>IF($A105="","",IF(E105="","",IF($K$4="Media aritmética",(E105&lt;=$B105)*($G$5/$B$5)+(E105&gt;$B105)*0,IF(AND(ROUND(AVERAGE($C105,$E105,$G105,$I105,$K105,$M105,$O105,$Q105,$S105,$U105,$W105,$Y105,$AA105,#REF!,#REF!),2)-$B105/2&lt;=E105,(ROUND(AVERAGE($C105,$E105,$G105,$I105,$K105,$M105,$O105,$Q105,$S105,$U105,$W105,$Y105,$AA105,#REF!,#REF!),2)+$B105/2&gt;=E105)),($G$5/$B$5),0))))</f>
        <v>0</v>
      </c>
      <c r="G105" s="216" t="str">
        <f t="shared" si="52"/>
        <v/>
      </c>
      <c r="H105" s="217" t="str">
        <f>IF($A105="","",IF(G105="","",IF($K$4="Media aritmética",(G105&lt;=$B105)*($G$5/$B$5)+(G105&gt;$B105)*0,IF(AND(ROUND(AVERAGE($C105,$E105,$G105,$I105,$K105,$M105,$O105,$Q105,$S105,$U105,$W105,$Y105,$AA105,#REF!,#REF!),2)-$B105/2&lt;=G105,(ROUND(AVERAGE($C105,$E105,$G105,$I105,$K105,$M105,$O105,$Q105,$S105,$U105,$W105,$Y105,$AA105,#REF!,#REF!),2)+$B105/2&gt;=G105)),($G$5/$B$5),0))))</f>
        <v/>
      </c>
      <c r="I105" s="216">
        <f t="shared" si="53"/>
        <v>520000</v>
      </c>
      <c r="J105" s="217">
        <f>IF($A105="","",IF(I105="","",IF($K$4="Media aritmética",(I105&lt;=$B105)*($G$5/$B$5)+(I105&gt;$B105)*0,IF(AND(ROUND(AVERAGE($C105,$E105,$G105,$I105,$K105,$M105,$O105,$Q105,$S105,$U105,$W105,$Y105,$AA105,#REF!,#REF!),2)-$B105/2&lt;=I105,(ROUND(AVERAGE($C105,$E105,$G105,$I105,$K105,$M105,$O105,$Q105,$S105,$U105,$W105,$Y105,$AA105,#REF!,#REF!),2)+$B105/2&gt;=I105)),($G$5/$B$5),0))))</f>
        <v>0</v>
      </c>
      <c r="K105" s="216" t="str">
        <f t="shared" si="54"/>
        <v/>
      </c>
      <c r="L105" s="217" t="str">
        <f>IF($A105="","",IF(K105="","",IF($K$4="Media aritmética",(K105&lt;=$B105)*($G$5/$B$5)+(K105&gt;$B105)*0,IF(AND(ROUND(AVERAGE($C105,$E105,$G105,$I105,$K105,$M105,$O105,$Q105,$S105,$U105,$W105,$Y105,$AA105,#REF!,#REF!),2)-$B105/2&lt;=K105,(ROUND(AVERAGE($C105,$E105,$G105,$I105,$K105,$M105,$O105,$Q105,$S105,$U105,$W105,$Y105,$AA105,#REF!,#REF!),2)+$B105/2&gt;=K105)),($G$5/$B$5),0))))</f>
        <v/>
      </c>
      <c r="M105" s="216">
        <f t="shared" si="55"/>
        <v>1458000</v>
      </c>
      <c r="N105" s="217">
        <f>IF($A105="","",IF(M105="","",IF($K$4="Media aritmética",(M105&lt;=$B105)*($G$5/$B$5)+(M105&gt;$B105)*0,IF(AND(ROUND(AVERAGE($C105,$E105,$G105,$I105,$K105,$M105,$O105,$Q105,$S105,$U105,$W105,$Y105,$AA105,#REF!,#REF!),2)-$B105/2&lt;=M105,(ROUND(AVERAGE($C105,$E105,$G105,$I105,$K105,$M105,$O105,$Q105,$S105,$U105,$W105,$Y105,$AA105,#REF!,#REF!),2)+$B105/2&gt;=M105)),($G$5/$B$5),0))))</f>
        <v>0</v>
      </c>
      <c r="O105" s="216" t="str">
        <f t="shared" si="56"/>
        <v/>
      </c>
      <c r="P105" s="217" t="str">
        <f>IF($A105="","",IF(O105="","",IF($K$4="Media aritmética",(O105&lt;=$B105)*($G$5/$B$5)+(O105&gt;$B105)*0,IF(AND(ROUND(AVERAGE($C105,$E105,$G105,$I105,$K105,$M105,$O105,$Q105,$S105,$U105,$W105,$Y105,$AA105,#REF!,#REF!),2)-$B105/2&lt;=O105,(ROUND(AVERAGE($C105,$E105,$G105,$I105,$K105,$M105,$O105,$Q105,$S105,$U105,$W105,$Y105,$AA105,#REF!,#REF!),2)+$B105/2&gt;=O105)),($G$5/$B$5),0))))</f>
        <v/>
      </c>
      <c r="Q105" s="216">
        <f t="shared" si="57"/>
        <v>200000</v>
      </c>
      <c r="R105" s="217">
        <f>IF($A105="","",IF(Q105="","",IF($K$4="Media aritmética",(Q105&lt;=$B105)*($G$5/$B$5)+(Q105&gt;$B105)*0,IF(AND(ROUND(AVERAGE($C105,$E105,$G105,$I105,$K105,$M105,$O105,$Q105,$S105,$U105,$W105,$Y105,$AA105,#REF!,#REF!),2)-$B105/2&lt;=Q105,(ROUND(AVERAGE($C105,$E105,$G105,$I105,$K105,$M105,$O105,$Q105,$S105,$U105,$W105,$Y105,$AA105,#REF!,#REF!),2)+$B105/2&gt;=Q105)),($G$5/$B$5),0))))</f>
        <v>0.79207920792079212</v>
      </c>
      <c r="S105" s="216">
        <f t="shared" si="58"/>
        <v>270000</v>
      </c>
      <c r="T105" s="217">
        <f>IF($A105="","",IF(S105="","",IF($K$4="Media aritmética",(S105&lt;=$B105)*($G$5/$B$5)+(S105&gt;$B105)*0,IF(AND(ROUND(AVERAGE($C105,$E105,$G105,$I105,$K105,$M105,$O105,$Q105,$S105,$U105,$W105,$Y105,$AA105,#REF!,#REF!),2)-$B105/2&lt;=S105,(ROUND(AVERAGE($C105,$E105,$G105,$I105,$K105,$M105,$O105,$Q105,$S105,$U105,$W105,$Y105,$AA105,#REF!,#REF!),2)+$B105/2&gt;=S105)),($G$5/$B$5),0))))</f>
        <v>0.79207920792079212</v>
      </c>
      <c r="U105" s="216">
        <f t="shared" si="59"/>
        <v>250000</v>
      </c>
      <c r="V105" s="217">
        <f>IF($A105="","",IF(U105="","",IF($K$4="Media aritmética",(U105&lt;=$B105)*($G$5/$B$5)+(U105&gt;$B105)*0,IF(AND(ROUND(AVERAGE($C105,$E105,$G105,$I105,$K105,$M105,$O105,$Q105,$S105,$U105,$W105,$Y105,$AA105,#REF!,#REF!),2)-$B105/2&lt;=U105,(ROUND(AVERAGE($C105,$E105,$G105,$I105,$K105,$M105,$O105,$Q105,$S105,$U105,$W105,$Y105,$AA105,#REF!,#REF!),2)+$B105/2&gt;=U105)),($G$5/$B$5),0))))</f>
        <v>0.79207920792079212</v>
      </c>
      <c r="W105" s="216" t="str">
        <f t="shared" si="60"/>
        <v/>
      </c>
      <c r="X105" s="217" t="str">
        <f>IF($A105="","",IF(W105="","",IF($K$4="Media aritmética",(W105&lt;=$B105)*($G$5/$B$5)+(W105&gt;$B105)*0,IF(AND(ROUND(AVERAGE($C105,$E105,$G105,$I105,$K105,$M105,$O105,$Q105,$S105,$U105,$W105,$Y105,$AA105,#REF!,#REF!),2)-$B105/2&lt;=W105,(ROUND(AVERAGE($C105,$E105,$G105,$I105,$K105,$M105,$O105,$Q105,$S105,$U105,$W105,$Y105,$AA105,#REF!,#REF!),2)+$B105/2&gt;=W105)),($G$5/$B$5),0))))</f>
        <v/>
      </c>
      <c r="Y105" s="216">
        <f t="shared" si="61"/>
        <v>242600</v>
      </c>
      <c r="Z105" s="217">
        <f>IF($A105="","",IF(Y105="","",IF($K$4="Media aritmética",(Y105&lt;=$B105)*($G$5/$B$5)+(Y105&gt;$B105)*0,IF(AND(ROUND(AVERAGE($C105,$E105,$G105,$I105,$K105,$M105,$O105,$Q105,$S105,$U105,$W105,$Y105,$AA105,#REF!,#REF!),2)-$B105/2&lt;=Y105,(ROUND(AVERAGE($C105,$E105,$G105,$I105,$K105,$M105,$O105,$Q105,$S105,$U105,$W105,$Y105,$AA105,#REF!,#REF!),2)+$B105/2&gt;=Y105)),($G$5/$B$5),0))))</f>
        <v>0.79207920792079212</v>
      </c>
      <c r="AA105" s="216">
        <f t="shared" si="62"/>
        <v>160000</v>
      </c>
      <c r="AB105" s="217">
        <f>IF($A105="","",IF(AA105="","",IF($K$4="Media aritmética",(AA105&lt;=$B105)*($G$5/$B$5)+(AA105&gt;$B105)*0,IF(AND(ROUND(AVERAGE($C105,$E105,$G105,$I105,$K105,$M105,$O105,$Q105,$S105,$U105,$W105,$Y105,$AA105,#REF!,#REF!),2)-$B105/2&lt;=AA105,(ROUND(AVERAGE($C105,$E105,$G105,$I105,$K105,$M105,$O105,$Q105,$S105,$U105,$W105,$Y105,$AA105,#REF!,#REF!),2)+$B105/2&gt;=AA105)),($G$5/$B$5),0))))</f>
        <v>0.79207920792079212</v>
      </c>
    </row>
    <row r="106" spans="1:28" s="210" customFormat="1" ht="21" customHeight="1">
      <c r="A106" s="221" t="s">
        <v>390</v>
      </c>
      <c r="B106" s="222">
        <f t="shared" si="63"/>
        <v>134666.67000000001</v>
      </c>
      <c r="C106" s="216">
        <f t="shared" si="50"/>
        <v>135500</v>
      </c>
      <c r="D106" s="217">
        <f>IF($A106="","",IF(C106="","",IF($K$4="Media aritmética",(C106&lt;=$B106)*($G$5/$B$5)+(C106&gt;$B106)*0,IF(AND(ROUND(AVERAGE($C106,$E106,$G106,$I106,$K106,$M106,$O106,$Q106,$S106,$U106,$W106,$Y106,$AA106,#REF!,#REF!),2)-$B106/2&lt;=C106,(ROUND(AVERAGE($C106,$E106,$G106,$I106,$K106,$M106,$O106,$Q106,$S106,$U106,$W106,$Y106,$AA106,#REF!,#REF!),2)+$B106/2&gt;=C106)),($G$5/$B$5),0))))</f>
        <v>0</v>
      </c>
      <c r="E106" s="216">
        <f t="shared" si="51"/>
        <v>130000</v>
      </c>
      <c r="F106" s="217">
        <f>IF($A106="","",IF(E106="","",IF($K$4="Media aritmética",(E106&lt;=$B106)*($G$5/$B$5)+(E106&gt;$B106)*0,IF(AND(ROUND(AVERAGE($C106,$E106,$G106,$I106,$K106,$M106,$O106,$Q106,$S106,$U106,$W106,$Y106,$AA106,#REF!,#REF!),2)-$B106/2&lt;=E106,(ROUND(AVERAGE($C106,$E106,$G106,$I106,$K106,$M106,$O106,$Q106,$S106,$U106,$W106,$Y106,$AA106,#REF!,#REF!),2)+$B106/2&gt;=E106)),($G$5/$B$5),0))))</f>
        <v>0.79207920792079212</v>
      </c>
      <c r="G106" s="216" t="str">
        <f t="shared" si="52"/>
        <v/>
      </c>
      <c r="H106" s="217" t="str">
        <f>IF($A106="","",IF(G106="","",IF($K$4="Media aritmética",(G106&lt;=$B106)*($G$5/$B$5)+(G106&gt;$B106)*0,IF(AND(ROUND(AVERAGE($C106,$E106,$G106,$I106,$K106,$M106,$O106,$Q106,$S106,$U106,$W106,$Y106,$AA106,#REF!,#REF!),2)-$B106/2&lt;=G106,(ROUND(AVERAGE($C106,$E106,$G106,$I106,$K106,$M106,$O106,$Q106,$S106,$U106,$W106,$Y106,$AA106,#REF!,#REF!),2)+$B106/2&gt;=G106)),($G$5/$B$5),0))))</f>
        <v/>
      </c>
      <c r="I106" s="216">
        <f t="shared" si="53"/>
        <v>133000</v>
      </c>
      <c r="J106" s="217">
        <f>IF($A106="","",IF(I106="","",IF($K$4="Media aritmética",(I106&lt;=$B106)*($G$5/$B$5)+(I106&gt;$B106)*0,IF(AND(ROUND(AVERAGE($C106,$E106,$G106,$I106,$K106,$M106,$O106,$Q106,$S106,$U106,$W106,$Y106,$AA106,#REF!,#REF!),2)-$B106/2&lt;=I106,(ROUND(AVERAGE($C106,$E106,$G106,$I106,$K106,$M106,$O106,$Q106,$S106,$U106,$W106,$Y106,$AA106,#REF!,#REF!),2)+$B106/2&gt;=I106)),($G$5/$B$5),0))))</f>
        <v>0.79207920792079212</v>
      </c>
      <c r="K106" s="216" t="str">
        <f t="shared" si="54"/>
        <v/>
      </c>
      <c r="L106" s="217" t="str">
        <f>IF($A106="","",IF(K106="","",IF($K$4="Media aritmética",(K106&lt;=$B106)*($G$5/$B$5)+(K106&gt;$B106)*0,IF(AND(ROUND(AVERAGE($C106,$E106,$G106,$I106,$K106,$M106,$O106,$Q106,$S106,$U106,$W106,$Y106,$AA106,#REF!,#REF!),2)-$B106/2&lt;=K106,(ROUND(AVERAGE($C106,$E106,$G106,$I106,$K106,$M106,$O106,$Q106,$S106,$U106,$W106,$Y106,$AA106,#REF!,#REF!),2)+$B106/2&gt;=K106)),($G$5/$B$5),0))))</f>
        <v/>
      </c>
      <c r="M106" s="216">
        <f t="shared" si="55"/>
        <v>352000</v>
      </c>
      <c r="N106" s="217">
        <f>IF($A106="","",IF(M106="","",IF($K$4="Media aritmética",(M106&lt;=$B106)*($G$5/$B$5)+(M106&gt;$B106)*0,IF(AND(ROUND(AVERAGE($C106,$E106,$G106,$I106,$K106,$M106,$O106,$Q106,$S106,$U106,$W106,$Y106,$AA106,#REF!,#REF!),2)-$B106/2&lt;=M106,(ROUND(AVERAGE($C106,$E106,$G106,$I106,$K106,$M106,$O106,$Q106,$S106,$U106,$W106,$Y106,$AA106,#REF!,#REF!),2)+$B106/2&gt;=M106)),($G$5/$B$5),0))))</f>
        <v>0</v>
      </c>
      <c r="O106" s="216" t="str">
        <f t="shared" si="56"/>
        <v/>
      </c>
      <c r="P106" s="217" t="str">
        <f>IF($A106="","",IF(O106="","",IF($K$4="Media aritmética",(O106&lt;=$B106)*($G$5/$B$5)+(O106&gt;$B106)*0,IF(AND(ROUND(AVERAGE($C106,$E106,$G106,$I106,$K106,$M106,$O106,$Q106,$S106,$U106,$W106,$Y106,$AA106,#REF!,#REF!),2)-$B106/2&lt;=O106,(ROUND(AVERAGE($C106,$E106,$G106,$I106,$K106,$M106,$O106,$Q106,$S106,$U106,$W106,$Y106,$AA106,#REF!,#REF!),2)+$B106/2&gt;=O106)),($G$5/$B$5),0))))</f>
        <v/>
      </c>
      <c r="Q106" s="216">
        <f t="shared" si="57"/>
        <v>150000</v>
      </c>
      <c r="R106" s="217">
        <f>IF($A106="","",IF(Q106="","",IF($K$4="Media aritmética",(Q106&lt;=$B106)*($G$5/$B$5)+(Q106&gt;$B106)*0,IF(AND(ROUND(AVERAGE($C106,$E106,$G106,$I106,$K106,$M106,$O106,$Q106,$S106,$U106,$W106,$Y106,$AA106,#REF!,#REF!),2)-$B106/2&lt;=Q106,(ROUND(AVERAGE($C106,$E106,$G106,$I106,$K106,$M106,$O106,$Q106,$S106,$U106,$W106,$Y106,$AA106,#REF!,#REF!),2)+$B106/2&gt;=Q106)),($G$5/$B$5),0))))</f>
        <v>0</v>
      </c>
      <c r="S106" s="216">
        <f t="shared" si="58"/>
        <v>75000</v>
      </c>
      <c r="T106" s="217">
        <f>IF($A106="","",IF(S106="","",IF($K$4="Media aritmética",(S106&lt;=$B106)*($G$5/$B$5)+(S106&gt;$B106)*0,IF(AND(ROUND(AVERAGE($C106,$E106,$G106,$I106,$K106,$M106,$O106,$Q106,$S106,$U106,$W106,$Y106,$AA106,#REF!,#REF!),2)-$B106/2&lt;=S106,(ROUND(AVERAGE($C106,$E106,$G106,$I106,$K106,$M106,$O106,$Q106,$S106,$U106,$W106,$Y106,$AA106,#REF!,#REF!),2)+$B106/2&gt;=S106)),($G$5/$B$5),0))))</f>
        <v>0.79207920792079212</v>
      </c>
      <c r="U106" s="216">
        <f t="shared" si="59"/>
        <v>78000</v>
      </c>
      <c r="V106" s="217">
        <f>IF($A106="","",IF(U106="","",IF($K$4="Media aritmética",(U106&lt;=$B106)*($G$5/$B$5)+(U106&gt;$B106)*0,IF(AND(ROUND(AVERAGE($C106,$E106,$G106,$I106,$K106,$M106,$O106,$Q106,$S106,$U106,$W106,$Y106,$AA106,#REF!,#REF!),2)-$B106/2&lt;=U106,(ROUND(AVERAGE($C106,$E106,$G106,$I106,$K106,$M106,$O106,$Q106,$S106,$U106,$W106,$Y106,$AA106,#REF!,#REF!),2)+$B106/2&gt;=U106)),($G$5/$B$5),0))))</f>
        <v>0.79207920792079212</v>
      </c>
      <c r="W106" s="216" t="str">
        <f t="shared" si="60"/>
        <v/>
      </c>
      <c r="X106" s="217" t="str">
        <f>IF($A106="","",IF(W106="","",IF($K$4="Media aritmética",(W106&lt;=$B106)*($G$5/$B$5)+(W106&gt;$B106)*0,IF(AND(ROUND(AVERAGE($C106,$E106,$G106,$I106,$K106,$M106,$O106,$Q106,$S106,$U106,$W106,$Y106,$AA106,#REF!,#REF!),2)-$B106/2&lt;=W106,(ROUND(AVERAGE($C106,$E106,$G106,$I106,$K106,$M106,$O106,$Q106,$S106,$U106,$W106,$Y106,$AA106,#REF!,#REF!),2)+$B106/2&gt;=W106)),($G$5/$B$5),0))))</f>
        <v/>
      </c>
      <c r="Y106" s="216">
        <f t="shared" si="61"/>
        <v>76000</v>
      </c>
      <c r="Z106" s="217">
        <f>IF($A106="","",IF(Y106="","",IF($K$4="Media aritmética",(Y106&lt;=$B106)*($G$5/$B$5)+(Y106&gt;$B106)*0,IF(AND(ROUND(AVERAGE($C106,$E106,$G106,$I106,$K106,$M106,$O106,$Q106,$S106,$U106,$W106,$Y106,$AA106,#REF!,#REF!),2)-$B106/2&lt;=Y106,(ROUND(AVERAGE($C106,$E106,$G106,$I106,$K106,$M106,$O106,$Q106,$S106,$U106,$W106,$Y106,$AA106,#REF!,#REF!),2)+$B106/2&gt;=Y106)),($G$5/$B$5),0))))</f>
        <v>0.79207920792079212</v>
      </c>
      <c r="AA106" s="216">
        <f t="shared" si="62"/>
        <v>82500</v>
      </c>
      <c r="AB106" s="217">
        <f>IF($A106="","",IF(AA106="","",IF($K$4="Media aritmética",(AA106&lt;=$B106)*($G$5/$B$5)+(AA106&gt;$B106)*0,IF(AND(ROUND(AVERAGE($C106,$E106,$G106,$I106,$K106,$M106,$O106,$Q106,$S106,$U106,$W106,$Y106,$AA106,#REF!,#REF!),2)-$B106/2&lt;=AA106,(ROUND(AVERAGE($C106,$E106,$G106,$I106,$K106,$M106,$O106,$Q106,$S106,$U106,$W106,$Y106,$AA106,#REF!,#REF!),2)+$B106/2&gt;=AA106)),($G$5/$B$5),0))))</f>
        <v>0.79207920792079212</v>
      </c>
    </row>
    <row r="107" spans="1:28" s="210" customFormat="1" ht="21" customHeight="1">
      <c r="A107" s="221" t="s">
        <v>162</v>
      </c>
      <c r="B107" s="222">
        <f t="shared" si="63"/>
        <v>1057596.1100000001</v>
      </c>
      <c r="C107" s="216">
        <f t="shared" si="50"/>
        <v>523700</v>
      </c>
      <c r="D107" s="217">
        <f>IF($A107="","",IF(C107="","",IF($K$4="Media aritmética",(C107&lt;=$B107)*($G$5/$B$5)+(C107&gt;$B107)*0,IF(AND(ROUND(AVERAGE($C107,$E107,$G107,$I107,$K107,$M107,$O107,$Q107,$S107,$U107,$W107,$Y107,$AA107,#REF!,#REF!),2)-$B107/2&lt;=C107,(ROUND(AVERAGE($C107,$E107,$G107,$I107,$K107,$M107,$O107,$Q107,$S107,$U107,$W107,$Y107,$AA107,#REF!,#REF!),2)+$B107/2&gt;=C107)),($G$5/$B$5),0))))</f>
        <v>0.79207920792079212</v>
      </c>
      <c r="E107" s="216">
        <f t="shared" si="51"/>
        <v>3500000</v>
      </c>
      <c r="F107" s="217">
        <f>IF($A107="","",IF(E107="","",IF($K$4="Media aritmética",(E107&lt;=$B107)*($G$5/$B$5)+(E107&gt;$B107)*0,IF(AND(ROUND(AVERAGE($C107,$E107,$G107,$I107,$K107,$M107,$O107,$Q107,$S107,$U107,$W107,$Y107,$AA107,#REF!,#REF!),2)-$B107/2&lt;=E107,(ROUND(AVERAGE($C107,$E107,$G107,$I107,$K107,$M107,$O107,$Q107,$S107,$U107,$W107,$Y107,$AA107,#REF!,#REF!),2)+$B107/2&gt;=E107)),($G$5/$B$5),0))))</f>
        <v>0</v>
      </c>
      <c r="G107" s="216" t="str">
        <f t="shared" si="52"/>
        <v/>
      </c>
      <c r="H107" s="217" t="str">
        <f>IF($A107="","",IF(G107="","",IF($K$4="Media aritmética",(G107&lt;=$B107)*($G$5/$B$5)+(G107&gt;$B107)*0,IF(AND(ROUND(AVERAGE($C107,$E107,$G107,$I107,$K107,$M107,$O107,$Q107,$S107,$U107,$W107,$Y107,$AA107,#REF!,#REF!),2)-$B107/2&lt;=G107,(ROUND(AVERAGE($C107,$E107,$G107,$I107,$K107,$M107,$O107,$Q107,$S107,$U107,$W107,$Y107,$AA107,#REF!,#REF!),2)+$B107/2&gt;=G107)),($G$5/$B$5),0))))</f>
        <v/>
      </c>
      <c r="I107" s="216">
        <f t="shared" si="53"/>
        <v>522566</v>
      </c>
      <c r="J107" s="217">
        <f>IF($A107="","",IF(I107="","",IF($K$4="Media aritmética",(I107&lt;=$B107)*($G$5/$B$5)+(I107&gt;$B107)*0,IF(AND(ROUND(AVERAGE($C107,$E107,$G107,$I107,$K107,$M107,$O107,$Q107,$S107,$U107,$W107,$Y107,$AA107,#REF!,#REF!),2)-$B107/2&lt;=I107,(ROUND(AVERAGE($C107,$E107,$G107,$I107,$K107,$M107,$O107,$Q107,$S107,$U107,$W107,$Y107,$AA107,#REF!,#REF!),2)+$B107/2&gt;=I107)),($G$5/$B$5),0))))</f>
        <v>0.79207920792079212</v>
      </c>
      <c r="K107" s="216" t="str">
        <f t="shared" si="54"/>
        <v/>
      </c>
      <c r="L107" s="217" t="str">
        <f>IF($A107="","",IF(K107="","",IF($K$4="Media aritmética",(K107&lt;=$B107)*($G$5/$B$5)+(K107&gt;$B107)*0,IF(AND(ROUND(AVERAGE($C107,$E107,$G107,$I107,$K107,$M107,$O107,$Q107,$S107,$U107,$W107,$Y107,$AA107,#REF!,#REF!),2)-$B107/2&lt;=K107,(ROUND(AVERAGE($C107,$E107,$G107,$I107,$K107,$M107,$O107,$Q107,$S107,$U107,$W107,$Y107,$AA107,#REF!,#REF!),2)+$B107/2&gt;=K107)),($G$5/$B$5),0))))</f>
        <v/>
      </c>
      <c r="M107" s="216">
        <f t="shared" si="55"/>
        <v>1250000</v>
      </c>
      <c r="N107" s="217">
        <f>IF($A107="","",IF(M107="","",IF($K$4="Media aritmética",(M107&lt;=$B107)*($G$5/$B$5)+(M107&gt;$B107)*0,IF(AND(ROUND(AVERAGE($C107,$E107,$G107,$I107,$K107,$M107,$O107,$Q107,$S107,$U107,$W107,$Y107,$AA107,#REF!,#REF!),2)-$B107/2&lt;=M107,(ROUND(AVERAGE($C107,$E107,$G107,$I107,$K107,$M107,$O107,$Q107,$S107,$U107,$W107,$Y107,$AA107,#REF!,#REF!),2)+$B107/2&gt;=M107)),($G$5/$B$5),0))))</f>
        <v>0</v>
      </c>
      <c r="O107" s="216" t="str">
        <f t="shared" si="56"/>
        <v/>
      </c>
      <c r="P107" s="217" t="str">
        <f>IF($A107="","",IF(O107="","",IF($K$4="Media aritmética",(O107&lt;=$B107)*($G$5/$B$5)+(O107&gt;$B107)*0,IF(AND(ROUND(AVERAGE($C107,$E107,$G107,$I107,$K107,$M107,$O107,$Q107,$S107,$U107,$W107,$Y107,$AA107,#REF!,#REF!),2)-$B107/2&lt;=O107,(ROUND(AVERAGE($C107,$E107,$G107,$I107,$K107,$M107,$O107,$Q107,$S107,$U107,$W107,$Y107,$AA107,#REF!,#REF!),2)+$B107/2&gt;=O107)),($G$5/$B$5),0))))</f>
        <v/>
      </c>
      <c r="Q107" s="216">
        <f t="shared" si="57"/>
        <v>900000</v>
      </c>
      <c r="R107" s="217">
        <f>IF($A107="","",IF(Q107="","",IF($K$4="Media aritmética",(Q107&lt;=$B107)*($G$5/$B$5)+(Q107&gt;$B107)*0,IF(AND(ROUND(AVERAGE($C107,$E107,$G107,$I107,$K107,$M107,$O107,$Q107,$S107,$U107,$W107,$Y107,$AA107,#REF!,#REF!),2)-$B107/2&lt;=Q107,(ROUND(AVERAGE($C107,$E107,$G107,$I107,$K107,$M107,$O107,$Q107,$S107,$U107,$W107,$Y107,$AA107,#REF!,#REF!),2)+$B107/2&gt;=Q107)),($G$5/$B$5),0))))</f>
        <v>0.79207920792079212</v>
      </c>
      <c r="S107" s="216">
        <f t="shared" si="58"/>
        <v>740000</v>
      </c>
      <c r="T107" s="217">
        <f>IF($A107="","",IF(S107="","",IF($K$4="Media aritmética",(S107&lt;=$B107)*($G$5/$B$5)+(S107&gt;$B107)*0,IF(AND(ROUND(AVERAGE($C107,$E107,$G107,$I107,$K107,$M107,$O107,$Q107,$S107,$U107,$W107,$Y107,$AA107,#REF!,#REF!),2)-$B107/2&lt;=S107,(ROUND(AVERAGE($C107,$E107,$G107,$I107,$K107,$M107,$O107,$Q107,$S107,$U107,$W107,$Y107,$AA107,#REF!,#REF!),2)+$B107/2&gt;=S107)),($G$5/$B$5),0))))</f>
        <v>0.79207920792079212</v>
      </c>
      <c r="U107" s="216">
        <f t="shared" si="59"/>
        <v>750000</v>
      </c>
      <c r="V107" s="217">
        <f>IF($A107="","",IF(U107="","",IF($K$4="Media aritmética",(U107&lt;=$B107)*($G$5/$B$5)+(U107&gt;$B107)*0,IF(AND(ROUND(AVERAGE($C107,$E107,$G107,$I107,$K107,$M107,$O107,$Q107,$S107,$U107,$W107,$Y107,$AA107,#REF!,#REF!),2)-$B107/2&lt;=U107,(ROUND(AVERAGE($C107,$E107,$G107,$I107,$K107,$M107,$O107,$Q107,$S107,$U107,$W107,$Y107,$AA107,#REF!,#REF!),2)+$B107/2&gt;=U107)),($G$5/$B$5),0))))</f>
        <v>0.79207920792079212</v>
      </c>
      <c r="W107" s="216" t="str">
        <f t="shared" si="60"/>
        <v/>
      </c>
      <c r="X107" s="217" t="str">
        <f>IF($A107="","",IF(W107="","",IF($K$4="Media aritmética",(W107&lt;=$B107)*($G$5/$B$5)+(W107&gt;$B107)*0,IF(AND(ROUND(AVERAGE($C107,$E107,$G107,$I107,$K107,$M107,$O107,$Q107,$S107,$U107,$W107,$Y107,$AA107,#REF!,#REF!),2)-$B107/2&lt;=W107,(ROUND(AVERAGE($C107,$E107,$G107,$I107,$K107,$M107,$O107,$Q107,$S107,$U107,$W107,$Y107,$AA107,#REF!,#REF!),2)+$B107/2&gt;=W107)),($G$5/$B$5),0))))</f>
        <v/>
      </c>
      <c r="Y107" s="216">
        <f t="shared" si="61"/>
        <v>730000</v>
      </c>
      <c r="Z107" s="217">
        <f>IF($A107="","",IF(Y107="","",IF($K$4="Media aritmética",(Y107&lt;=$B107)*($G$5/$B$5)+(Y107&gt;$B107)*0,IF(AND(ROUND(AVERAGE($C107,$E107,$G107,$I107,$K107,$M107,$O107,$Q107,$S107,$U107,$W107,$Y107,$AA107,#REF!,#REF!),2)-$B107/2&lt;=Y107,(ROUND(AVERAGE($C107,$E107,$G107,$I107,$K107,$M107,$O107,$Q107,$S107,$U107,$W107,$Y107,$AA107,#REF!,#REF!),2)+$B107/2&gt;=Y107)),($G$5/$B$5),0))))</f>
        <v>0.79207920792079212</v>
      </c>
      <c r="AA107" s="216">
        <f t="shared" si="62"/>
        <v>602099</v>
      </c>
      <c r="AB107" s="217">
        <f>IF($A107="","",IF(AA107="","",IF($K$4="Media aritmética",(AA107&lt;=$B107)*($G$5/$B$5)+(AA107&gt;$B107)*0,IF(AND(ROUND(AVERAGE($C107,$E107,$G107,$I107,$K107,$M107,$O107,$Q107,$S107,$U107,$W107,$Y107,$AA107,#REF!,#REF!),2)-$B107/2&lt;=AA107,(ROUND(AVERAGE($C107,$E107,$G107,$I107,$K107,$M107,$O107,$Q107,$S107,$U107,$W107,$Y107,$AA107,#REF!,#REF!),2)+$B107/2&gt;=AA107)),($G$5/$B$5),0))))</f>
        <v>0.79207920792079212</v>
      </c>
    </row>
    <row r="108" spans="1:28" s="210" customFormat="1" ht="21" customHeight="1">
      <c r="A108" s="221" t="s">
        <v>163</v>
      </c>
      <c r="B108" s="222">
        <f t="shared" si="63"/>
        <v>822166.33</v>
      </c>
      <c r="C108" s="216">
        <f t="shared" si="50"/>
        <v>403100</v>
      </c>
      <c r="D108" s="217">
        <f>IF($A108="","",IF(C108="","",IF($K$4="Media aritmética",(C108&lt;=$B108)*($G$5/$B$5)+(C108&gt;$B108)*0,IF(AND(ROUND(AVERAGE($C108,$E108,$G108,$I108,$K108,$M108,$O108,$Q108,$S108,$U108,$W108,$Y108,$AA108,#REF!,#REF!),2)-$B108/2&lt;=C108,(ROUND(AVERAGE($C108,$E108,$G108,$I108,$K108,$M108,$O108,$Q108,$S108,$U108,$W108,$Y108,$AA108,#REF!,#REF!),2)+$B108/2&gt;=C108)),($G$5/$B$5),0))))</f>
        <v>0.79207920792079212</v>
      </c>
      <c r="E108" s="216">
        <f t="shared" si="51"/>
        <v>2800000</v>
      </c>
      <c r="F108" s="217">
        <f>IF($A108="","",IF(E108="","",IF($K$4="Media aritmética",(E108&lt;=$B108)*($G$5/$B$5)+(E108&gt;$B108)*0,IF(AND(ROUND(AVERAGE($C108,$E108,$G108,$I108,$K108,$M108,$O108,$Q108,$S108,$U108,$W108,$Y108,$AA108,#REF!,#REF!),2)-$B108/2&lt;=E108,(ROUND(AVERAGE($C108,$E108,$G108,$I108,$K108,$M108,$O108,$Q108,$S108,$U108,$W108,$Y108,$AA108,#REF!,#REF!),2)+$B108/2&gt;=E108)),($G$5/$B$5),0))))</f>
        <v>0</v>
      </c>
      <c r="G108" s="216" t="str">
        <f t="shared" si="52"/>
        <v/>
      </c>
      <c r="H108" s="217" t="str">
        <f>IF($A108="","",IF(G108="","",IF($K$4="Media aritmética",(G108&lt;=$B108)*($G$5/$B$5)+(G108&gt;$B108)*0,IF(AND(ROUND(AVERAGE($C108,$E108,$G108,$I108,$K108,$M108,$O108,$Q108,$S108,$U108,$W108,$Y108,$AA108,#REF!,#REF!),2)-$B108/2&lt;=G108,(ROUND(AVERAGE($C108,$E108,$G108,$I108,$K108,$M108,$O108,$Q108,$S108,$U108,$W108,$Y108,$AA108,#REF!,#REF!),2)+$B108/2&gt;=G108)),($G$5/$B$5),0))))</f>
        <v/>
      </c>
      <c r="I108" s="216">
        <f t="shared" si="53"/>
        <v>398215</v>
      </c>
      <c r="J108" s="217">
        <f>IF($A108="","",IF(I108="","",IF($K$4="Media aritmética",(I108&lt;=$B108)*($G$5/$B$5)+(I108&gt;$B108)*0,IF(AND(ROUND(AVERAGE($C108,$E108,$G108,$I108,$K108,$M108,$O108,$Q108,$S108,$U108,$W108,$Y108,$AA108,#REF!,#REF!),2)-$B108/2&lt;=I108,(ROUND(AVERAGE($C108,$E108,$G108,$I108,$K108,$M108,$O108,$Q108,$S108,$U108,$W108,$Y108,$AA108,#REF!,#REF!),2)+$B108/2&gt;=I108)),($G$5/$B$5),0))))</f>
        <v>0.79207920792079212</v>
      </c>
      <c r="K108" s="216" t="str">
        <f t="shared" si="54"/>
        <v/>
      </c>
      <c r="L108" s="217" t="str">
        <f>IF($A108="","",IF(K108="","",IF($K$4="Media aritmética",(K108&lt;=$B108)*($G$5/$B$5)+(K108&gt;$B108)*0,IF(AND(ROUND(AVERAGE($C108,$E108,$G108,$I108,$K108,$M108,$O108,$Q108,$S108,$U108,$W108,$Y108,$AA108,#REF!,#REF!),2)-$B108/2&lt;=K108,(ROUND(AVERAGE($C108,$E108,$G108,$I108,$K108,$M108,$O108,$Q108,$S108,$U108,$W108,$Y108,$AA108,#REF!,#REF!),2)+$B108/2&gt;=K108)),($G$5/$B$5),0))))</f>
        <v/>
      </c>
      <c r="M108" s="216">
        <f t="shared" si="55"/>
        <v>925000</v>
      </c>
      <c r="N108" s="217">
        <f>IF($A108="","",IF(M108="","",IF($K$4="Media aritmética",(M108&lt;=$B108)*($G$5/$B$5)+(M108&gt;$B108)*0,IF(AND(ROUND(AVERAGE($C108,$E108,$G108,$I108,$K108,$M108,$O108,$Q108,$S108,$U108,$W108,$Y108,$AA108,#REF!,#REF!),2)-$B108/2&lt;=M108,(ROUND(AVERAGE($C108,$E108,$G108,$I108,$K108,$M108,$O108,$Q108,$S108,$U108,$W108,$Y108,$AA108,#REF!,#REF!),2)+$B108/2&gt;=M108)),($G$5/$B$5),0))))</f>
        <v>0</v>
      </c>
      <c r="O108" s="216" t="str">
        <f t="shared" si="56"/>
        <v/>
      </c>
      <c r="P108" s="217" t="str">
        <f>IF($A108="","",IF(O108="","",IF($K$4="Media aritmética",(O108&lt;=$B108)*($G$5/$B$5)+(O108&gt;$B108)*0,IF(AND(ROUND(AVERAGE($C108,$E108,$G108,$I108,$K108,$M108,$O108,$Q108,$S108,$U108,$W108,$Y108,$AA108,#REF!,#REF!),2)-$B108/2&lt;=O108,(ROUND(AVERAGE($C108,$E108,$G108,$I108,$K108,$M108,$O108,$Q108,$S108,$U108,$W108,$Y108,$AA108,#REF!,#REF!),2)+$B108/2&gt;=O108)),($G$5/$B$5),0))))</f>
        <v/>
      </c>
      <c r="Q108" s="216">
        <f t="shared" si="57"/>
        <v>800000</v>
      </c>
      <c r="R108" s="217">
        <f>IF($A108="","",IF(Q108="","",IF($K$4="Media aritmética",(Q108&lt;=$B108)*($G$5/$B$5)+(Q108&gt;$B108)*0,IF(AND(ROUND(AVERAGE($C108,$E108,$G108,$I108,$K108,$M108,$O108,$Q108,$S108,$U108,$W108,$Y108,$AA108,#REF!,#REF!),2)-$B108/2&lt;=Q108,(ROUND(AVERAGE($C108,$E108,$G108,$I108,$K108,$M108,$O108,$Q108,$S108,$U108,$W108,$Y108,$AA108,#REF!,#REF!),2)+$B108/2&gt;=Q108)),($G$5/$B$5),0))))</f>
        <v>0.79207920792079212</v>
      </c>
      <c r="S108" s="216">
        <f t="shared" si="58"/>
        <v>475000</v>
      </c>
      <c r="T108" s="217">
        <f>IF($A108="","",IF(S108="","",IF($K$4="Media aritmética",(S108&lt;=$B108)*($G$5/$B$5)+(S108&gt;$B108)*0,IF(AND(ROUND(AVERAGE($C108,$E108,$G108,$I108,$K108,$M108,$O108,$Q108,$S108,$U108,$W108,$Y108,$AA108,#REF!,#REF!),2)-$B108/2&lt;=S108,(ROUND(AVERAGE($C108,$E108,$G108,$I108,$K108,$M108,$O108,$Q108,$S108,$U108,$W108,$Y108,$AA108,#REF!,#REF!),2)+$B108/2&gt;=S108)),($G$5/$B$5),0))))</f>
        <v>0.79207920792079212</v>
      </c>
      <c r="U108" s="216">
        <f t="shared" si="59"/>
        <v>480000</v>
      </c>
      <c r="V108" s="217">
        <f>IF($A108="","",IF(U108="","",IF($K$4="Media aritmética",(U108&lt;=$B108)*($G$5/$B$5)+(U108&gt;$B108)*0,IF(AND(ROUND(AVERAGE($C108,$E108,$G108,$I108,$K108,$M108,$O108,$Q108,$S108,$U108,$W108,$Y108,$AA108,#REF!,#REF!),2)-$B108/2&lt;=U108,(ROUND(AVERAGE($C108,$E108,$G108,$I108,$K108,$M108,$O108,$Q108,$S108,$U108,$W108,$Y108,$AA108,#REF!,#REF!),2)+$B108/2&gt;=U108)),($G$5/$B$5),0))))</f>
        <v>0.79207920792079212</v>
      </c>
      <c r="W108" s="216" t="str">
        <f t="shared" si="60"/>
        <v/>
      </c>
      <c r="X108" s="217" t="str">
        <f>IF($A108="","",IF(W108="","",IF($K$4="Media aritmética",(W108&lt;=$B108)*($G$5/$B$5)+(W108&gt;$B108)*0,IF(AND(ROUND(AVERAGE($C108,$E108,$G108,$I108,$K108,$M108,$O108,$Q108,$S108,$U108,$W108,$Y108,$AA108,#REF!,#REF!),2)-$B108/2&lt;=W108,(ROUND(AVERAGE($C108,$E108,$G108,$I108,$K108,$M108,$O108,$Q108,$S108,$U108,$W108,$Y108,$AA108,#REF!,#REF!),2)+$B108/2&gt;=W108)),($G$5/$B$5),0))))</f>
        <v/>
      </c>
      <c r="Y108" s="216">
        <f t="shared" si="61"/>
        <v>466000</v>
      </c>
      <c r="Z108" s="217">
        <f>IF($A108="","",IF(Y108="","",IF($K$4="Media aritmética",(Y108&lt;=$B108)*($G$5/$B$5)+(Y108&gt;$B108)*0,IF(AND(ROUND(AVERAGE($C108,$E108,$G108,$I108,$K108,$M108,$O108,$Q108,$S108,$U108,$W108,$Y108,$AA108,#REF!,#REF!),2)-$B108/2&lt;=Y108,(ROUND(AVERAGE($C108,$E108,$G108,$I108,$K108,$M108,$O108,$Q108,$S108,$U108,$W108,$Y108,$AA108,#REF!,#REF!),2)+$B108/2&gt;=Y108)),($G$5/$B$5),0))))</f>
        <v>0.79207920792079212</v>
      </c>
      <c r="AA108" s="216">
        <f t="shared" si="62"/>
        <v>652182</v>
      </c>
      <c r="AB108" s="217">
        <f>IF($A108="","",IF(AA108="","",IF($K$4="Media aritmética",(AA108&lt;=$B108)*($G$5/$B$5)+(AA108&gt;$B108)*0,IF(AND(ROUND(AVERAGE($C108,$E108,$G108,$I108,$K108,$M108,$O108,$Q108,$S108,$U108,$W108,$Y108,$AA108,#REF!,#REF!),2)-$B108/2&lt;=AA108,(ROUND(AVERAGE($C108,$E108,$G108,$I108,$K108,$M108,$O108,$Q108,$S108,$U108,$W108,$Y108,$AA108,#REF!,#REF!),2)+$B108/2&gt;=AA108)),($G$5/$B$5),0))))</f>
        <v>0.79207920792079212</v>
      </c>
    </row>
    <row r="109" spans="1:28" s="210" customFormat="1" ht="21" customHeight="1">
      <c r="A109" s="221" t="s">
        <v>400</v>
      </c>
      <c r="B109" s="222">
        <f t="shared" si="63"/>
        <v>633002.32999999996</v>
      </c>
      <c r="C109" s="216">
        <f t="shared" si="50"/>
        <v>542300</v>
      </c>
      <c r="D109" s="217">
        <f>IF($A109="","",IF(C109="","",IF($K$4="Media aritmética",(C109&lt;=$B109)*($G$5/$B$5)+(C109&gt;$B109)*0,IF(AND(ROUND(AVERAGE($C109,$E109,$G109,$I109,$K109,$M109,$O109,$Q109,$S109,$U109,$W109,$Y109,$AA109,#REF!,#REF!),2)-$B109/2&lt;=C109,(ROUND(AVERAGE($C109,$E109,$G109,$I109,$K109,$M109,$O109,$Q109,$S109,$U109,$W109,$Y109,$AA109,#REF!,#REF!),2)+$B109/2&gt;=C109)),($G$5/$B$5),0))))</f>
        <v>0.79207920792079212</v>
      </c>
      <c r="E109" s="216">
        <f t="shared" si="51"/>
        <v>870000</v>
      </c>
      <c r="F109" s="217">
        <f>IF($A109="","",IF(E109="","",IF($K$4="Media aritmética",(E109&lt;=$B109)*($G$5/$B$5)+(E109&gt;$B109)*0,IF(AND(ROUND(AVERAGE($C109,$E109,$G109,$I109,$K109,$M109,$O109,$Q109,$S109,$U109,$W109,$Y109,$AA109,#REF!,#REF!),2)-$B109/2&lt;=E109,(ROUND(AVERAGE($C109,$E109,$G109,$I109,$K109,$M109,$O109,$Q109,$S109,$U109,$W109,$Y109,$AA109,#REF!,#REF!),2)+$B109/2&gt;=E109)),($G$5/$B$5),0))))</f>
        <v>0</v>
      </c>
      <c r="G109" s="216" t="str">
        <f t="shared" si="52"/>
        <v/>
      </c>
      <c r="H109" s="217" t="str">
        <f>IF($A109="","",IF(G109="","",IF($K$4="Media aritmética",(G109&lt;=$B109)*($G$5/$B$5)+(G109&gt;$B109)*0,IF(AND(ROUND(AVERAGE($C109,$E109,$G109,$I109,$K109,$M109,$O109,$Q109,$S109,$U109,$W109,$Y109,$AA109,#REF!,#REF!),2)-$B109/2&lt;=G109,(ROUND(AVERAGE($C109,$E109,$G109,$I109,$K109,$M109,$O109,$Q109,$S109,$U109,$W109,$Y109,$AA109,#REF!,#REF!),2)+$B109/2&gt;=G109)),($G$5/$B$5),0))))</f>
        <v/>
      </c>
      <c r="I109" s="216">
        <f t="shared" si="53"/>
        <v>535456</v>
      </c>
      <c r="J109" s="217">
        <f>IF($A109="","",IF(I109="","",IF($K$4="Media aritmética",(I109&lt;=$B109)*($G$5/$B$5)+(I109&gt;$B109)*0,IF(AND(ROUND(AVERAGE($C109,$E109,$G109,$I109,$K109,$M109,$O109,$Q109,$S109,$U109,$W109,$Y109,$AA109,#REF!,#REF!),2)-$B109/2&lt;=I109,(ROUND(AVERAGE($C109,$E109,$G109,$I109,$K109,$M109,$O109,$Q109,$S109,$U109,$W109,$Y109,$AA109,#REF!,#REF!),2)+$B109/2&gt;=I109)),($G$5/$B$5),0))))</f>
        <v>0.79207920792079212</v>
      </c>
      <c r="K109" s="216" t="str">
        <f t="shared" si="54"/>
        <v/>
      </c>
      <c r="L109" s="217" t="str">
        <f>IF($A109="","",IF(K109="","",IF($K$4="Media aritmética",(K109&lt;=$B109)*($G$5/$B$5)+(K109&gt;$B109)*0,IF(AND(ROUND(AVERAGE($C109,$E109,$G109,$I109,$K109,$M109,$O109,$Q109,$S109,$U109,$W109,$Y109,$AA109,#REF!,#REF!),2)-$B109/2&lt;=K109,(ROUND(AVERAGE($C109,$E109,$G109,$I109,$K109,$M109,$O109,$Q109,$S109,$U109,$W109,$Y109,$AA109,#REF!,#REF!),2)+$B109/2&gt;=K109)),($G$5/$B$5),0))))</f>
        <v/>
      </c>
      <c r="M109" s="216">
        <f t="shared" si="55"/>
        <v>609000</v>
      </c>
      <c r="N109" s="217">
        <f>IF($A109="","",IF(M109="","",IF($K$4="Media aritmética",(M109&lt;=$B109)*($G$5/$B$5)+(M109&gt;$B109)*0,IF(AND(ROUND(AVERAGE($C109,$E109,$G109,$I109,$K109,$M109,$O109,$Q109,$S109,$U109,$W109,$Y109,$AA109,#REF!,#REF!),2)-$B109/2&lt;=M109,(ROUND(AVERAGE($C109,$E109,$G109,$I109,$K109,$M109,$O109,$Q109,$S109,$U109,$W109,$Y109,$AA109,#REF!,#REF!),2)+$B109/2&gt;=M109)),($G$5/$B$5),0))))</f>
        <v>0.79207920792079212</v>
      </c>
      <c r="O109" s="216" t="str">
        <f t="shared" si="56"/>
        <v/>
      </c>
      <c r="P109" s="217" t="str">
        <f>IF($A109="","",IF(O109="","",IF($K$4="Media aritmética",(O109&lt;=$B109)*($G$5/$B$5)+(O109&gt;$B109)*0,IF(AND(ROUND(AVERAGE($C109,$E109,$G109,$I109,$K109,$M109,$O109,$Q109,$S109,$U109,$W109,$Y109,$AA109,#REF!,#REF!),2)-$B109/2&lt;=O109,(ROUND(AVERAGE($C109,$E109,$G109,$I109,$K109,$M109,$O109,$Q109,$S109,$U109,$W109,$Y109,$AA109,#REF!,#REF!),2)+$B109/2&gt;=O109)),($G$5/$B$5),0))))</f>
        <v/>
      </c>
      <c r="Q109" s="216">
        <f t="shared" si="57"/>
        <v>870000</v>
      </c>
      <c r="R109" s="217">
        <f>IF($A109="","",IF(Q109="","",IF($K$4="Media aritmética",(Q109&lt;=$B109)*($G$5/$B$5)+(Q109&gt;$B109)*0,IF(AND(ROUND(AVERAGE($C109,$E109,$G109,$I109,$K109,$M109,$O109,$Q109,$S109,$U109,$W109,$Y109,$AA109,#REF!,#REF!),2)-$B109/2&lt;=Q109,(ROUND(AVERAGE($C109,$E109,$G109,$I109,$K109,$M109,$O109,$Q109,$S109,$U109,$W109,$Y109,$AA109,#REF!,#REF!),2)+$B109/2&gt;=Q109)),($G$5/$B$5),0))))</f>
        <v>0</v>
      </c>
      <c r="S109" s="216">
        <f t="shared" si="58"/>
        <v>551000</v>
      </c>
      <c r="T109" s="217">
        <f>IF($A109="","",IF(S109="","",IF($K$4="Media aritmética",(S109&lt;=$B109)*($G$5/$B$5)+(S109&gt;$B109)*0,IF(AND(ROUND(AVERAGE($C109,$E109,$G109,$I109,$K109,$M109,$O109,$Q109,$S109,$U109,$W109,$Y109,$AA109,#REF!,#REF!),2)-$B109/2&lt;=S109,(ROUND(AVERAGE($C109,$E109,$G109,$I109,$K109,$M109,$O109,$Q109,$S109,$U109,$W109,$Y109,$AA109,#REF!,#REF!),2)+$B109/2&gt;=S109)),($G$5/$B$5),0))))</f>
        <v>0.79207920792079212</v>
      </c>
      <c r="U109" s="216">
        <f t="shared" si="59"/>
        <v>580000</v>
      </c>
      <c r="V109" s="217">
        <f>IF($A109="","",IF(U109="","",IF($K$4="Media aritmética",(U109&lt;=$B109)*($G$5/$B$5)+(U109&gt;$B109)*0,IF(AND(ROUND(AVERAGE($C109,$E109,$G109,$I109,$K109,$M109,$O109,$Q109,$S109,$U109,$W109,$Y109,$AA109,#REF!,#REF!),2)-$B109/2&lt;=U109,(ROUND(AVERAGE($C109,$E109,$G109,$I109,$K109,$M109,$O109,$Q109,$S109,$U109,$W109,$Y109,$AA109,#REF!,#REF!),2)+$B109/2&gt;=U109)),($G$5/$B$5),0))))</f>
        <v>0.79207920792079212</v>
      </c>
      <c r="W109" s="216" t="str">
        <f t="shared" si="60"/>
        <v/>
      </c>
      <c r="X109" s="217" t="str">
        <f>IF($A109="","",IF(W109="","",IF($K$4="Media aritmética",(W109&lt;=$B109)*($G$5/$B$5)+(W109&gt;$B109)*0,IF(AND(ROUND(AVERAGE($C109,$E109,$G109,$I109,$K109,$M109,$O109,$Q109,$S109,$U109,$W109,$Y109,$AA109,#REF!,#REF!),2)-$B109/2&lt;=W109,(ROUND(AVERAGE($C109,$E109,$G109,$I109,$K109,$M109,$O109,$Q109,$S109,$U109,$W109,$Y109,$AA109,#REF!,#REF!),2)+$B109/2&gt;=W109)),($G$5/$B$5),0))))</f>
        <v/>
      </c>
      <c r="Y109" s="216">
        <f t="shared" si="61"/>
        <v>580000</v>
      </c>
      <c r="Z109" s="217">
        <f>IF($A109="","",IF(Y109="","",IF($K$4="Media aritmética",(Y109&lt;=$B109)*($G$5/$B$5)+(Y109&gt;$B109)*0,IF(AND(ROUND(AVERAGE($C109,$E109,$G109,$I109,$K109,$M109,$O109,$Q109,$S109,$U109,$W109,$Y109,$AA109,#REF!,#REF!),2)-$B109/2&lt;=Y109,(ROUND(AVERAGE($C109,$E109,$G109,$I109,$K109,$M109,$O109,$Q109,$S109,$U109,$W109,$Y109,$AA109,#REF!,#REF!),2)+$B109/2&gt;=Y109)),($G$5/$B$5),0))))</f>
        <v>0.79207920792079212</v>
      </c>
      <c r="AA109" s="216">
        <f t="shared" si="62"/>
        <v>559265</v>
      </c>
      <c r="AB109" s="217">
        <f>IF($A109="","",IF(AA109="","",IF($K$4="Media aritmética",(AA109&lt;=$B109)*($G$5/$B$5)+(AA109&gt;$B109)*0,IF(AND(ROUND(AVERAGE($C109,$E109,$G109,$I109,$K109,$M109,$O109,$Q109,$S109,$U109,$W109,$Y109,$AA109,#REF!,#REF!),2)-$B109/2&lt;=AA109,(ROUND(AVERAGE($C109,$E109,$G109,$I109,$K109,$M109,$O109,$Q109,$S109,$U109,$W109,$Y109,$AA109,#REF!,#REF!),2)+$B109/2&gt;=AA109)),($G$5/$B$5),0))))</f>
        <v>0.79207920792079212</v>
      </c>
    </row>
    <row r="110" spans="1:28" s="210" customFormat="1" ht="21" customHeight="1">
      <c r="A110" s="221" t="s">
        <v>402</v>
      </c>
      <c r="B110" s="222">
        <f t="shared" si="63"/>
        <v>308361.78000000003</v>
      </c>
      <c r="C110" s="216">
        <f t="shared" si="50"/>
        <v>364800</v>
      </c>
      <c r="D110" s="217">
        <f>IF($A110="","",IF(C110="","",IF($K$4="Media aritmética",(C110&lt;=$B110)*($G$5/$B$5)+(C110&gt;$B110)*0,IF(AND(ROUND(AVERAGE($C110,$E110,$G110,$I110,$K110,$M110,$O110,$Q110,$S110,$U110,$W110,$Y110,$AA110,#REF!,#REF!),2)-$B110/2&lt;=C110,(ROUND(AVERAGE($C110,$E110,$G110,$I110,$K110,$M110,$O110,$Q110,$S110,$U110,$W110,$Y110,$AA110,#REF!,#REF!),2)+$B110/2&gt;=C110)),($G$5/$B$5),0))))</f>
        <v>0</v>
      </c>
      <c r="E110" s="216">
        <f t="shared" si="51"/>
        <v>360000</v>
      </c>
      <c r="F110" s="217">
        <f>IF($A110="","",IF(E110="","",IF($K$4="Media aritmética",(E110&lt;=$B110)*($G$5/$B$5)+(E110&gt;$B110)*0,IF(AND(ROUND(AVERAGE($C110,$E110,$G110,$I110,$K110,$M110,$O110,$Q110,$S110,$U110,$W110,$Y110,$AA110,#REF!,#REF!),2)-$B110/2&lt;=E110,(ROUND(AVERAGE($C110,$E110,$G110,$I110,$K110,$M110,$O110,$Q110,$S110,$U110,$W110,$Y110,$AA110,#REF!,#REF!),2)+$B110/2&gt;=E110)),($G$5/$B$5),0))))</f>
        <v>0</v>
      </c>
      <c r="G110" s="216" t="str">
        <f t="shared" si="52"/>
        <v/>
      </c>
      <c r="H110" s="217" t="str">
        <f>IF($A110="","",IF(G110="","",IF($K$4="Media aritmética",(G110&lt;=$B110)*($G$5/$B$5)+(G110&gt;$B110)*0,IF(AND(ROUND(AVERAGE($C110,$E110,$G110,$I110,$K110,$M110,$O110,$Q110,$S110,$U110,$W110,$Y110,$AA110,#REF!,#REF!),2)-$B110/2&lt;=G110,(ROUND(AVERAGE($C110,$E110,$G110,$I110,$K110,$M110,$O110,$Q110,$S110,$U110,$W110,$Y110,$AA110,#REF!,#REF!),2)+$B110/2&gt;=G110)),($G$5/$B$5),0))))</f>
        <v/>
      </c>
      <c r="I110" s="216">
        <f t="shared" si="53"/>
        <v>361320</v>
      </c>
      <c r="J110" s="217">
        <f>IF($A110="","",IF(I110="","",IF($K$4="Media aritmética",(I110&lt;=$B110)*($G$5/$B$5)+(I110&gt;$B110)*0,IF(AND(ROUND(AVERAGE($C110,$E110,$G110,$I110,$K110,$M110,$O110,$Q110,$S110,$U110,$W110,$Y110,$AA110,#REF!,#REF!),2)-$B110/2&lt;=I110,(ROUND(AVERAGE($C110,$E110,$G110,$I110,$K110,$M110,$O110,$Q110,$S110,$U110,$W110,$Y110,$AA110,#REF!,#REF!),2)+$B110/2&gt;=I110)),($G$5/$B$5),0))))</f>
        <v>0</v>
      </c>
      <c r="K110" s="216" t="str">
        <f t="shared" si="54"/>
        <v/>
      </c>
      <c r="L110" s="217" t="str">
        <f>IF($A110="","",IF(K110="","",IF($K$4="Media aritmética",(K110&lt;=$B110)*($G$5/$B$5)+(K110&gt;$B110)*0,IF(AND(ROUND(AVERAGE($C110,$E110,$G110,$I110,$K110,$M110,$O110,$Q110,$S110,$U110,$W110,$Y110,$AA110,#REF!,#REF!),2)-$B110/2&lt;=K110,(ROUND(AVERAGE($C110,$E110,$G110,$I110,$K110,$M110,$O110,$Q110,$S110,$U110,$W110,$Y110,$AA110,#REF!,#REF!),2)+$B110/2&gt;=K110)),($G$5/$B$5),0))))</f>
        <v/>
      </c>
      <c r="M110" s="216">
        <f t="shared" si="55"/>
        <v>248000</v>
      </c>
      <c r="N110" s="217">
        <f>IF($A110="","",IF(M110="","",IF($K$4="Media aritmética",(M110&lt;=$B110)*($G$5/$B$5)+(M110&gt;$B110)*0,IF(AND(ROUND(AVERAGE($C110,$E110,$G110,$I110,$K110,$M110,$O110,$Q110,$S110,$U110,$W110,$Y110,$AA110,#REF!,#REF!),2)-$B110/2&lt;=M110,(ROUND(AVERAGE($C110,$E110,$G110,$I110,$K110,$M110,$O110,$Q110,$S110,$U110,$W110,$Y110,$AA110,#REF!,#REF!),2)+$B110/2&gt;=M110)),($G$5/$B$5),0))))</f>
        <v>0.79207920792079212</v>
      </c>
      <c r="O110" s="216" t="str">
        <f t="shared" si="56"/>
        <v/>
      </c>
      <c r="P110" s="217" t="str">
        <f>IF($A110="","",IF(O110="","",IF($K$4="Media aritmética",(O110&lt;=$B110)*($G$5/$B$5)+(O110&gt;$B110)*0,IF(AND(ROUND(AVERAGE($C110,$E110,$G110,$I110,$K110,$M110,$O110,$Q110,$S110,$U110,$W110,$Y110,$AA110,#REF!,#REF!),2)-$B110/2&lt;=O110,(ROUND(AVERAGE($C110,$E110,$G110,$I110,$K110,$M110,$O110,$Q110,$S110,$U110,$W110,$Y110,$AA110,#REF!,#REF!),2)+$B110/2&gt;=O110)),($G$5/$B$5),0))))</f>
        <v/>
      </c>
      <c r="Q110" s="216">
        <f t="shared" si="57"/>
        <v>400000</v>
      </c>
      <c r="R110" s="217">
        <f>IF($A110="","",IF(Q110="","",IF($K$4="Media aritmética",(Q110&lt;=$B110)*($G$5/$B$5)+(Q110&gt;$B110)*0,IF(AND(ROUND(AVERAGE($C110,$E110,$G110,$I110,$K110,$M110,$O110,$Q110,$S110,$U110,$W110,$Y110,$AA110,#REF!,#REF!),2)-$B110/2&lt;=Q110,(ROUND(AVERAGE($C110,$E110,$G110,$I110,$K110,$M110,$O110,$Q110,$S110,$U110,$W110,$Y110,$AA110,#REF!,#REF!),2)+$B110/2&gt;=Q110)),($G$5/$B$5),0))))</f>
        <v>0</v>
      </c>
      <c r="S110" s="216">
        <f t="shared" si="58"/>
        <v>288000</v>
      </c>
      <c r="T110" s="217">
        <f>IF($A110="","",IF(S110="","",IF($K$4="Media aritmética",(S110&lt;=$B110)*($G$5/$B$5)+(S110&gt;$B110)*0,IF(AND(ROUND(AVERAGE($C110,$E110,$G110,$I110,$K110,$M110,$O110,$Q110,$S110,$U110,$W110,$Y110,$AA110,#REF!,#REF!),2)-$B110/2&lt;=S110,(ROUND(AVERAGE($C110,$E110,$G110,$I110,$K110,$M110,$O110,$Q110,$S110,$U110,$W110,$Y110,$AA110,#REF!,#REF!),2)+$B110/2&gt;=S110)),($G$5/$B$5),0))))</f>
        <v>0.79207920792079212</v>
      </c>
      <c r="U110" s="216">
        <f t="shared" si="59"/>
        <v>288000</v>
      </c>
      <c r="V110" s="217">
        <f>IF($A110="","",IF(U110="","",IF($K$4="Media aritmética",(U110&lt;=$B110)*($G$5/$B$5)+(U110&gt;$B110)*0,IF(AND(ROUND(AVERAGE($C110,$E110,$G110,$I110,$K110,$M110,$O110,$Q110,$S110,$U110,$W110,$Y110,$AA110,#REF!,#REF!),2)-$B110/2&lt;=U110,(ROUND(AVERAGE($C110,$E110,$G110,$I110,$K110,$M110,$O110,$Q110,$S110,$U110,$W110,$Y110,$AA110,#REF!,#REF!),2)+$B110/2&gt;=U110)),($G$5/$B$5),0))))</f>
        <v>0.79207920792079212</v>
      </c>
      <c r="W110" s="216" t="str">
        <f t="shared" si="60"/>
        <v/>
      </c>
      <c r="X110" s="217" t="str">
        <f>IF($A110="","",IF(W110="","",IF($K$4="Media aritmética",(W110&lt;=$B110)*($G$5/$B$5)+(W110&gt;$B110)*0,IF(AND(ROUND(AVERAGE($C110,$E110,$G110,$I110,$K110,$M110,$O110,$Q110,$S110,$U110,$W110,$Y110,$AA110,#REF!,#REF!),2)-$B110/2&lt;=W110,(ROUND(AVERAGE($C110,$E110,$G110,$I110,$K110,$M110,$O110,$Q110,$S110,$U110,$W110,$Y110,$AA110,#REF!,#REF!),2)+$B110/2&gt;=W110)),($G$5/$B$5),0))))</f>
        <v/>
      </c>
      <c r="Y110" s="216">
        <f t="shared" si="61"/>
        <v>280000</v>
      </c>
      <c r="Z110" s="217">
        <f>IF($A110="","",IF(Y110="","",IF($K$4="Media aritmética",(Y110&lt;=$B110)*($G$5/$B$5)+(Y110&gt;$B110)*0,IF(AND(ROUND(AVERAGE($C110,$E110,$G110,$I110,$K110,$M110,$O110,$Q110,$S110,$U110,$W110,$Y110,$AA110,#REF!,#REF!),2)-$B110/2&lt;=Y110,(ROUND(AVERAGE($C110,$E110,$G110,$I110,$K110,$M110,$O110,$Q110,$S110,$U110,$W110,$Y110,$AA110,#REF!,#REF!),2)+$B110/2&gt;=Y110)),($G$5/$B$5),0))))</f>
        <v>0.79207920792079212</v>
      </c>
      <c r="AA110" s="216">
        <f t="shared" si="62"/>
        <v>185136</v>
      </c>
      <c r="AB110" s="217">
        <f>IF($A110="","",IF(AA110="","",IF($K$4="Media aritmética",(AA110&lt;=$B110)*($G$5/$B$5)+(AA110&gt;$B110)*0,IF(AND(ROUND(AVERAGE($C110,$E110,$G110,$I110,$K110,$M110,$O110,$Q110,$S110,$U110,$W110,$Y110,$AA110,#REF!,#REF!),2)-$B110/2&lt;=AA110,(ROUND(AVERAGE($C110,$E110,$G110,$I110,$K110,$M110,$O110,$Q110,$S110,$U110,$W110,$Y110,$AA110,#REF!,#REF!),2)+$B110/2&gt;=AA110)),($G$5/$B$5),0))))</f>
        <v>0.79207920792079212</v>
      </c>
    </row>
    <row r="111" spans="1:28" s="210" customFormat="1" ht="21" customHeight="1">
      <c r="A111" s="221" t="s">
        <v>404</v>
      </c>
      <c r="B111" s="222">
        <f t="shared" si="63"/>
        <v>132090.44</v>
      </c>
      <c r="C111" s="216">
        <f t="shared" si="50"/>
        <v>189600</v>
      </c>
      <c r="D111" s="217">
        <f>IF($A111="","",IF(C111="","",IF($K$4="Media aritmética",(C111&lt;=$B111)*($G$5/$B$5)+(C111&gt;$B111)*0,IF(AND(ROUND(AVERAGE($C111,$E111,$G111,$I111,$K111,$M111,$O111,$Q111,$S111,$U111,$W111,$Y111,$AA111,#REF!,#REF!),2)-$B111/2&lt;=C111,(ROUND(AVERAGE($C111,$E111,$G111,$I111,$K111,$M111,$O111,$Q111,$S111,$U111,$W111,$Y111,$AA111,#REF!,#REF!),2)+$B111/2&gt;=C111)),($G$5/$B$5),0))))</f>
        <v>0</v>
      </c>
      <c r="E111" s="216">
        <f t="shared" si="51"/>
        <v>120000</v>
      </c>
      <c r="F111" s="217">
        <f>IF($A111="","",IF(E111="","",IF($K$4="Media aritmética",(E111&lt;=$B111)*($G$5/$B$5)+(E111&gt;$B111)*0,IF(AND(ROUND(AVERAGE($C111,$E111,$G111,$I111,$K111,$M111,$O111,$Q111,$S111,$U111,$W111,$Y111,$AA111,#REF!,#REF!),2)-$B111/2&lt;=E111,(ROUND(AVERAGE($C111,$E111,$G111,$I111,$K111,$M111,$O111,$Q111,$S111,$U111,$W111,$Y111,$AA111,#REF!,#REF!),2)+$B111/2&gt;=E111)),($G$5/$B$5),0))))</f>
        <v>0.79207920792079212</v>
      </c>
      <c r="G111" s="216" t="str">
        <f t="shared" si="52"/>
        <v/>
      </c>
      <c r="H111" s="217" t="str">
        <f>IF($A111="","",IF(G111="","",IF($K$4="Media aritmética",(G111&lt;=$B111)*($G$5/$B$5)+(G111&gt;$B111)*0,IF(AND(ROUND(AVERAGE($C111,$E111,$G111,$I111,$K111,$M111,$O111,$Q111,$S111,$U111,$W111,$Y111,$AA111,#REF!,#REF!),2)-$B111/2&lt;=G111,(ROUND(AVERAGE($C111,$E111,$G111,$I111,$K111,$M111,$O111,$Q111,$S111,$U111,$W111,$Y111,$AA111,#REF!,#REF!),2)+$B111/2&gt;=G111)),($G$5/$B$5),0))))</f>
        <v/>
      </c>
      <c r="I111" s="216">
        <f t="shared" si="53"/>
        <v>187674</v>
      </c>
      <c r="J111" s="217">
        <f>IF($A111="","",IF(I111="","",IF($K$4="Media aritmética",(I111&lt;=$B111)*($G$5/$B$5)+(I111&gt;$B111)*0,IF(AND(ROUND(AVERAGE($C111,$E111,$G111,$I111,$K111,$M111,$O111,$Q111,$S111,$U111,$W111,$Y111,$AA111,#REF!,#REF!),2)-$B111/2&lt;=I111,(ROUND(AVERAGE($C111,$E111,$G111,$I111,$K111,$M111,$O111,$Q111,$S111,$U111,$W111,$Y111,$AA111,#REF!,#REF!),2)+$B111/2&gt;=I111)),($G$5/$B$5),0))))</f>
        <v>0</v>
      </c>
      <c r="K111" s="216" t="str">
        <f t="shared" si="54"/>
        <v/>
      </c>
      <c r="L111" s="217" t="str">
        <f>IF($A111="","",IF(K111="","",IF($K$4="Media aritmética",(K111&lt;=$B111)*($G$5/$B$5)+(K111&gt;$B111)*0,IF(AND(ROUND(AVERAGE($C111,$E111,$G111,$I111,$K111,$M111,$O111,$Q111,$S111,$U111,$W111,$Y111,$AA111,#REF!,#REF!),2)-$B111/2&lt;=K111,(ROUND(AVERAGE($C111,$E111,$G111,$I111,$K111,$M111,$O111,$Q111,$S111,$U111,$W111,$Y111,$AA111,#REF!,#REF!),2)+$B111/2&gt;=K111)),($G$5/$B$5),0))))</f>
        <v/>
      </c>
      <c r="M111" s="216">
        <f t="shared" si="55"/>
        <v>124000</v>
      </c>
      <c r="N111" s="217">
        <f>IF($A111="","",IF(M111="","",IF($K$4="Media aritmética",(M111&lt;=$B111)*($G$5/$B$5)+(M111&gt;$B111)*0,IF(AND(ROUND(AVERAGE($C111,$E111,$G111,$I111,$K111,$M111,$O111,$Q111,$S111,$U111,$W111,$Y111,$AA111,#REF!,#REF!),2)-$B111/2&lt;=M111,(ROUND(AVERAGE($C111,$E111,$G111,$I111,$K111,$M111,$O111,$Q111,$S111,$U111,$W111,$Y111,$AA111,#REF!,#REF!),2)+$B111/2&gt;=M111)),($G$5/$B$5),0))))</f>
        <v>0.79207920792079212</v>
      </c>
      <c r="O111" s="216" t="str">
        <f t="shared" si="56"/>
        <v/>
      </c>
      <c r="P111" s="217" t="str">
        <f>IF($A111="","",IF(O111="","",IF($K$4="Media aritmética",(O111&lt;=$B111)*($G$5/$B$5)+(O111&gt;$B111)*0,IF(AND(ROUND(AVERAGE($C111,$E111,$G111,$I111,$K111,$M111,$O111,$Q111,$S111,$U111,$W111,$Y111,$AA111,#REF!,#REF!),2)-$B111/2&lt;=O111,(ROUND(AVERAGE($C111,$E111,$G111,$I111,$K111,$M111,$O111,$Q111,$S111,$U111,$W111,$Y111,$AA111,#REF!,#REF!),2)+$B111/2&gt;=O111)),($G$5/$B$5),0))))</f>
        <v/>
      </c>
      <c r="Q111" s="216">
        <f t="shared" si="57"/>
        <v>160000</v>
      </c>
      <c r="R111" s="217">
        <f>IF($A111="","",IF(Q111="","",IF($K$4="Media aritmética",(Q111&lt;=$B111)*($G$5/$B$5)+(Q111&gt;$B111)*0,IF(AND(ROUND(AVERAGE($C111,$E111,$G111,$I111,$K111,$M111,$O111,$Q111,$S111,$U111,$W111,$Y111,$AA111,#REF!,#REF!),2)-$B111/2&lt;=Q111,(ROUND(AVERAGE($C111,$E111,$G111,$I111,$K111,$M111,$O111,$Q111,$S111,$U111,$W111,$Y111,$AA111,#REF!,#REF!),2)+$B111/2&gt;=Q111)),($G$5/$B$5),0))))</f>
        <v>0</v>
      </c>
      <c r="S111" s="216">
        <f t="shared" si="58"/>
        <v>116000</v>
      </c>
      <c r="T111" s="217">
        <f>IF($A111="","",IF(S111="","",IF($K$4="Media aritmética",(S111&lt;=$B111)*($G$5/$B$5)+(S111&gt;$B111)*0,IF(AND(ROUND(AVERAGE($C111,$E111,$G111,$I111,$K111,$M111,$O111,$Q111,$S111,$U111,$W111,$Y111,$AA111,#REF!,#REF!),2)-$B111/2&lt;=S111,(ROUND(AVERAGE($C111,$E111,$G111,$I111,$K111,$M111,$O111,$Q111,$S111,$U111,$W111,$Y111,$AA111,#REF!,#REF!),2)+$B111/2&gt;=S111)),($G$5/$B$5),0))))</f>
        <v>0.79207920792079212</v>
      </c>
      <c r="U111" s="216">
        <f t="shared" si="59"/>
        <v>118000</v>
      </c>
      <c r="V111" s="217">
        <f>IF($A111="","",IF(U111="","",IF($K$4="Media aritmética",(U111&lt;=$B111)*($G$5/$B$5)+(U111&gt;$B111)*0,IF(AND(ROUND(AVERAGE($C111,$E111,$G111,$I111,$K111,$M111,$O111,$Q111,$S111,$U111,$W111,$Y111,$AA111,#REF!,#REF!),2)-$B111/2&lt;=U111,(ROUND(AVERAGE($C111,$E111,$G111,$I111,$K111,$M111,$O111,$Q111,$S111,$U111,$W111,$Y111,$AA111,#REF!,#REF!),2)+$B111/2&gt;=U111)),($G$5/$B$5),0))))</f>
        <v>0.79207920792079212</v>
      </c>
      <c r="W111" s="216" t="str">
        <f t="shared" si="60"/>
        <v/>
      </c>
      <c r="X111" s="217" t="str">
        <f>IF($A111="","",IF(W111="","",IF($K$4="Media aritmética",(W111&lt;=$B111)*($G$5/$B$5)+(W111&gt;$B111)*0,IF(AND(ROUND(AVERAGE($C111,$E111,$G111,$I111,$K111,$M111,$O111,$Q111,$S111,$U111,$W111,$Y111,$AA111,#REF!,#REF!),2)-$B111/2&lt;=W111,(ROUND(AVERAGE($C111,$E111,$G111,$I111,$K111,$M111,$O111,$Q111,$S111,$U111,$W111,$Y111,$AA111,#REF!,#REF!),2)+$B111/2&gt;=W111)),($G$5/$B$5),0))))</f>
        <v/>
      </c>
      <c r="Y111" s="216">
        <f t="shared" si="61"/>
        <v>118000</v>
      </c>
      <c r="Z111" s="217">
        <f>IF($A111="","",IF(Y111="","",IF($K$4="Media aritmética",(Y111&lt;=$B111)*($G$5/$B$5)+(Y111&gt;$B111)*0,IF(AND(ROUND(AVERAGE($C111,$E111,$G111,$I111,$K111,$M111,$O111,$Q111,$S111,$U111,$W111,$Y111,$AA111,#REF!,#REF!),2)-$B111/2&lt;=Y111,(ROUND(AVERAGE($C111,$E111,$G111,$I111,$K111,$M111,$O111,$Q111,$S111,$U111,$W111,$Y111,$AA111,#REF!,#REF!),2)+$B111/2&gt;=Y111)),($G$5/$B$5),0))))</f>
        <v>0.79207920792079212</v>
      </c>
      <c r="AA111" s="216">
        <f t="shared" si="62"/>
        <v>55540</v>
      </c>
      <c r="AB111" s="217">
        <f>IF($A111="","",IF(AA111="","",IF($K$4="Media aritmética",(AA111&lt;=$B111)*($G$5/$B$5)+(AA111&gt;$B111)*0,IF(AND(ROUND(AVERAGE($C111,$E111,$G111,$I111,$K111,$M111,$O111,$Q111,$S111,$U111,$W111,$Y111,$AA111,#REF!,#REF!),2)-$B111/2&lt;=AA111,(ROUND(AVERAGE($C111,$E111,$G111,$I111,$K111,$M111,$O111,$Q111,$S111,$U111,$W111,$Y111,$AA111,#REF!,#REF!),2)+$B111/2&gt;=AA111)),($G$5/$B$5),0))))</f>
        <v>0.79207920792079212</v>
      </c>
    </row>
    <row r="112" spans="1:28" s="210" customFormat="1" ht="21" customHeight="1">
      <c r="A112" s="221" t="s">
        <v>406</v>
      </c>
      <c r="B112" s="222">
        <f t="shared" si="63"/>
        <v>135548.56</v>
      </c>
      <c r="C112" s="216">
        <f t="shared" si="50"/>
        <v>107500</v>
      </c>
      <c r="D112" s="217">
        <f>IF($A112="","",IF(C112="","",IF($K$4="Media aritmética",(C112&lt;=$B112)*($G$5/$B$5)+(C112&gt;$B112)*0,IF(AND(ROUND(AVERAGE($C112,$E112,$G112,$I112,$K112,$M112,$O112,$Q112,$S112,$U112,$W112,$Y112,$AA112,#REF!,#REF!),2)-$B112/2&lt;=C112,(ROUND(AVERAGE($C112,$E112,$G112,$I112,$K112,$M112,$O112,$Q112,$S112,$U112,$W112,$Y112,$AA112,#REF!,#REF!),2)+$B112/2&gt;=C112)),($G$5/$B$5),0))))</f>
        <v>0.79207920792079212</v>
      </c>
      <c r="E112" s="216">
        <f t="shared" si="51"/>
        <v>125000</v>
      </c>
      <c r="F112" s="217">
        <f>IF($A112="","",IF(E112="","",IF($K$4="Media aritmética",(E112&lt;=$B112)*($G$5/$B$5)+(E112&gt;$B112)*0,IF(AND(ROUND(AVERAGE($C112,$E112,$G112,$I112,$K112,$M112,$O112,$Q112,$S112,$U112,$W112,$Y112,$AA112,#REF!,#REF!),2)-$B112/2&lt;=E112,(ROUND(AVERAGE($C112,$E112,$G112,$I112,$K112,$M112,$O112,$Q112,$S112,$U112,$W112,$Y112,$AA112,#REF!,#REF!),2)+$B112/2&gt;=E112)),($G$5/$B$5),0))))</f>
        <v>0.79207920792079212</v>
      </c>
      <c r="G112" s="216" t="str">
        <f t="shared" si="52"/>
        <v/>
      </c>
      <c r="H112" s="217" t="str">
        <f>IF($A112="","",IF(G112="","",IF($K$4="Media aritmética",(G112&lt;=$B112)*($G$5/$B$5)+(G112&gt;$B112)*0,IF(AND(ROUND(AVERAGE($C112,$E112,$G112,$I112,$K112,$M112,$O112,$Q112,$S112,$U112,$W112,$Y112,$AA112,#REF!,#REF!),2)-$B112/2&lt;=G112,(ROUND(AVERAGE($C112,$E112,$G112,$I112,$K112,$M112,$O112,$Q112,$S112,$U112,$W112,$Y112,$AA112,#REF!,#REF!),2)+$B112/2&gt;=G112)),($G$5/$B$5),0))))</f>
        <v/>
      </c>
      <c r="I112" s="216">
        <f t="shared" si="53"/>
        <v>106113</v>
      </c>
      <c r="J112" s="217">
        <f>IF($A112="","",IF(I112="","",IF($K$4="Media aritmética",(I112&lt;=$B112)*($G$5/$B$5)+(I112&gt;$B112)*0,IF(AND(ROUND(AVERAGE($C112,$E112,$G112,$I112,$K112,$M112,$O112,$Q112,$S112,$U112,$W112,$Y112,$AA112,#REF!,#REF!),2)-$B112/2&lt;=I112,(ROUND(AVERAGE($C112,$E112,$G112,$I112,$K112,$M112,$O112,$Q112,$S112,$U112,$W112,$Y112,$AA112,#REF!,#REF!),2)+$B112/2&gt;=I112)),($G$5/$B$5),0))))</f>
        <v>0.79207920792079212</v>
      </c>
      <c r="K112" s="216" t="str">
        <f t="shared" si="54"/>
        <v/>
      </c>
      <c r="L112" s="217" t="str">
        <f>IF($A112="","",IF(K112="","",IF($K$4="Media aritmética",(K112&lt;=$B112)*($G$5/$B$5)+(K112&gt;$B112)*0,IF(AND(ROUND(AVERAGE($C112,$E112,$G112,$I112,$K112,$M112,$O112,$Q112,$S112,$U112,$W112,$Y112,$AA112,#REF!,#REF!),2)-$B112/2&lt;=K112,(ROUND(AVERAGE($C112,$E112,$G112,$I112,$K112,$M112,$O112,$Q112,$S112,$U112,$W112,$Y112,$AA112,#REF!,#REF!),2)+$B112/2&gt;=K112)),($G$5/$B$5),0))))</f>
        <v/>
      </c>
      <c r="M112" s="216">
        <f t="shared" si="55"/>
        <v>469000</v>
      </c>
      <c r="N112" s="217">
        <f>IF($A112="","",IF(M112="","",IF($K$4="Media aritmética",(M112&lt;=$B112)*($G$5/$B$5)+(M112&gt;$B112)*0,IF(AND(ROUND(AVERAGE($C112,$E112,$G112,$I112,$K112,$M112,$O112,$Q112,$S112,$U112,$W112,$Y112,$AA112,#REF!,#REF!),2)-$B112/2&lt;=M112,(ROUND(AVERAGE($C112,$E112,$G112,$I112,$K112,$M112,$O112,$Q112,$S112,$U112,$W112,$Y112,$AA112,#REF!,#REF!),2)+$B112/2&gt;=M112)),($G$5/$B$5),0))))</f>
        <v>0</v>
      </c>
      <c r="O112" s="216" t="str">
        <f t="shared" si="56"/>
        <v/>
      </c>
      <c r="P112" s="217" t="str">
        <f>IF($A112="","",IF(O112="","",IF($K$4="Media aritmética",(O112&lt;=$B112)*($G$5/$B$5)+(O112&gt;$B112)*0,IF(AND(ROUND(AVERAGE($C112,$E112,$G112,$I112,$K112,$M112,$O112,$Q112,$S112,$U112,$W112,$Y112,$AA112,#REF!,#REF!),2)-$B112/2&lt;=O112,(ROUND(AVERAGE($C112,$E112,$G112,$I112,$K112,$M112,$O112,$Q112,$S112,$U112,$W112,$Y112,$AA112,#REF!,#REF!),2)+$B112/2&gt;=O112)),($G$5/$B$5),0))))</f>
        <v/>
      </c>
      <c r="Q112" s="216">
        <f t="shared" si="57"/>
        <v>90000</v>
      </c>
      <c r="R112" s="217">
        <f>IF($A112="","",IF(Q112="","",IF($K$4="Media aritmética",(Q112&lt;=$B112)*($G$5/$B$5)+(Q112&gt;$B112)*0,IF(AND(ROUND(AVERAGE($C112,$E112,$G112,$I112,$K112,$M112,$O112,$Q112,$S112,$U112,$W112,$Y112,$AA112,#REF!,#REF!),2)-$B112/2&lt;=Q112,(ROUND(AVERAGE($C112,$E112,$G112,$I112,$K112,$M112,$O112,$Q112,$S112,$U112,$W112,$Y112,$AA112,#REF!,#REF!),2)+$B112/2&gt;=Q112)),($G$5/$B$5),0))))</f>
        <v>0.79207920792079212</v>
      </c>
      <c r="S112" s="216">
        <f t="shared" si="58"/>
        <v>98000</v>
      </c>
      <c r="T112" s="217">
        <f>IF($A112="","",IF(S112="","",IF($K$4="Media aritmética",(S112&lt;=$B112)*($G$5/$B$5)+(S112&gt;$B112)*0,IF(AND(ROUND(AVERAGE($C112,$E112,$G112,$I112,$K112,$M112,$O112,$Q112,$S112,$U112,$W112,$Y112,$AA112,#REF!,#REF!),2)-$B112/2&lt;=S112,(ROUND(AVERAGE($C112,$E112,$G112,$I112,$K112,$M112,$O112,$Q112,$S112,$U112,$W112,$Y112,$AA112,#REF!,#REF!),2)+$B112/2&gt;=S112)),($G$5/$B$5),0))))</f>
        <v>0.79207920792079212</v>
      </c>
      <c r="U112" s="216">
        <f t="shared" si="59"/>
        <v>96000</v>
      </c>
      <c r="V112" s="217">
        <f>IF($A112="","",IF(U112="","",IF($K$4="Media aritmética",(U112&lt;=$B112)*($G$5/$B$5)+(U112&gt;$B112)*0,IF(AND(ROUND(AVERAGE($C112,$E112,$G112,$I112,$K112,$M112,$O112,$Q112,$S112,$U112,$W112,$Y112,$AA112,#REF!,#REF!),2)-$B112/2&lt;=U112,(ROUND(AVERAGE($C112,$E112,$G112,$I112,$K112,$M112,$O112,$Q112,$S112,$U112,$W112,$Y112,$AA112,#REF!,#REF!),2)+$B112/2&gt;=U112)),($G$5/$B$5),0))))</f>
        <v>0.79207920792079212</v>
      </c>
      <c r="W112" s="216" t="str">
        <f t="shared" si="60"/>
        <v/>
      </c>
      <c r="X112" s="217" t="str">
        <f>IF($A112="","",IF(W112="","",IF($K$4="Media aritmética",(W112&lt;=$B112)*($G$5/$B$5)+(W112&gt;$B112)*0,IF(AND(ROUND(AVERAGE($C112,$E112,$G112,$I112,$K112,$M112,$O112,$Q112,$S112,$U112,$W112,$Y112,$AA112,#REF!,#REF!),2)-$B112/2&lt;=W112,(ROUND(AVERAGE($C112,$E112,$G112,$I112,$K112,$M112,$O112,$Q112,$S112,$U112,$W112,$Y112,$AA112,#REF!,#REF!),2)+$B112/2&gt;=W112)),($G$5/$B$5),0))))</f>
        <v/>
      </c>
      <c r="Y112" s="216">
        <f t="shared" si="61"/>
        <v>95000</v>
      </c>
      <c r="Z112" s="217">
        <f>IF($A112="","",IF(Y112="","",IF($K$4="Media aritmética",(Y112&lt;=$B112)*($G$5/$B$5)+(Y112&gt;$B112)*0,IF(AND(ROUND(AVERAGE($C112,$E112,$G112,$I112,$K112,$M112,$O112,$Q112,$S112,$U112,$W112,$Y112,$AA112,#REF!,#REF!),2)-$B112/2&lt;=Y112,(ROUND(AVERAGE($C112,$E112,$G112,$I112,$K112,$M112,$O112,$Q112,$S112,$U112,$W112,$Y112,$AA112,#REF!,#REF!),2)+$B112/2&gt;=Y112)),($G$5/$B$5),0))))</f>
        <v>0.79207920792079212</v>
      </c>
      <c r="AA112" s="216">
        <f t="shared" si="62"/>
        <v>33324</v>
      </c>
      <c r="AB112" s="217">
        <f>IF($A112="","",IF(AA112="","",IF($K$4="Media aritmética",(AA112&lt;=$B112)*($G$5/$B$5)+(AA112&gt;$B112)*0,IF(AND(ROUND(AVERAGE($C112,$E112,$G112,$I112,$K112,$M112,$O112,$Q112,$S112,$U112,$W112,$Y112,$AA112,#REF!,#REF!),2)-$B112/2&lt;=AA112,(ROUND(AVERAGE($C112,$E112,$G112,$I112,$K112,$M112,$O112,$Q112,$S112,$U112,$W112,$Y112,$AA112,#REF!,#REF!),2)+$B112/2&gt;=AA112)),($G$5/$B$5),0))))</f>
        <v>0.79207920792079212</v>
      </c>
    </row>
    <row r="113" spans="1:28" s="210" customFormat="1" ht="21" customHeight="1">
      <c r="A113" s="221" t="s">
        <v>408</v>
      </c>
      <c r="B113" s="222">
        <f t="shared" si="63"/>
        <v>277415.78000000003</v>
      </c>
      <c r="C113" s="216">
        <f t="shared" si="50"/>
        <v>286600</v>
      </c>
      <c r="D113" s="217">
        <f>IF($A113="","",IF(C113="","",IF($K$4="Media aritmética",(C113&lt;=$B113)*($G$5/$B$5)+(C113&gt;$B113)*0,IF(AND(ROUND(AVERAGE($C113,$E113,$G113,$I113,$K113,$M113,$O113,$Q113,$S113,$U113,$W113,$Y113,$AA113,#REF!,#REF!),2)-$B113/2&lt;=C113,(ROUND(AVERAGE($C113,$E113,$G113,$I113,$K113,$M113,$O113,$Q113,$S113,$U113,$W113,$Y113,$AA113,#REF!,#REF!),2)+$B113/2&gt;=C113)),($G$5/$B$5),0))))</f>
        <v>0</v>
      </c>
      <c r="E113" s="216">
        <f t="shared" si="51"/>
        <v>500000</v>
      </c>
      <c r="F113" s="217">
        <f>IF($A113="","",IF(E113="","",IF($K$4="Media aritmética",(E113&lt;=$B113)*($G$5/$B$5)+(E113&gt;$B113)*0,IF(AND(ROUND(AVERAGE($C113,$E113,$G113,$I113,$K113,$M113,$O113,$Q113,$S113,$U113,$W113,$Y113,$AA113,#REF!,#REF!),2)-$B113/2&lt;=E113,(ROUND(AVERAGE($C113,$E113,$G113,$I113,$K113,$M113,$O113,$Q113,$S113,$U113,$W113,$Y113,$AA113,#REF!,#REF!),2)+$B113/2&gt;=E113)),($G$5/$B$5),0))))</f>
        <v>0</v>
      </c>
      <c r="G113" s="216" t="str">
        <f t="shared" si="52"/>
        <v/>
      </c>
      <c r="H113" s="217" t="str">
        <f>IF($A113="","",IF(G113="","",IF($K$4="Media aritmética",(G113&lt;=$B113)*($G$5/$B$5)+(G113&gt;$B113)*0,IF(AND(ROUND(AVERAGE($C113,$E113,$G113,$I113,$K113,$M113,$O113,$Q113,$S113,$U113,$W113,$Y113,$AA113,#REF!,#REF!),2)-$B113/2&lt;=G113,(ROUND(AVERAGE($C113,$E113,$G113,$I113,$K113,$M113,$O113,$Q113,$S113,$U113,$W113,$Y113,$AA113,#REF!,#REF!),2)+$B113/2&gt;=G113)),($G$5/$B$5),0))))</f>
        <v/>
      </c>
      <c r="I113" s="216">
        <f t="shared" si="53"/>
        <v>283170</v>
      </c>
      <c r="J113" s="217">
        <f>IF($A113="","",IF(I113="","",IF($K$4="Media aritmética",(I113&lt;=$B113)*($G$5/$B$5)+(I113&gt;$B113)*0,IF(AND(ROUND(AVERAGE($C113,$E113,$G113,$I113,$K113,$M113,$O113,$Q113,$S113,$U113,$W113,$Y113,$AA113,#REF!,#REF!),2)-$B113/2&lt;=I113,(ROUND(AVERAGE($C113,$E113,$G113,$I113,$K113,$M113,$O113,$Q113,$S113,$U113,$W113,$Y113,$AA113,#REF!,#REF!),2)+$B113/2&gt;=I113)),($G$5/$B$5),0))))</f>
        <v>0</v>
      </c>
      <c r="K113" s="216" t="str">
        <f t="shared" si="54"/>
        <v/>
      </c>
      <c r="L113" s="217" t="str">
        <f>IF($A113="","",IF(K113="","",IF($K$4="Media aritmética",(K113&lt;=$B113)*($G$5/$B$5)+(K113&gt;$B113)*0,IF(AND(ROUND(AVERAGE($C113,$E113,$G113,$I113,$K113,$M113,$O113,$Q113,$S113,$U113,$W113,$Y113,$AA113,#REF!,#REF!),2)-$B113/2&lt;=K113,(ROUND(AVERAGE($C113,$E113,$G113,$I113,$K113,$M113,$O113,$Q113,$S113,$U113,$W113,$Y113,$AA113,#REF!,#REF!),2)+$B113/2&gt;=K113)),($G$5/$B$5),0))))</f>
        <v/>
      </c>
      <c r="M113" s="216">
        <f t="shared" si="55"/>
        <v>696000</v>
      </c>
      <c r="N113" s="217">
        <f>IF($A113="","",IF(M113="","",IF($K$4="Media aritmética",(M113&lt;=$B113)*($G$5/$B$5)+(M113&gt;$B113)*0,IF(AND(ROUND(AVERAGE($C113,$E113,$G113,$I113,$K113,$M113,$O113,$Q113,$S113,$U113,$W113,$Y113,$AA113,#REF!,#REF!),2)-$B113/2&lt;=M113,(ROUND(AVERAGE($C113,$E113,$G113,$I113,$K113,$M113,$O113,$Q113,$S113,$U113,$W113,$Y113,$AA113,#REF!,#REF!),2)+$B113/2&gt;=M113)),($G$5/$B$5),0))))</f>
        <v>0</v>
      </c>
      <c r="O113" s="216" t="str">
        <f t="shared" si="56"/>
        <v/>
      </c>
      <c r="P113" s="217" t="str">
        <f>IF($A113="","",IF(O113="","",IF($K$4="Media aritmética",(O113&lt;=$B113)*($G$5/$B$5)+(O113&gt;$B113)*0,IF(AND(ROUND(AVERAGE($C113,$E113,$G113,$I113,$K113,$M113,$O113,$Q113,$S113,$U113,$W113,$Y113,$AA113,#REF!,#REF!),2)-$B113/2&lt;=O113,(ROUND(AVERAGE($C113,$E113,$G113,$I113,$K113,$M113,$O113,$Q113,$S113,$U113,$W113,$Y113,$AA113,#REF!,#REF!),2)+$B113/2&gt;=O113)),($G$5/$B$5),0))))</f>
        <v/>
      </c>
      <c r="Q113" s="216">
        <f t="shared" si="57"/>
        <v>180000</v>
      </c>
      <c r="R113" s="217">
        <f>IF($A113="","",IF(Q113="","",IF($K$4="Media aritmética",(Q113&lt;=$B113)*($G$5/$B$5)+(Q113&gt;$B113)*0,IF(AND(ROUND(AVERAGE($C113,$E113,$G113,$I113,$K113,$M113,$O113,$Q113,$S113,$U113,$W113,$Y113,$AA113,#REF!,#REF!),2)-$B113/2&lt;=Q113,(ROUND(AVERAGE($C113,$E113,$G113,$I113,$K113,$M113,$O113,$Q113,$S113,$U113,$W113,$Y113,$AA113,#REF!,#REF!),2)+$B113/2&gt;=Q113)),($G$5/$B$5),0))))</f>
        <v>0.79207920792079212</v>
      </c>
      <c r="S113" s="216">
        <f t="shared" si="58"/>
        <v>152000</v>
      </c>
      <c r="T113" s="217">
        <f>IF($A113="","",IF(S113="","",IF($K$4="Media aritmética",(S113&lt;=$B113)*($G$5/$B$5)+(S113&gt;$B113)*0,IF(AND(ROUND(AVERAGE($C113,$E113,$G113,$I113,$K113,$M113,$O113,$Q113,$S113,$U113,$W113,$Y113,$AA113,#REF!,#REF!),2)-$B113/2&lt;=S113,(ROUND(AVERAGE($C113,$E113,$G113,$I113,$K113,$M113,$O113,$Q113,$S113,$U113,$W113,$Y113,$AA113,#REF!,#REF!),2)+$B113/2&gt;=S113)),($G$5/$B$5),0))))</f>
        <v>0.79207920792079212</v>
      </c>
      <c r="U113" s="216">
        <f t="shared" si="59"/>
        <v>150000</v>
      </c>
      <c r="V113" s="217">
        <f>IF($A113="","",IF(U113="","",IF($K$4="Media aritmética",(U113&lt;=$B113)*($G$5/$B$5)+(U113&gt;$B113)*0,IF(AND(ROUND(AVERAGE($C113,$E113,$G113,$I113,$K113,$M113,$O113,$Q113,$S113,$U113,$W113,$Y113,$AA113,#REF!,#REF!),2)-$B113/2&lt;=U113,(ROUND(AVERAGE($C113,$E113,$G113,$I113,$K113,$M113,$O113,$Q113,$S113,$U113,$W113,$Y113,$AA113,#REF!,#REF!),2)+$B113/2&gt;=U113)),($G$5/$B$5),0))))</f>
        <v>0.79207920792079212</v>
      </c>
      <c r="W113" s="216" t="str">
        <f t="shared" si="60"/>
        <v/>
      </c>
      <c r="X113" s="217" t="str">
        <f>IF($A113="","",IF(W113="","",IF($K$4="Media aritmética",(W113&lt;=$B113)*($G$5/$B$5)+(W113&gt;$B113)*0,IF(AND(ROUND(AVERAGE($C113,$E113,$G113,$I113,$K113,$M113,$O113,$Q113,$S113,$U113,$W113,$Y113,$AA113,#REF!,#REF!),2)-$B113/2&lt;=W113,(ROUND(AVERAGE($C113,$E113,$G113,$I113,$K113,$M113,$O113,$Q113,$S113,$U113,$W113,$Y113,$AA113,#REF!,#REF!),2)+$B113/2&gt;=W113)),($G$5/$B$5),0))))</f>
        <v/>
      </c>
      <c r="Y113" s="216">
        <f t="shared" si="61"/>
        <v>149000</v>
      </c>
      <c r="Z113" s="217">
        <f>IF($A113="","",IF(Y113="","",IF($K$4="Media aritmética",(Y113&lt;=$B113)*($G$5/$B$5)+(Y113&gt;$B113)*0,IF(AND(ROUND(AVERAGE($C113,$E113,$G113,$I113,$K113,$M113,$O113,$Q113,$S113,$U113,$W113,$Y113,$AA113,#REF!,#REF!),2)-$B113/2&lt;=Y113,(ROUND(AVERAGE($C113,$E113,$G113,$I113,$K113,$M113,$O113,$Q113,$S113,$U113,$W113,$Y113,$AA113,#REF!,#REF!),2)+$B113/2&gt;=Y113)),($G$5/$B$5),0))))</f>
        <v>0.79207920792079212</v>
      </c>
      <c r="AA113" s="216">
        <f t="shared" si="62"/>
        <v>99972</v>
      </c>
      <c r="AB113" s="217">
        <f>IF($A113="","",IF(AA113="","",IF($K$4="Media aritmética",(AA113&lt;=$B113)*($G$5/$B$5)+(AA113&gt;$B113)*0,IF(AND(ROUND(AVERAGE($C113,$E113,$G113,$I113,$K113,$M113,$O113,$Q113,$S113,$U113,$W113,$Y113,$AA113,#REF!,#REF!),2)-$B113/2&lt;=AA113,(ROUND(AVERAGE($C113,$E113,$G113,$I113,$K113,$M113,$O113,$Q113,$S113,$U113,$W113,$Y113,$AA113,#REF!,#REF!),2)+$B113/2&gt;=AA113)),($G$5/$B$5),0))))</f>
        <v>0.79207920792079212</v>
      </c>
    </row>
    <row r="114" spans="1:28" s="210" customFormat="1" ht="21" customHeight="1">
      <c r="A114" s="221" t="s">
        <v>411</v>
      </c>
      <c r="B114" s="222">
        <f t="shared" si="63"/>
        <v>1540295.56</v>
      </c>
      <c r="C114" s="216">
        <f t="shared" si="50"/>
        <v>912800</v>
      </c>
      <c r="D114" s="217">
        <f>IF($A114="","",IF(C114="","",IF($K$4="Media aritmética",(C114&lt;=$B114)*($G$5/$B$5)+(C114&gt;$B114)*0,IF(AND(ROUND(AVERAGE($C114,$E114,$G114,$I114,$K114,$M114,$O114,$Q114,$S114,$U114,$W114,$Y114,$AA114,#REF!,#REF!),2)-$B114/2&lt;=C114,(ROUND(AVERAGE($C114,$E114,$G114,$I114,$K114,$M114,$O114,$Q114,$S114,$U114,$W114,$Y114,$AA114,#REF!,#REF!),2)+$B114/2&gt;=C114)),($G$5/$B$5),0))))</f>
        <v>0.79207920792079212</v>
      </c>
      <c r="E114" s="216">
        <f t="shared" si="51"/>
        <v>2800000</v>
      </c>
      <c r="F114" s="217">
        <f>IF($A114="","",IF(E114="","",IF($K$4="Media aritmética",(E114&lt;=$B114)*($G$5/$B$5)+(E114&gt;$B114)*0,IF(AND(ROUND(AVERAGE($C114,$E114,$G114,$I114,$K114,$M114,$O114,$Q114,$S114,$U114,$W114,$Y114,$AA114,#REF!,#REF!),2)-$B114/2&lt;=E114,(ROUND(AVERAGE($C114,$E114,$G114,$I114,$K114,$M114,$O114,$Q114,$S114,$U114,$W114,$Y114,$AA114,#REF!,#REF!),2)+$B114/2&gt;=E114)),($G$5/$B$5),0))))</f>
        <v>0</v>
      </c>
      <c r="G114" s="216" t="str">
        <f t="shared" si="52"/>
        <v/>
      </c>
      <c r="H114" s="217" t="str">
        <f>IF($A114="","",IF(G114="","",IF($K$4="Media aritmética",(G114&lt;=$B114)*($G$5/$B$5)+(G114&gt;$B114)*0,IF(AND(ROUND(AVERAGE($C114,$E114,$G114,$I114,$K114,$M114,$O114,$Q114,$S114,$U114,$W114,$Y114,$AA114,#REF!,#REF!),2)-$B114/2&lt;=G114,(ROUND(AVERAGE($C114,$E114,$G114,$I114,$K114,$M114,$O114,$Q114,$S114,$U114,$W114,$Y114,$AA114,#REF!,#REF!),2)+$B114/2&gt;=G114)),($G$5/$B$5),0))))</f>
        <v/>
      </c>
      <c r="I114" s="216">
        <f t="shared" si="53"/>
        <v>901460</v>
      </c>
      <c r="J114" s="217">
        <f>IF($A114="","",IF(I114="","",IF($K$4="Media aritmética",(I114&lt;=$B114)*($G$5/$B$5)+(I114&gt;$B114)*0,IF(AND(ROUND(AVERAGE($C114,$E114,$G114,$I114,$K114,$M114,$O114,$Q114,$S114,$U114,$W114,$Y114,$AA114,#REF!,#REF!),2)-$B114/2&lt;=I114,(ROUND(AVERAGE($C114,$E114,$G114,$I114,$K114,$M114,$O114,$Q114,$S114,$U114,$W114,$Y114,$AA114,#REF!,#REF!),2)+$B114/2&gt;=I114)),($G$5/$B$5),0))))</f>
        <v>0.79207920792079212</v>
      </c>
      <c r="K114" s="216" t="str">
        <f t="shared" si="54"/>
        <v/>
      </c>
      <c r="L114" s="217" t="str">
        <f>IF($A114="","",IF(K114="","",IF($K$4="Media aritmética",(K114&lt;=$B114)*($G$5/$B$5)+(K114&gt;$B114)*0,IF(AND(ROUND(AVERAGE($C114,$E114,$G114,$I114,$K114,$M114,$O114,$Q114,$S114,$U114,$W114,$Y114,$AA114,#REF!,#REF!),2)-$B114/2&lt;=K114,(ROUND(AVERAGE($C114,$E114,$G114,$I114,$K114,$M114,$O114,$Q114,$S114,$U114,$W114,$Y114,$AA114,#REF!,#REF!),2)+$B114/2&gt;=K114)),($G$5/$B$5),0))))</f>
        <v/>
      </c>
      <c r="M114" s="216">
        <f t="shared" si="55"/>
        <v>1176000</v>
      </c>
      <c r="N114" s="217">
        <f>IF($A114="","",IF(M114="","",IF($K$4="Media aritmética",(M114&lt;=$B114)*($G$5/$B$5)+(M114&gt;$B114)*0,IF(AND(ROUND(AVERAGE($C114,$E114,$G114,$I114,$K114,$M114,$O114,$Q114,$S114,$U114,$W114,$Y114,$AA114,#REF!,#REF!),2)-$B114/2&lt;=M114,(ROUND(AVERAGE($C114,$E114,$G114,$I114,$K114,$M114,$O114,$Q114,$S114,$U114,$W114,$Y114,$AA114,#REF!,#REF!),2)+$B114/2&gt;=M114)),($G$5/$B$5),0))))</f>
        <v>0.79207920792079212</v>
      </c>
      <c r="O114" s="216" t="str">
        <f t="shared" si="56"/>
        <v/>
      </c>
      <c r="P114" s="217" t="str">
        <f>IF($A114="","",IF(O114="","",IF($K$4="Media aritmética",(O114&lt;=$B114)*($G$5/$B$5)+(O114&gt;$B114)*0,IF(AND(ROUND(AVERAGE($C114,$E114,$G114,$I114,$K114,$M114,$O114,$Q114,$S114,$U114,$W114,$Y114,$AA114,#REF!,#REF!),2)-$B114/2&lt;=O114,(ROUND(AVERAGE($C114,$E114,$G114,$I114,$K114,$M114,$O114,$Q114,$S114,$U114,$W114,$Y114,$AA114,#REF!,#REF!),2)+$B114/2&gt;=O114)),($G$5/$B$5),0))))</f>
        <v/>
      </c>
      <c r="Q114" s="216">
        <f t="shared" si="57"/>
        <v>2520000</v>
      </c>
      <c r="R114" s="217">
        <f>IF($A114="","",IF(Q114="","",IF($K$4="Media aritmética",(Q114&lt;=$B114)*($G$5/$B$5)+(Q114&gt;$B114)*0,IF(AND(ROUND(AVERAGE($C114,$E114,$G114,$I114,$K114,$M114,$O114,$Q114,$S114,$U114,$W114,$Y114,$AA114,#REF!,#REF!),2)-$B114/2&lt;=Q114,(ROUND(AVERAGE($C114,$E114,$G114,$I114,$K114,$M114,$O114,$Q114,$S114,$U114,$W114,$Y114,$AA114,#REF!,#REF!),2)+$B114/2&gt;=Q114)),($G$5/$B$5),0))))</f>
        <v>0</v>
      </c>
      <c r="S114" s="216">
        <f t="shared" si="58"/>
        <v>1260000</v>
      </c>
      <c r="T114" s="217">
        <f>IF($A114="","",IF(S114="","",IF($K$4="Media aritmética",(S114&lt;=$B114)*($G$5/$B$5)+(S114&gt;$B114)*0,IF(AND(ROUND(AVERAGE($C114,$E114,$G114,$I114,$K114,$M114,$O114,$Q114,$S114,$U114,$W114,$Y114,$AA114,#REF!,#REF!),2)-$B114/2&lt;=S114,(ROUND(AVERAGE($C114,$E114,$G114,$I114,$K114,$M114,$O114,$Q114,$S114,$U114,$W114,$Y114,$AA114,#REF!,#REF!),2)+$B114/2&gt;=S114)),($G$5/$B$5),0))))</f>
        <v>0.79207920792079212</v>
      </c>
      <c r="U114" s="216">
        <f t="shared" si="59"/>
        <v>1288000</v>
      </c>
      <c r="V114" s="217">
        <f>IF($A114="","",IF(U114="","",IF($K$4="Media aritmética",(U114&lt;=$B114)*($G$5/$B$5)+(U114&gt;$B114)*0,IF(AND(ROUND(AVERAGE($C114,$E114,$G114,$I114,$K114,$M114,$O114,$Q114,$S114,$U114,$W114,$Y114,$AA114,#REF!,#REF!),2)-$B114/2&lt;=U114,(ROUND(AVERAGE($C114,$E114,$G114,$I114,$K114,$M114,$O114,$Q114,$S114,$U114,$W114,$Y114,$AA114,#REF!,#REF!),2)+$B114/2&gt;=U114)),($G$5/$B$5),0))))</f>
        <v>0.79207920792079212</v>
      </c>
      <c r="W114" s="216" t="str">
        <f t="shared" si="60"/>
        <v/>
      </c>
      <c r="X114" s="217" t="str">
        <f>IF($A114="","",IF(W114="","",IF($K$4="Media aritmética",(W114&lt;=$B114)*($G$5/$B$5)+(W114&gt;$B114)*0,IF(AND(ROUND(AVERAGE($C114,$E114,$G114,$I114,$K114,$M114,$O114,$Q114,$S114,$U114,$W114,$Y114,$AA114,#REF!,#REF!),2)-$B114/2&lt;=W114,(ROUND(AVERAGE($C114,$E114,$G114,$I114,$K114,$M114,$O114,$Q114,$S114,$U114,$W114,$Y114,$AA114,#REF!,#REF!),2)+$B114/2&gt;=W114)),($G$5/$B$5),0))))</f>
        <v/>
      </c>
      <c r="Y114" s="216">
        <f t="shared" si="61"/>
        <v>1260000</v>
      </c>
      <c r="Z114" s="217">
        <f>IF($A114="","",IF(Y114="","",IF($K$4="Media aritmética",(Y114&lt;=$B114)*($G$5/$B$5)+(Y114&gt;$B114)*0,IF(AND(ROUND(AVERAGE($C114,$E114,$G114,$I114,$K114,$M114,$O114,$Q114,$S114,$U114,$W114,$Y114,$AA114,#REF!,#REF!),2)-$B114/2&lt;=Y114,(ROUND(AVERAGE($C114,$E114,$G114,$I114,$K114,$M114,$O114,$Q114,$S114,$U114,$W114,$Y114,$AA114,#REF!,#REF!),2)+$B114/2&gt;=Y114)),($G$5/$B$5),0))))</f>
        <v>0.79207920792079212</v>
      </c>
      <c r="AA114" s="216">
        <f t="shared" si="62"/>
        <v>1744400</v>
      </c>
      <c r="AB114" s="217">
        <f>IF($A114="","",IF(AA114="","",IF($K$4="Media aritmética",(AA114&lt;=$B114)*($G$5/$B$5)+(AA114&gt;$B114)*0,IF(AND(ROUND(AVERAGE($C114,$E114,$G114,$I114,$K114,$M114,$O114,$Q114,$S114,$U114,$W114,$Y114,$AA114,#REF!,#REF!),2)-$B114/2&lt;=AA114,(ROUND(AVERAGE($C114,$E114,$G114,$I114,$K114,$M114,$O114,$Q114,$S114,$U114,$W114,$Y114,$AA114,#REF!,#REF!),2)+$B114/2&gt;=AA114)),($G$5/$B$5),0))))</f>
        <v>0</v>
      </c>
    </row>
    <row r="115" spans="1:28" s="210" customFormat="1" ht="21" customHeight="1">
      <c r="A115" s="221" t="s">
        <v>413</v>
      </c>
      <c r="B115" s="222">
        <f t="shared" si="63"/>
        <v>468676.11</v>
      </c>
      <c r="C115" s="216">
        <f t="shared" si="50"/>
        <v>413000</v>
      </c>
      <c r="D115" s="217">
        <f>IF($A115="","",IF(C115="","",IF($K$4="Media aritmética",(C115&lt;=$B115)*($G$5/$B$5)+(C115&gt;$B115)*0,IF(AND(ROUND(AVERAGE($C115,$E115,$G115,$I115,$K115,$M115,$O115,$Q115,$S115,$U115,$W115,$Y115,$AA115,#REF!,#REF!),2)-$B115/2&lt;=C115,(ROUND(AVERAGE($C115,$E115,$G115,$I115,$K115,$M115,$O115,$Q115,$S115,$U115,$W115,$Y115,$AA115,#REF!,#REF!),2)+$B115/2&gt;=C115)),($G$5/$B$5),0))))</f>
        <v>0.79207920792079212</v>
      </c>
      <c r="E115" s="216">
        <f t="shared" si="51"/>
        <v>625000</v>
      </c>
      <c r="F115" s="217">
        <f>IF($A115="","",IF(E115="","",IF($K$4="Media aritmética",(E115&lt;=$B115)*($G$5/$B$5)+(E115&gt;$B115)*0,IF(AND(ROUND(AVERAGE($C115,$E115,$G115,$I115,$K115,$M115,$O115,$Q115,$S115,$U115,$W115,$Y115,$AA115,#REF!,#REF!),2)-$B115/2&lt;=E115,(ROUND(AVERAGE($C115,$E115,$G115,$I115,$K115,$M115,$O115,$Q115,$S115,$U115,$W115,$Y115,$AA115,#REF!,#REF!),2)+$B115/2&gt;=E115)),($G$5/$B$5),0))))</f>
        <v>0</v>
      </c>
      <c r="G115" s="216" t="str">
        <f t="shared" si="52"/>
        <v/>
      </c>
      <c r="H115" s="217" t="str">
        <f>IF($A115="","",IF(G115="","",IF($K$4="Media aritmética",(G115&lt;=$B115)*($G$5/$B$5)+(G115&gt;$B115)*0,IF(AND(ROUND(AVERAGE($C115,$E115,$G115,$I115,$K115,$M115,$O115,$Q115,$S115,$U115,$W115,$Y115,$AA115,#REF!,#REF!),2)-$B115/2&lt;=G115,(ROUND(AVERAGE($C115,$E115,$G115,$I115,$K115,$M115,$O115,$Q115,$S115,$U115,$W115,$Y115,$AA115,#REF!,#REF!),2)+$B115/2&gt;=G115)),($G$5/$B$5),0))))</f>
        <v/>
      </c>
      <c r="I115" s="216">
        <f t="shared" si="53"/>
        <v>408085</v>
      </c>
      <c r="J115" s="217">
        <f>IF($A115="","",IF(I115="","",IF($K$4="Media aritmética",(I115&lt;=$B115)*($G$5/$B$5)+(I115&gt;$B115)*0,IF(AND(ROUND(AVERAGE($C115,$E115,$G115,$I115,$K115,$M115,$O115,$Q115,$S115,$U115,$W115,$Y115,$AA115,#REF!,#REF!),2)-$B115/2&lt;=I115,(ROUND(AVERAGE($C115,$E115,$G115,$I115,$K115,$M115,$O115,$Q115,$S115,$U115,$W115,$Y115,$AA115,#REF!,#REF!),2)+$B115/2&gt;=I115)),($G$5/$B$5),0))))</f>
        <v>0.79207920792079212</v>
      </c>
      <c r="K115" s="216" t="str">
        <f t="shared" si="54"/>
        <v/>
      </c>
      <c r="L115" s="217" t="str">
        <f>IF($A115="","",IF(K115="","",IF($K$4="Media aritmética",(K115&lt;=$B115)*($G$5/$B$5)+(K115&gt;$B115)*0,IF(AND(ROUND(AVERAGE($C115,$E115,$G115,$I115,$K115,$M115,$O115,$Q115,$S115,$U115,$W115,$Y115,$AA115,#REF!,#REF!),2)-$B115/2&lt;=K115,(ROUND(AVERAGE($C115,$E115,$G115,$I115,$K115,$M115,$O115,$Q115,$S115,$U115,$W115,$Y115,$AA115,#REF!,#REF!),2)+$B115/2&gt;=K115)),($G$5/$B$5),0))))</f>
        <v/>
      </c>
      <c r="M115" s="216">
        <f t="shared" si="55"/>
        <v>226000</v>
      </c>
      <c r="N115" s="217">
        <f>IF($A115="","",IF(M115="","",IF($K$4="Media aritmética",(M115&lt;=$B115)*($G$5/$B$5)+(M115&gt;$B115)*0,IF(AND(ROUND(AVERAGE($C115,$E115,$G115,$I115,$K115,$M115,$O115,$Q115,$S115,$U115,$W115,$Y115,$AA115,#REF!,#REF!),2)-$B115/2&lt;=M115,(ROUND(AVERAGE($C115,$E115,$G115,$I115,$K115,$M115,$O115,$Q115,$S115,$U115,$W115,$Y115,$AA115,#REF!,#REF!),2)+$B115/2&gt;=M115)),($G$5/$B$5),0))))</f>
        <v>0.79207920792079212</v>
      </c>
      <c r="O115" s="216" t="str">
        <f t="shared" si="56"/>
        <v/>
      </c>
      <c r="P115" s="217" t="str">
        <f>IF($A115="","",IF(O115="","",IF($K$4="Media aritmética",(O115&lt;=$B115)*($G$5/$B$5)+(O115&gt;$B115)*0,IF(AND(ROUND(AVERAGE($C115,$E115,$G115,$I115,$K115,$M115,$O115,$Q115,$S115,$U115,$W115,$Y115,$AA115,#REF!,#REF!),2)-$B115/2&lt;=O115,(ROUND(AVERAGE($C115,$E115,$G115,$I115,$K115,$M115,$O115,$Q115,$S115,$U115,$W115,$Y115,$AA115,#REF!,#REF!),2)+$B115/2&gt;=O115)),($G$5/$B$5),0))))</f>
        <v/>
      </c>
      <c r="Q115" s="216">
        <f t="shared" si="57"/>
        <v>600000</v>
      </c>
      <c r="R115" s="217">
        <f>IF($A115="","",IF(Q115="","",IF($K$4="Media aritmética",(Q115&lt;=$B115)*($G$5/$B$5)+(Q115&gt;$B115)*0,IF(AND(ROUND(AVERAGE($C115,$E115,$G115,$I115,$K115,$M115,$O115,$Q115,$S115,$U115,$W115,$Y115,$AA115,#REF!,#REF!),2)-$B115/2&lt;=Q115,(ROUND(AVERAGE($C115,$E115,$G115,$I115,$K115,$M115,$O115,$Q115,$S115,$U115,$W115,$Y115,$AA115,#REF!,#REF!),2)+$B115/2&gt;=Q115)),($G$5/$B$5),0))))</f>
        <v>0</v>
      </c>
      <c r="S115" s="216">
        <f t="shared" si="58"/>
        <v>485000</v>
      </c>
      <c r="T115" s="217">
        <f>IF($A115="","",IF(S115="","",IF($K$4="Media aritmética",(S115&lt;=$B115)*($G$5/$B$5)+(S115&gt;$B115)*0,IF(AND(ROUND(AVERAGE($C115,$E115,$G115,$I115,$K115,$M115,$O115,$Q115,$S115,$U115,$W115,$Y115,$AA115,#REF!,#REF!),2)-$B115/2&lt;=S115,(ROUND(AVERAGE($C115,$E115,$G115,$I115,$K115,$M115,$O115,$Q115,$S115,$U115,$W115,$Y115,$AA115,#REF!,#REF!),2)+$B115/2&gt;=S115)),($G$5/$B$5),0))))</f>
        <v>0</v>
      </c>
      <c r="U115" s="216">
        <f t="shared" si="59"/>
        <v>500000</v>
      </c>
      <c r="V115" s="217">
        <f>IF($A115="","",IF(U115="","",IF($K$4="Media aritmética",(U115&lt;=$B115)*($G$5/$B$5)+(U115&gt;$B115)*0,IF(AND(ROUND(AVERAGE($C115,$E115,$G115,$I115,$K115,$M115,$O115,$Q115,$S115,$U115,$W115,$Y115,$AA115,#REF!,#REF!),2)-$B115/2&lt;=U115,(ROUND(AVERAGE($C115,$E115,$G115,$I115,$K115,$M115,$O115,$Q115,$S115,$U115,$W115,$Y115,$AA115,#REF!,#REF!),2)+$B115/2&gt;=U115)),($G$5/$B$5),0))))</f>
        <v>0</v>
      </c>
      <c r="W115" s="216" t="str">
        <f t="shared" si="60"/>
        <v/>
      </c>
      <c r="X115" s="217" t="str">
        <f>IF($A115="","",IF(W115="","",IF($K$4="Media aritmética",(W115&lt;=$B115)*($G$5/$B$5)+(W115&gt;$B115)*0,IF(AND(ROUND(AVERAGE($C115,$E115,$G115,$I115,$K115,$M115,$O115,$Q115,$S115,$U115,$W115,$Y115,$AA115,#REF!,#REF!),2)-$B115/2&lt;=W115,(ROUND(AVERAGE($C115,$E115,$G115,$I115,$K115,$M115,$O115,$Q115,$S115,$U115,$W115,$Y115,$AA115,#REF!,#REF!),2)+$B115/2&gt;=W115)),($G$5/$B$5),0))))</f>
        <v/>
      </c>
      <c r="Y115" s="216">
        <f t="shared" si="61"/>
        <v>485000</v>
      </c>
      <c r="Z115" s="217">
        <f>IF($A115="","",IF(Y115="","",IF($K$4="Media aritmética",(Y115&lt;=$B115)*($G$5/$B$5)+(Y115&gt;$B115)*0,IF(AND(ROUND(AVERAGE($C115,$E115,$G115,$I115,$K115,$M115,$O115,$Q115,$S115,$U115,$W115,$Y115,$AA115,#REF!,#REF!),2)-$B115/2&lt;=Y115,(ROUND(AVERAGE($C115,$E115,$G115,$I115,$K115,$M115,$O115,$Q115,$S115,$U115,$W115,$Y115,$AA115,#REF!,#REF!),2)+$B115/2&gt;=Y115)),($G$5/$B$5),0))))</f>
        <v>0</v>
      </c>
      <c r="AA115" s="216">
        <f t="shared" si="62"/>
        <v>476000</v>
      </c>
      <c r="AB115" s="217">
        <f>IF($A115="","",IF(AA115="","",IF($K$4="Media aritmética",(AA115&lt;=$B115)*($G$5/$B$5)+(AA115&gt;$B115)*0,IF(AND(ROUND(AVERAGE($C115,$E115,$G115,$I115,$K115,$M115,$O115,$Q115,$S115,$U115,$W115,$Y115,$AA115,#REF!,#REF!),2)-$B115/2&lt;=AA115,(ROUND(AVERAGE($C115,$E115,$G115,$I115,$K115,$M115,$O115,$Q115,$S115,$U115,$W115,$Y115,$AA115,#REF!,#REF!),2)+$B115/2&gt;=AA115)),($G$5/$B$5),0))))</f>
        <v>0</v>
      </c>
    </row>
    <row r="116" spans="1:28" s="210" customFormat="1" ht="21" customHeight="1">
      <c r="A116" s="221" t="s">
        <v>415</v>
      </c>
      <c r="B116" s="222">
        <f t="shared" si="63"/>
        <v>338261.11</v>
      </c>
      <c r="C116" s="216">
        <f t="shared" si="50"/>
        <v>278200</v>
      </c>
      <c r="D116" s="217">
        <f>IF($A116="","",IF(C116="","",IF($K$4="Media aritmética",(C116&lt;=$B116)*($G$5/$B$5)+(C116&gt;$B116)*0,IF(AND(ROUND(AVERAGE($C116,$E116,$G116,$I116,$K116,$M116,$O116,$Q116,$S116,$U116,$W116,$Y116,$AA116,#REF!,#REF!),2)-$B116/2&lt;=C116,(ROUND(AVERAGE($C116,$E116,$G116,$I116,$K116,$M116,$O116,$Q116,$S116,$U116,$W116,$Y116,$AA116,#REF!,#REF!),2)+$B116/2&gt;=C116)),($G$5/$B$5),0))))</f>
        <v>0.79207920792079212</v>
      </c>
      <c r="E116" s="216">
        <f t="shared" si="51"/>
        <v>370000</v>
      </c>
      <c r="F116" s="217">
        <f>IF($A116="","",IF(E116="","",IF($K$4="Media aritmética",(E116&lt;=$B116)*($G$5/$B$5)+(E116&gt;$B116)*0,IF(AND(ROUND(AVERAGE($C116,$E116,$G116,$I116,$K116,$M116,$O116,$Q116,$S116,$U116,$W116,$Y116,$AA116,#REF!,#REF!),2)-$B116/2&lt;=E116,(ROUND(AVERAGE($C116,$E116,$G116,$I116,$K116,$M116,$O116,$Q116,$S116,$U116,$W116,$Y116,$AA116,#REF!,#REF!),2)+$B116/2&gt;=E116)),($G$5/$B$5),0))))</f>
        <v>0</v>
      </c>
      <c r="G116" s="216" t="str">
        <f t="shared" si="52"/>
        <v/>
      </c>
      <c r="H116" s="217" t="str">
        <f>IF($A116="","",IF(G116="","",IF($K$4="Media aritmética",(G116&lt;=$B116)*($G$5/$B$5)+(G116&gt;$B116)*0,IF(AND(ROUND(AVERAGE($C116,$E116,$G116,$I116,$K116,$M116,$O116,$Q116,$S116,$U116,$W116,$Y116,$AA116,#REF!,#REF!),2)-$B116/2&lt;=G116,(ROUND(AVERAGE($C116,$E116,$G116,$I116,$K116,$M116,$O116,$Q116,$S116,$U116,$W116,$Y116,$AA116,#REF!,#REF!),2)+$B116/2&gt;=G116)),($G$5/$B$5),0))))</f>
        <v/>
      </c>
      <c r="I116" s="216">
        <f t="shared" si="53"/>
        <v>274710</v>
      </c>
      <c r="J116" s="217">
        <f>IF($A116="","",IF(I116="","",IF($K$4="Media aritmética",(I116&lt;=$B116)*($G$5/$B$5)+(I116&gt;$B116)*0,IF(AND(ROUND(AVERAGE($C116,$E116,$G116,$I116,$K116,$M116,$O116,$Q116,$S116,$U116,$W116,$Y116,$AA116,#REF!,#REF!),2)-$B116/2&lt;=I116,(ROUND(AVERAGE($C116,$E116,$G116,$I116,$K116,$M116,$O116,$Q116,$S116,$U116,$W116,$Y116,$AA116,#REF!,#REF!),2)+$B116/2&gt;=I116)),($G$5/$B$5),0))))</f>
        <v>0.79207920792079212</v>
      </c>
      <c r="K116" s="216" t="str">
        <f t="shared" si="54"/>
        <v/>
      </c>
      <c r="L116" s="217" t="str">
        <f>IF($A116="","",IF(K116="","",IF($K$4="Media aritmética",(K116&lt;=$B116)*($G$5/$B$5)+(K116&gt;$B116)*0,IF(AND(ROUND(AVERAGE($C116,$E116,$G116,$I116,$K116,$M116,$O116,$Q116,$S116,$U116,$W116,$Y116,$AA116,#REF!,#REF!),2)-$B116/2&lt;=K116,(ROUND(AVERAGE($C116,$E116,$G116,$I116,$K116,$M116,$O116,$Q116,$S116,$U116,$W116,$Y116,$AA116,#REF!,#REF!),2)+$B116/2&gt;=K116)),($G$5/$B$5),0))))</f>
        <v/>
      </c>
      <c r="M116" s="216">
        <f t="shared" si="55"/>
        <v>472000</v>
      </c>
      <c r="N116" s="217">
        <f>IF($A116="","",IF(M116="","",IF($K$4="Media aritmética",(M116&lt;=$B116)*($G$5/$B$5)+(M116&gt;$B116)*0,IF(AND(ROUND(AVERAGE($C116,$E116,$G116,$I116,$K116,$M116,$O116,$Q116,$S116,$U116,$W116,$Y116,$AA116,#REF!,#REF!),2)-$B116/2&lt;=M116,(ROUND(AVERAGE($C116,$E116,$G116,$I116,$K116,$M116,$O116,$Q116,$S116,$U116,$W116,$Y116,$AA116,#REF!,#REF!),2)+$B116/2&gt;=M116)),($G$5/$B$5),0))))</f>
        <v>0</v>
      </c>
      <c r="O116" s="216" t="str">
        <f t="shared" si="56"/>
        <v/>
      </c>
      <c r="P116" s="217" t="str">
        <f>IF($A116="","",IF(O116="","",IF($K$4="Media aritmética",(O116&lt;=$B116)*($G$5/$B$5)+(O116&gt;$B116)*0,IF(AND(ROUND(AVERAGE($C116,$E116,$G116,$I116,$K116,$M116,$O116,$Q116,$S116,$U116,$W116,$Y116,$AA116,#REF!,#REF!),2)-$B116/2&lt;=O116,(ROUND(AVERAGE($C116,$E116,$G116,$I116,$K116,$M116,$O116,$Q116,$S116,$U116,$W116,$Y116,$AA116,#REF!,#REF!),2)+$B116/2&gt;=O116)),($G$5/$B$5),0))))</f>
        <v/>
      </c>
      <c r="Q116" s="216">
        <f t="shared" si="57"/>
        <v>240000</v>
      </c>
      <c r="R116" s="217">
        <f>IF($A116="","",IF(Q116="","",IF($K$4="Media aritmética",(Q116&lt;=$B116)*($G$5/$B$5)+(Q116&gt;$B116)*0,IF(AND(ROUND(AVERAGE($C116,$E116,$G116,$I116,$K116,$M116,$O116,$Q116,$S116,$U116,$W116,$Y116,$AA116,#REF!,#REF!),2)-$B116/2&lt;=Q116,(ROUND(AVERAGE($C116,$E116,$G116,$I116,$K116,$M116,$O116,$Q116,$S116,$U116,$W116,$Y116,$AA116,#REF!,#REF!),2)+$B116/2&gt;=Q116)),($G$5/$B$5),0))))</f>
        <v>0.79207920792079212</v>
      </c>
      <c r="S116" s="216">
        <f t="shared" si="58"/>
        <v>390000</v>
      </c>
      <c r="T116" s="217">
        <f>IF($A116="","",IF(S116="","",IF($K$4="Media aritmética",(S116&lt;=$B116)*($G$5/$B$5)+(S116&gt;$B116)*0,IF(AND(ROUND(AVERAGE($C116,$E116,$G116,$I116,$K116,$M116,$O116,$Q116,$S116,$U116,$W116,$Y116,$AA116,#REF!,#REF!),2)-$B116/2&lt;=S116,(ROUND(AVERAGE($C116,$E116,$G116,$I116,$K116,$M116,$O116,$Q116,$S116,$U116,$W116,$Y116,$AA116,#REF!,#REF!),2)+$B116/2&gt;=S116)),($G$5/$B$5),0))))</f>
        <v>0</v>
      </c>
      <c r="U116" s="216">
        <f t="shared" si="59"/>
        <v>410000</v>
      </c>
      <c r="V116" s="217">
        <f>IF($A116="","",IF(U116="","",IF($K$4="Media aritmética",(U116&lt;=$B116)*($G$5/$B$5)+(U116&gt;$B116)*0,IF(AND(ROUND(AVERAGE($C116,$E116,$G116,$I116,$K116,$M116,$O116,$Q116,$S116,$U116,$W116,$Y116,$AA116,#REF!,#REF!),2)-$B116/2&lt;=U116,(ROUND(AVERAGE($C116,$E116,$G116,$I116,$K116,$M116,$O116,$Q116,$S116,$U116,$W116,$Y116,$AA116,#REF!,#REF!),2)+$B116/2&gt;=U116)),($G$5/$B$5),0))))</f>
        <v>0</v>
      </c>
      <c r="W116" s="216" t="str">
        <f t="shared" si="60"/>
        <v/>
      </c>
      <c r="X116" s="217" t="str">
        <f>IF($A116="","",IF(W116="","",IF($K$4="Media aritmética",(W116&lt;=$B116)*($G$5/$B$5)+(W116&gt;$B116)*0,IF(AND(ROUND(AVERAGE($C116,$E116,$G116,$I116,$K116,$M116,$O116,$Q116,$S116,$U116,$W116,$Y116,$AA116,#REF!,#REF!),2)-$B116/2&lt;=W116,(ROUND(AVERAGE($C116,$E116,$G116,$I116,$K116,$M116,$O116,$Q116,$S116,$U116,$W116,$Y116,$AA116,#REF!,#REF!),2)+$B116/2&gt;=W116)),($G$5/$B$5),0))))</f>
        <v/>
      </c>
      <c r="Y116" s="216">
        <f t="shared" si="61"/>
        <v>400000</v>
      </c>
      <c r="Z116" s="217">
        <f>IF($A116="","",IF(Y116="","",IF($K$4="Media aritmética",(Y116&lt;=$B116)*($G$5/$B$5)+(Y116&gt;$B116)*0,IF(AND(ROUND(AVERAGE($C116,$E116,$G116,$I116,$K116,$M116,$O116,$Q116,$S116,$U116,$W116,$Y116,$AA116,#REF!,#REF!),2)-$B116/2&lt;=Y116,(ROUND(AVERAGE($C116,$E116,$G116,$I116,$K116,$M116,$O116,$Q116,$S116,$U116,$W116,$Y116,$AA116,#REF!,#REF!),2)+$B116/2&gt;=Y116)),($G$5/$B$5),0))))</f>
        <v>0</v>
      </c>
      <c r="AA116" s="216">
        <f t="shared" si="62"/>
        <v>209440</v>
      </c>
      <c r="AB116" s="217">
        <f>IF($A116="","",IF(AA116="","",IF($K$4="Media aritmética",(AA116&lt;=$B116)*($G$5/$B$5)+(AA116&gt;$B116)*0,IF(AND(ROUND(AVERAGE($C116,$E116,$G116,$I116,$K116,$M116,$O116,$Q116,$S116,$U116,$W116,$Y116,$AA116,#REF!,#REF!),2)-$B116/2&lt;=AA116,(ROUND(AVERAGE($C116,$E116,$G116,$I116,$K116,$M116,$O116,$Q116,$S116,$U116,$W116,$Y116,$AA116,#REF!,#REF!),2)+$B116/2&gt;=AA116)),($G$5/$B$5),0))))</f>
        <v>0.79207920792079212</v>
      </c>
    </row>
    <row r="117" spans="1:28" s="210" customFormat="1" ht="21" customHeight="1">
      <c r="A117" s="221" t="s">
        <v>417</v>
      </c>
      <c r="B117" s="222">
        <f t="shared" si="63"/>
        <v>360773.67</v>
      </c>
      <c r="C117" s="216">
        <f t="shared" si="50"/>
        <v>200400</v>
      </c>
      <c r="D117" s="217">
        <f>IF($A117="","",IF(C117="","",IF($K$4="Media aritmética",(C117&lt;=$B117)*($G$5/$B$5)+(C117&gt;$B117)*0,IF(AND(ROUND(AVERAGE($C117,$E117,$G117,$I117,$K117,$M117,$O117,$Q117,$S117,$U117,$W117,$Y117,$AA117,#REF!,#REF!),2)-$B117/2&lt;=C117,(ROUND(AVERAGE($C117,$E117,$G117,$I117,$K117,$M117,$O117,$Q117,$S117,$U117,$W117,$Y117,$AA117,#REF!,#REF!),2)+$B117/2&gt;=C117)),($G$5/$B$5),0))))</f>
        <v>0.79207920792079212</v>
      </c>
      <c r="E117" s="216">
        <f t="shared" si="51"/>
        <v>555000</v>
      </c>
      <c r="F117" s="217">
        <f>IF($A117="","",IF(E117="","",IF($K$4="Media aritmética",(E117&lt;=$B117)*($G$5/$B$5)+(E117&gt;$B117)*0,IF(AND(ROUND(AVERAGE($C117,$E117,$G117,$I117,$K117,$M117,$O117,$Q117,$S117,$U117,$W117,$Y117,$AA117,#REF!,#REF!),2)-$B117/2&lt;=E117,(ROUND(AVERAGE($C117,$E117,$G117,$I117,$K117,$M117,$O117,$Q117,$S117,$U117,$W117,$Y117,$AA117,#REF!,#REF!),2)+$B117/2&gt;=E117)),($G$5/$B$5),0))))</f>
        <v>0</v>
      </c>
      <c r="G117" s="216" t="str">
        <f t="shared" si="52"/>
        <v/>
      </c>
      <c r="H117" s="217" t="str">
        <f>IF($A117="","",IF(G117="","",IF($K$4="Media aritmética",(G117&lt;=$B117)*($G$5/$B$5)+(G117&gt;$B117)*0,IF(AND(ROUND(AVERAGE($C117,$E117,$G117,$I117,$K117,$M117,$O117,$Q117,$S117,$U117,$W117,$Y117,$AA117,#REF!,#REF!),2)-$B117/2&lt;=G117,(ROUND(AVERAGE($C117,$E117,$G117,$I117,$K117,$M117,$O117,$Q117,$S117,$U117,$W117,$Y117,$AA117,#REF!,#REF!),2)+$B117/2&gt;=G117)),($G$5/$B$5),0))))</f>
        <v/>
      </c>
      <c r="I117" s="216">
        <f t="shared" si="53"/>
        <v>198063</v>
      </c>
      <c r="J117" s="217">
        <f>IF($A117="","",IF(I117="","",IF($K$4="Media aritmética",(I117&lt;=$B117)*($G$5/$B$5)+(I117&gt;$B117)*0,IF(AND(ROUND(AVERAGE($C117,$E117,$G117,$I117,$K117,$M117,$O117,$Q117,$S117,$U117,$W117,$Y117,$AA117,#REF!,#REF!),2)-$B117/2&lt;=I117,(ROUND(AVERAGE($C117,$E117,$G117,$I117,$K117,$M117,$O117,$Q117,$S117,$U117,$W117,$Y117,$AA117,#REF!,#REF!),2)+$B117/2&gt;=I117)),($G$5/$B$5),0))))</f>
        <v>0.79207920792079212</v>
      </c>
      <c r="K117" s="216" t="str">
        <f t="shared" si="54"/>
        <v/>
      </c>
      <c r="L117" s="217" t="str">
        <f>IF($A117="","",IF(K117="","",IF($K$4="Media aritmética",(K117&lt;=$B117)*($G$5/$B$5)+(K117&gt;$B117)*0,IF(AND(ROUND(AVERAGE($C117,$E117,$G117,$I117,$K117,$M117,$O117,$Q117,$S117,$U117,$W117,$Y117,$AA117,#REF!,#REF!),2)-$B117/2&lt;=K117,(ROUND(AVERAGE($C117,$E117,$G117,$I117,$K117,$M117,$O117,$Q117,$S117,$U117,$W117,$Y117,$AA117,#REF!,#REF!),2)+$B117/2&gt;=K117)),($G$5/$B$5),0))))</f>
        <v/>
      </c>
      <c r="M117" s="216">
        <f t="shared" si="55"/>
        <v>195000</v>
      </c>
      <c r="N117" s="217">
        <f>IF($A117="","",IF(M117="","",IF($K$4="Media aritmética",(M117&lt;=$B117)*($G$5/$B$5)+(M117&gt;$B117)*0,IF(AND(ROUND(AVERAGE($C117,$E117,$G117,$I117,$K117,$M117,$O117,$Q117,$S117,$U117,$W117,$Y117,$AA117,#REF!,#REF!),2)-$B117/2&lt;=M117,(ROUND(AVERAGE($C117,$E117,$G117,$I117,$K117,$M117,$O117,$Q117,$S117,$U117,$W117,$Y117,$AA117,#REF!,#REF!),2)+$B117/2&gt;=M117)),($G$5/$B$5),0))))</f>
        <v>0.79207920792079212</v>
      </c>
      <c r="O117" s="216" t="str">
        <f t="shared" si="56"/>
        <v/>
      </c>
      <c r="P117" s="217" t="str">
        <f>IF($A117="","",IF(O117="","",IF($K$4="Media aritmética",(O117&lt;=$B117)*($G$5/$B$5)+(O117&gt;$B117)*0,IF(AND(ROUND(AVERAGE($C117,$E117,$G117,$I117,$K117,$M117,$O117,$Q117,$S117,$U117,$W117,$Y117,$AA117,#REF!,#REF!),2)-$B117/2&lt;=O117,(ROUND(AVERAGE($C117,$E117,$G117,$I117,$K117,$M117,$O117,$Q117,$S117,$U117,$W117,$Y117,$AA117,#REF!,#REF!),2)+$B117/2&gt;=O117)),($G$5/$B$5),0))))</f>
        <v/>
      </c>
      <c r="Q117" s="216">
        <f t="shared" si="57"/>
        <v>270000</v>
      </c>
      <c r="R117" s="217">
        <f>IF($A117="","",IF(Q117="","",IF($K$4="Media aritmética",(Q117&lt;=$B117)*($G$5/$B$5)+(Q117&gt;$B117)*0,IF(AND(ROUND(AVERAGE($C117,$E117,$G117,$I117,$K117,$M117,$O117,$Q117,$S117,$U117,$W117,$Y117,$AA117,#REF!,#REF!),2)-$B117/2&lt;=Q117,(ROUND(AVERAGE($C117,$E117,$G117,$I117,$K117,$M117,$O117,$Q117,$S117,$U117,$W117,$Y117,$AA117,#REF!,#REF!),2)+$B117/2&gt;=Q117)),($G$5/$B$5),0))))</f>
        <v>0.79207920792079212</v>
      </c>
      <c r="S117" s="216">
        <f t="shared" si="58"/>
        <v>555000</v>
      </c>
      <c r="T117" s="217">
        <f>IF($A117="","",IF(S117="","",IF($K$4="Media aritmética",(S117&lt;=$B117)*($G$5/$B$5)+(S117&gt;$B117)*0,IF(AND(ROUND(AVERAGE($C117,$E117,$G117,$I117,$K117,$M117,$O117,$Q117,$S117,$U117,$W117,$Y117,$AA117,#REF!,#REF!),2)-$B117/2&lt;=S117,(ROUND(AVERAGE($C117,$E117,$G117,$I117,$K117,$M117,$O117,$Q117,$S117,$U117,$W117,$Y117,$AA117,#REF!,#REF!),2)+$B117/2&gt;=S117)),($G$5/$B$5),0))))</f>
        <v>0</v>
      </c>
      <c r="U117" s="216">
        <f t="shared" si="59"/>
        <v>555000</v>
      </c>
      <c r="V117" s="217">
        <f>IF($A117="","",IF(U117="","",IF($K$4="Media aritmética",(U117&lt;=$B117)*($G$5/$B$5)+(U117&gt;$B117)*0,IF(AND(ROUND(AVERAGE($C117,$E117,$G117,$I117,$K117,$M117,$O117,$Q117,$S117,$U117,$W117,$Y117,$AA117,#REF!,#REF!),2)-$B117/2&lt;=U117,(ROUND(AVERAGE($C117,$E117,$G117,$I117,$K117,$M117,$O117,$Q117,$S117,$U117,$W117,$Y117,$AA117,#REF!,#REF!),2)+$B117/2&gt;=U117)),($G$5/$B$5),0))))</f>
        <v>0</v>
      </c>
      <c r="W117" s="216" t="str">
        <f t="shared" si="60"/>
        <v/>
      </c>
      <c r="X117" s="217" t="str">
        <f>IF($A117="","",IF(W117="","",IF($K$4="Media aritmética",(W117&lt;=$B117)*($G$5/$B$5)+(W117&gt;$B117)*0,IF(AND(ROUND(AVERAGE($C117,$E117,$G117,$I117,$K117,$M117,$O117,$Q117,$S117,$U117,$W117,$Y117,$AA117,#REF!,#REF!),2)-$B117/2&lt;=W117,(ROUND(AVERAGE($C117,$E117,$G117,$I117,$K117,$M117,$O117,$Q117,$S117,$U117,$W117,$Y117,$AA117,#REF!,#REF!),2)+$B117/2&gt;=W117)),($G$5/$B$5),0))))</f>
        <v/>
      </c>
      <c r="Y117" s="216">
        <f t="shared" si="61"/>
        <v>540000</v>
      </c>
      <c r="Z117" s="217">
        <f>IF($A117="","",IF(Y117="","",IF($K$4="Media aritmética",(Y117&lt;=$B117)*($G$5/$B$5)+(Y117&gt;$B117)*0,IF(AND(ROUND(AVERAGE($C117,$E117,$G117,$I117,$K117,$M117,$O117,$Q117,$S117,$U117,$W117,$Y117,$AA117,#REF!,#REF!),2)-$B117/2&lt;=Y117,(ROUND(AVERAGE($C117,$E117,$G117,$I117,$K117,$M117,$O117,$Q117,$S117,$U117,$W117,$Y117,$AA117,#REF!,#REF!),2)+$B117/2&gt;=Y117)),($G$5/$B$5),0))))</f>
        <v>0</v>
      </c>
      <c r="AA117" s="216">
        <f t="shared" si="62"/>
        <v>178500</v>
      </c>
      <c r="AB117" s="217">
        <f>IF($A117="","",IF(AA117="","",IF($K$4="Media aritmética",(AA117&lt;=$B117)*($G$5/$B$5)+(AA117&gt;$B117)*0,IF(AND(ROUND(AVERAGE($C117,$E117,$G117,$I117,$K117,$M117,$O117,$Q117,$S117,$U117,$W117,$Y117,$AA117,#REF!,#REF!),2)-$B117/2&lt;=AA117,(ROUND(AVERAGE($C117,$E117,$G117,$I117,$K117,$M117,$O117,$Q117,$S117,$U117,$W117,$Y117,$AA117,#REF!,#REF!),2)+$B117/2&gt;=AA117)),($G$5/$B$5),0))))</f>
        <v>0.79207920792079212</v>
      </c>
    </row>
    <row r="118" spans="1:28" s="210" customFormat="1" ht="21" customHeight="1">
      <c r="A118" s="221" t="s">
        <v>419</v>
      </c>
      <c r="B118" s="222">
        <f t="shared" si="63"/>
        <v>631283.32999999996</v>
      </c>
      <c r="C118" s="216">
        <f t="shared" si="50"/>
        <v>570500</v>
      </c>
      <c r="D118" s="217">
        <f>IF($A118="","",IF(C118="","",IF($K$4="Media aritmética",(C118&lt;=$B118)*($G$5/$B$5)+(C118&gt;$B118)*0,IF(AND(ROUND(AVERAGE($C118,$E118,$G118,$I118,$K118,$M118,$O118,$Q118,$S118,$U118,$W118,$Y118,$AA118,#REF!,#REF!),2)-$B118/2&lt;=C118,(ROUND(AVERAGE($C118,$E118,$G118,$I118,$K118,$M118,$O118,$Q118,$S118,$U118,$W118,$Y118,$AA118,#REF!,#REF!),2)+$B118/2&gt;=C118)),($G$5/$B$5),0))))</f>
        <v>0.79207920792079212</v>
      </c>
      <c r="E118" s="216">
        <f t="shared" si="51"/>
        <v>1050000</v>
      </c>
      <c r="F118" s="217">
        <f>IF($A118="","",IF(E118="","",IF($K$4="Media aritmética",(E118&lt;=$B118)*($G$5/$B$5)+(E118&gt;$B118)*0,IF(AND(ROUND(AVERAGE($C118,$E118,$G118,$I118,$K118,$M118,$O118,$Q118,$S118,$U118,$W118,$Y118,$AA118,#REF!,#REF!),2)-$B118/2&lt;=E118,(ROUND(AVERAGE($C118,$E118,$G118,$I118,$K118,$M118,$O118,$Q118,$S118,$U118,$W118,$Y118,$AA118,#REF!,#REF!),2)+$B118/2&gt;=E118)),($G$5/$B$5),0))))</f>
        <v>0</v>
      </c>
      <c r="G118" s="216" t="str">
        <f t="shared" si="52"/>
        <v/>
      </c>
      <c r="H118" s="217" t="str">
        <f>IF($A118="","",IF(G118="","",IF($K$4="Media aritmética",(G118&lt;=$B118)*($G$5/$B$5)+(G118&gt;$B118)*0,IF(AND(ROUND(AVERAGE($C118,$E118,$G118,$I118,$K118,$M118,$O118,$Q118,$S118,$U118,$W118,$Y118,$AA118,#REF!,#REF!),2)-$B118/2&lt;=G118,(ROUND(AVERAGE($C118,$E118,$G118,$I118,$K118,$M118,$O118,$Q118,$S118,$U118,$W118,$Y118,$AA118,#REF!,#REF!),2)+$B118/2&gt;=G118)),($G$5/$B$5),0))))</f>
        <v/>
      </c>
      <c r="I118" s="216">
        <f t="shared" si="53"/>
        <v>563550</v>
      </c>
      <c r="J118" s="217">
        <f>IF($A118="","",IF(I118="","",IF($K$4="Media aritmética",(I118&lt;=$B118)*($G$5/$B$5)+(I118&gt;$B118)*0,IF(AND(ROUND(AVERAGE($C118,$E118,$G118,$I118,$K118,$M118,$O118,$Q118,$S118,$U118,$W118,$Y118,$AA118,#REF!,#REF!),2)-$B118/2&lt;=I118,(ROUND(AVERAGE($C118,$E118,$G118,$I118,$K118,$M118,$O118,$Q118,$S118,$U118,$W118,$Y118,$AA118,#REF!,#REF!),2)+$B118/2&gt;=I118)),($G$5/$B$5),0))))</f>
        <v>0.79207920792079212</v>
      </c>
      <c r="K118" s="216" t="str">
        <f t="shared" si="54"/>
        <v/>
      </c>
      <c r="L118" s="217" t="str">
        <f>IF($A118="","",IF(K118="","",IF($K$4="Media aritmética",(K118&lt;=$B118)*($G$5/$B$5)+(K118&gt;$B118)*0,IF(AND(ROUND(AVERAGE($C118,$E118,$G118,$I118,$K118,$M118,$O118,$Q118,$S118,$U118,$W118,$Y118,$AA118,#REF!,#REF!),2)-$B118/2&lt;=K118,(ROUND(AVERAGE($C118,$E118,$G118,$I118,$K118,$M118,$O118,$Q118,$S118,$U118,$W118,$Y118,$AA118,#REF!,#REF!),2)+$B118/2&gt;=K118)),($G$5/$B$5),0))))</f>
        <v/>
      </c>
      <c r="M118" s="216">
        <f t="shared" si="55"/>
        <v>325000</v>
      </c>
      <c r="N118" s="217">
        <f>IF($A118="","",IF(M118="","",IF($K$4="Media aritmética",(M118&lt;=$B118)*($G$5/$B$5)+(M118&gt;$B118)*0,IF(AND(ROUND(AVERAGE($C118,$E118,$G118,$I118,$K118,$M118,$O118,$Q118,$S118,$U118,$W118,$Y118,$AA118,#REF!,#REF!),2)-$B118/2&lt;=M118,(ROUND(AVERAGE($C118,$E118,$G118,$I118,$K118,$M118,$O118,$Q118,$S118,$U118,$W118,$Y118,$AA118,#REF!,#REF!),2)+$B118/2&gt;=M118)),($G$5/$B$5),0))))</f>
        <v>0.79207920792079212</v>
      </c>
      <c r="O118" s="216" t="str">
        <f t="shared" si="56"/>
        <v/>
      </c>
      <c r="P118" s="217" t="str">
        <f>IF($A118="","",IF(O118="","",IF($K$4="Media aritmética",(O118&lt;=$B118)*($G$5/$B$5)+(O118&gt;$B118)*0,IF(AND(ROUND(AVERAGE($C118,$E118,$G118,$I118,$K118,$M118,$O118,$Q118,$S118,$U118,$W118,$Y118,$AA118,#REF!,#REF!),2)-$B118/2&lt;=O118,(ROUND(AVERAGE($C118,$E118,$G118,$I118,$K118,$M118,$O118,$Q118,$S118,$U118,$W118,$Y118,$AA118,#REF!,#REF!),2)+$B118/2&gt;=O118)),($G$5/$B$5),0))))</f>
        <v/>
      </c>
      <c r="Q118" s="216">
        <f t="shared" si="57"/>
        <v>450000</v>
      </c>
      <c r="R118" s="217">
        <f>IF($A118="","",IF(Q118="","",IF($K$4="Media aritmética",(Q118&lt;=$B118)*($G$5/$B$5)+(Q118&gt;$B118)*0,IF(AND(ROUND(AVERAGE($C118,$E118,$G118,$I118,$K118,$M118,$O118,$Q118,$S118,$U118,$W118,$Y118,$AA118,#REF!,#REF!),2)-$B118/2&lt;=Q118,(ROUND(AVERAGE($C118,$E118,$G118,$I118,$K118,$M118,$O118,$Q118,$S118,$U118,$W118,$Y118,$AA118,#REF!,#REF!),2)+$B118/2&gt;=Q118)),($G$5/$B$5),0))))</f>
        <v>0.79207920792079212</v>
      </c>
      <c r="S118" s="216">
        <f t="shared" si="58"/>
        <v>750000</v>
      </c>
      <c r="T118" s="217">
        <f>IF($A118="","",IF(S118="","",IF($K$4="Media aritmética",(S118&lt;=$B118)*($G$5/$B$5)+(S118&gt;$B118)*0,IF(AND(ROUND(AVERAGE($C118,$E118,$G118,$I118,$K118,$M118,$O118,$Q118,$S118,$U118,$W118,$Y118,$AA118,#REF!,#REF!),2)-$B118/2&lt;=S118,(ROUND(AVERAGE($C118,$E118,$G118,$I118,$K118,$M118,$O118,$Q118,$S118,$U118,$W118,$Y118,$AA118,#REF!,#REF!),2)+$B118/2&gt;=S118)),($G$5/$B$5),0))))</f>
        <v>0</v>
      </c>
      <c r="U118" s="216">
        <f t="shared" si="59"/>
        <v>850000</v>
      </c>
      <c r="V118" s="217">
        <f>IF($A118="","",IF(U118="","",IF($K$4="Media aritmética",(U118&lt;=$B118)*($G$5/$B$5)+(U118&gt;$B118)*0,IF(AND(ROUND(AVERAGE($C118,$E118,$G118,$I118,$K118,$M118,$O118,$Q118,$S118,$U118,$W118,$Y118,$AA118,#REF!,#REF!),2)-$B118/2&lt;=U118,(ROUND(AVERAGE($C118,$E118,$G118,$I118,$K118,$M118,$O118,$Q118,$S118,$U118,$W118,$Y118,$AA118,#REF!,#REF!),2)+$B118/2&gt;=U118)),($G$5/$B$5),0))))</f>
        <v>0</v>
      </c>
      <c r="W118" s="216" t="str">
        <f t="shared" si="60"/>
        <v/>
      </c>
      <c r="X118" s="217" t="str">
        <f>IF($A118="","",IF(W118="","",IF($K$4="Media aritmética",(W118&lt;=$B118)*($G$5/$B$5)+(W118&gt;$B118)*0,IF(AND(ROUND(AVERAGE($C118,$E118,$G118,$I118,$K118,$M118,$O118,$Q118,$S118,$U118,$W118,$Y118,$AA118,#REF!,#REF!),2)-$B118/2&lt;=W118,(ROUND(AVERAGE($C118,$E118,$G118,$I118,$K118,$M118,$O118,$Q118,$S118,$U118,$W118,$Y118,$AA118,#REF!,#REF!),2)+$B118/2&gt;=W118)),($G$5/$B$5),0))))</f>
        <v/>
      </c>
      <c r="Y118" s="216">
        <f t="shared" si="61"/>
        <v>825000</v>
      </c>
      <c r="Z118" s="217">
        <f>IF($A118="","",IF(Y118="","",IF($K$4="Media aritmética",(Y118&lt;=$B118)*($G$5/$B$5)+(Y118&gt;$B118)*0,IF(AND(ROUND(AVERAGE($C118,$E118,$G118,$I118,$K118,$M118,$O118,$Q118,$S118,$U118,$W118,$Y118,$AA118,#REF!,#REF!),2)-$B118/2&lt;=Y118,(ROUND(AVERAGE($C118,$E118,$G118,$I118,$K118,$M118,$O118,$Q118,$S118,$U118,$W118,$Y118,$AA118,#REF!,#REF!),2)+$B118/2&gt;=Y118)),($G$5/$B$5),0))))</f>
        <v>0</v>
      </c>
      <c r="AA118" s="216">
        <f t="shared" si="62"/>
        <v>297500</v>
      </c>
      <c r="AB118" s="217">
        <f>IF($A118="","",IF(AA118="","",IF($K$4="Media aritmética",(AA118&lt;=$B118)*($G$5/$B$5)+(AA118&gt;$B118)*0,IF(AND(ROUND(AVERAGE($C118,$E118,$G118,$I118,$K118,$M118,$O118,$Q118,$S118,$U118,$W118,$Y118,$AA118,#REF!,#REF!),2)-$B118/2&lt;=AA118,(ROUND(AVERAGE($C118,$E118,$G118,$I118,$K118,$M118,$O118,$Q118,$S118,$U118,$W118,$Y118,$AA118,#REF!,#REF!),2)+$B118/2&gt;=AA118)),($G$5/$B$5),0))))</f>
        <v>0.79207920792079212</v>
      </c>
    </row>
    <row r="119" spans="1:28" s="210" customFormat="1" ht="21" customHeight="1">
      <c r="A119" s="221" t="s">
        <v>421</v>
      </c>
      <c r="B119" s="222">
        <f t="shared" si="63"/>
        <v>135180.22</v>
      </c>
      <c r="C119" s="216">
        <f t="shared" si="50"/>
        <v>94200</v>
      </c>
      <c r="D119" s="217">
        <f>IF($A119="","",IF(C119="","",IF($K$4="Media aritmética",(C119&lt;=$B119)*($G$5/$B$5)+(C119&gt;$B119)*0,IF(AND(ROUND(AVERAGE($C119,$E119,$G119,$I119,$K119,$M119,$O119,$Q119,$S119,$U119,$W119,$Y119,$AA119,#REF!,#REF!),2)-$B119/2&lt;=C119,(ROUND(AVERAGE($C119,$E119,$G119,$I119,$K119,$M119,$O119,$Q119,$S119,$U119,$W119,$Y119,$AA119,#REF!,#REF!),2)+$B119/2&gt;=C119)),($G$5/$B$5),0))))</f>
        <v>0.79207920792079212</v>
      </c>
      <c r="E119" s="216">
        <f t="shared" si="51"/>
        <v>225000</v>
      </c>
      <c r="F119" s="217">
        <f>IF($A119="","",IF(E119="","",IF($K$4="Media aritmética",(E119&lt;=$B119)*($G$5/$B$5)+(E119&gt;$B119)*0,IF(AND(ROUND(AVERAGE($C119,$E119,$G119,$I119,$K119,$M119,$O119,$Q119,$S119,$U119,$W119,$Y119,$AA119,#REF!,#REF!),2)-$B119/2&lt;=E119,(ROUND(AVERAGE($C119,$E119,$G119,$I119,$K119,$M119,$O119,$Q119,$S119,$U119,$W119,$Y119,$AA119,#REF!,#REF!),2)+$B119/2&gt;=E119)),($G$5/$B$5),0))))</f>
        <v>0</v>
      </c>
      <c r="G119" s="216" t="str">
        <f t="shared" si="52"/>
        <v/>
      </c>
      <c r="H119" s="217" t="str">
        <f>IF($A119="","",IF(G119="","",IF($K$4="Media aritmética",(G119&lt;=$B119)*($G$5/$B$5)+(G119&gt;$B119)*0,IF(AND(ROUND(AVERAGE($C119,$E119,$G119,$I119,$K119,$M119,$O119,$Q119,$S119,$U119,$W119,$Y119,$AA119,#REF!,#REF!),2)-$B119/2&lt;=G119,(ROUND(AVERAGE($C119,$E119,$G119,$I119,$K119,$M119,$O119,$Q119,$S119,$U119,$W119,$Y119,$AA119,#REF!,#REF!),2)+$B119/2&gt;=G119)),($G$5/$B$5),0))))</f>
        <v/>
      </c>
      <c r="I119" s="216">
        <f t="shared" si="53"/>
        <v>93022</v>
      </c>
      <c r="J119" s="217">
        <f>IF($A119="","",IF(I119="","",IF($K$4="Media aritmética",(I119&lt;=$B119)*($G$5/$B$5)+(I119&gt;$B119)*0,IF(AND(ROUND(AVERAGE($C119,$E119,$G119,$I119,$K119,$M119,$O119,$Q119,$S119,$U119,$W119,$Y119,$AA119,#REF!,#REF!),2)-$B119/2&lt;=I119,(ROUND(AVERAGE($C119,$E119,$G119,$I119,$K119,$M119,$O119,$Q119,$S119,$U119,$W119,$Y119,$AA119,#REF!,#REF!),2)+$B119/2&gt;=I119)),($G$5/$B$5),0))))</f>
        <v>0.79207920792079212</v>
      </c>
      <c r="K119" s="216" t="str">
        <f t="shared" si="54"/>
        <v/>
      </c>
      <c r="L119" s="217" t="str">
        <f>IF($A119="","",IF(K119="","",IF($K$4="Media aritmética",(K119&lt;=$B119)*($G$5/$B$5)+(K119&gt;$B119)*0,IF(AND(ROUND(AVERAGE($C119,$E119,$G119,$I119,$K119,$M119,$O119,$Q119,$S119,$U119,$W119,$Y119,$AA119,#REF!,#REF!),2)-$B119/2&lt;=K119,(ROUND(AVERAGE($C119,$E119,$G119,$I119,$K119,$M119,$O119,$Q119,$S119,$U119,$W119,$Y119,$AA119,#REF!,#REF!),2)+$B119/2&gt;=K119)),($G$5/$B$5),0))))</f>
        <v/>
      </c>
      <c r="M119" s="216">
        <f t="shared" si="55"/>
        <v>42000</v>
      </c>
      <c r="N119" s="217">
        <f>IF($A119="","",IF(M119="","",IF($K$4="Media aritmética",(M119&lt;=$B119)*($G$5/$B$5)+(M119&gt;$B119)*0,IF(AND(ROUND(AVERAGE($C119,$E119,$G119,$I119,$K119,$M119,$O119,$Q119,$S119,$U119,$W119,$Y119,$AA119,#REF!,#REF!),2)-$B119/2&lt;=M119,(ROUND(AVERAGE($C119,$E119,$G119,$I119,$K119,$M119,$O119,$Q119,$S119,$U119,$W119,$Y119,$AA119,#REF!,#REF!),2)+$B119/2&gt;=M119)),($G$5/$B$5),0))))</f>
        <v>0.79207920792079212</v>
      </c>
      <c r="O119" s="216" t="str">
        <f t="shared" si="56"/>
        <v/>
      </c>
      <c r="P119" s="217" t="str">
        <f>IF($A119="","",IF(O119="","",IF($K$4="Media aritmética",(O119&lt;=$B119)*($G$5/$B$5)+(O119&gt;$B119)*0,IF(AND(ROUND(AVERAGE($C119,$E119,$G119,$I119,$K119,$M119,$O119,$Q119,$S119,$U119,$W119,$Y119,$AA119,#REF!,#REF!),2)-$B119/2&lt;=O119,(ROUND(AVERAGE($C119,$E119,$G119,$I119,$K119,$M119,$O119,$Q119,$S119,$U119,$W119,$Y119,$AA119,#REF!,#REF!),2)+$B119/2&gt;=O119)),($G$5/$B$5),0))))</f>
        <v/>
      </c>
      <c r="Q119" s="216">
        <f t="shared" si="57"/>
        <v>120000</v>
      </c>
      <c r="R119" s="217">
        <f>IF($A119="","",IF(Q119="","",IF($K$4="Media aritmética",(Q119&lt;=$B119)*($G$5/$B$5)+(Q119&gt;$B119)*0,IF(AND(ROUND(AVERAGE($C119,$E119,$G119,$I119,$K119,$M119,$O119,$Q119,$S119,$U119,$W119,$Y119,$AA119,#REF!,#REF!),2)-$B119/2&lt;=Q119,(ROUND(AVERAGE($C119,$E119,$G119,$I119,$K119,$M119,$O119,$Q119,$S119,$U119,$W119,$Y119,$AA119,#REF!,#REF!),2)+$B119/2&gt;=Q119)),($G$5/$B$5),0))))</f>
        <v>0.79207920792079212</v>
      </c>
      <c r="S119" s="216">
        <f t="shared" si="58"/>
        <v>196000</v>
      </c>
      <c r="T119" s="217">
        <f>IF($A119="","",IF(S119="","",IF($K$4="Media aritmética",(S119&lt;=$B119)*($G$5/$B$5)+(S119&gt;$B119)*0,IF(AND(ROUND(AVERAGE($C119,$E119,$G119,$I119,$K119,$M119,$O119,$Q119,$S119,$U119,$W119,$Y119,$AA119,#REF!,#REF!),2)-$B119/2&lt;=S119,(ROUND(AVERAGE($C119,$E119,$G119,$I119,$K119,$M119,$O119,$Q119,$S119,$U119,$W119,$Y119,$AA119,#REF!,#REF!),2)+$B119/2&gt;=S119)),($G$5/$B$5),0))))</f>
        <v>0</v>
      </c>
      <c r="U119" s="216">
        <f t="shared" si="59"/>
        <v>190000</v>
      </c>
      <c r="V119" s="217">
        <f>IF($A119="","",IF(U119="","",IF($K$4="Media aritmética",(U119&lt;=$B119)*($G$5/$B$5)+(U119&gt;$B119)*0,IF(AND(ROUND(AVERAGE($C119,$E119,$G119,$I119,$K119,$M119,$O119,$Q119,$S119,$U119,$W119,$Y119,$AA119,#REF!,#REF!),2)-$B119/2&lt;=U119,(ROUND(AVERAGE($C119,$E119,$G119,$I119,$K119,$M119,$O119,$Q119,$S119,$U119,$W119,$Y119,$AA119,#REF!,#REF!),2)+$B119/2&gt;=U119)),($G$5/$B$5),0))))</f>
        <v>0</v>
      </c>
      <c r="W119" s="216" t="str">
        <f t="shared" si="60"/>
        <v/>
      </c>
      <c r="X119" s="217" t="str">
        <f>IF($A119="","",IF(W119="","",IF($K$4="Media aritmética",(W119&lt;=$B119)*($G$5/$B$5)+(W119&gt;$B119)*0,IF(AND(ROUND(AVERAGE($C119,$E119,$G119,$I119,$K119,$M119,$O119,$Q119,$S119,$U119,$W119,$Y119,$AA119,#REF!,#REF!),2)-$B119/2&lt;=W119,(ROUND(AVERAGE($C119,$E119,$G119,$I119,$K119,$M119,$O119,$Q119,$S119,$U119,$W119,$Y119,$AA119,#REF!,#REF!),2)+$B119/2&gt;=W119)),($G$5/$B$5),0))))</f>
        <v/>
      </c>
      <c r="Y119" s="216">
        <f t="shared" si="61"/>
        <v>185000</v>
      </c>
      <c r="Z119" s="217">
        <f>IF($A119="","",IF(Y119="","",IF($K$4="Media aritmética",(Y119&lt;=$B119)*($G$5/$B$5)+(Y119&gt;$B119)*0,IF(AND(ROUND(AVERAGE($C119,$E119,$G119,$I119,$K119,$M119,$O119,$Q119,$S119,$U119,$W119,$Y119,$AA119,#REF!,#REF!),2)-$B119/2&lt;=Y119,(ROUND(AVERAGE($C119,$E119,$G119,$I119,$K119,$M119,$O119,$Q119,$S119,$U119,$W119,$Y119,$AA119,#REF!,#REF!),2)+$B119/2&gt;=Y119)),($G$5/$B$5),0))))</f>
        <v>0</v>
      </c>
      <c r="AA119" s="216">
        <f t="shared" si="62"/>
        <v>71400</v>
      </c>
      <c r="AB119" s="217">
        <f>IF($A119="","",IF(AA119="","",IF($K$4="Media aritmética",(AA119&lt;=$B119)*($G$5/$B$5)+(AA119&gt;$B119)*0,IF(AND(ROUND(AVERAGE($C119,$E119,$G119,$I119,$K119,$M119,$O119,$Q119,$S119,$U119,$W119,$Y119,$AA119,#REF!,#REF!),2)-$B119/2&lt;=AA119,(ROUND(AVERAGE($C119,$E119,$G119,$I119,$K119,$M119,$O119,$Q119,$S119,$U119,$W119,$Y119,$AA119,#REF!,#REF!),2)+$B119/2&gt;=AA119)),($G$5/$B$5),0))))</f>
        <v>0.79207920792079212</v>
      </c>
    </row>
    <row r="120" spans="1:28" s="210" customFormat="1" ht="21" customHeight="1">
      <c r="A120" s="221" t="s">
        <v>423</v>
      </c>
      <c r="B120" s="222">
        <f t="shared" si="63"/>
        <v>251450.22</v>
      </c>
      <c r="C120" s="216">
        <f t="shared" si="50"/>
        <v>162000</v>
      </c>
      <c r="D120" s="217">
        <f>IF($A120="","",IF(C120="","",IF($K$4="Media aritmética",(C120&lt;=$B120)*($G$5/$B$5)+(C120&gt;$B120)*0,IF(AND(ROUND(AVERAGE($C120,$E120,$G120,$I120,$K120,$M120,$O120,$Q120,$S120,$U120,$W120,$Y120,$AA120,#REF!,#REF!),2)-$B120/2&lt;=C120,(ROUND(AVERAGE($C120,$E120,$G120,$I120,$K120,$M120,$O120,$Q120,$S120,$U120,$W120,$Y120,$AA120,#REF!,#REF!),2)+$B120/2&gt;=C120)),($G$5/$B$5),0))))</f>
        <v>0.79207920792079212</v>
      </c>
      <c r="E120" s="216">
        <f t="shared" si="51"/>
        <v>560000</v>
      </c>
      <c r="F120" s="217">
        <f>IF($A120="","",IF(E120="","",IF($K$4="Media aritmética",(E120&lt;=$B120)*($G$5/$B$5)+(E120&gt;$B120)*0,IF(AND(ROUND(AVERAGE($C120,$E120,$G120,$I120,$K120,$M120,$O120,$Q120,$S120,$U120,$W120,$Y120,$AA120,#REF!,#REF!),2)-$B120/2&lt;=E120,(ROUND(AVERAGE($C120,$E120,$G120,$I120,$K120,$M120,$O120,$Q120,$S120,$U120,$W120,$Y120,$AA120,#REF!,#REF!),2)+$B120/2&gt;=E120)),($G$5/$B$5),0))))</f>
        <v>0</v>
      </c>
      <c r="G120" s="216" t="str">
        <f t="shared" si="52"/>
        <v/>
      </c>
      <c r="H120" s="217" t="str">
        <f>IF($A120="","",IF(G120="","",IF($K$4="Media aritmética",(G120&lt;=$B120)*($G$5/$B$5)+(G120&gt;$B120)*0,IF(AND(ROUND(AVERAGE($C120,$E120,$G120,$I120,$K120,$M120,$O120,$Q120,$S120,$U120,$W120,$Y120,$AA120,#REF!,#REF!),2)-$B120/2&lt;=G120,(ROUND(AVERAGE($C120,$E120,$G120,$I120,$K120,$M120,$O120,$Q120,$S120,$U120,$W120,$Y120,$AA120,#REF!,#REF!),2)+$B120/2&gt;=G120)),($G$5/$B$5),0))))</f>
        <v/>
      </c>
      <c r="I120" s="216">
        <f t="shared" si="53"/>
        <v>159852</v>
      </c>
      <c r="J120" s="217">
        <f>IF($A120="","",IF(I120="","",IF($K$4="Media aritmética",(I120&lt;=$B120)*($G$5/$B$5)+(I120&gt;$B120)*0,IF(AND(ROUND(AVERAGE($C120,$E120,$G120,$I120,$K120,$M120,$O120,$Q120,$S120,$U120,$W120,$Y120,$AA120,#REF!,#REF!),2)-$B120/2&lt;=I120,(ROUND(AVERAGE($C120,$E120,$G120,$I120,$K120,$M120,$O120,$Q120,$S120,$U120,$W120,$Y120,$AA120,#REF!,#REF!),2)+$B120/2&gt;=I120)),($G$5/$B$5),0))))</f>
        <v>0.79207920792079212</v>
      </c>
      <c r="K120" s="216" t="str">
        <f t="shared" si="54"/>
        <v/>
      </c>
      <c r="L120" s="217" t="str">
        <f>IF($A120="","",IF(K120="","",IF($K$4="Media aritmética",(K120&lt;=$B120)*($G$5/$B$5)+(K120&gt;$B120)*0,IF(AND(ROUND(AVERAGE($C120,$E120,$G120,$I120,$K120,$M120,$O120,$Q120,$S120,$U120,$W120,$Y120,$AA120,#REF!,#REF!),2)-$B120/2&lt;=K120,(ROUND(AVERAGE($C120,$E120,$G120,$I120,$K120,$M120,$O120,$Q120,$S120,$U120,$W120,$Y120,$AA120,#REF!,#REF!),2)+$B120/2&gt;=K120)),($G$5/$B$5),0))))</f>
        <v/>
      </c>
      <c r="M120" s="216">
        <f t="shared" si="55"/>
        <v>168000</v>
      </c>
      <c r="N120" s="217">
        <f>IF($A120="","",IF(M120="","",IF($K$4="Media aritmética",(M120&lt;=$B120)*($G$5/$B$5)+(M120&gt;$B120)*0,IF(AND(ROUND(AVERAGE($C120,$E120,$G120,$I120,$K120,$M120,$O120,$Q120,$S120,$U120,$W120,$Y120,$AA120,#REF!,#REF!),2)-$B120/2&lt;=M120,(ROUND(AVERAGE($C120,$E120,$G120,$I120,$K120,$M120,$O120,$Q120,$S120,$U120,$W120,$Y120,$AA120,#REF!,#REF!),2)+$B120/2&gt;=M120)),($G$5/$B$5),0))))</f>
        <v>0.79207920792079212</v>
      </c>
      <c r="O120" s="216" t="str">
        <f t="shared" si="56"/>
        <v/>
      </c>
      <c r="P120" s="217" t="str">
        <f>IF($A120="","",IF(O120="","",IF($K$4="Media aritmética",(O120&lt;=$B120)*($G$5/$B$5)+(O120&gt;$B120)*0,IF(AND(ROUND(AVERAGE($C120,$E120,$G120,$I120,$K120,$M120,$O120,$Q120,$S120,$U120,$W120,$Y120,$AA120,#REF!,#REF!),2)-$B120/2&lt;=O120,(ROUND(AVERAGE($C120,$E120,$G120,$I120,$K120,$M120,$O120,$Q120,$S120,$U120,$W120,$Y120,$AA120,#REF!,#REF!),2)+$B120/2&gt;=O120)),($G$5/$B$5),0))))</f>
        <v/>
      </c>
      <c r="Q120" s="216">
        <f t="shared" si="57"/>
        <v>360000</v>
      </c>
      <c r="R120" s="217">
        <f>IF($A120="","",IF(Q120="","",IF($K$4="Media aritmética",(Q120&lt;=$B120)*($G$5/$B$5)+(Q120&gt;$B120)*0,IF(AND(ROUND(AVERAGE($C120,$E120,$G120,$I120,$K120,$M120,$O120,$Q120,$S120,$U120,$W120,$Y120,$AA120,#REF!,#REF!),2)-$B120/2&lt;=Q120,(ROUND(AVERAGE($C120,$E120,$G120,$I120,$K120,$M120,$O120,$Q120,$S120,$U120,$W120,$Y120,$AA120,#REF!,#REF!),2)+$B120/2&gt;=Q120)),($G$5/$B$5),0))))</f>
        <v>0</v>
      </c>
      <c r="S120" s="216">
        <f t="shared" si="58"/>
        <v>196000</v>
      </c>
      <c r="T120" s="217">
        <f>IF($A120="","",IF(S120="","",IF($K$4="Media aritmética",(S120&lt;=$B120)*($G$5/$B$5)+(S120&gt;$B120)*0,IF(AND(ROUND(AVERAGE($C120,$E120,$G120,$I120,$K120,$M120,$O120,$Q120,$S120,$U120,$W120,$Y120,$AA120,#REF!,#REF!),2)-$B120/2&lt;=S120,(ROUND(AVERAGE($C120,$E120,$G120,$I120,$K120,$M120,$O120,$Q120,$S120,$U120,$W120,$Y120,$AA120,#REF!,#REF!),2)+$B120/2&gt;=S120)),($G$5/$B$5),0))))</f>
        <v>0.79207920792079212</v>
      </c>
      <c r="U120" s="216">
        <f t="shared" si="59"/>
        <v>200000</v>
      </c>
      <c r="V120" s="217">
        <f>IF($A120="","",IF(U120="","",IF($K$4="Media aritmética",(U120&lt;=$B120)*($G$5/$B$5)+(U120&gt;$B120)*0,IF(AND(ROUND(AVERAGE($C120,$E120,$G120,$I120,$K120,$M120,$O120,$Q120,$S120,$U120,$W120,$Y120,$AA120,#REF!,#REF!),2)-$B120/2&lt;=U120,(ROUND(AVERAGE($C120,$E120,$G120,$I120,$K120,$M120,$O120,$Q120,$S120,$U120,$W120,$Y120,$AA120,#REF!,#REF!),2)+$B120/2&gt;=U120)),($G$5/$B$5),0))))</f>
        <v>0.79207920792079212</v>
      </c>
      <c r="W120" s="216" t="str">
        <f t="shared" si="60"/>
        <v/>
      </c>
      <c r="X120" s="217" t="str">
        <f>IF($A120="","",IF(W120="","",IF($K$4="Media aritmética",(W120&lt;=$B120)*($G$5/$B$5)+(W120&gt;$B120)*0,IF(AND(ROUND(AVERAGE($C120,$E120,$G120,$I120,$K120,$M120,$O120,$Q120,$S120,$U120,$W120,$Y120,$AA120,#REF!,#REF!),2)-$B120/2&lt;=W120,(ROUND(AVERAGE($C120,$E120,$G120,$I120,$K120,$M120,$O120,$Q120,$S120,$U120,$W120,$Y120,$AA120,#REF!,#REF!),2)+$B120/2&gt;=W120)),($G$5/$B$5),0))))</f>
        <v/>
      </c>
      <c r="Y120" s="216">
        <f t="shared" si="61"/>
        <v>194000</v>
      </c>
      <c r="Z120" s="217">
        <f>IF($A120="","",IF(Y120="","",IF($K$4="Media aritmética",(Y120&lt;=$B120)*($G$5/$B$5)+(Y120&gt;$B120)*0,IF(AND(ROUND(AVERAGE($C120,$E120,$G120,$I120,$K120,$M120,$O120,$Q120,$S120,$U120,$W120,$Y120,$AA120,#REF!,#REF!),2)-$B120/2&lt;=Y120,(ROUND(AVERAGE($C120,$E120,$G120,$I120,$K120,$M120,$O120,$Q120,$S120,$U120,$W120,$Y120,$AA120,#REF!,#REF!),2)+$B120/2&gt;=Y120)),($G$5/$B$5),0))))</f>
        <v>0.79207920792079212</v>
      </c>
      <c r="AA120" s="216">
        <f t="shared" si="62"/>
        <v>263200</v>
      </c>
      <c r="AB120" s="217">
        <f>IF($A120="","",IF(AA120="","",IF($K$4="Media aritmética",(AA120&lt;=$B120)*($G$5/$B$5)+(AA120&gt;$B120)*0,IF(AND(ROUND(AVERAGE($C120,$E120,$G120,$I120,$K120,$M120,$O120,$Q120,$S120,$U120,$W120,$Y120,$AA120,#REF!,#REF!),2)-$B120/2&lt;=AA120,(ROUND(AVERAGE($C120,$E120,$G120,$I120,$K120,$M120,$O120,$Q120,$S120,$U120,$W120,$Y120,$AA120,#REF!,#REF!),2)+$B120/2&gt;=AA120)),($G$5/$B$5),0))))</f>
        <v>0</v>
      </c>
    </row>
    <row r="121" spans="1:28" s="210" customFormat="1" ht="21" customHeight="1">
      <c r="A121" s="221" t="s">
        <v>425</v>
      </c>
      <c r="B121" s="222">
        <f t="shared" si="63"/>
        <v>387468</v>
      </c>
      <c r="C121" s="216">
        <f t="shared" si="50"/>
        <v>245400</v>
      </c>
      <c r="D121" s="217">
        <f>IF($A121="","",IF(C121="","",IF($K$4="Media aritmética",(C121&lt;=$B121)*($G$5/$B$5)+(C121&gt;$B121)*0,IF(AND(ROUND(AVERAGE($C121,$E121,$G121,$I121,$K121,$M121,$O121,$Q121,$S121,$U121,$W121,$Y121,$AA121,#REF!,#REF!),2)-$B121/2&lt;=C121,(ROUND(AVERAGE($C121,$E121,$G121,$I121,$K121,$M121,$O121,$Q121,$S121,$U121,$W121,$Y121,$AA121,#REF!,#REF!),2)+$B121/2&gt;=C121)),($G$5/$B$5),0))))</f>
        <v>0.79207920792079212</v>
      </c>
      <c r="E121" s="216">
        <f t="shared" si="51"/>
        <v>960000</v>
      </c>
      <c r="F121" s="217">
        <f>IF($A121="","",IF(E121="","",IF($K$4="Media aritmética",(E121&lt;=$B121)*($G$5/$B$5)+(E121&gt;$B121)*0,IF(AND(ROUND(AVERAGE($C121,$E121,$G121,$I121,$K121,$M121,$O121,$Q121,$S121,$U121,$W121,$Y121,$AA121,#REF!,#REF!),2)-$B121/2&lt;=E121,(ROUND(AVERAGE($C121,$E121,$G121,$I121,$K121,$M121,$O121,$Q121,$S121,$U121,$W121,$Y121,$AA121,#REF!,#REF!),2)+$B121/2&gt;=E121)),($G$5/$B$5),0))))</f>
        <v>0</v>
      </c>
      <c r="G121" s="216" t="str">
        <f t="shared" si="52"/>
        <v/>
      </c>
      <c r="H121" s="217" t="str">
        <f>IF($A121="","",IF(G121="","",IF($K$4="Media aritmética",(G121&lt;=$B121)*($G$5/$B$5)+(G121&gt;$B121)*0,IF(AND(ROUND(AVERAGE($C121,$E121,$G121,$I121,$K121,$M121,$O121,$Q121,$S121,$U121,$W121,$Y121,$AA121,#REF!,#REF!),2)-$B121/2&lt;=G121,(ROUND(AVERAGE($C121,$E121,$G121,$I121,$K121,$M121,$O121,$Q121,$S121,$U121,$W121,$Y121,$AA121,#REF!,#REF!),2)+$B121/2&gt;=G121)),($G$5/$B$5),0))))</f>
        <v/>
      </c>
      <c r="I121" s="216">
        <f t="shared" si="53"/>
        <v>242052</v>
      </c>
      <c r="J121" s="217">
        <f>IF($A121="","",IF(I121="","",IF($K$4="Media aritmética",(I121&lt;=$B121)*($G$5/$B$5)+(I121&gt;$B121)*0,IF(AND(ROUND(AVERAGE($C121,$E121,$G121,$I121,$K121,$M121,$O121,$Q121,$S121,$U121,$W121,$Y121,$AA121,#REF!,#REF!),2)-$B121/2&lt;=I121,(ROUND(AVERAGE($C121,$E121,$G121,$I121,$K121,$M121,$O121,$Q121,$S121,$U121,$W121,$Y121,$AA121,#REF!,#REF!),2)+$B121/2&gt;=I121)),($G$5/$B$5),0))))</f>
        <v>0.79207920792079212</v>
      </c>
      <c r="K121" s="216" t="str">
        <f t="shared" si="54"/>
        <v/>
      </c>
      <c r="L121" s="217" t="str">
        <f>IF($A121="","",IF(K121="","",IF($K$4="Media aritmética",(K121&lt;=$B121)*($G$5/$B$5)+(K121&gt;$B121)*0,IF(AND(ROUND(AVERAGE($C121,$E121,$G121,$I121,$K121,$M121,$O121,$Q121,$S121,$U121,$W121,$Y121,$AA121,#REF!,#REF!),2)-$B121/2&lt;=K121,(ROUND(AVERAGE($C121,$E121,$G121,$I121,$K121,$M121,$O121,$Q121,$S121,$U121,$W121,$Y121,$AA121,#REF!,#REF!),2)+$B121/2&gt;=K121)),($G$5/$B$5),0))))</f>
        <v/>
      </c>
      <c r="M121" s="216">
        <f t="shared" si="55"/>
        <v>252000</v>
      </c>
      <c r="N121" s="217">
        <f>IF($A121="","",IF(M121="","",IF($K$4="Media aritmética",(M121&lt;=$B121)*($G$5/$B$5)+(M121&gt;$B121)*0,IF(AND(ROUND(AVERAGE($C121,$E121,$G121,$I121,$K121,$M121,$O121,$Q121,$S121,$U121,$W121,$Y121,$AA121,#REF!,#REF!),2)-$B121/2&lt;=M121,(ROUND(AVERAGE($C121,$E121,$G121,$I121,$K121,$M121,$O121,$Q121,$S121,$U121,$W121,$Y121,$AA121,#REF!,#REF!),2)+$B121/2&gt;=M121)),($G$5/$B$5),0))))</f>
        <v>0.79207920792079212</v>
      </c>
      <c r="O121" s="216" t="str">
        <f t="shared" si="56"/>
        <v/>
      </c>
      <c r="P121" s="217" t="str">
        <f>IF($A121="","",IF(O121="","",IF($K$4="Media aritmética",(O121&lt;=$B121)*($G$5/$B$5)+(O121&gt;$B121)*0,IF(AND(ROUND(AVERAGE($C121,$E121,$G121,$I121,$K121,$M121,$O121,$Q121,$S121,$U121,$W121,$Y121,$AA121,#REF!,#REF!),2)-$B121/2&lt;=O121,(ROUND(AVERAGE($C121,$E121,$G121,$I121,$K121,$M121,$O121,$Q121,$S121,$U121,$W121,$Y121,$AA121,#REF!,#REF!),2)+$B121/2&gt;=O121)),($G$5/$B$5),0))))</f>
        <v/>
      </c>
      <c r="Q121" s="216">
        <f t="shared" si="57"/>
        <v>480000</v>
      </c>
      <c r="R121" s="217">
        <f>IF($A121="","",IF(Q121="","",IF($K$4="Media aritmética",(Q121&lt;=$B121)*($G$5/$B$5)+(Q121&gt;$B121)*0,IF(AND(ROUND(AVERAGE($C121,$E121,$G121,$I121,$K121,$M121,$O121,$Q121,$S121,$U121,$W121,$Y121,$AA121,#REF!,#REF!),2)-$B121/2&lt;=Q121,(ROUND(AVERAGE($C121,$E121,$G121,$I121,$K121,$M121,$O121,$Q121,$S121,$U121,$W121,$Y121,$AA121,#REF!,#REF!),2)+$B121/2&gt;=Q121)),($G$5/$B$5),0))))</f>
        <v>0</v>
      </c>
      <c r="S121" s="216">
        <f t="shared" si="58"/>
        <v>264000</v>
      </c>
      <c r="T121" s="217">
        <f>IF($A121="","",IF(S121="","",IF($K$4="Media aritmética",(S121&lt;=$B121)*($G$5/$B$5)+(S121&gt;$B121)*0,IF(AND(ROUND(AVERAGE($C121,$E121,$G121,$I121,$K121,$M121,$O121,$Q121,$S121,$U121,$W121,$Y121,$AA121,#REF!,#REF!),2)-$B121/2&lt;=S121,(ROUND(AVERAGE($C121,$E121,$G121,$I121,$K121,$M121,$O121,$Q121,$S121,$U121,$W121,$Y121,$AA121,#REF!,#REF!),2)+$B121/2&gt;=S121)),($G$5/$B$5),0))))</f>
        <v>0.79207920792079212</v>
      </c>
      <c r="U121" s="216">
        <f t="shared" si="59"/>
        <v>288000</v>
      </c>
      <c r="V121" s="217">
        <f>IF($A121="","",IF(U121="","",IF($K$4="Media aritmética",(U121&lt;=$B121)*($G$5/$B$5)+(U121&gt;$B121)*0,IF(AND(ROUND(AVERAGE($C121,$E121,$G121,$I121,$K121,$M121,$O121,$Q121,$S121,$U121,$W121,$Y121,$AA121,#REF!,#REF!),2)-$B121/2&lt;=U121,(ROUND(AVERAGE($C121,$E121,$G121,$I121,$K121,$M121,$O121,$Q121,$S121,$U121,$W121,$Y121,$AA121,#REF!,#REF!),2)+$B121/2&gt;=U121)),($G$5/$B$5),0))))</f>
        <v>0.79207920792079212</v>
      </c>
      <c r="W121" s="216" t="str">
        <f t="shared" si="60"/>
        <v/>
      </c>
      <c r="X121" s="217" t="str">
        <f>IF($A121="","",IF(W121="","",IF($K$4="Media aritmética",(W121&lt;=$B121)*($G$5/$B$5)+(W121&gt;$B121)*0,IF(AND(ROUND(AVERAGE($C121,$E121,$G121,$I121,$K121,$M121,$O121,$Q121,$S121,$U121,$W121,$Y121,$AA121,#REF!,#REF!),2)-$B121/2&lt;=W121,(ROUND(AVERAGE($C121,$E121,$G121,$I121,$K121,$M121,$O121,$Q121,$S121,$U121,$W121,$Y121,$AA121,#REF!,#REF!),2)+$B121/2&gt;=W121)),($G$5/$B$5),0))))</f>
        <v/>
      </c>
      <c r="Y121" s="216">
        <f t="shared" si="61"/>
        <v>282000</v>
      </c>
      <c r="Z121" s="217">
        <f>IF($A121="","",IF(Y121="","",IF($K$4="Media aritmética",(Y121&lt;=$B121)*($G$5/$B$5)+(Y121&gt;$B121)*0,IF(AND(ROUND(AVERAGE($C121,$E121,$G121,$I121,$K121,$M121,$O121,$Q121,$S121,$U121,$W121,$Y121,$AA121,#REF!,#REF!),2)-$B121/2&lt;=Y121,(ROUND(AVERAGE($C121,$E121,$G121,$I121,$K121,$M121,$O121,$Q121,$S121,$U121,$W121,$Y121,$AA121,#REF!,#REF!),2)+$B121/2&gt;=Y121)),($G$5/$B$5),0))))</f>
        <v>0.79207920792079212</v>
      </c>
      <c r="AA121" s="216">
        <f t="shared" si="62"/>
        <v>473760</v>
      </c>
      <c r="AB121" s="217">
        <f>IF($A121="","",IF(AA121="","",IF($K$4="Media aritmética",(AA121&lt;=$B121)*($G$5/$B$5)+(AA121&gt;$B121)*0,IF(AND(ROUND(AVERAGE($C121,$E121,$G121,$I121,$K121,$M121,$O121,$Q121,$S121,$U121,$W121,$Y121,$AA121,#REF!,#REF!),2)-$B121/2&lt;=AA121,(ROUND(AVERAGE($C121,$E121,$G121,$I121,$K121,$M121,$O121,$Q121,$S121,$U121,$W121,$Y121,$AA121,#REF!,#REF!),2)+$B121/2&gt;=AA121)),($G$5/$B$5),0))))</f>
        <v>0</v>
      </c>
    </row>
    <row r="122" spans="1:28" s="210" customFormat="1" ht="21" customHeight="1">
      <c r="A122" s="221" t="s">
        <v>427</v>
      </c>
      <c r="B122" s="222">
        <f t="shared" si="63"/>
        <v>307011.67</v>
      </c>
      <c r="C122" s="216">
        <f t="shared" si="50"/>
        <v>220500</v>
      </c>
      <c r="D122" s="217">
        <f>IF($A122="","",IF(C122="","",IF($K$4="Media aritmética",(C122&lt;=$B122)*($G$5/$B$5)+(C122&gt;$B122)*0,IF(AND(ROUND(AVERAGE($C122,$E122,$G122,$I122,$K122,$M122,$O122,$Q122,$S122,$U122,$W122,$Y122,$AA122,#REF!,#REF!),2)-$B122/2&lt;=C122,(ROUND(AVERAGE($C122,$E122,$G122,$I122,$K122,$M122,$O122,$Q122,$S122,$U122,$W122,$Y122,$AA122,#REF!,#REF!),2)+$B122/2&gt;=C122)),($G$5/$B$5),0))))</f>
        <v>0.79207920792079212</v>
      </c>
      <c r="E122" s="216">
        <f t="shared" si="51"/>
        <v>700000</v>
      </c>
      <c r="F122" s="217">
        <f>IF($A122="","",IF(E122="","",IF($K$4="Media aritmética",(E122&lt;=$B122)*($G$5/$B$5)+(E122&gt;$B122)*0,IF(AND(ROUND(AVERAGE($C122,$E122,$G122,$I122,$K122,$M122,$O122,$Q122,$S122,$U122,$W122,$Y122,$AA122,#REF!,#REF!),2)-$B122/2&lt;=E122,(ROUND(AVERAGE($C122,$E122,$G122,$I122,$K122,$M122,$O122,$Q122,$S122,$U122,$W122,$Y122,$AA122,#REF!,#REF!),2)+$B122/2&gt;=E122)),($G$5/$B$5),0))))</f>
        <v>0</v>
      </c>
      <c r="G122" s="216" t="str">
        <f t="shared" si="52"/>
        <v/>
      </c>
      <c r="H122" s="217" t="str">
        <f>IF($A122="","",IF(G122="","",IF($K$4="Media aritmética",(G122&lt;=$B122)*($G$5/$B$5)+(G122&gt;$B122)*0,IF(AND(ROUND(AVERAGE($C122,$E122,$G122,$I122,$K122,$M122,$O122,$Q122,$S122,$U122,$W122,$Y122,$AA122,#REF!,#REF!),2)-$B122/2&lt;=G122,(ROUND(AVERAGE($C122,$E122,$G122,$I122,$K122,$M122,$O122,$Q122,$S122,$U122,$W122,$Y122,$AA122,#REF!,#REF!),2)+$B122/2&gt;=G122)),($G$5/$B$5),0))))</f>
        <v/>
      </c>
      <c r="I122" s="216">
        <f t="shared" si="53"/>
        <v>217805</v>
      </c>
      <c r="J122" s="217">
        <f>IF($A122="","",IF(I122="","",IF($K$4="Media aritmética",(I122&lt;=$B122)*($G$5/$B$5)+(I122&gt;$B122)*0,IF(AND(ROUND(AVERAGE($C122,$E122,$G122,$I122,$K122,$M122,$O122,$Q122,$S122,$U122,$W122,$Y122,$AA122,#REF!,#REF!),2)-$B122/2&lt;=I122,(ROUND(AVERAGE($C122,$E122,$G122,$I122,$K122,$M122,$O122,$Q122,$S122,$U122,$W122,$Y122,$AA122,#REF!,#REF!),2)+$B122/2&gt;=I122)),($G$5/$B$5),0))))</f>
        <v>0.79207920792079212</v>
      </c>
      <c r="K122" s="216" t="str">
        <f t="shared" si="54"/>
        <v/>
      </c>
      <c r="L122" s="217" t="str">
        <f>IF($A122="","",IF(K122="","",IF($K$4="Media aritmética",(K122&lt;=$B122)*($G$5/$B$5)+(K122&gt;$B122)*0,IF(AND(ROUND(AVERAGE($C122,$E122,$G122,$I122,$K122,$M122,$O122,$Q122,$S122,$U122,$W122,$Y122,$AA122,#REF!,#REF!),2)-$B122/2&lt;=K122,(ROUND(AVERAGE($C122,$E122,$G122,$I122,$K122,$M122,$O122,$Q122,$S122,$U122,$W122,$Y122,$AA122,#REF!,#REF!),2)+$B122/2&gt;=K122)),($G$5/$B$5),0))))</f>
        <v/>
      </c>
      <c r="M122" s="216">
        <f t="shared" si="55"/>
        <v>210000</v>
      </c>
      <c r="N122" s="217">
        <f>IF($A122="","",IF(M122="","",IF($K$4="Media aritmética",(M122&lt;=$B122)*($G$5/$B$5)+(M122&gt;$B122)*0,IF(AND(ROUND(AVERAGE($C122,$E122,$G122,$I122,$K122,$M122,$O122,$Q122,$S122,$U122,$W122,$Y122,$AA122,#REF!,#REF!),2)-$B122/2&lt;=M122,(ROUND(AVERAGE($C122,$E122,$G122,$I122,$K122,$M122,$O122,$Q122,$S122,$U122,$W122,$Y122,$AA122,#REF!,#REF!),2)+$B122/2&gt;=M122)),($G$5/$B$5),0))))</f>
        <v>0.79207920792079212</v>
      </c>
      <c r="O122" s="216" t="str">
        <f t="shared" si="56"/>
        <v/>
      </c>
      <c r="P122" s="217" t="str">
        <f>IF($A122="","",IF(O122="","",IF($K$4="Media aritmética",(O122&lt;=$B122)*($G$5/$B$5)+(O122&gt;$B122)*0,IF(AND(ROUND(AVERAGE($C122,$E122,$G122,$I122,$K122,$M122,$O122,$Q122,$S122,$U122,$W122,$Y122,$AA122,#REF!,#REF!),2)-$B122/2&lt;=O122,(ROUND(AVERAGE($C122,$E122,$G122,$I122,$K122,$M122,$O122,$Q122,$S122,$U122,$W122,$Y122,$AA122,#REF!,#REF!),2)+$B122/2&gt;=O122)),($G$5/$B$5),0))))</f>
        <v/>
      </c>
      <c r="Q122" s="216">
        <f t="shared" si="57"/>
        <v>350000</v>
      </c>
      <c r="R122" s="217">
        <f>IF($A122="","",IF(Q122="","",IF($K$4="Media aritmética",(Q122&lt;=$B122)*($G$5/$B$5)+(Q122&gt;$B122)*0,IF(AND(ROUND(AVERAGE($C122,$E122,$G122,$I122,$K122,$M122,$O122,$Q122,$S122,$U122,$W122,$Y122,$AA122,#REF!,#REF!),2)-$B122/2&lt;=Q122,(ROUND(AVERAGE($C122,$E122,$G122,$I122,$K122,$M122,$O122,$Q122,$S122,$U122,$W122,$Y122,$AA122,#REF!,#REF!),2)+$B122/2&gt;=Q122)),($G$5/$B$5),0))))</f>
        <v>0</v>
      </c>
      <c r="S122" s="216">
        <f t="shared" si="58"/>
        <v>225000</v>
      </c>
      <c r="T122" s="217">
        <f>IF($A122="","",IF(S122="","",IF($K$4="Media aritmética",(S122&lt;=$B122)*($G$5/$B$5)+(S122&gt;$B122)*0,IF(AND(ROUND(AVERAGE($C122,$E122,$G122,$I122,$K122,$M122,$O122,$Q122,$S122,$U122,$W122,$Y122,$AA122,#REF!,#REF!),2)-$B122/2&lt;=S122,(ROUND(AVERAGE($C122,$E122,$G122,$I122,$K122,$M122,$O122,$Q122,$S122,$U122,$W122,$Y122,$AA122,#REF!,#REF!),2)+$B122/2&gt;=S122)),($G$5/$B$5),0))))</f>
        <v>0.79207920792079212</v>
      </c>
      <c r="U122" s="216">
        <f t="shared" si="59"/>
        <v>225000</v>
      </c>
      <c r="V122" s="217">
        <f>IF($A122="","",IF(U122="","",IF($K$4="Media aritmética",(U122&lt;=$B122)*($G$5/$B$5)+(U122&gt;$B122)*0,IF(AND(ROUND(AVERAGE($C122,$E122,$G122,$I122,$K122,$M122,$O122,$Q122,$S122,$U122,$W122,$Y122,$AA122,#REF!,#REF!),2)-$B122/2&lt;=U122,(ROUND(AVERAGE($C122,$E122,$G122,$I122,$K122,$M122,$O122,$Q122,$S122,$U122,$W122,$Y122,$AA122,#REF!,#REF!),2)+$B122/2&gt;=U122)),($G$5/$B$5),0))))</f>
        <v>0.79207920792079212</v>
      </c>
      <c r="W122" s="216" t="str">
        <f t="shared" si="60"/>
        <v/>
      </c>
      <c r="X122" s="217" t="str">
        <f>IF($A122="","",IF(W122="","",IF($K$4="Media aritmética",(W122&lt;=$B122)*($G$5/$B$5)+(W122&gt;$B122)*0,IF(AND(ROUND(AVERAGE($C122,$E122,$G122,$I122,$K122,$M122,$O122,$Q122,$S122,$U122,$W122,$Y122,$AA122,#REF!,#REF!),2)-$B122/2&lt;=W122,(ROUND(AVERAGE($C122,$E122,$G122,$I122,$K122,$M122,$O122,$Q122,$S122,$U122,$W122,$Y122,$AA122,#REF!,#REF!),2)+$B122/2&gt;=W122)),($G$5/$B$5),0))))</f>
        <v/>
      </c>
      <c r="Y122" s="216">
        <f t="shared" si="61"/>
        <v>220000</v>
      </c>
      <c r="Z122" s="217">
        <f>IF($A122="","",IF(Y122="","",IF($K$4="Media aritmética",(Y122&lt;=$B122)*($G$5/$B$5)+(Y122&gt;$B122)*0,IF(AND(ROUND(AVERAGE($C122,$E122,$G122,$I122,$K122,$M122,$O122,$Q122,$S122,$U122,$W122,$Y122,$AA122,#REF!,#REF!),2)-$B122/2&lt;=Y122,(ROUND(AVERAGE($C122,$E122,$G122,$I122,$K122,$M122,$O122,$Q122,$S122,$U122,$W122,$Y122,$AA122,#REF!,#REF!),2)+$B122/2&gt;=Y122)),($G$5/$B$5),0))))</f>
        <v>0.79207920792079212</v>
      </c>
      <c r="AA122" s="216">
        <f t="shared" si="62"/>
        <v>394800</v>
      </c>
      <c r="AB122" s="217">
        <f>IF($A122="","",IF(AA122="","",IF($K$4="Media aritmética",(AA122&lt;=$B122)*($G$5/$B$5)+(AA122&gt;$B122)*0,IF(AND(ROUND(AVERAGE($C122,$E122,$G122,$I122,$K122,$M122,$O122,$Q122,$S122,$U122,$W122,$Y122,$AA122,#REF!,#REF!),2)-$B122/2&lt;=AA122,(ROUND(AVERAGE($C122,$E122,$G122,$I122,$K122,$M122,$O122,$Q122,$S122,$U122,$W122,$Y122,$AA122,#REF!,#REF!),2)+$B122/2&gt;=AA122)),($G$5/$B$5),0))))</f>
        <v>0</v>
      </c>
    </row>
    <row r="123" spans="1:28" s="210" customFormat="1" ht="21" customHeight="1">
      <c r="A123" s="221" t="s">
        <v>429</v>
      </c>
      <c r="B123" s="222">
        <f t="shared" si="63"/>
        <v>199969.33</v>
      </c>
      <c r="C123" s="216">
        <f t="shared" si="50"/>
        <v>169800</v>
      </c>
      <c r="D123" s="217">
        <f>IF($A123="","",IF(C123="","",IF($K$4="Media aritmética",(C123&lt;=$B123)*($G$5/$B$5)+(C123&gt;$B123)*0,IF(AND(ROUND(AVERAGE($C123,$E123,$G123,$I123,$K123,$M123,$O123,$Q123,$S123,$U123,$W123,$Y123,$AA123,#REF!,#REF!),2)-$B123/2&lt;=C123,(ROUND(AVERAGE($C123,$E123,$G123,$I123,$K123,$M123,$O123,$Q123,$S123,$U123,$W123,$Y123,$AA123,#REF!,#REF!),2)+$B123/2&gt;=C123)),($G$5/$B$5),0))))</f>
        <v>0.79207920792079212</v>
      </c>
      <c r="E123" s="216">
        <f t="shared" si="51"/>
        <v>420000</v>
      </c>
      <c r="F123" s="217">
        <f>IF($A123="","",IF(E123="","",IF($K$4="Media aritmética",(E123&lt;=$B123)*($G$5/$B$5)+(E123&gt;$B123)*0,IF(AND(ROUND(AVERAGE($C123,$E123,$G123,$I123,$K123,$M123,$O123,$Q123,$S123,$U123,$W123,$Y123,$AA123,#REF!,#REF!),2)-$B123/2&lt;=E123,(ROUND(AVERAGE($C123,$E123,$G123,$I123,$K123,$M123,$O123,$Q123,$S123,$U123,$W123,$Y123,$AA123,#REF!,#REF!),2)+$B123/2&gt;=E123)),($G$5/$B$5),0))))</f>
        <v>0</v>
      </c>
      <c r="G123" s="216" t="str">
        <f t="shared" si="52"/>
        <v/>
      </c>
      <c r="H123" s="217" t="str">
        <f>IF($A123="","",IF(G123="","",IF($K$4="Media aritmética",(G123&lt;=$B123)*($G$5/$B$5)+(G123&gt;$B123)*0,IF(AND(ROUND(AVERAGE($C123,$E123,$G123,$I123,$K123,$M123,$O123,$Q123,$S123,$U123,$W123,$Y123,$AA123,#REF!,#REF!),2)-$B123/2&lt;=G123,(ROUND(AVERAGE($C123,$E123,$G123,$I123,$K123,$M123,$O123,$Q123,$S123,$U123,$W123,$Y123,$AA123,#REF!,#REF!),2)+$B123/2&gt;=G123)),($G$5/$B$5),0))))</f>
        <v/>
      </c>
      <c r="I123" s="216">
        <f t="shared" si="53"/>
        <v>167544</v>
      </c>
      <c r="J123" s="217">
        <f>IF($A123="","",IF(I123="","",IF($K$4="Media aritmética",(I123&lt;=$B123)*($G$5/$B$5)+(I123&gt;$B123)*0,IF(AND(ROUND(AVERAGE($C123,$E123,$G123,$I123,$K123,$M123,$O123,$Q123,$S123,$U123,$W123,$Y123,$AA123,#REF!,#REF!),2)-$B123/2&lt;=I123,(ROUND(AVERAGE($C123,$E123,$G123,$I123,$K123,$M123,$O123,$Q123,$S123,$U123,$W123,$Y123,$AA123,#REF!,#REF!),2)+$B123/2&gt;=I123)),($G$5/$B$5),0))))</f>
        <v>0.79207920792079212</v>
      </c>
      <c r="K123" s="216" t="str">
        <f t="shared" si="54"/>
        <v/>
      </c>
      <c r="L123" s="217" t="str">
        <f>IF($A123="","",IF(K123="","",IF($K$4="Media aritmética",(K123&lt;=$B123)*($G$5/$B$5)+(K123&gt;$B123)*0,IF(AND(ROUND(AVERAGE($C123,$E123,$G123,$I123,$K123,$M123,$O123,$Q123,$S123,$U123,$W123,$Y123,$AA123,#REF!,#REF!),2)-$B123/2&lt;=K123,(ROUND(AVERAGE($C123,$E123,$G123,$I123,$K123,$M123,$O123,$Q123,$S123,$U123,$W123,$Y123,$AA123,#REF!,#REF!),2)+$B123/2&gt;=K123)),($G$5/$B$5),0))))</f>
        <v/>
      </c>
      <c r="M123" s="216">
        <f t="shared" si="55"/>
        <v>126000</v>
      </c>
      <c r="N123" s="217">
        <f>IF($A123="","",IF(M123="","",IF($K$4="Media aritmética",(M123&lt;=$B123)*($G$5/$B$5)+(M123&gt;$B123)*0,IF(AND(ROUND(AVERAGE($C123,$E123,$G123,$I123,$K123,$M123,$O123,$Q123,$S123,$U123,$W123,$Y123,$AA123,#REF!,#REF!),2)-$B123/2&lt;=M123,(ROUND(AVERAGE($C123,$E123,$G123,$I123,$K123,$M123,$O123,$Q123,$S123,$U123,$W123,$Y123,$AA123,#REF!,#REF!),2)+$B123/2&gt;=M123)),($G$5/$B$5),0))))</f>
        <v>0.79207920792079212</v>
      </c>
      <c r="O123" s="216" t="str">
        <f t="shared" si="56"/>
        <v/>
      </c>
      <c r="P123" s="217" t="str">
        <f>IF($A123="","",IF(O123="","",IF($K$4="Media aritmética",(O123&lt;=$B123)*($G$5/$B$5)+(O123&gt;$B123)*0,IF(AND(ROUND(AVERAGE($C123,$E123,$G123,$I123,$K123,$M123,$O123,$Q123,$S123,$U123,$W123,$Y123,$AA123,#REF!,#REF!),2)-$B123/2&lt;=O123,(ROUND(AVERAGE($C123,$E123,$G123,$I123,$K123,$M123,$O123,$Q123,$S123,$U123,$W123,$Y123,$AA123,#REF!,#REF!),2)+$B123/2&gt;=O123)),($G$5/$B$5),0))))</f>
        <v/>
      </c>
      <c r="Q123" s="216">
        <f t="shared" si="57"/>
        <v>225000</v>
      </c>
      <c r="R123" s="217">
        <f>IF($A123="","",IF(Q123="","",IF($K$4="Media aritmética",(Q123&lt;=$B123)*($G$5/$B$5)+(Q123&gt;$B123)*0,IF(AND(ROUND(AVERAGE($C123,$E123,$G123,$I123,$K123,$M123,$O123,$Q123,$S123,$U123,$W123,$Y123,$AA123,#REF!,#REF!),2)-$B123/2&lt;=Q123,(ROUND(AVERAGE($C123,$E123,$G123,$I123,$K123,$M123,$O123,$Q123,$S123,$U123,$W123,$Y123,$AA123,#REF!,#REF!),2)+$B123/2&gt;=Q123)),($G$5/$B$5),0))))</f>
        <v>0</v>
      </c>
      <c r="S123" s="216">
        <f t="shared" si="58"/>
        <v>147000</v>
      </c>
      <c r="T123" s="217">
        <f>IF($A123="","",IF(S123="","",IF($K$4="Media aritmética",(S123&lt;=$B123)*($G$5/$B$5)+(S123&gt;$B123)*0,IF(AND(ROUND(AVERAGE($C123,$E123,$G123,$I123,$K123,$M123,$O123,$Q123,$S123,$U123,$W123,$Y123,$AA123,#REF!,#REF!),2)-$B123/2&lt;=S123,(ROUND(AVERAGE($C123,$E123,$G123,$I123,$K123,$M123,$O123,$Q123,$S123,$U123,$W123,$Y123,$AA123,#REF!,#REF!),2)+$B123/2&gt;=S123)),($G$5/$B$5),0))))</f>
        <v>0.79207920792079212</v>
      </c>
      <c r="U123" s="216">
        <f t="shared" si="59"/>
        <v>156000</v>
      </c>
      <c r="V123" s="217">
        <f>IF($A123="","",IF(U123="","",IF($K$4="Media aritmética",(U123&lt;=$B123)*($G$5/$B$5)+(U123&gt;$B123)*0,IF(AND(ROUND(AVERAGE($C123,$E123,$G123,$I123,$K123,$M123,$O123,$Q123,$S123,$U123,$W123,$Y123,$AA123,#REF!,#REF!),2)-$B123/2&lt;=U123,(ROUND(AVERAGE($C123,$E123,$G123,$I123,$K123,$M123,$O123,$Q123,$S123,$U123,$W123,$Y123,$AA123,#REF!,#REF!),2)+$B123/2&gt;=U123)),($G$5/$B$5),0))))</f>
        <v>0.79207920792079212</v>
      </c>
      <c r="W123" s="216" t="str">
        <f t="shared" si="60"/>
        <v/>
      </c>
      <c r="X123" s="217" t="str">
        <f>IF($A123="","",IF(W123="","",IF($K$4="Media aritmética",(W123&lt;=$B123)*($G$5/$B$5)+(W123&gt;$B123)*0,IF(AND(ROUND(AVERAGE($C123,$E123,$G123,$I123,$K123,$M123,$O123,$Q123,$S123,$U123,$W123,$Y123,$AA123,#REF!,#REF!),2)-$B123/2&lt;=W123,(ROUND(AVERAGE($C123,$E123,$G123,$I123,$K123,$M123,$O123,$Q123,$S123,$U123,$W123,$Y123,$AA123,#REF!,#REF!),2)+$B123/2&gt;=W123)),($G$5/$B$5),0))))</f>
        <v/>
      </c>
      <c r="Y123" s="216">
        <f t="shared" si="61"/>
        <v>151500</v>
      </c>
      <c r="Z123" s="217">
        <f>IF($A123="","",IF(Y123="","",IF($K$4="Media aritmética",(Y123&lt;=$B123)*($G$5/$B$5)+(Y123&gt;$B123)*0,IF(AND(ROUND(AVERAGE($C123,$E123,$G123,$I123,$K123,$M123,$O123,$Q123,$S123,$U123,$W123,$Y123,$AA123,#REF!,#REF!),2)-$B123/2&lt;=Y123,(ROUND(AVERAGE($C123,$E123,$G123,$I123,$K123,$M123,$O123,$Q123,$S123,$U123,$W123,$Y123,$AA123,#REF!,#REF!),2)+$B123/2&gt;=Y123)),($G$5/$B$5),0))))</f>
        <v>0.79207920792079212</v>
      </c>
      <c r="AA123" s="216">
        <f t="shared" si="62"/>
        <v>236880</v>
      </c>
      <c r="AB123" s="217">
        <f>IF($A123="","",IF(AA123="","",IF($K$4="Media aritmética",(AA123&lt;=$B123)*($G$5/$B$5)+(AA123&gt;$B123)*0,IF(AND(ROUND(AVERAGE($C123,$E123,$G123,$I123,$K123,$M123,$O123,$Q123,$S123,$U123,$W123,$Y123,$AA123,#REF!,#REF!),2)-$B123/2&lt;=AA123,(ROUND(AVERAGE($C123,$E123,$G123,$I123,$K123,$M123,$O123,$Q123,$S123,$U123,$W123,$Y123,$AA123,#REF!,#REF!),2)+$B123/2&gt;=AA123)),($G$5/$B$5),0))))</f>
        <v>0</v>
      </c>
    </row>
    <row r="124" spans="1:28" s="210" customFormat="1" ht="21" customHeight="1">
      <c r="A124" s="221" t="s">
        <v>432</v>
      </c>
      <c r="B124" s="222">
        <f t="shared" si="63"/>
        <v>393823.89</v>
      </c>
      <c r="C124" s="216">
        <f t="shared" si="50"/>
        <v>304500</v>
      </c>
      <c r="D124" s="217">
        <f>IF($A124="","",IF(C124="","",IF($K$4="Media aritmética",(C124&lt;=$B124)*($G$5/$B$5)+(C124&gt;$B124)*0,IF(AND(ROUND(AVERAGE($C124,$E124,$G124,$I124,$K124,$M124,$O124,$Q124,$S124,$U124,$W124,$Y124,$AA124,#REF!,#REF!),2)-$B124/2&lt;=C124,(ROUND(AVERAGE($C124,$E124,$G124,$I124,$K124,$M124,$O124,$Q124,$S124,$U124,$W124,$Y124,$AA124,#REF!,#REF!),2)+$B124/2&gt;=C124)),($G$5/$B$5),0))))</f>
        <v>0.79207920792079212</v>
      </c>
      <c r="E124" s="216">
        <f t="shared" si="51"/>
        <v>800000</v>
      </c>
      <c r="F124" s="217">
        <f>IF($A124="","",IF(E124="","",IF($K$4="Media aritmética",(E124&lt;=$B124)*($G$5/$B$5)+(E124&gt;$B124)*0,IF(AND(ROUND(AVERAGE($C124,$E124,$G124,$I124,$K124,$M124,$O124,$Q124,$S124,$U124,$W124,$Y124,$AA124,#REF!,#REF!),2)-$B124/2&lt;=E124,(ROUND(AVERAGE($C124,$E124,$G124,$I124,$K124,$M124,$O124,$Q124,$S124,$U124,$W124,$Y124,$AA124,#REF!,#REF!),2)+$B124/2&gt;=E124)),($G$5/$B$5),0))))</f>
        <v>0</v>
      </c>
      <c r="G124" s="216" t="str">
        <f t="shared" si="52"/>
        <v/>
      </c>
      <c r="H124" s="217" t="str">
        <f>IF($A124="","",IF(G124="","",IF($K$4="Media aritmética",(G124&lt;=$B124)*($G$5/$B$5)+(G124&gt;$B124)*0,IF(AND(ROUND(AVERAGE($C124,$E124,$G124,$I124,$K124,$M124,$O124,$Q124,$S124,$U124,$W124,$Y124,$AA124,#REF!,#REF!),2)-$B124/2&lt;=G124,(ROUND(AVERAGE($C124,$E124,$G124,$I124,$K124,$M124,$O124,$Q124,$S124,$U124,$W124,$Y124,$AA124,#REF!,#REF!),2)+$B124/2&gt;=G124)),($G$5/$B$5),0))))</f>
        <v/>
      </c>
      <c r="I124" s="216">
        <f t="shared" si="53"/>
        <v>301155</v>
      </c>
      <c r="J124" s="217">
        <f>IF($A124="","",IF(I124="","",IF($K$4="Media aritmética",(I124&lt;=$B124)*($G$5/$B$5)+(I124&gt;$B124)*0,IF(AND(ROUND(AVERAGE($C124,$E124,$G124,$I124,$K124,$M124,$O124,$Q124,$S124,$U124,$W124,$Y124,$AA124,#REF!,#REF!),2)-$B124/2&lt;=I124,(ROUND(AVERAGE($C124,$E124,$G124,$I124,$K124,$M124,$O124,$Q124,$S124,$U124,$W124,$Y124,$AA124,#REF!,#REF!),2)+$B124/2&gt;=I124)),($G$5/$B$5),0))))</f>
        <v>0.79207920792079212</v>
      </c>
      <c r="K124" s="216" t="str">
        <f t="shared" si="54"/>
        <v/>
      </c>
      <c r="L124" s="217" t="str">
        <f>IF($A124="","",IF(K124="","",IF($K$4="Media aritmética",(K124&lt;=$B124)*($G$5/$B$5)+(K124&gt;$B124)*0,IF(AND(ROUND(AVERAGE($C124,$E124,$G124,$I124,$K124,$M124,$O124,$Q124,$S124,$U124,$W124,$Y124,$AA124,#REF!,#REF!),2)-$B124/2&lt;=K124,(ROUND(AVERAGE($C124,$E124,$G124,$I124,$K124,$M124,$O124,$Q124,$S124,$U124,$W124,$Y124,$AA124,#REF!,#REF!),2)+$B124/2&gt;=K124)),($G$5/$B$5),0))))</f>
        <v/>
      </c>
      <c r="M124" s="216">
        <f t="shared" si="55"/>
        <v>210000</v>
      </c>
      <c r="N124" s="217">
        <f>IF($A124="","",IF(M124="","",IF($K$4="Media aritmética",(M124&lt;=$B124)*($G$5/$B$5)+(M124&gt;$B124)*0,IF(AND(ROUND(AVERAGE($C124,$E124,$G124,$I124,$K124,$M124,$O124,$Q124,$S124,$U124,$W124,$Y124,$AA124,#REF!,#REF!),2)-$B124/2&lt;=M124,(ROUND(AVERAGE($C124,$E124,$G124,$I124,$K124,$M124,$O124,$Q124,$S124,$U124,$W124,$Y124,$AA124,#REF!,#REF!),2)+$B124/2&gt;=M124)),($G$5/$B$5),0))))</f>
        <v>0.79207920792079212</v>
      </c>
      <c r="O124" s="216" t="str">
        <f t="shared" si="56"/>
        <v/>
      </c>
      <c r="P124" s="217" t="str">
        <f>IF($A124="","",IF(O124="","",IF($K$4="Media aritmética",(O124&lt;=$B124)*($G$5/$B$5)+(O124&gt;$B124)*0,IF(AND(ROUND(AVERAGE($C124,$E124,$G124,$I124,$K124,$M124,$O124,$Q124,$S124,$U124,$W124,$Y124,$AA124,#REF!,#REF!),2)-$B124/2&lt;=O124,(ROUND(AVERAGE($C124,$E124,$G124,$I124,$K124,$M124,$O124,$Q124,$S124,$U124,$W124,$Y124,$AA124,#REF!,#REF!),2)+$B124/2&gt;=O124)),($G$5/$B$5),0))))</f>
        <v/>
      </c>
      <c r="Q124" s="216">
        <f t="shared" si="57"/>
        <v>465000</v>
      </c>
      <c r="R124" s="217">
        <f>IF($A124="","",IF(Q124="","",IF($K$4="Media aritmética",(Q124&lt;=$B124)*($G$5/$B$5)+(Q124&gt;$B124)*0,IF(AND(ROUND(AVERAGE($C124,$E124,$G124,$I124,$K124,$M124,$O124,$Q124,$S124,$U124,$W124,$Y124,$AA124,#REF!,#REF!),2)-$B124/2&lt;=Q124,(ROUND(AVERAGE($C124,$E124,$G124,$I124,$K124,$M124,$O124,$Q124,$S124,$U124,$W124,$Y124,$AA124,#REF!,#REF!),2)+$B124/2&gt;=Q124)),($G$5/$B$5),0))))</f>
        <v>0</v>
      </c>
      <c r="S124" s="216">
        <f t="shared" si="58"/>
        <v>320000</v>
      </c>
      <c r="T124" s="217">
        <f>IF($A124="","",IF(S124="","",IF($K$4="Media aritmética",(S124&lt;=$B124)*($G$5/$B$5)+(S124&gt;$B124)*0,IF(AND(ROUND(AVERAGE($C124,$E124,$G124,$I124,$K124,$M124,$O124,$Q124,$S124,$U124,$W124,$Y124,$AA124,#REF!,#REF!),2)-$B124/2&lt;=S124,(ROUND(AVERAGE($C124,$E124,$G124,$I124,$K124,$M124,$O124,$Q124,$S124,$U124,$W124,$Y124,$AA124,#REF!,#REF!),2)+$B124/2&gt;=S124)),($G$5/$B$5),0))))</f>
        <v>0.79207920792079212</v>
      </c>
      <c r="U124" s="216">
        <f t="shared" si="59"/>
        <v>340000</v>
      </c>
      <c r="V124" s="217">
        <f>IF($A124="","",IF(U124="","",IF($K$4="Media aritmética",(U124&lt;=$B124)*($G$5/$B$5)+(U124&gt;$B124)*0,IF(AND(ROUND(AVERAGE($C124,$E124,$G124,$I124,$K124,$M124,$O124,$Q124,$S124,$U124,$W124,$Y124,$AA124,#REF!,#REF!),2)-$B124/2&lt;=U124,(ROUND(AVERAGE($C124,$E124,$G124,$I124,$K124,$M124,$O124,$Q124,$S124,$U124,$W124,$Y124,$AA124,#REF!,#REF!),2)+$B124/2&gt;=U124)),($G$5/$B$5),0))))</f>
        <v>0.79207920792079212</v>
      </c>
      <c r="W124" s="216" t="str">
        <f t="shared" si="60"/>
        <v/>
      </c>
      <c r="X124" s="217" t="str">
        <f>IF($A124="","",IF(W124="","",IF($K$4="Media aritmética",(W124&lt;=$B124)*($G$5/$B$5)+(W124&gt;$B124)*0,IF(AND(ROUND(AVERAGE($C124,$E124,$G124,$I124,$K124,$M124,$O124,$Q124,$S124,$U124,$W124,$Y124,$AA124,#REF!,#REF!),2)-$B124/2&lt;=W124,(ROUND(AVERAGE($C124,$E124,$G124,$I124,$K124,$M124,$O124,$Q124,$S124,$U124,$W124,$Y124,$AA124,#REF!,#REF!),2)+$B124/2&gt;=W124)),($G$5/$B$5),0))))</f>
        <v/>
      </c>
      <c r="Y124" s="216">
        <f t="shared" si="61"/>
        <v>330000</v>
      </c>
      <c r="Z124" s="217">
        <f>IF($A124="","",IF(Y124="","",IF($K$4="Media aritmética",(Y124&lt;=$B124)*($G$5/$B$5)+(Y124&gt;$B124)*0,IF(AND(ROUND(AVERAGE($C124,$E124,$G124,$I124,$K124,$M124,$O124,$Q124,$S124,$U124,$W124,$Y124,$AA124,#REF!,#REF!),2)-$B124/2&lt;=Y124,(ROUND(AVERAGE($C124,$E124,$G124,$I124,$K124,$M124,$O124,$Q124,$S124,$U124,$W124,$Y124,$AA124,#REF!,#REF!),2)+$B124/2&gt;=Y124)),($G$5/$B$5),0))))</f>
        <v>0.79207920792079212</v>
      </c>
      <c r="AA124" s="216">
        <f t="shared" si="62"/>
        <v>473760</v>
      </c>
      <c r="AB124" s="217">
        <f>IF($A124="","",IF(AA124="","",IF($K$4="Media aritmética",(AA124&lt;=$B124)*($G$5/$B$5)+(AA124&gt;$B124)*0,IF(AND(ROUND(AVERAGE($C124,$E124,$G124,$I124,$K124,$M124,$O124,$Q124,$S124,$U124,$W124,$Y124,$AA124,#REF!,#REF!),2)-$B124/2&lt;=AA124,(ROUND(AVERAGE($C124,$E124,$G124,$I124,$K124,$M124,$O124,$Q124,$S124,$U124,$W124,$Y124,$AA124,#REF!,#REF!),2)+$B124/2&gt;=AA124)),($G$5/$B$5),0))))</f>
        <v>0</v>
      </c>
    </row>
    <row r="125" spans="1:28" s="210" customFormat="1" ht="21" customHeight="1">
      <c r="A125" s="221" t="s">
        <v>454</v>
      </c>
      <c r="B125" s="222">
        <f t="shared" si="63"/>
        <v>241174.67</v>
      </c>
      <c r="C125" s="216">
        <f t="shared" si="50"/>
        <v>146400</v>
      </c>
      <c r="D125" s="217">
        <f>IF($A125="","",IF(C125="","",IF($K$4="Media aritmética",(C125&lt;=$B125)*($G$5/$B$5)+(C125&gt;$B125)*0,IF(AND(ROUND(AVERAGE($C125,$E125,$G125,$I125,$K125,$M125,$O125,$Q125,$S125,$U125,$W125,$Y125,$AA125,#REF!,#REF!),2)-$B125/2&lt;=C125,(ROUND(AVERAGE($C125,$E125,$G125,$I125,$K125,$M125,$O125,$Q125,$S125,$U125,$W125,$Y125,$AA125,#REF!,#REF!),2)+$B125/2&gt;=C125)),($G$5/$B$5),0))))</f>
        <v>0.79207920792079212</v>
      </c>
      <c r="E125" s="216">
        <f t="shared" si="51"/>
        <v>180000</v>
      </c>
      <c r="F125" s="217">
        <f>IF($A125="","",IF(E125="","",IF($K$4="Media aritmética",(E125&lt;=$B125)*($G$5/$B$5)+(E125&gt;$B125)*0,IF(AND(ROUND(AVERAGE($C125,$E125,$G125,$I125,$K125,$M125,$O125,$Q125,$S125,$U125,$W125,$Y125,$AA125,#REF!,#REF!),2)-$B125/2&lt;=E125,(ROUND(AVERAGE($C125,$E125,$G125,$I125,$K125,$M125,$O125,$Q125,$S125,$U125,$W125,$Y125,$AA125,#REF!,#REF!),2)+$B125/2&gt;=E125)),($G$5/$B$5),0))))</f>
        <v>0.79207920792079212</v>
      </c>
      <c r="G125" s="216" t="str">
        <f t="shared" si="52"/>
        <v/>
      </c>
      <c r="H125" s="217" t="str">
        <f>IF($A125="","",IF(G125="","",IF($K$4="Media aritmética",(G125&lt;=$B125)*($G$5/$B$5)+(G125&gt;$B125)*0,IF(AND(ROUND(AVERAGE($C125,$E125,$G125,$I125,$K125,$M125,$O125,$Q125,$S125,$U125,$W125,$Y125,$AA125,#REF!,#REF!),2)-$B125/2&lt;=G125,(ROUND(AVERAGE($C125,$E125,$G125,$I125,$K125,$M125,$O125,$Q125,$S125,$U125,$W125,$Y125,$AA125,#REF!,#REF!),2)+$B125/2&gt;=G125)),($G$5/$B$5),0))))</f>
        <v/>
      </c>
      <c r="I125" s="216">
        <f t="shared" si="53"/>
        <v>143772</v>
      </c>
      <c r="J125" s="217">
        <f>IF($A125="","",IF(I125="","",IF($K$4="Media aritmética",(I125&lt;=$B125)*($G$5/$B$5)+(I125&gt;$B125)*0,IF(AND(ROUND(AVERAGE($C125,$E125,$G125,$I125,$K125,$M125,$O125,$Q125,$S125,$U125,$W125,$Y125,$AA125,#REF!,#REF!),2)-$B125/2&lt;=I125,(ROUND(AVERAGE($C125,$E125,$G125,$I125,$K125,$M125,$O125,$Q125,$S125,$U125,$W125,$Y125,$AA125,#REF!,#REF!),2)+$B125/2&gt;=I125)),($G$5/$B$5),0))))</f>
        <v>0.79207920792079212</v>
      </c>
      <c r="K125" s="216" t="str">
        <f t="shared" si="54"/>
        <v/>
      </c>
      <c r="L125" s="217" t="str">
        <f>IF($A125="","",IF(K125="","",IF($K$4="Media aritmética",(K125&lt;=$B125)*($G$5/$B$5)+(K125&gt;$B125)*0,IF(AND(ROUND(AVERAGE($C125,$E125,$G125,$I125,$K125,$M125,$O125,$Q125,$S125,$U125,$W125,$Y125,$AA125,#REF!,#REF!),2)-$B125/2&lt;=K125,(ROUND(AVERAGE($C125,$E125,$G125,$I125,$K125,$M125,$O125,$Q125,$S125,$U125,$W125,$Y125,$AA125,#REF!,#REF!),2)+$B125/2&gt;=K125)),($G$5/$B$5),0))))</f>
        <v/>
      </c>
      <c r="M125" s="216">
        <f t="shared" si="55"/>
        <v>372000</v>
      </c>
      <c r="N125" s="217">
        <f>IF($A125="","",IF(M125="","",IF($K$4="Media aritmética",(M125&lt;=$B125)*($G$5/$B$5)+(M125&gt;$B125)*0,IF(AND(ROUND(AVERAGE($C125,$E125,$G125,$I125,$K125,$M125,$O125,$Q125,$S125,$U125,$W125,$Y125,$AA125,#REF!,#REF!),2)-$B125/2&lt;=M125,(ROUND(AVERAGE($C125,$E125,$G125,$I125,$K125,$M125,$O125,$Q125,$S125,$U125,$W125,$Y125,$AA125,#REF!,#REF!),2)+$B125/2&gt;=M125)),($G$5/$B$5),0))))</f>
        <v>0</v>
      </c>
      <c r="O125" s="216" t="str">
        <f t="shared" si="56"/>
        <v/>
      </c>
      <c r="P125" s="217" t="str">
        <f>IF($A125="","",IF(O125="","",IF($K$4="Media aritmética",(O125&lt;=$B125)*($G$5/$B$5)+(O125&gt;$B125)*0,IF(AND(ROUND(AVERAGE($C125,$E125,$G125,$I125,$K125,$M125,$O125,$Q125,$S125,$U125,$W125,$Y125,$AA125,#REF!,#REF!),2)-$B125/2&lt;=O125,(ROUND(AVERAGE($C125,$E125,$G125,$I125,$K125,$M125,$O125,$Q125,$S125,$U125,$W125,$Y125,$AA125,#REF!,#REF!),2)+$B125/2&gt;=O125)),($G$5/$B$5),0))))</f>
        <v/>
      </c>
      <c r="Q125" s="216">
        <f t="shared" si="57"/>
        <v>720000</v>
      </c>
      <c r="R125" s="217">
        <f>IF($A125="","",IF(Q125="","",IF($K$4="Media aritmética",(Q125&lt;=$B125)*($G$5/$B$5)+(Q125&gt;$B125)*0,IF(AND(ROUND(AVERAGE($C125,$E125,$G125,$I125,$K125,$M125,$O125,$Q125,$S125,$U125,$W125,$Y125,$AA125,#REF!,#REF!),2)-$B125/2&lt;=Q125,(ROUND(AVERAGE($C125,$E125,$G125,$I125,$K125,$M125,$O125,$Q125,$S125,$U125,$W125,$Y125,$AA125,#REF!,#REF!),2)+$B125/2&gt;=Q125)),($G$5/$B$5),0))))</f>
        <v>0</v>
      </c>
      <c r="S125" s="216">
        <f t="shared" si="58"/>
        <v>162000</v>
      </c>
      <c r="T125" s="217">
        <f>IF($A125="","",IF(S125="","",IF($K$4="Media aritmética",(S125&lt;=$B125)*($G$5/$B$5)+(S125&gt;$B125)*0,IF(AND(ROUND(AVERAGE($C125,$E125,$G125,$I125,$K125,$M125,$O125,$Q125,$S125,$U125,$W125,$Y125,$AA125,#REF!,#REF!),2)-$B125/2&lt;=S125,(ROUND(AVERAGE($C125,$E125,$G125,$I125,$K125,$M125,$O125,$Q125,$S125,$U125,$W125,$Y125,$AA125,#REF!,#REF!),2)+$B125/2&gt;=S125)),($G$5/$B$5),0))))</f>
        <v>0.79207920792079212</v>
      </c>
      <c r="U125" s="216">
        <f t="shared" si="59"/>
        <v>168000</v>
      </c>
      <c r="V125" s="217">
        <f>IF($A125="","",IF(U125="","",IF($K$4="Media aritmética",(U125&lt;=$B125)*($G$5/$B$5)+(U125&gt;$B125)*0,IF(AND(ROUND(AVERAGE($C125,$E125,$G125,$I125,$K125,$M125,$O125,$Q125,$S125,$U125,$W125,$Y125,$AA125,#REF!,#REF!),2)-$B125/2&lt;=U125,(ROUND(AVERAGE($C125,$E125,$G125,$I125,$K125,$M125,$O125,$Q125,$S125,$U125,$W125,$Y125,$AA125,#REF!,#REF!),2)+$B125/2&gt;=U125)),($G$5/$B$5),0))))</f>
        <v>0.79207920792079212</v>
      </c>
      <c r="W125" s="216" t="str">
        <f t="shared" si="60"/>
        <v/>
      </c>
      <c r="X125" s="217" t="str">
        <f>IF($A125="","",IF(W125="","",IF($K$4="Media aritmética",(W125&lt;=$B125)*($G$5/$B$5)+(W125&gt;$B125)*0,IF(AND(ROUND(AVERAGE($C125,$E125,$G125,$I125,$K125,$M125,$O125,$Q125,$S125,$U125,$W125,$Y125,$AA125,#REF!,#REF!),2)-$B125/2&lt;=W125,(ROUND(AVERAGE($C125,$E125,$G125,$I125,$K125,$M125,$O125,$Q125,$S125,$U125,$W125,$Y125,$AA125,#REF!,#REF!),2)+$B125/2&gt;=W125)),($G$5/$B$5),0))))</f>
        <v/>
      </c>
      <c r="Y125" s="216">
        <f t="shared" si="61"/>
        <v>163200</v>
      </c>
      <c r="Z125" s="217">
        <f>IF($A125="","",IF(Y125="","",IF($K$4="Media aritmética",(Y125&lt;=$B125)*($G$5/$B$5)+(Y125&gt;$B125)*0,IF(AND(ROUND(AVERAGE($C125,$E125,$G125,$I125,$K125,$M125,$O125,$Q125,$S125,$U125,$W125,$Y125,$AA125,#REF!,#REF!),2)-$B125/2&lt;=Y125,(ROUND(AVERAGE($C125,$E125,$G125,$I125,$K125,$M125,$O125,$Q125,$S125,$U125,$W125,$Y125,$AA125,#REF!,#REF!),2)+$B125/2&gt;=Y125)),($G$5/$B$5),0))))</f>
        <v>0.79207920792079212</v>
      </c>
      <c r="AA125" s="216">
        <f t="shared" si="62"/>
        <v>115200</v>
      </c>
      <c r="AB125" s="217">
        <f>IF($A125="","",IF(AA125="","",IF($K$4="Media aritmética",(AA125&lt;=$B125)*($G$5/$B$5)+(AA125&gt;$B125)*0,IF(AND(ROUND(AVERAGE($C125,$E125,$G125,$I125,$K125,$M125,$O125,$Q125,$S125,$U125,$W125,$Y125,$AA125,#REF!,#REF!),2)-$B125/2&lt;=AA125,(ROUND(AVERAGE($C125,$E125,$G125,$I125,$K125,$M125,$O125,$Q125,$S125,$U125,$W125,$Y125,$AA125,#REF!,#REF!),2)+$B125/2&gt;=AA125)),($G$5/$B$5),0))))</f>
        <v>0.79207920792079212</v>
      </c>
    </row>
    <row r="126" spans="1:28" s="210" customFormat="1" ht="21" customHeight="1">
      <c r="A126" s="221" t="s">
        <v>460</v>
      </c>
      <c r="B126" s="222">
        <f t="shared" si="63"/>
        <v>874866.67</v>
      </c>
      <c r="C126" s="216">
        <f t="shared" si="50"/>
        <v>762000</v>
      </c>
      <c r="D126" s="217">
        <f>IF($A126="","",IF(C126="","",IF($K$4="Media aritmética",(C126&lt;=$B126)*($G$5/$B$5)+(C126&gt;$B126)*0,IF(AND(ROUND(AVERAGE($C126,$E126,$G126,$I126,$K126,$M126,$O126,$Q126,$S126,$U126,$W126,$Y126,$AA126,#REF!,#REF!),2)-$B126/2&lt;=C126,(ROUND(AVERAGE($C126,$E126,$G126,$I126,$K126,$M126,$O126,$Q126,$S126,$U126,$W126,$Y126,$AA126,#REF!,#REF!),2)+$B126/2&gt;=C126)),($G$5/$B$5),0))))</f>
        <v>0.79207920792079212</v>
      </c>
      <c r="E126" s="216">
        <f t="shared" si="51"/>
        <v>510000</v>
      </c>
      <c r="F126" s="217">
        <f>IF($A126="","",IF(E126="","",IF($K$4="Media aritmética",(E126&lt;=$B126)*($G$5/$B$5)+(E126&gt;$B126)*0,IF(AND(ROUND(AVERAGE($C126,$E126,$G126,$I126,$K126,$M126,$O126,$Q126,$S126,$U126,$W126,$Y126,$AA126,#REF!,#REF!),2)-$B126/2&lt;=E126,(ROUND(AVERAGE($C126,$E126,$G126,$I126,$K126,$M126,$O126,$Q126,$S126,$U126,$W126,$Y126,$AA126,#REF!,#REF!),2)+$B126/2&gt;=E126)),($G$5/$B$5),0))))</f>
        <v>0.79207920792079212</v>
      </c>
      <c r="G126" s="216" t="str">
        <f t="shared" si="52"/>
        <v/>
      </c>
      <c r="H126" s="217" t="str">
        <f>IF($A126="","",IF(G126="","",IF($K$4="Media aritmética",(G126&lt;=$B126)*($G$5/$B$5)+(G126&gt;$B126)*0,IF(AND(ROUND(AVERAGE($C126,$E126,$G126,$I126,$K126,$M126,$O126,$Q126,$S126,$U126,$W126,$Y126,$AA126,#REF!,#REF!),2)-$B126/2&lt;=G126,(ROUND(AVERAGE($C126,$E126,$G126,$I126,$K126,$M126,$O126,$Q126,$S126,$U126,$W126,$Y126,$AA126,#REF!,#REF!),2)+$B126/2&gt;=G126)),($G$5/$B$5),0))))</f>
        <v/>
      </c>
      <c r="I126" s="216">
        <f t="shared" si="53"/>
        <v>754020</v>
      </c>
      <c r="J126" s="217">
        <f>IF($A126="","",IF(I126="","",IF($K$4="Media aritmética",(I126&lt;=$B126)*($G$5/$B$5)+(I126&gt;$B126)*0,IF(AND(ROUND(AVERAGE($C126,$E126,$G126,$I126,$K126,$M126,$O126,$Q126,$S126,$U126,$W126,$Y126,$AA126,#REF!,#REF!),2)-$B126/2&lt;=I126,(ROUND(AVERAGE($C126,$E126,$G126,$I126,$K126,$M126,$O126,$Q126,$S126,$U126,$W126,$Y126,$AA126,#REF!,#REF!),2)+$B126/2&gt;=I126)),($G$5/$B$5),0))))</f>
        <v>0.79207920792079212</v>
      </c>
      <c r="K126" s="216" t="str">
        <f t="shared" si="54"/>
        <v/>
      </c>
      <c r="L126" s="217" t="str">
        <f>IF($A126="","",IF(K126="","",IF($K$4="Media aritmética",(K126&lt;=$B126)*($G$5/$B$5)+(K126&gt;$B126)*0,IF(AND(ROUND(AVERAGE($C126,$E126,$G126,$I126,$K126,$M126,$O126,$Q126,$S126,$U126,$W126,$Y126,$AA126,#REF!,#REF!),2)-$B126/2&lt;=K126,(ROUND(AVERAGE($C126,$E126,$G126,$I126,$K126,$M126,$O126,$Q126,$S126,$U126,$W126,$Y126,$AA126,#REF!,#REF!),2)+$B126/2&gt;=K126)),($G$5/$B$5),0))))</f>
        <v/>
      </c>
      <c r="M126" s="216">
        <f t="shared" si="55"/>
        <v>1620000</v>
      </c>
      <c r="N126" s="217">
        <f>IF($A126="","",IF(M126="","",IF($K$4="Media aritmética",(M126&lt;=$B126)*($G$5/$B$5)+(M126&gt;$B126)*0,IF(AND(ROUND(AVERAGE($C126,$E126,$G126,$I126,$K126,$M126,$O126,$Q126,$S126,$U126,$W126,$Y126,$AA126,#REF!,#REF!),2)-$B126/2&lt;=M126,(ROUND(AVERAGE($C126,$E126,$G126,$I126,$K126,$M126,$O126,$Q126,$S126,$U126,$W126,$Y126,$AA126,#REF!,#REF!),2)+$B126/2&gt;=M126)),($G$5/$B$5),0))))</f>
        <v>0</v>
      </c>
      <c r="O126" s="216" t="str">
        <f t="shared" si="56"/>
        <v/>
      </c>
      <c r="P126" s="217" t="str">
        <f>IF($A126="","",IF(O126="","",IF($K$4="Media aritmética",(O126&lt;=$B126)*($G$5/$B$5)+(O126&gt;$B126)*0,IF(AND(ROUND(AVERAGE($C126,$E126,$G126,$I126,$K126,$M126,$O126,$Q126,$S126,$U126,$W126,$Y126,$AA126,#REF!,#REF!),2)-$B126/2&lt;=O126,(ROUND(AVERAGE($C126,$E126,$G126,$I126,$K126,$M126,$O126,$Q126,$S126,$U126,$W126,$Y126,$AA126,#REF!,#REF!),2)+$B126/2&gt;=O126)),($G$5/$B$5),0))))</f>
        <v/>
      </c>
      <c r="Q126" s="216">
        <f t="shared" si="57"/>
        <v>540000</v>
      </c>
      <c r="R126" s="217">
        <f>IF($A126="","",IF(Q126="","",IF($K$4="Media aritmética",(Q126&lt;=$B126)*($G$5/$B$5)+(Q126&gt;$B126)*0,IF(AND(ROUND(AVERAGE($C126,$E126,$G126,$I126,$K126,$M126,$O126,$Q126,$S126,$U126,$W126,$Y126,$AA126,#REF!,#REF!),2)-$B126/2&lt;=Q126,(ROUND(AVERAGE($C126,$E126,$G126,$I126,$K126,$M126,$O126,$Q126,$S126,$U126,$W126,$Y126,$AA126,#REF!,#REF!),2)+$B126/2&gt;=Q126)),($G$5/$B$5),0))))</f>
        <v>0.79207920792079212</v>
      </c>
      <c r="S126" s="216">
        <f t="shared" si="58"/>
        <v>1014000</v>
      </c>
      <c r="T126" s="217">
        <f>IF($A126="","",IF(S126="","",IF($K$4="Media aritmética",(S126&lt;=$B126)*($G$5/$B$5)+(S126&gt;$B126)*0,IF(AND(ROUND(AVERAGE($C126,$E126,$G126,$I126,$K126,$M126,$O126,$Q126,$S126,$U126,$W126,$Y126,$AA126,#REF!,#REF!),2)-$B126/2&lt;=S126,(ROUND(AVERAGE($C126,$E126,$G126,$I126,$K126,$M126,$O126,$Q126,$S126,$U126,$W126,$Y126,$AA126,#REF!,#REF!),2)+$B126/2&gt;=S126)),($G$5/$B$5),0))))</f>
        <v>0</v>
      </c>
      <c r="U126" s="216">
        <f t="shared" si="59"/>
        <v>1020000</v>
      </c>
      <c r="V126" s="217">
        <f>IF($A126="","",IF(U126="","",IF($K$4="Media aritmética",(U126&lt;=$B126)*($G$5/$B$5)+(U126&gt;$B126)*0,IF(AND(ROUND(AVERAGE($C126,$E126,$G126,$I126,$K126,$M126,$O126,$Q126,$S126,$U126,$W126,$Y126,$AA126,#REF!,#REF!),2)-$B126/2&lt;=U126,(ROUND(AVERAGE($C126,$E126,$G126,$I126,$K126,$M126,$O126,$Q126,$S126,$U126,$W126,$Y126,$AA126,#REF!,#REF!),2)+$B126/2&gt;=U126)),($G$5/$B$5),0))))</f>
        <v>0</v>
      </c>
      <c r="W126" s="216" t="str">
        <f t="shared" si="60"/>
        <v/>
      </c>
      <c r="X126" s="217" t="str">
        <f>IF($A126="","",IF(W126="","",IF($K$4="Media aritmética",(W126&lt;=$B126)*($G$5/$B$5)+(W126&gt;$B126)*0,IF(AND(ROUND(AVERAGE($C126,$E126,$G126,$I126,$K126,$M126,$O126,$Q126,$S126,$U126,$W126,$Y126,$AA126,#REF!,#REF!),2)-$B126/2&lt;=W126,(ROUND(AVERAGE($C126,$E126,$G126,$I126,$K126,$M126,$O126,$Q126,$S126,$U126,$W126,$Y126,$AA126,#REF!,#REF!),2)+$B126/2&gt;=W126)),($G$5/$B$5),0))))</f>
        <v/>
      </c>
      <c r="Y126" s="216">
        <f t="shared" si="61"/>
        <v>990000</v>
      </c>
      <c r="Z126" s="217">
        <f>IF($A126="","",IF(Y126="","",IF($K$4="Media aritmética",(Y126&lt;=$B126)*($G$5/$B$5)+(Y126&gt;$B126)*0,IF(AND(ROUND(AVERAGE($C126,$E126,$G126,$I126,$K126,$M126,$O126,$Q126,$S126,$U126,$W126,$Y126,$AA126,#REF!,#REF!),2)-$B126/2&lt;=Y126,(ROUND(AVERAGE($C126,$E126,$G126,$I126,$K126,$M126,$O126,$Q126,$S126,$U126,$W126,$Y126,$AA126,#REF!,#REF!),2)+$B126/2&gt;=Y126)),($G$5/$B$5),0))))</f>
        <v>0</v>
      </c>
      <c r="AA126" s="216">
        <f t="shared" si="62"/>
        <v>663780</v>
      </c>
      <c r="AB126" s="217">
        <f>IF($A126="","",IF(AA126="","",IF($K$4="Media aritmética",(AA126&lt;=$B126)*($G$5/$B$5)+(AA126&gt;$B126)*0,IF(AND(ROUND(AVERAGE($C126,$E126,$G126,$I126,$K126,$M126,$O126,$Q126,$S126,$U126,$W126,$Y126,$AA126,#REF!,#REF!),2)-$B126/2&lt;=AA126,(ROUND(AVERAGE($C126,$E126,$G126,$I126,$K126,$M126,$O126,$Q126,$S126,$U126,$W126,$Y126,$AA126,#REF!,#REF!),2)+$B126/2&gt;=AA126)),($G$5/$B$5),0))))</f>
        <v>0.79207920792079212</v>
      </c>
    </row>
    <row r="127" spans="1:28" s="210" customFormat="1" ht="21" customHeight="1">
      <c r="A127" s="221" t="s">
        <v>462</v>
      </c>
      <c r="B127" s="222">
        <f t="shared" si="63"/>
        <v>800426.67</v>
      </c>
      <c r="C127" s="216">
        <f t="shared" si="50"/>
        <v>696000</v>
      </c>
      <c r="D127" s="217">
        <f>IF($A127="","",IF(C127="","",IF($K$4="Media aritmética",(C127&lt;=$B127)*($G$5/$B$5)+(C127&gt;$B127)*0,IF(AND(ROUND(AVERAGE($C127,$E127,$G127,$I127,$K127,$M127,$O127,$Q127,$S127,$U127,$W127,$Y127,$AA127,#REF!,#REF!),2)-$B127/2&lt;=C127,(ROUND(AVERAGE($C127,$E127,$G127,$I127,$K127,$M127,$O127,$Q127,$S127,$U127,$W127,$Y127,$AA127,#REF!,#REF!),2)+$B127/2&gt;=C127)),($G$5/$B$5),0))))</f>
        <v>0.79207920792079212</v>
      </c>
      <c r="E127" s="216">
        <f t="shared" si="51"/>
        <v>600000</v>
      </c>
      <c r="F127" s="217">
        <f>IF($A127="","",IF(E127="","",IF($K$4="Media aritmética",(E127&lt;=$B127)*($G$5/$B$5)+(E127&gt;$B127)*0,IF(AND(ROUND(AVERAGE($C127,$E127,$G127,$I127,$K127,$M127,$O127,$Q127,$S127,$U127,$W127,$Y127,$AA127,#REF!,#REF!),2)-$B127/2&lt;=E127,(ROUND(AVERAGE($C127,$E127,$G127,$I127,$K127,$M127,$O127,$Q127,$S127,$U127,$W127,$Y127,$AA127,#REF!,#REF!),2)+$B127/2&gt;=E127)),($G$5/$B$5),0))))</f>
        <v>0.79207920792079212</v>
      </c>
      <c r="G127" s="216" t="str">
        <f t="shared" si="52"/>
        <v/>
      </c>
      <c r="H127" s="217" t="str">
        <f>IF($A127="","",IF(G127="","",IF($K$4="Media aritmética",(G127&lt;=$B127)*($G$5/$B$5)+(G127&gt;$B127)*0,IF(AND(ROUND(AVERAGE($C127,$E127,$G127,$I127,$K127,$M127,$O127,$Q127,$S127,$U127,$W127,$Y127,$AA127,#REF!,#REF!),2)-$B127/2&lt;=G127,(ROUND(AVERAGE($C127,$E127,$G127,$I127,$K127,$M127,$O127,$Q127,$S127,$U127,$W127,$Y127,$AA127,#REF!,#REF!),2)+$B127/2&gt;=G127)),($G$5/$B$5),0))))</f>
        <v/>
      </c>
      <c r="I127" s="216">
        <f t="shared" si="53"/>
        <v>686240</v>
      </c>
      <c r="J127" s="217">
        <f>IF($A127="","",IF(I127="","",IF($K$4="Media aritmética",(I127&lt;=$B127)*($G$5/$B$5)+(I127&gt;$B127)*0,IF(AND(ROUND(AVERAGE($C127,$E127,$G127,$I127,$K127,$M127,$O127,$Q127,$S127,$U127,$W127,$Y127,$AA127,#REF!,#REF!),2)-$B127/2&lt;=I127,(ROUND(AVERAGE($C127,$E127,$G127,$I127,$K127,$M127,$O127,$Q127,$S127,$U127,$W127,$Y127,$AA127,#REF!,#REF!),2)+$B127/2&gt;=I127)),($G$5/$B$5),0))))</f>
        <v>0.79207920792079212</v>
      </c>
      <c r="K127" s="216" t="str">
        <f t="shared" si="54"/>
        <v/>
      </c>
      <c r="L127" s="217" t="str">
        <f>IF($A127="","",IF(K127="","",IF($K$4="Media aritmética",(K127&lt;=$B127)*($G$5/$B$5)+(K127&gt;$B127)*0,IF(AND(ROUND(AVERAGE($C127,$E127,$G127,$I127,$K127,$M127,$O127,$Q127,$S127,$U127,$W127,$Y127,$AA127,#REF!,#REF!),2)-$B127/2&lt;=K127,(ROUND(AVERAGE($C127,$E127,$G127,$I127,$K127,$M127,$O127,$Q127,$S127,$U127,$W127,$Y127,$AA127,#REF!,#REF!),2)+$B127/2&gt;=K127)),($G$5/$B$5),0))))</f>
        <v/>
      </c>
      <c r="M127" s="216">
        <f t="shared" si="55"/>
        <v>960000</v>
      </c>
      <c r="N127" s="217">
        <f>IF($A127="","",IF(M127="","",IF($K$4="Media aritmética",(M127&lt;=$B127)*($G$5/$B$5)+(M127&gt;$B127)*0,IF(AND(ROUND(AVERAGE($C127,$E127,$G127,$I127,$K127,$M127,$O127,$Q127,$S127,$U127,$W127,$Y127,$AA127,#REF!,#REF!),2)-$B127/2&lt;=M127,(ROUND(AVERAGE($C127,$E127,$G127,$I127,$K127,$M127,$O127,$Q127,$S127,$U127,$W127,$Y127,$AA127,#REF!,#REF!),2)+$B127/2&gt;=M127)),($G$5/$B$5),0))))</f>
        <v>0</v>
      </c>
      <c r="O127" s="216" t="str">
        <f t="shared" si="56"/>
        <v/>
      </c>
      <c r="P127" s="217" t="str">
        <f>IF($A127="","",IF(O127="","",IF($K$4="Media aritmética",(O127&lt;=$B127)*($G$5/$B$5)+(O127&gt;$B127)*0,IF(AND(ROUND(AVERAGE($C127,$E127,$G127,$I127,$K127,$M127,$O127,$Q127,$S127,$U127,$W127,$Y127,$AA127,#REF!,#REF!),2)-$B127/2&lt;=O127,(ROUND(AVERAGE($C127,$E127,$G127,$I127,$K127,$M127,$O127,$Q127,$S127,$U127,$W127,$Y127,$AA127,#REF!,#REF!),2)+$B127/2&gt;=O127)),($G$5/$B$5),0))))</f>
        <v/>
      </c>
      <c r="Q127" s="216">
        <f t="shared" si="57"/>
        <v>480000</v>
      </c>
      <c r="R127" s="217">
        <f>IF($A127="","",IF(Q127="","",IF($K$4="Media aritmética",(Q127&lt;=$B127)*($G$5/$B$5)+(Q127&gt;$B127)*0,IF(AND(ROUND(AVERAGE($C127,$E127,$G127,$I127,$K127,$M127,$O127,$Q127,$S127,$U127,$W127,$Y127,$AA127,#REF!,#REF!),2)-$B127/2&lt;=Q127,(ROUND(AVERAGE($C127,$E127,$G127,$I127,$K127,$M127,$O127,$Q127,$S127,$U127,$W127,$Y127,$AA127,#REF!,#REF!),2)+$B127/2&gt;=Q127)),($G$5/$B$5),0))))</f>
        <v>0.79207920792079212</v>
      </c>
      <c r="S127" s="216">
        <f t="shared" si="58"/>
        <v>960000</v>
      </c>
      <c r="T127" s="217">
        <f>IF($A127="","",IF(S127="","",IF($K$4="Media aritmética",(S127&lt;=$B127)*($G$5/$B$5)+(S127&gt;$B127)*0,IF(AND(ROUND(AVERAGE($C127,$E127,$G127,$I127,$K127,$M127,$O127,$Q127,$S127,$U127,$W127,$Y127,$AA127,#REF!,#REF!),2)-$B127/2&lt;=S127,(ROUND(AVERAGE($C127,$E127,$G127,$I127,$K127,$M127,$O127,$Q127,$S127,$U127,$W127,$Y127,$AA127,#REF!,#REF!),2)+$B127/2&gt;=S127)),($G$5/$B$5),0))))</f>
        <v>0</v>
      </c>
      <c r="U127" s="216">
        <f t="shared" si="59"/>
        <v>928000</v>
      </c>
      <c r="V127" s="217">
        <f>IF($A127="","",IF(U127="","",IF($K$4="Media aritmética",(U127&lt;=$B127)*($G$5/$B$5)+(U127&gt;$B127)*0,IF(AND(ROUND(AVERAGE($C127,$E127,$G127,$I127,$K127,$M127,$O127,$Q127,$S127,$U127,$W127,$Y127,$AA127,#REF!,#REF!),2)-$B127/2&lt;=U127,(ROUND(AVERAGE($C127,$E127,$G127,$I127,$K127,$M127,$O127,$Q127,$S127,$U127,$W127,$Y127,$AA127,#REF!,#REF!),2)+$B127/2&gt;=U127)),($G$5/$B$5),0))))</f>
        <v>0</v>
      </c>
      <c r="W127" s="216" t="str">
        <f t="shared" si="60"/>
        <v/>
      </c>
      <c r="X127" s="217" t="str">
        <f>IF($A127="","",IF(W127="","",IF($K$4="Media aritmética",(W127&lt;=$B127)*($G$5/$B$5)+(W127&gt;$B127)*0,IF(AND(ROUND(AVERAGE($C127,$E127,$G127,$I127,$K127,$M127,$O127,$Q127,$S127,$U127,$W127,$Y127,$AA127,#REF!,#REF!),2)-$B127/2&lt;=W127,(ROUND(AVERAGE($C127,$E127,$G127,$I127,$K127,$M127,$O127,$Q127,$S127,$U127,$W127,$Y127,$AA127,#REF!,#REF!),2)+$B127/2&gt;=W127)),($G$5/$B$5),0))))</f>
        <v/>
      </c>
      <c r="Y127" s="216">
        <f t="shared" si="61"/>
        <v>920000</v>
      </c>
      <c r="Z127" s="217">
        <f>IF($A127="","",IF(Y127="","",IF($K$4="Media aritmética",(Y127&lt;=$B127)*($G$5/$B$5)+(Y127&gt;$B127)*0,IF(AND(ROUND(AVERAGE($C127,$E127,$G127,$I127,$K127,$M127,$O127,$Q127,$S127,$U127,$W127,$Y127,$AA127,#REF!,#REF!),2)-$B127/2&lt;=Y127,(ROUND(AVERAGE($C127,$E127,$G127,$I127,$K127,$M127,$O127,$Q127,$S127,$U127,$W127,$Y127,$AA127,#REF!,#REF!),2)+$B127/2&gt;=Y127)),($G$5/$B$5),0))))</f>
        <v>0</v>
      </c>
      <c r="AA127" s="216">
        <f t="shared" si="62"/>
        <v>973600</v>
      </c>
      <c r="AB127" s="217">
        <f>IF($A127="","",IF(AA127="","",IF($K$4="Media aritmética",(AA127&lt;=$B127)*($G$5/$B$5)+(AA127&gt;$B127)*0,IF(AND(ROUND(AVERAGE($C127,$E127,$G127,$I127,$K127,$M127,$O127,$Q127,$S127,$U127,$W127,$Y127,$AA127,#REF!,#REF!),2)-$B127/2&lt;=AA127,(ROUND(AVERAGE($C127,$E127,$G127,$I127,$K127,$M127,$O127,$Q127,$S127,$U127,$W127,$Y127,$AA127,#REF!,#REF!),2)+$B127/2&gt;=AA127)),($G$5/$B$5),0))))</f>
        <v>0</v>
      </c>
    </row>
    <row r="128" spans="1:28" s="210" customFormat="1" ht="21" customHeight="1">
      <c r="A128" s="221" t="s">
        <v>464</v>
      </c>
      <c r="B128" s="222">
        <f t="shared" si="63"/>
        <v>115861.67</v>
      </c>
      <c r="C128" s="216">
        <f t="shared" si="50"/>
        <v>96000</v>
      </c>
      <c r="D128" s="217">
        <f>IF($A128="","",IF(C128="","",IF($K$4="Media aritmética",(C128&lt;=$B128)*($G$5/$B$5)+(C128&gt;$B128)*0,IF(AND(ROUND(AVERAGE($C128,$E128,$G128,$I128,$K128,$M128,$O128,$Q128,$S128,$U128,$W128,$Y128,$AA128,#REF!,#REF!),2)-$B128/2&lt;=C128,(ROUND(AVERAGE($C128,$E128,$G128,$I128,$K128,$M128,$O128,$Q128,$S128,$U128,$W128,$Y128,$AA128,#REF!,#REF!),2)+$B128/2&gt;=C128)),($G$5/$B$5),0))))</f>
        <v>0.79207920792079212</v>
      </c>
      <c r="E128" s="216">
        <f t="shared" si="51"/>
        <v>97500</v>
      </c>
      <c r="F128" s="217">
        <f>IF($A128="","",IF(E128="","",IF($K$4="Media aritmética",(E128&lt;=$B128)*($G$5/$B$5)+(E128&gt;$B128)*0,IF(AND(ROUND(AVERAGE($C128,$E128,$G128,$I128,$K128,$M128,$O128,$Q128,$S128,$U128,$W128,$Y128,$AA128,#REF!,#REF!),2)-$B128/2&lt;=E128,(ROUND(AVERAGE($C128,$E128,$G128,$I128,$K128,$M128,$O128,$Q128,$S128,$U128,$W128,$Y128,$AA128,#REF!,#REF!),2)+$B128/2&gt;=E128)),($G$5/$B$5),0))))</f>
        <v>0.79207920792079212</v>
      </c>
      <c r="G128" s="216" t="str">
        <f t="shared" si="52"/>
        <v/>
      </c>
      <c r="H128" s="217" t="str">
        <f>IF($A128="","",IF(G128="","",IF($K$4="Media aritmética",(G128&lt;=$B128)*($G$5/$B$5)+(G128&gt;$B128)*0,IF(AND(ROUND(AVERAGE($C128,$E128,$G128,$I128,$K128,$M128,$O128,$Q128,$S128,$U128,$W128,$Y128,$AA128,#REF!,#REF!),2)-$B128/2&lt;=G128,(ROUND(AVERAGE($C128,$E128,$G128,$I128,$K128,$M128,$O128,$Q128,$S128,$U128,$W128,$Y128,$AA128,#REF!,#REF!),2)+$B128/2&gt;=G128)),($G$5/$B$5),0))))</f>
        <v/>
      </c>
      <c r="I128" s="216">
        <f t="shared" si="53"/>
        <v>93450</v>
      </c>
      <c r="J128" s="217">
        <f>IF($A128="","",IF(I128="","",IF($K$4="Media aritmética",(I128&lt;=$B128)*($G$5/$B$5)+(I128&gt;$B128)*0,IF(AND(ROUND(AVERAGE($C128,$E128,$G128,$I128,$K128,$M128,$O128,$Q128,$S128,$U128,$W128,$Y128,$AA128,#REF!,#REF!),2)-$B128/2&lt;=I128,(ROUND(AVERAGE($C128,$E128,$G128,$I128,$K128,$M128,$O128,$Q128,$S128,$U128,$W128,$Y128,$AA128,#REF!,#REF!),2)+$B128/2&gt;=I128)),($G$5/$B$5),0))))</f>
        <v>0.79207920792079212</v>
      </c>
      <c r="K128" s="216" t="str">
        <f t="shared" si="54"/>
        <v/>
      </c>
      <c r="L128" s="217" t="str">
        <f>IF($A128="","",IF(K128="","",IF($K$4="Media aritmética",(K128&lt;=$B128)*($G$5/$B$5)+(K128&gt;$B128)*0,IF(AND(ROUND(AVERAGE($C128,$E128,$G128,$I128,$K128,$M128,$O128,$Q128,$S128,$U128,$W128,$Y128,$AA128,#REF!,#REF!),2)-$B128/2&lt;=K128,(ROUND(AVERAGE($C128,$E128,$G128,$I128,$K128,$M128,$O128,$Q128,$S128,$U128,$W128,$Y128,$AA128,#REF!,#REF!),2)+$B128/2&gt;=K128)),($G$5/$B$5),0))))</f>
        <v/>
      </c>
      <c r="M128" s="216">
        <f t="shared" si="55"/>
        <v>136500</v>
      </c>
      <c r="N128" s="217">
        <f>IF($A128="","",IF(M128="","",IF($K$4="Media aritmética",(M128&lt;=$B128)*($G$5/$B$5)+(M128&gt;$B128)*0,IF(AND(ROUND(AVERAGE($C128,$E128,$G128,$I128,$K128,$M128,$O128,$Q128,$S128,$U128,$W128,$Y128,$AA128,#REF!,#REF!),2)-$B128/2&lt;=M128,(ROUND(AVERAGE($C128,$E128,$G128,$I128,$K128,$M128,$O128,$Q128,$S128,$U128,$W128,$Y128,$AA128,#REF!,#REF!),2)+$B128/2&gt;=M128)),($G$5/$B$5),0))))</f>
        <v>0</v>
      </c>
      <c r="O128" s="216" t="str">
        <f t="shared" si="56"/>
        <v/>
      </c>
      <c r="P128" s="217" t="str">
        <f>IF($A128="","",IF(O128="","",IF($K$4="Media aritmética",(O128&lt;=$B128)*($G$5/$B$5)+(O128&gt;$B128)*0,IF(AND(ROUND(AVERAGE($C128,$E128,$G128,$I128,$K128,$M128,$O128,$Q128,$S128,$U128,$W128,$Y128,$AA128,#REF!,#REF!),2)-$B128/2&lt;=O128,(ROUND(AVERAGE($C128,$E128,$G128,$I128,$K128,$M128,$O128,$Q128,$S128,$U128,$W128,$Y128,$AA128,#REF!,#REF!),2)+$B128/2&gt;=O128)),($G$5/$B$5),0))))</f>
        <v/>
      </c>
      <c r="Q128" s="216">
        <f t="shared" si="57"/>
        <v>75000</v>
      </c>
      <c r="R128" s="217">
        <f>IF($A128="","",IF(Q128="","",IF($K$4="Media aritmética",(Q128&lt;=$B128)*($G$5/$B$5)+(Q128&gt;$B128)*0,IF(AND(ROUND(AVERAGE($C128,$E128,$G128,$I128,$K128,$M128,$O128,$Q128,$S128,$U128,$W128,$Y128,$AA128,#REF!,#REF!),2)-$B128/2&lt;=Q128,(ROUND(AVERAGE($C128,$E128,$G128,$I128,$K128,$M128,$O128,$Q128,$S128,$U128,$W128,$Y128,$AA128,#REF!,#REF!),2)+$B128/2&gt;=Q128)),($G$5/$B$5),0))))</f>
        <v>0.79207920792079212</v>
      </c>
      <c r="S128" s="216">
        <f t="shared" si="58"/>
        <v>106500</v>
      </c>
      <c r="T128" s="217">
        <f>IF($A128="","",IF(S128="","",IF($K$4="Media aritmética",(S128&lt;=$B128)*($G$5/$B$5)+(S128&gt;$B128)*0,IF(AND(ROUND(AVERAGE($C128,$E128,$G128,$I128,$K128,$M128,$O128,$Q128,$S128,$U128,$W128,$Y128,$AA128,#REF!,#REF!),2)-$B128/2&lt;=S128,(ROUND(AVERAGE($C128,$E128,$G128,$I128,$K128,$M128,$O128,$Q128,$S128,$U128,$W128,$Y128,$AA128,#REF!,#REF!),2)+$B128/2&gt;=S128)),($G$5/$B$5),0))))</f>
        <v>0.79207920792079212</v>
      </c>
      <c r="U128" s="216">
        <f t="shared" si="59"/>
        <v>120000</v>
      </c>
      <c r="V128" s="217">
        <f>IF($A128="","",IF(U128="","",IF($K$4="Media aritmética",(U128&lt;=$B128)*($G$5/$B$5)+(U128&gt;$B128)*0,IF(AND(ROUND(AVERAGE($C128,$E128,$G128,$I128,$K128,$M128,$O128,$Q128,$S128,$U128,$W128,$Y128,$AA128,#REF!,#REF!),2)-$B128/2&lt;=U128,(ROUND(AVERAGE($C128,$E128,$G128,$I128,$K128,$M128,$O128,$Q128,$S128,$U128,$W128,$Y128,$AA128,#REF!,#REF!),2)+$B128/2&gt;=U128)),($G$5/$B$5),0))))</f>
        <v>0</v>
      </c>
      <c r="W128" s="216" t="str">
        <f t="shared" si="60"/>
        <v/>
      </c>
      <c r="X128" s="217" t="str">
        <f>IF($A128="","",IF(W128="","",IF($K$4="Media aritmética",(W128&lt;=$B128)*($G$5/$B$5)+(W128&gt;$B128)*0,IF(AND(ROUND(AVERAGE($C128,$E128,$G128,$I128,$K128,$M128,$O128,$Q128,$S128,$U128,$W128,$Y128,$AA128,#REF!,#REF!),2)-$B128/2&lt;=W128,(ROUND(AVERAGE($C128,$E128,$G128,$I128,$K128,$M128,$O128,$Q128,$S128,$U128,$W128,$Y128,$AA128,#REF!,#REF!),2)+$B128/2&gt;=W128)),($G$5/$B$5),0))))</f>
        <v/>
      </c>
      <c r="Y128" s="216">
        <f t="shared" si="61"/>
        <v>117000</v>
      </c>
      <c r="Z128" s="217">
        <f>IF($A128="","",IF(Y128="","",IF($K$4="Media aritmética",(Y128&lt;=$B128)*($G$5/$B$5)+(Y128&gt;$B128)*0,IF(AND(ROUND(AVERAGE($C128,$E128,$G128,$I128,$K128,$M128,$O128,$Q128,$S128,$U128,$W128,$Y128,$AA128,#REF!,#REF!),2)-$B128/2&lt;=Y128,(ROUND(AVERAGE($C128,$E128,$G128,$I128,$K128,$M128,$O128,$Q128,$S128,$U128,$W128,$Y128,$AA128,#REF!,#REF!),2)+$B128/2&gt;=Y128)),($G$5/$B$5),0))))</f>
        <v>0</v>
      </c>
      <c r="AA128" s="216">
        <f t="shared" si="62"/>
        <v>200805</v>
      </c>
      <c r="AB128" s="217">
        <f>IF($A128="","",IF(AA128="","",IF($K$4="Media aritmética",(AA128&lt;=$B128)*($G$5/$B$5)+(AA128&gt;$B128)*0,IF(AND(ROUND(AVERAGE($C128,$E128,$G128,$I128,$K128,$M128,$O128,$Q128,$S128,$U128,$W128,$Y128,$AA128,#REF!,#REF!),2)-$B128/2&lt;=AA128,(ROUND(AVERAGE($C128,$E128,$G128,$I128,$K128,$M128,$O128,$Q128,$S128,$U128,$W128,$Y128,$AA128,#REF!,#REF!),2)+$B128/2&gt;=AA128)),($G$5/$B$5),0))))</f>
        <v>0</v>
      </c>
    </row>
    <row r="129" spans="1:28" s="210" customFormat="1" ht="21" customHeight="1">
      <c r="A129" s="221" t="s">
        <v>473</v>
      </c>
      <c r="B129" s="222">
        <f t="shared" si="63"/>
        <v>333266.67</v>
      </c>
      <c r="C129" s="216">
        <f t="shared" si="50"/>
        <v>345000</v>
      </c>
      <c r="D129" s="217">
        <f>IF($A129="","",IF(C129="","",IF($K$4="Media aritmética",(C129&lt;=$B129)*($G$5/$B$5)+(C129&gt;$B129)*0,IF(AND(ROUND(AVERAGE($C129,$E129,$G129,$I129,$K129,$M129,$O129,$Q129,$S129,$U129,$W129,$Y129,$AA129,#REF!,#REF!),2)-$B129/2&lt;=C129,(ROUND(AVERAGE($C129,$E129,$G129,$I129,$K129,$M129,$O129,$Q129,$S129,$U129,$W129,$Y129,$AA129,#REF!,#REF!),2)+$B129/2&gt;=C129)),($G$5/$B$5),0))))</f>
        <v>0</v>
      </c>
      <c r="E129" s="216">
        <f t="shared" si="51"/>
        <v>250000</v>
      </c>
      <c r="F129" s="217">
        <f>IF($A129="","",IF(E129="","",IF($K$4="Media aritmética",(E129&lt;=$B129)*($G$5/$B$5)+(E129&gt;$B129)*0,IF(AND(ROUND(AVERAGE($C129,$E129,$G129,$I129,$K129,$M129,$O129,$Q129,$S129,$U129,$W129,$Y129,$AA129,#REF!,#REF!),2)-$B129/2&lt;=E129,(ROUND(AVERAGE($C129,$E129,$G129,$I129,$K129,$M129,$O129,$Q129,$S129,$U129,$W129,$Y129,$AA129,#REF!,#REF!),2)+$B129/2&gt;=E129)),($G$5/$B$5),0))))</f>
        <v>0.79207920792079212</v>
      </c>
      <c r="G129" s="216" t="str">
        <f t="shared" si="52"/>
        <v/>
      </c>
      <c r="H129" s="217" t="str">
        <f>IF($A129="","",IF(G129="","",IF($K$4="Media aritmética",(G129&lt;=$B129)*($G$5/$B$5)+(G129&gt;$B129)*0,IF(AND(ROUND(AVERAGE($C129,$E129,$G129,$I129,$K129,$M129,$O129,$Q129,$S129,$U129,$W129,$Y129,$AA129,#REF!,#REF!),2)-$B129/2&lt;=G129,(ROUND(AVERAGE($C129,$E129,$G129,$I129,$K129,$M129,$O129,$Q129,$S129,$U129,$W129,$Y129,$AA129,#REF!,#REF!),2)+$B129/2&gt;=G129)),($G$5/$B$5),0))))</f>
        <v/>
      </c>
      <c r="I129" s="216">
        <f t="shared" si="53"/>
        <v>344400</v>
      </c>
      <c r="J129" s="217">
        <f>IF($A129="","",IF(I129="","",IF($K$4="Media aritmética",(I129&lt;=$B129)*($G$5/$B$5)+(I129&gt;$B129)*0,IF(AND(ROUND(AVERAGE($C129,$E129,$G129,$I129,$K129,$M129,$O129,$Q129,$S129,$U129,$W129,$Y129,$AA129,#REF!,#REF!),2)-$B129/2&lt;=I129,(ROUND(AVERAGE($C129,$E129,$G129,$I129,$K129,$M129,$O129,$Q129,$S129,$U129,$W129,$Y129,$AA129,#REF!,#REF!),2)+$B129/2&gt;=I129)),($G$5/$B$5),0))))</f>
        <v>0</v>
      </c>
      <c r="K129" s="216" t="str">
        <f t="shared" si="54"/>
        <v/>
      </c>
      <c r="L129" s="217" t="str">
        <f>IF($A129="","",IF(K129="","",IF($K$4="Media aritmética",(K129&lt;=$B129)*($G$5/$B$5)+(K129&gt;$B129)*0,IF(AND(ROUND(AVERAGE($C129,$E129,$G129,$I129,$K129,$M129,$O129,$Q129,$S129,$U129,$W129,$Y129,$AA129,#REF!,#REF!),2)-$B129/2&lt;=K129,(ROUND(AVERAGE($C129,$E129,$G129,$I129,$K129,$M129,$O129,$Q129,$S129,$U129,$W129,$Y129,$AA129,#REF!,#REF!),2)+$B129/2&gt;=K129)),($G$5/$B$5),0))))</f>
        <v/>
      </c>
      <c r="M129" s="216">
        <f t="shared" si="55"/>
        <v>410000</v>
      </c>
      <c r="N129" s="217">
        <f>IF($A129="","",IF(M129="","",IF($K$4="Media aritmética",(M129&lt;=$B129)*($G$5/$B$5)+(M129&gt;$B129)*0,IF(AND(ROUND(AVERAGE($C129,$E129,$G129,$I129,$K129,$M129,$O129,$Q129,$S129,$U129,$W129,$Y129,$AA129,#REF!,#REF!),2)-$B129/2&lt;=M129,(ROUND(AVERAGE($C129,$E129,$G129,$I129,$K129,$M129,$O129,$Q129,$S129,$U129,$W129,$Y129,$AA129,#REF!,#REF!),2)+$B129/2&gt;=M129)),($G$5/$B$5),0))))</f>
        <v>0</v>
      </c>
      <c r="O129" s="216" t="str">
        <f t="shared" si="56"/>
        <v/>
      </c>
      <c r="P129" s="217" t="str">
        <f>IF($A129="","",IF(O129="","",IF($K$4="Media aritmética",(O129&lt;=$B129)*($G$5/$B$5)+(O129&gt;$B129)*0,IF(AND(ROUND(AVERAGE($C129,$E129,$G129,$I129,$K129,$M129,$O129,$Q129,$S129,$U129,$W129,$Y129,$AA129,#REF!,#REF!),2)-$B129/2&lt;=O129,(ROUND(AVERAGE($C129,$E129,$G129,$I129,$K129,$M129,$O129,$Q129,$S129,$U129,$W129,$Y129,$AA129,#REF!,#REF!),2)+$B129/2&gt;=O129)),($G$5/$B$5),0))))</f>
        <v/>
      </c>
      <c r="Q129" s="216">
        <f t="shared" si="57"/>
        <v>250000</v>
      </c>
      <c r="R129" s="217">
        <f>IF($A129="","",IF(Q129="","",IF($K$4="Media aritmética",(Q129&lt;=$B129)*($G$5/$B$5)+(Q129&gt;$B129)*0,IF(AND(ROUND(AVERAGE($C129,$E129,$G129,$I129,$K129,$M129,$O129,$Q129,$S129,$U129,$W129,$Y129,$AA129,#REF!,#REF!),2)-$B129/2&lt;=Q129,(ROUND(AVERAGE($C129,$E129,$G129,$I129,$K129,$M129,$O129,$Q129,$S129,$U129,$W129,$Y129,$AA129,#REF!,#REF!),2)+$B129/2&gt;=Q129)),($G$5/$B$5),0))))</f>
        <v>0.79207920792079212</v>
      </c>
      <c r="S129" s="216">
        <f t="shared" si="58"/>
        <v>410000</v>
      </c>
      <c r="T129" s="217">
        <f>IF($A129="","",IF(S129="","",IF($K$4="Media aritmética",(S129&lt;=$B129)*($G$5/$B$5)+(S129&gt;$B129)*0,IF(AND(ROUND(AVERAGE($C129,$E129,$G129,$I129,$K129,$M129,$O129,$Q129,$S129,$U129,$W129,$Y129,$AA129,#REF!,#REF!),2)-$B129/2&lt;=S129,(ROUND(AVERAGE($C129,$E129,$G129,$I129,$K129,$M129,$O129,$Q129,$S129,$U129,$W129,$Y129,$AA129,#REF!,#REF!),2)+$B129/2&gt;=S129)),($G$5/$B$5),0))))</f>
        <v>0</v>
      </c>
      <c r="U129" s="216">
        <f t="shared" si="59"/>
        <v>375000</v>
      </c>
      <c r="V129" s="217">
        <f>IF($A129="","",IF(U129="","",IF($K$4="Media aritmética",(U129&lt;=$B129)*($G$5/$B$5)+(U129&gt;$B129)*0,IF(AND(ROUND(AVERAGE($C129,$E129,$G129,$I129,$K129,$M129,$O129,$Q129,$S129,$U129,$W129,$Y129,$AA129,#REF!,#REF!),2)-$B129/2&lt;=U129,(ROUND(AVERAGE($C129,$E129,$G129,$I129,$K129,$M129,$O129,$Q129,$S129,$U129,$W129,$Y129,$AA129,#REF!,#REF!),2)+$B129/2&gt;=U129)),($G$5/$B$5),0))))</f>
        <v>0</v>
      </c>
      <c r="W129" s="216" t="str">
        <f t="shared" si="60"/>
        <v/>
      </c>
      <c r="X129" s="217" t="str">
        <f>IF($A129="","",IF(W129="","",IF($K$4="Media aritmética",(W129&lt;=$B129)*($G$5/$B$5)+(W129&gt;$B129)*0,IF(AND(ROUND(AVERAGE($C129,$E129,$G129,$I129,$K129,$M129,$O129,$Q129,$S129,$U129,$W129,$Y129,$AA129,#REF!,#REF!),2)-$B129/2&lt;=W129,(ROUND(AVERAGE($C129,$E129,$G129,$I129,$K129,$M129,$O129,$Q129,$S129,$U129,$W129,$Y129,$AA129,#REF!,#REF!),2)+$B129/2&gt;=W129)),($G$5/$B$5),0))))</f>
        <v/>
      </c>
      <c r="Y129" s="216">
        <f t="shared" si="61"/>
        <v>375000</v>
      </c>
      <c r="Z129" s="217">
        <f>IF($A129="","",IF(Y129="","",IF($K$4="Media aritmética",(Y129&lt;=$B129)*($G$5/$B$5)+(Y129&gt;$B129)*0,IF(AND(ROUND(AVERAGE($C129,$E129,$G129,$I129,$K129,$M129,$O129,$Q129,$S129,$U129,$W129,$Y129,$AA129,#REF!,#REF!),2)-$B129/2&lt;=Y129,(ROUND(AVERAGE($C129,$E129,$G129,$I129,$K129,$M129,$O129,$Q129,$S129,$U129,$W129,$Y129,$AA129,#REF!,#REF!),2)+$B129/2&gt;=Y129)),($G$5/$B$5),0))))</f>
        <v>0</v>
      </c>
      <c r="AA129" s="216">
        <f t="shared" si="62"/>
        <v>240000</v>
      </c>
      <c r="AB129" s="217">
        <f>IF($A129="","",IF(AA129="","",IF($K$4="Media aritmética",(AA129&lt;=$B129)*($G$5/$B$5)+(AA129&gt;$B129)*0,IF(AND(ROUND(AVERAGE($C129,$E129,$G129,$I129,$K129,$M129,$O129,$Q129,$S129,$U129,$W129,$Y129,$AA129,#REF!,#REF!),2)-$B129/2&lt;=AA129,(ROUND(AVERAGE($C129,$E129,$G129,$I129,$K129,$M129,$O129,$Q129,$S129,$U129,$W129,$Y129,$AA129,#REF!,#REF!),2)+$B129/2&gt;=AA129)),($G$5/$B$5),0))))</f>
        <v>0.79207920792079212</v>
      </c>
    </row>
    <row r="130" spans="1:28" s="210" customFormat="1" ht="21" customHeight="1">
      <c r="A130" s="221" t="s">
        <v>475</v>
      </c>
      <c r="B130" s="222">
        <f t="shared" si="63"/>
        <v>122035.67</v>
      </c>
      <c r="C130" s="216">
        <f t="shared" si="50"/>
        <v>137400</v>
      </c>
      <c r="D130" s="217">
        <f>IF($A130="","",IF(C130="","",IF($K$4="Media aritmética",(C130&lt;=$B130)*($G$5/$B$5)+(C130&gt;$B130)*0,IF(AND(ROUND(AVERAGE($C130,$E130,$G130,$I130,$K130,$M130,$O130,$Q130,$S130,$U130,$W130,$Y130,$AA130,#REF!,#REF!),2)-$B130/2&lt;=C130,(ROUND(AVERAGE($C130,$E130,$G130,$I130,$K130,$M130,$O130,$Q130,$S130,$U130,$W130,$Y130,$AA130,#REF!,#REF!),2)+$B130/2&gt;=C130)),($G$5/$B$5),0))))</f>
        <v>0</v>
      </c>
      <c r="E130" s="216">
        <f t="shared" si="51"/>
        <v>135000</v>
      </c>
      <c r="F130" s="217">
        <f>IF($A130="","",IF(E130="","",IF($K$4="Media aritmética",(E130&lt;=$B130)*($G$5/$B$5)+(E130&gt;$B130)*0,IF(AND(ROUND(AVERAGE($C130,$E130,$G130,$I130,$K130,$M130,$O130,$Q130,$S130,$U130,$W130,$Y130,$AA130,#REF!,#REF!),2)-$B130/2&lt;=E130,(ROUND(AVERAGE($C130,$E130,$G130,$I130,$K130,$M130,$O130,$Q130,$S130,$U130,$W130,$Y130,$AA130,#REF!,#REF!),2)+$B130/2&gt;=E130)),($G$5/$B$5),0))))</f>
        <v>0</v>
      </c>
      <c r="G130" s="216" t="str">
        <f t="shared" si="52"/>
        <v/>
      </c>
      <c r="H130" s="217" t="str">
        <f>IF($A130="","",IF(G130="","",IF($K$4="Media aritmética",(G130&lt;=$B130)*($G$5/$B$5)+(G130&gt;$B130)*0,IF(AND(ROUND(AVERAGE($C130,$E130,$G130,$I130,$K130,$M130,$O130,$Q130,$S130,$U130,$W130,$Y130,$AA130,#REF!,#REF!),2)-$B130/2&lt;=G130,(ROUND(AVERAGE($C130,$E130,$G130,$I130,$K130,$M130,$O130,$Q130,$S130,$U130,$W130,$Y130,$AA130,#REF!,#REF!),2)+$B130/2&gt;=G130)),($G$5/$B$5),0))))</f>
        <v/>
      </c>
      <c r="I130" s="216">
        <f t="shared" si="53"/>
        <v>135495</v>
      </c>
      <c r="J130" s="217">
        <f>IF($A130="","",IF(I130="","",IF($K$4="Media aritmética",(I130&lt;=$B130)*($G$5/$B$5)+(I130&gt;$B130)*0,IF(AND(ROUND(AVERAGE($C130,$E130,$G130,$I130,$K130,$M130,$O130,$Q130,$S130,$U130,$W130,$Y130,$AA130,#REF!,#REF!),2)-$B130/2&lt;=I130,(ROUND(AVERAGE($C130,$E130,$G130,$I130,$K130,$M130,$O130,$Q130,$S130,$U130,$W130,$Y130,$AA130,#REF!,#REF!),2)+$B130/2&gt;=I130)),($G$5/$B$5),0))))</f>
        <v>0</v>
      </c>
      <c r="K130" s="216" t="str">
        <f t="shared" si="54"/>
        <v/>
      </c>
      <c r="L130" s="217" t="str">
        <f>IF($A130="","",IF(K130="","",IF($K$4="Media aritmética",(K130&lt;=$B130)*($G$5/$B$5)+(K130&gt;$B130)*0,IF(AND(ROUND(AVERAGE($C130,$E130,$G130,$I130,$K130,$M130,$O130,$Q130,$S130,$U130,$W130,$Y130,$AA130,#REF!,#REF!),2)-$B130/2&lt;=K130,(ROUND(AVERAGE($C130,$E130,$G130,$I130,$K130,$M130,$O130,$Q130,$S130,$U130,$W130,$Y130,$AA130,#REF!,#REF!),2)+$B130/2&gt;=K130)),($G$5/$B$5),0))))</f>
        <v/>
      </c>
      <c r="M130" s="216">
        <f t="shared" si="55"/>
        <v>63000</v>
      </c>
      <c r="N130" s="217">
        <f>IF($A130="","",IF(M130="","",IF($K$4="Media aritmética",(M130&lt;=$B130)*($G$5/$B$5)+(M130&gt;$B130)*0,IF(AND(ROUND(AVERAGE($C130,$E130,$G130,$I130,$K130,$M130,$O130,$Q130,$S130,$U130,$W130,$Y130,$AA130,#REF!,#REF!),2)-$B130/2&lt;=M130,(ROUND(AVERAGE($C130,$E130,$G130,$I130,$K130,$M130,$O130,$Q130,$S130,$U130,$W130,$Y130,$AA130,#REF!,#REF!),2)+$B130/2&gt;=M130)),($G$5/$B$5),0))))</f>
        <v>0.79207920792079212</v>
      </c>
      <c r="O130" s="216" t="str">
        <f t="shared" si="56"/>
        <v/>
      </c>
      <c r="P130" s="217" t="str">
        <f>IF($A130="","",IF(O130="","",IF($K$4="Media aritmética",(O130&lt;=$B130)*($G$5/$B$5)+(O130&gt;$B130)*0,IF(AND(ROUND(AVERAGE($C130,$E130,$G130,$I130,$K130,$M130,$O130,$Q130,$S130,$U130,$W130,$Y130,$AA130,#REF!,#REF!),2)-$B130/2&lt;=O130,(ROUND(AVERAGE($C130,$E130,$G130,$I130,$K130,$M130,$O130,$Q130,$S130,$U130,$W130,$Y130,$AA130,#REF!,#REF!),2)+$B130/2&gt;=O130)),($G$5/$B$5),0))))</f>
        <v/>
      </c>
      <c r="Q130" s="216">
        <f t="shared" si="57"/>
        <v>240000</v>
      </c>
      <c r="R130" s="217">
        <f>IF($A130="","",IF(Q130="","",IF($K$4="Media aritmética",(Q130&lt;=$B130)*($G$5/$B$5)+(Q130&gt;$B130)*0,IF(AND(ROUND(AVERAGE($C130,$E130,$G130,$I130,$K130,$M130,$O130,$Q130,$S130,$U130,$W130,$Y130,$AA130,#REF!,#REF!),2)-$B130/2&lt;=Q130,(ROUND(AVERAGE($C130,$E130,$G130,$I130,$K130,$M130,$O130,$Q130,$S130,$U130,$W130,$Y130,$AA130,#REF!,#REF!),2)+$B130/2&gt;=Q130)),($G$5/$B$5),0))))</f>
        <v>0</v>
      </c>
      <c r="S130" s="216">
        <f t="shared" si="58"/>
        <v>105000</v>
      </c>
      <c r="T130" s="217">
        <f>IF($A130="","",IF(S130="","",IF($K$4="Media aritmética",(S130&lt;=$B130)*($G$5/$B$5)+(S130&gt;$B130)*0,IF(AND(ROUND(AVERAGE($C130,$E130,$G130,$I130,$K130,$M130,$O130,$Q130,$S130,$U130,$W130,$Y130,$AA130,#REF!,#REF!),2)-$B130/2&lt;=S130,(ROUND(AVERAGE($C130,$E130,$G130,$I130,$K130,$M130,$O130,$Q130,$S130,$U130,$W130,$Y130,$AA130,#REF!,#REF!),2)+$B130/2&gt;=S130)),($G$5/$B$5),0))))</f>
        <v>0.79207920792079212</v>
      </c>
      <c r="U130" s="216">
        <f t="shared" si="59"/>
        <v>108000</v>
      </c>
      <c r="V130" s="217">
        <f>IF($A130="","",IF(U130="","",IF($K$4="Media aritmética",(U130&lt;=$B130)*($G$5/$B$5)+(U130&gt;$B130)*0,IF(AND(ROUND(AVERAGE($C130,$E130,$G130,$I130,$K130,$M130,$O130,$Q130,$S130,$U130,$W130,$Y130,$AA130,#REF!,#REF!),2)-$B130/2&lt;=U130,(ROUND(AVERAGE($C130,$E130,$G130,$I130,$K130,$M130,$O130,$Q130,$S130,$U130,$W130,$Y130,$AA130,#REF!,#REF!),2)+$B130/2&gt;=U130)),($G$5/$B$5),0))))</f>
        <v>0.79207920792079212</v>
      </c>
      <c r="W130" s="216" t="str">
        <f t="shared" si="60"/>
        <v/>
      </c>
      <c r="X130" s="217" t="str">
        <f>IF($A130="","",IF(W130="","",IF($K$4="Media aritmética",(W130&lt;=$B130)*($G$5/$B$5)+(W130&gt;$B130)*0,IF(AND(ROUND(AVERAGE($C130,$E130,$G130,$I130,$K130,$M130,$O130,$Q130,$S130,$U130,$W130,$Y130,$AA130,#REF!,#REF!),2)-$B130/2&lt;=W130,(ROUND(AVERAGE($C130,$E130,$G130,$I130,$K130,$M130,$O130,$Q130,$S130,$U130,$W130,$Y130,$AA130,#REF!,#REF!),2)+$B130/2&gt;=W130)),($G$5/$B$5),0))))</f>
        <v/>
      </c>
      <c r="Y130" s="216">
        <f t="shared" si="61"/>
        <v>105000</v>
      </c>
      <c r="Z130" s="217">
        <f>IF($A130="","",IF(Y130="","",IF($K$4="Media aritmética",(Y130&lt;=$B130)*($G$5/$B$5)+(Y130&gt;$B130)*0,IF(AND(ROUND(AVERAGE($C130,$E130,$G130,$I130,$K130,$M130,$O130,$Q130,$S130,$U130,$W130,$Y130,$AA130,#REF!,#REF!),2)-$B130/2&lt;=Y130,(ROUND(AVERAGE($C130,$E130,$G130,$I130,$K130,$M130,$O130,$Q130,$S130,$U130,$W130,$Y130,$AA130,#REF!,#REF!),2)+$B130/2&gt;=Y130)),($G$5/$B$5),0))))</f>
        <v>0.79207920792079212</v>
      </c>
      <c r="AA130" s="216">
        <f t="shared" si="62"/>
        <v>69426</v>
      </c>
      <c r="AB130" s="217">
        <f>IF($A130="","",IF(AA130="","",IF($K$4="Media aritmética",(AA130&lt;=$B130)*($G$5/$B$5)+(AA130&gt;$B130)*0,IF(AND(ROUND(AVERAGE($C130,$E130,$G130,$I130,$K130,$M130,$O130,$Q130,$S130,$U130,$W130,$Y130,$AA130,#REF!,#REF!),2)-$B130/2&lt;=AA130,(ROUND(AVERAGE($C130,$E130,$G130,$I130,$K130,$M130,$O130,$Q130,$S130,$U130,$W130,$Y130,$AA130,#REF!,#REF!),2)+$B130/2&gt;=AA130)),($G$5/$B$5),0))))</f>
        <v>0.79207920792079212</v>
      </c>
    </row>
    <row r="131" spans="1:28" s="210" customFormat="1" ht="21" customHeight="1">
      <c r="A131" s="221" t="s">
        <v>476</v>
      </c>
      <c r="B131" s="222">
        <f t="shared" si="63"/>
        <v>319017.78000000003</v>
      </c>
      <c r="C131" s="216">
        <f t="shared" si="50"/>
        <v>152000</v>
      </c>
      <c r="D131" s="217">
        <f>IF($A131="","",IF(C131="","",IF($K$4="Media aritmética",(C131&lt;=$B131)*($G$5/$B$5)+(C131&gt;$B131)*0,IF(AND(ROUND(AVERAGE($C131,$E131,$G131,$I131,$K131,$M131,$O131,$Q131,$S131,$U131,$W131,$Y131,$AA131,#REF!,#REF!),2)-$B131/2&lt;=C131,(ROUND(AVERAGE($C131,$E131,$G131,$I131,$K131,$M131,$O131,$Q131,$S131,$U131,$W131,$Y131,$AA131,#REF!,#REF!),2)+$B131/2&gt;=C131)),($G$5/$B$5),0))))</f>
        <v>0.79207920792079212</v>
      </c>
      <c r="E131" s="216">
        <f t="shared" si="51"/>
        <v>50000</v>
      </c>
      <c r="F131" s="217">
        <f>IF($A131="","",IF(E131="","",IF($K$4="Media aritmética",(E131&lt;=$B131)*($G$5/$B$5)+(E131&gt;$B131)*0,IF(AND(ROUND(AVERAGE($C131,$E131,$G131,$I131,$K131,$M131,$O131,$Q131,$S131,$U131,$W131,$Y131,$AA131,#REF!,#REF!),2)-$B131/2&lt;=E131,(ROUND(AVERAGE($C131,$E131,$G131,$I131,$K131,$M131,$O131,$Q131,$S131,$U131,$W131,$Y131,$AA131,#REF!,#REF!),2)+$B131/2&gt;=E131)),($G$5/$B$5),0))))</f>
        <v>0.79207920792079212</v>
      </c>
      <c r="G131" s="216" t="str">
        <f t="shared" si="52"/>
        <v/>
      </c>
      <c r="H131" s="217" t="str">
        <f>IF($A131="","",IF(G131="","",IF($K$4="Media aritmética",(G131&lt;=$B131)*($G$5/$B$5)+(G131&gt;$B131)*0,IF(AND(ROUND(AVERAGE($C131,$E131,$G131,$I131,$K131,$M131,$O131,$Q131,$S131,$U131,$W131,$Y131,$AA131,#REF!,#REF!),2)-$B131/2&lt;=G131,(ROUND(AVERAGE($C131,$E131,$G131,$I131,$K131,$M131,$O131,$Q131,$S131,$U131,$W131,$Y131,$AA131,#REF!,#REF!),2)+$B131/2&gt;=G131)),($G$5/$B$5),0))))</f>
        <v/>
      </c>
      <c r="I131" s="216">
        <f t="shared" si="53"/>
        <v>149160</v>
      </c>
      <c r="J131" s="217">
        <f>IF($A131="","",IF(I131="","",IF($K$4="Media aritmética",(I131&lt;=$B131)*($G$5/$B$5)+(I131&gt;$B131)*0,IF(AND(ROUND(AVERAGE($C131,$E131,$G131,$I131,$K131,$M131,$O131,$Q131,$S131,$U131,$W131,$Y131,$AA131,#REF!,#REF!),2)-$B131/2&lt;=I131,(ROUND(AVERAGE($C131,$E131,$G131,$I131,$K131,$M131,$O131,$Q131,$S131,$U131,$W131,$Y131,$AA131,#REF!,#REF!),2)+$B131/2&gt;=I131)),($G$5/$B$5),0))))</f>
        <v>0.79207920792079212</v>
      </c>
      <c r="K131" s="216" t="str">
        <f t="shared" si="54"/>
        <v/>
      </c>
      <c r="L131" s="217" t="str">
        <f>IF($A131="","",IF(K131="","",IF($K$4="Media aritmética",(K131&lt;=$B131)*($G$5/$B$5)+(K131&gt;$B131)*0,IF(AND(ROUND(AVERAGE($C131,$E131,$G131,$I131,$K131,$M131,$O131,$Q131,$S131,$U131,$W131,$Y131,$AA131,#REF!,#REF!),2)-$B131/2&lt;=K131,(ROUND(AVERAGE($C131,$E131,$G131,$I131,$K131,$M131,$O131,$Q131,$S131,$U131,$W131,$Y131,$AA131,#REF!,#REF!),2)+$B131/2&gt;=K131)),($G$5/$B$5),0))))</f>
        <v/>
      </c>
      <c r="M131" s="216">
        <f t="shared" si="55"/>
        <v>144000</v>
      </c>
      <c r="N131" s="217">
        <f>IF($A131="","",IF(M131="","",IF($K$4="Media aritmética",(M131&lt;=$B131)*($G$5/$B$5)+(M131&gt;$B131)*0,IF(AND(ROUND(AVERAGE($C131,$E131,$G131,$I131,$K131,$M131,$O131,$Q131,$S131,$U131,$W131,$Y131,$AA131,#REF!,#REF!),2)-$B131/2&lt;=M131,(ROUND(AVERAGE($C131,$E131,$G131,$I131,$K131,$M131,$O131,$Q131,$S131,$U131,$W131,$Y131,$AA131,#REF!,#REF!),2)+$B131/2&gt;=M131)),($G$5/$B$5),0))))</f>
        <v>0.79207920792079212</v>
      </c>
      <c r="O131" s="216" t="str">
        <f t="shared" si="56"/>
        <v/>
      </c>
      <c r="P131" s="217" t="str">
        <f>IF($A131="","",IF(O131="","",IF($K$4="Media aritmética",(O131&lt;=$B131)*($G$5/$B$5)+(O131&gt;$B131)*0,IF(AND(ROUND(AVERAGE($C131,$E131,$G131,$I131,$K131,$M131,$O131,$Q131,$S131,$U131,$W131,$Y131,$AA131,#REF!,#REF!),2)-$B131/2&lt;=O131,(ROUND(AVERAGE($C131,$E131,$G131,$I131,$K131,$M131,$O131,$Q131,$S131,$U131,$W131,$Y131,$AA131,#REF!,#REF!),2)+$B131/2&gt;=O131)),($G$5/$B$5),0))))</f>
        <v/>
      </c>
      <c r="Q131" s="216">
        <f t="shared" si="57"/>
        <v>1200000</v>
      </c>
      <c r="R131" s="217">
        <f>IF($A131="","",IF(Q131="","",IF($K$4="Media aritmética",(Q131&lt;=$B131)*($G$5/$B$5)+(Q131&gt;$B131)*0,IF(AND(ROUND(AVERAGE($C131,$E131,$G131,$I131,$K131,$M131,$O131,$Q131,$S131,$U131,$W131,$Y131,$AA131,#REF!,#REF!),2)-$B131/2&lt;=Q131,(ROUND(AVERAGE($C131,$E131,$G131,$I131,$K131,$M131,$O131,$Q131,$S131,$U131,$W131,$Y131,$AA131,#REF!,#REF!),2)+$B131/2&gt;=Q131)),($G$5/$B$5),0))))</f>
        <v>0</v>
      </c>
      <c r="S131" s="216">
        <f t="shared" si="58"/>
        <v>256000</v>
      </c>
      <c r="T131" s="217">
        <f>IF($A131="","",IF(S131="","",IF($K$4="Media aritmética",(S131&lt;=$B131)*($G$5/$B$5)+(S131&gt;$B131)*0,IF(AND(ROUND(AVERAGE($C131,$E131,$G131,$I131,$K131,$M131,$O131,$Q131,$S131,$U131,$W131,$Y131,$AA131,#REF!,#REF!),2)-$B131/2&lt;=S131,(ROUND(AVERAGE($C131,$E131,$G131,$I131,$K131,$M131,$O131,$Q131,$S131,$U131,$W131,$Y131,$AA131,#REF!,#REF!),2)+$B131/2&gt;=S131)),($G$5/$B$5),0))))</f>
        <v>0.79207920792079212</v>
      </c>
      <c r="U131" s="216">
        <f t="shared" si="59"/>
        <v>250000</v>
      </c>
      <c r="V131" s="217">
        <f>IF($A131="","",IF(U131="","",IF($K$4="Media aritmética",(U131&lt;=$B131)*($G$5/$B$5)+(U131&gt;$B131)*0,IF(AND(ROUND(AVERAGE($C131,$E131,$G131,$I131,$K131,$M131,$O131,$Q131,$S131,$U131,$W131,$Y131,$AA131,#REF!,#REF!),2)-$B131/2&lt;=U131,(ROUND(AVERAGE($C131,$E131,$G131,$I131,$K131,$M131,$O131,$Q131,$S131,$U131,$W131,$Y131,$AA131,#REF!,#REF!),2)+$B131/2&gt;=U131)),($G$5/$B$5),0))))</f>
        <v>0.79207920792079212</v>
      </c>
      <c r="W131" s="216" t="str">
        <f t="shared" si="60"/>
        <v/>
      </c>
      <c r="X131" s="217" t="str">
        <f>IF($A131="","",IF(W131="","",IF($K$4="Media aritmética",(W131&lt;=$B131)*($G$5/$B$5)+(W131&gt;$B131)*0,IF(AND(ROUND(AVERAGE($C131,$E131,$G131,$I131,$K131,$M131,$O131,$Q131,$S131,$U131,$W131,$Y131,$AA131,#REF!,#REF!),2)-$B131/2&lt;=W131,(ROUND(AVERAGE($C131,$E131,$G131,$I131,$K131,$M131,$O131,$Q131,$S131,$U131,$W131,$Y131,$AA131,#REF!,#REF!),2)+$B131/2&gt;=W131)),($G$5/$B$5),0))))</f>
        <v/>
      </c>
      <c r="Y131" s="216">
        <f t="shared" si="61"/>
        <v>244000</v>
      </c>
      <c r="Z131" s="217">
        <f>IF($A131="","",IF(Y131="","",IF($K$4="Media aritmética",(Y131&lt;=$B131)*($G$5/$B$5)+(Y131&gt;$B131)*0,IF(AND(ROUND(AVERAGE($C131,$E131,$G131,$I131,$K131,$M131,$O131,$Q131,$S131,$U131,$W131,$Y131,$AA131,#REF!,#REF!),2)-$B131/2&lt;=Y131,(ROUND(AVERAGE($C131,$E131,$G131,$I131,$K131,$M131,$O131,$Q131,$S131,$U131,$W131,$Y131,$AA131,#REF!,#REF!),2)+$B131/2&gt;=Y131)),($G$5/$B$5),0))))</f>
        <v>0.79207920792079212</v>
      </c>
      <c r="AA131" s="216">
        <f t="shared" si="62"/>
        <v>426000</v>
      </c>
      <c r="AB131" s="217">
        <f>IF($A131="","",IF(AA131="","",IF($K$4="Media aritmética",(AA131&lt;=$B131)*($G$5/$B$5)+(AA131&gt;$B131)*0,IF(AND(ROUND(AVERAGE($C131,$E131,$G131,$I131,$K131,$M131,$O131,$Q131,$S131,$U131,$W131,$Y131,$AA131,#REF!,#REF!),2)-$B131/2&lt;=AA131,(ROUND(AVERAGE($C131,$E131,$G131,$I131,$K131,$M131,$O131,$Q131,$S131,$U131,$W131,$Y131,$AA131,#REF!,#REF!),2)+$B131/2&gt;=AA131)),($G$5/$B$5),0))))</f>
        <v>0</v>
      </c>
    </row>
    <row r="132" spans="1:28" s="210" customFormat="1" ht="21" customHeight="1">
      <c r="A132" s="221" t="s">
        <v>478</v>
      </c>
      <c r="B132" s="222">
        <f t="shared" si="63"/>
        <v>89330.67</v>
      </c>
      <c r="C132" s="216">
        <f t="shared" si="50"/>
        <v>33600</v>
      </c>
      <c r="D132" s="217">
        <f>IF($A132="","",IF(C132="","",IF($K$4="Media aritmética",(C132&lt;=$B132)*($G$5/$B$5)+(C132&gt;$B132)*0,IF(AND(ROUND(AVERAGE($C132,$E132,$G132,$I132,$K132,$M132,$O132,$Q132,$S132,$U132,$W132,$Y132,$AA132,#REF!,#REF!),2)-$B132/2&lt;=C132,(ROUND(AVERAGE($C132,$E132,$G132,$I132,$K132,$M132,$O132,$Q132,$S132,$U132,$W132,$Y132,$AA132,#REF!,#REF!),2)+$B132/2&gt;=C132)),($G$5/$B$5),0))))</f>
        <v>0.79207920792079212</v>
      </c>
      <c r="E132" s="216">
        <f t="shared" si="51"/>
        <v>12000</v>
      </c>
      <c r="F132" s="217">
        <f>IF($A132="","",IF(E132="","",IF($K$4="Media aritmética",(E132&lt;=$B132)*($G$5/$B$5)+(E132&gt;$B132)*0,IF(AND(ROUND(AVERAGE($C132,$E132,$G132,$I132,$K132,$M132,$O132,$Q132,$S132,$U132,$W132,$Y132,$AA132,#REF!,#REF!),2)-$B132/2&lt;=E132,(ROUND(AVERAGE($C132,$E132,$G132,$I132,$K132,$M132,$O132,$Q132,$S132,$U132,$W132,$Y132,$AA132,#REF!,#REF!),2)+$B132/2&gt;=E132)),($G$5/$B$5),0))))</f>
        <v>0.79207920792079212</v>
      </c>
      <c r="G132" s="216" t="str">
        <f t="shared" si="52"/>
        <v/>
      </c>
      <c r="H132" s="217" t="str">
        <f>IF($A132="","",IF(G132="","",IF($K$4="Media aritmética",(G132&lt;=$B132)*($G$5/$B$5)+(G132&gt;$B132)*0,IF(AND(ROUND(AVERAGE($C132,$E132,$G132,$I132,$K132,$M132,$O132,$Q132,$S132,$U132,$W132,$Y132,$AA132,#REF!,#REF!),2)-$B132/2&lt;=G132,(ROUND(AVERAGE($C132,$E132,$G132,$I132,$K132,$M132,$O132,$Q132,$S132,$U132,$W132,$Y132,$AA132,#REF!,#REF!),2)+$B132/2&gt;=G132)),($G$5/$B$5),0))))</f>
        <v/>
      </c>
      <c r="I132" s="216">
        <f t="shared" si="53"/>
        <v>32776</v>
      </c>
      <c r="J132" s="217">
        <f>IF($A132="","",IF(I132="","",IF($K$4="Media aritmética",(I132&lt;=$B132)*($G$5/$B$5)+(I132&gt;$B132)*0,IF(AND(ROUND(AVERAGE($C132,$E132,$G132,$I132,$K132,$M132,$O132,$Q132,$S132,$U132,$W132,$Y132,$AA132,#REF!,#REF!),2)-$B132/2&lt;=I132,(ROUND(AVERAGE($C132,$E132,$G132,$I132,$K132,$M132,$O132,$Q132,$S132,$U132,$W132,$Y132,$AA132,#REF!,#REF!),2)+$B132/2&gt;=I132)),($G$5/$B$5),0))))</f>
        <v>0.79207920792079212</v>
      </c>
      <c r="K132" s="216" t="str">
        <f t="shared" si="54"/>
        <v/>
      </c>
      <c r="L132" s="217" t="str">
        <f>IF($A132="","",IF(K132="","",IF($K$4="Media aritmética",(K132&lt;=$B132)*($G$5/$B$5)+(K132&gt;$B132)*0,IF(AND(ROUND(AVERAGE($C132,$E132,$G132,$I132,$K132,$M132,$O132,$Q132,$S132,$U132,$W132,$Y132,$AA132,#REF!,#REF!),2)-$B132/2&lt;=K132,(ROUND(AVERAGE($C132,$E132,$G132,$I132,$K132,$M132,$O132,$Q132,$S132,$U132,$W132,$Y132,$AA132,#REF!,#REF!),2)+$B132/2&gt;=K132)),($G$5/$B$5),0))))</f>
        <v/>
      </c>
      <c r="M132" s="216">
        <f t="shared" si="55"/>
        <v>25600</v>
      </c>
      <c r="N132" s="217">
        <f>IF($A132="","",IF(M132="","",IF($K$4="Media aritmética",(M132&lt;=$B132)*($G$5/$B$5)+(M132&gt;$B132)*0,IF(AND(ROUND(AVERAGE($C132,$E132,$G132,$I132,$K132,$M132,$O132,$Q132,$S132,$U132,$W132,$Y132,$AA132,#REF!,#REF!),2)-$B132/2&lt;=M132,(ROUND(AVERAGE($C132,$E132,$G132,$I132,$K132,$M132,$O132,$Q132,$S132,$U132,$W132,$Y132,$AA132,#REF!,#REF!),2)+$B132/2&gt;=M132)),($G$5/$B$5),0))))</f>
        <v>0.79207920792079212</v>
      </c>
      <c r="O132" s="216" t="str">
        <f t="shared" si="56"/>
        <v/>
      </c>
      <c r="P132" s="217" t="str">
        <f>IF($A132="","",IF(O132="","",IF($K$4="Media aritmética",(O132&lt;=$B132)*($G$5/$B$5)+(O132&gt;$B132)*0,IF(AND(ROUND(AVERAGE($C132,$E132,$G132,$I132,$K132,$M132,$O132,$Q132,$S132,$U132,$W132,$Y132,$AA132,#REF!,#REF!),2)-$B132/2&lt;=O132,(ROUND(AVERAGE($C132,$E132,$G132,$I132,$K132,$M132,$O132,$Q132,$S132,$U132,$W132,$Y132,$AA132,#REF!,#REF!),2)+$B132/2&gt;=O132)),($G$5/$B$5),0))))</f>
        <v/>
      </c>
      <c r="Q132" s="216">
        <f t="shared" si="57"/>
        <v>480000</v>
      </c>
      <c r="R132" s="217">
        <f>IF($A132="","",IF(Q132="","",IF($K$4="Media aritmética",(Q132&lt;=$B132)*($G$5/$B$5)+(Q132&gt;$B132)*0,IF(AND(ROUND(AVERAGE($C132,$E132,$G132,$I132,$K132,$M132,$O132,$Q132,$S132,$U132,$W132,$Y132,$AA132,#REF!,#REF!),2)-$B132/2&lt;=Q132,(ROUND(AVERAGE($C132,$E132,$G132,$I132,$K132,$M132,$O132,$Q132,$S132,$U132,$W132,$Y132,$AA132,#REF!,#REF!),2)+$B132/2&gt;=Q132)),($G$5/$B$5),0))))</f>
        <v>0</v>
      </c>
      <c r="S132" s="216">
        <f t="shared" si="58"/>
        <v>49600</v>
      </c>
      <c r="T132" s="217">
        <f>IF($A132="","",IF(S132="","",IF($K$4="Media aritmética",(S132&lt;=$B132)*($G$5/$B$5)+(S132&gt;$B132)*0,IF(AND(ROUND(AVERAGE($C132,$E132,$G132,$I132,$K132,$M132,$O132,$Q132,$S132,$U132,$W132,$Y132,$AA132,#REF!,#REF!),2)-$B132/2&lt;=S132,(ROUND(AVERAGE($C132,$E132,$G132,$I132,$K132,$M132,$O132,$Q132,$S132,$U132,$W132,$Y132,$AA132,#REF!,#REF!),2)+$B132/2&gt;=S132)),($G$5/$B$5),0))))</f>
        <v>0.79207920792079212</v>
      </c>
      <c r="U132" s="216">
        <f t="shared" si="59"/>
        <v>48000</v>
      </c>
      <c r="V132" s="217">
        <f>IF($A132="","",IF(U132="","",IF($K$4="Media aritmética",(U132&lt;=$B132)*($G$5/$B$5)+(U132&gt;$B132)*0,IF(AND(ROUND(AVERAGE($C132,$E132,$G132,$I132,$K132,$M132,$O132,$Q132,$S132,$U132,$W132,$Y132,$AA132,#REF!,#REF!),2)-$B132/2&lt;=U132,(ROUND(AVERAGE($C132,$E132,$G132,$I132,$K132,$M132,$O132,$Q132,$S132,$U132,$W132,$Y132,$AA132,#REF!,#REF!),2)+$B132/2&gt;=U132)),($G$5/$B$5),0))))</f>
        <v>0.79207920792079212</v>
      </c>
      <c r="W132" s="216" t="str">
        <f t="shared" si="60"/>
        <v/>
      </c>
      <c r="X132" s="217" t="str">
        <f>IF($A132="","",IF(W132="","",IF($K$4="Media aritmética",(W132&lt;=$B132)*($G$5/$B$5)+(W132&gt;$B132)*0,IF(AND(ROUND(AVERAGE($C132,$E132,$G132,$I132,$K132,$M132,$O132,$Q132,$S132,$U132,$W132,$Y132,$AA132,#REF!,#REF!),2)-$B132/2&lt;=W132,(ROUND(AVERAGE($C132,$E132,$G132,$I132,$K132,$M132,$O132,$Q132,$S132,$U132,$W132,$Y132,$AA132,#REF!,#REF!),2)+$B132/2&gt;=W132)),($G$5/$B$5),0))))</f>
        <v/>
      </c>
      <c r="Y132" s="216">
        <f t="shared" si="61"/>
        <v>46400</v>
      </c>
      <c r="Z132" s="217">
        <f>IF($A132="","",IF(Y132="","",IF($K$4="Media aritmética",(Y132&lt;=$B132)*($G$5/$B$5)+(Y132&gt;$B132)*0,IF(AND(ROUND(AVERAGE($C132,$E132,$G132,$I132,$K132,$M132,$O132,$Q132,$S132,$U132,$W132,$Y132,$AA132,#REF!,#REF!),2)-$B132/2&lt;=Y132,(ROUND(AVERAGE($C132,$E132,$G132,$I132,$K132,$M132,$O132,$Q132,$S132,$U132,$W132,$Y132,$AA132,#REF!,#REF!),2)+$B132/2&gt;=Y132)),($G$5/$B$5),0))))</f>
        <v>0.79207920792079212</v>
      </c>
      <c r="AA132" s="216">
        <f t="shared" si="62"/>
        <v>76000</v>
      </c>
      <c r="AB132" s="217">
        <f>IF($A132="","",IF(AA132="","",IF($K$4="Media aritmética",(AA132&lt;=$B132)*($G$5/$B$5)+(AA132&gt;$B132)*0,IF(AND(ROUND(AVERAGE($C132,$E132,$G132,$I132,$K132,$M132,$O132,$Q132,$S132,$U132,$W132,$Y132,$AA132,#REF!,#REF!),2)-$B132/2&lt;=AA132,(ROUND(AVERAGE($C132,$E132,$G132,$I132,$K132,$M132,$O132,$Q132,$S132,$U132,$W132,$Y132,$AA132,#REF!,#REF!),2)+$B132/2&gt;=AA132)),($G$5/$B$5),0))))</f>
        <v>0.79207920792079212</v>
      </c>
    </row>
    <row r="133" spans="1:28" s="210" customFormat="1" ht="21" customHeight="1">
      <c r="A133" s="221" t="s">
        <v>480</v>
      </c>
      <c r="B133" s="222">
        <f t="shared" si="63"/>
        <v>162916.44</v>
      </c>
      <c r="C133" s="216">
        <f t="shared" si="50"/>
        <v>97600</v>
      </c>
      <c r="D133" s="217">
        <f>IF($A133="","",IF(C133="","",IF($K$4="Media aritmética",(C133&lt;=$B133)*($G$5/$B$5)+(C133&gt;$B133)*0,IF(AND(ROUND(AVERAGE($C133,$E133,$G133,$I133,$K133,$M133,$O133,$Q133,$S133,$U133,$W133,$Y133,$AA133,#REF!,#REF!),2)-$B133/2&lt;=C133,(ROUND(AVERAGE($C133,$E133,$G133,$I133,$K133,$M133,$O133,$Q133,$S133,$U133,$W133,$Y133,$AA133,#REF!,#REF!),2)+$B133/2&gt;=C133)),($G$5/$B$5),0))))</f>
        <v>0.79207920792079212</v>
      </c>
      <c r="E133" s="216">
        <f t="shared" si="51"/>
        <v>120000</v>
      </c>
      <c r="F133" s="217">
        <f>IF($A133="","",IF(E133="","",IF($K$4="Media aritmética",(E133&lt;=$B133)*($G$5/$B$5)+(E133&gt;$B133)*0,IF(AND(ROUND(AVERAGE($C133,$E133,$G133,$I133,$K133,$M133,$O133,$Q133,$S133,$U133,$W133,$Y133,$AA133,#REF!,#REF!),2)-$B133/2&lt;=E133,(ROUND(AVERAGE($C133,$E133,$G133,$I133,$K133,$M133,$O133,$Q133,$S133,$U133,$W133,$Y133,$AA133,#REF!,#REF!),2)+$B133/2&gt;=E133)),($G$5/$B$5),0))))</f>
        <v>0.79207920792079212</v>
      </c>
      <c r="G133" s="216" t="str">
        <f t="shared" si="52"/>
        <v/>
      </c>
      <c r="H133" s="217" t="str">
        <f>IF($A133="","",IF(G133="","",IF($K$4="Media aritmética",(G133&lt;=$B133)*($G$5/$B$5)+(G133&gt;$B133)*0,IF(AND(ROUND(AVERAGE($C133,$E133,$G133,$I133,$K133,$M133,$O133,$Q133,$S133,$U133,$W133,$Y133,$AA133,#REF!,#REF!),2)-$B133/2&lt;=G133,(ROUND(AVERAGE($C133,$E133,$G133,$I133,$K133,$M133,$O133,$Q133,$S133,$U133,$W133,$Y133,$AA133,#REF!,#REF!),2)+$B133/2&gt;=G133)),($G$5/$B$5),0))))</f>
        <v/>
      </c>
      <c r="I133" s="216">
        <f t="shared" si="53"/>
        <v>95848</v>
      </c>
      <c r="J133" s="217">
        <f>IF($A133="","",IF(I133="","",IF($K$4="Media aritmética",(I133&lt;=$B133)*($G$5/$B$5)+(I133&gt;$B133)*0,IF(AND(ROUND(AVERAGE($C133,$E133,$G133,$I133,$K133,$M133,$O133,$Q133,$S133,$U133,$W133,$Y133,$AA133,#REF!,#REF!),2)-$B133/2&lt;=I133,(ROUND(AVERAGE($C133,$E133,$G133,$I133,$K133,$M133,$O133,$Q133,$S133,$U133,$W133,$Y133,$AA133,#REF!,#REF!),2)+$B133/2&gt;=I133)),($G$5/$B$5),0))))</f>
        <v>0.79207920792079212</v>
      </c>
      <c r="K133" s="216" t="str">
        <f t="shared" si="54"/>
        <v/>
      </c>
      <c r="L133" s="217" t="str">
        <f>IF($A133="","",IF(K133="","",IF($K$4="Media aritmética",(K133&lt;=$B133)*($G$5/$B$5)+(K133&gt;$B133)*0,IF(AND(ROUND(AVERAGE($C133,$E133,$G133,$I133,$K133,$M133,$O133,$Q133,$S133,$U133,$W133,$Y133,$AA133,#REF!,#REF!),2)-$B133/2&lt;=K133,(ROUND(AVERAGE($C133,$E133,$G133,$I133,$K133,$M133,$O133,$Q133,$S133,$U133,$W133,$Y133,$AA133,#REF!,#REF!),2)+$B133/2&gt;=K133)),($G$5/$B$5),0))))</f>
        <v/>
      </c>
      <c r="M133" s="216">
        <f t="shared" si="55"/>
        <v>248000</v>
      </c>
      <c r="N133" s="217">
        <f>IF($A133="","",IF(M133="","",IF($K$4="Media aritmética",(M133&lt;=$B133)*($G$5/$B$5)+(M133&gt;$B133)*0,IF(AND(ROUND(AVERAGE($C133,$E133,$G133,$I133,$K133,$M133,$O133,$Q133,$S133,$U133,$W133,$Y133,$AA133,#REF!,#REF!),2)-$B133/2&lt;=M133,(ROUND(AVERAGE($C133,$E133,$G133,$I133,$K133,$M133,$O133,$Q133,$S133,$U133,$W133,$Y133,$AA133,#REF!,#REF!),2)+$B133/2&gt;=M133)),($G$5/$B$5),0))))</f>
        <v>0</v>
      </c>
      <c r="O133" s="216" t="str">
        <f t="shared" si="56"/>
        <v/>
      </c>
      <c r="P133" s="217" t="str">
        <f>IF($A133="","",IF(O133="","",IF($K$4="Media aritmética",(O133&lt;=$B133)*($G$5/$B$5)+(O133&gt;$B133)*0,IF(AND(ROUND(AVERAGE($C133,$E133,$G133,$I133,$K133,$M133,$O133,$Q133,$S133,$U133,$W133,$Y133,$AA133,#REF!,#REF!),2)-$B133/2&lt;=O133,(ROUND(AVERAGE($C133,$E133,$G133,$I133,$K133,$M133,$O133,$Q133,$S133,$U133,$W133,$Y133,$AA133,#REF!,#REF!),2)+$B133/2&gt;=O133)),($G$5/$B$5),0))))</f>
        <v/>
      </c>
      <c r="Q133" s="216">
        <f t="shared" si="57"/>
        <v>480000</v>
      </c>
      <c r="R133" s="217">
        <f>IF($A133="","",IF(Q133="","",IF($K$4="Media aritmética",(Q133&lt;=$B133)*($G$5/$B$5)+(Q133&gt;$B133)*0,IF(AND(ROUND(AVERAGE($C133,$E133,$G133,$I133,$K133,$M133,$O133,$Q133,$S133,$U133,$W133,$Y133,$AA133,#REF!,#REF!),2)-$B133/2&lt;=Q133,(ROUND(AVERAGE($C133,$E133,$G133,$I133,$K133,$M133,$O133,$Q133,$S133,$U133,$W133,$Y133,$AA133,#REF!,#REF!),2)+$B133/2&gt;=Q133)),($G$5/$B$5),0))))</f>
        <v>0</v>
      </c>
      <c r="S133" s="216">
        <f t="shared" si="58"/>
        <v>112000</v>
      </c>
      <c r="T133" s="217">
        <f>IF($A133="","",IF(S133="","",IF($K$4="Media aritmética",(S133&lt;=$B133)*($G$5/$B$5)+(S133&gt;$B133)*0,IF(AND(ROUND(AVERAGE($C133,$E133,$G133,$I133,$K133,$M133,$O133,$Q133,$S133,$U133,$W133,$Y133,$AA133,#REF!,#REF!),2)-$B133/2&lt;=S133,(ROUND(AVERAGE($C133,$E133,$G133,$I133,$K133,$M133,$O133,$Q133,$S133,$U133,$W133,$Y133,$AA133,#REF!,#REF!),2)+$B133/2&gt;=S133)),($G$5/$B$5),0))))</f>
        <v>0.79207920792079212</v>
      </c>
      <c r="U133" s="216">
        <f t="shared" si="59"/>
        <v>118400</v>
      </c>
      <c r="V133" s="217">
        <f>IF($A133="","",IF(U133="","",IF($K$4="Media aritmética",(U133&lt;=$B133)*($G$5/$B$5)+(U133&gt;$B133)*0,IF(AND(ROUND(AVERAGE($C133,$E133,$G133,$I133,$K133,$M133,$O133,$Q133,$S133,$U133,$W133,$Y133,$AA133,#REF!,#REF!),2)-$B133/2&lt;=U133,(ROUND(AVERAGE($C133,$E133,$G133,$I133,$K133,$M133,$O133,$Q133,$S133,$U133,$W133,$Y133,$AA133,#REF!,#REF!),2)+$B133/2&gt;=U133)),($G$5/$B$5),0))))</f>
        <v>0.79207920792079212</v>
      </c>
      <c r="W133" s="216" t="str">
        <f t="shared" si="60"/>
        <v/>
      </c>
      <c r="X133" s="217" t="str">
        <f>IF($A133="","",IF(W133="","",IF($K$4="Media aritmética",(W133&lt;=$B133)*($G$5/$B$5)+(W133&gt;$B133)*0,IF(AND(ROUND(AVERAGE($C133,$E133,$G133,$I133,$K133,$M133,$O133,$Q133,$S133,$U133,$W133,$Y133,$AA133,#REF!,#REF!),2)-$B133/2&lt;=W133,(ROUND(AVERAGE($C133,$E133,$G133,$I133,$K133,$M133,$O133,$Q133,$S133,$U133,$W133,$Y133,$AA133,#REF!,#REF!),2)+$B133/2&gt;=W133)),($G$5/$B$5),0))))</f>
        <v/>
      </c>
      <c r="Y133" s="216">
        <f t="shared" si="61"/>
        <v>116000</v>
      </c>
      <c r="Z133" s="217">
        <f>IF($A133="","",IF(Y133="","",IF($K$4="Media aritmética",(Y133&lt;=$B133)*($G$5/$B$5)+(Y133&gt;$B133)*0,IF(AND(ROUND(AVERAGE($C133,$E133,$G133,$I133,$K133,$M133,$O133,$Q133,$S133,$U133,$W133,$Y133,$AA133,#REF!,#REF!),2)-$B133/2&lt;=Y133,(ROUND(AVERAGE($C133,$E133,$G133,$I133,$K133,$M133,$O133,$Q133,$S133,$U133,$W133,$Y133,$AA133,#REF!,#REF!),2)+$B133/2&gt;=Y133)),($G$5/$B$5),0))))</f>
        <v>0.79207920792079212</v>
      </c>
      <c r="AA133" s="216">
        <f t="shared" si="62"/>
        <v>78400</v>
      </c>
      <c r="AB133" s="217">
        <f>IF($A133="","",IF(AA133="","",IF($K$4="Media aritmética",(AA133&lt;=$B133)*($G$5/$B$5)+(AA133&gt;$B133)*0,IF(AND(ROUND(AVERAGE($C133,$E133,$G133,$I133,$K133,$M133,$O133,$Q133,$S133,$U133,$W133,$Y133,$AA133,#REF!,#REF!),2)-$B133/2&lt;=AA133,(ROUND(AVERAGE($C133,$E133,$G133,$I133,$K133,$M133,$O133,$Q133,$S133,$U133,$W133,$Y133,$AA133,#REF!,#REF!),2)+$B133/2&gt;=AA133)),($G$5/$B$5),0))))</f>
        <v>0.79207920792079212</v>
      </c>
    </row>
    <row r="134" spans="1:28" s="210" customFormat="1" ht="21" customHeight="1">
      <c r="A134" s="221" t="s">
        <v>481</v>
      </c>
      <c r="B134" s="222">
        <f t="shared" si="63"/>
        <v>25362.67</v>
      </c>
      <c r="C134" s="216">
        <f t="shared" si="50"/>
        <v>18800</v>
      </c>
      <c r="D134" s="217">
        <f>IF($A134="","",IF(C134="","",IF($K$4="Media aritmética",(C134&lt;=$B134)*($G$5/$B$5)+(C134&gt;$B134)*0,IF(AND(ROUND(AVERAGE($C134,$E134,$G134,$I134,$K134,$M134,$O134,$Q134,$S134,$U134,$W134,$Y134,$AA134,#REF!,#REF!),2)-$B134/2&lt;=C134,(ROUND(AVERAGE($C134,$E134,$G134,$I134,$K134,$M134,$O134,$Q134,$S134,$U134,$W134,$Y134,$AA134,#REF!,#REF!),2)+$B134/2&gt;=C134)),($G$5/$B$5),0))))</f>
        <v>0.79207920792079212</v>
      </c>
      <c r="E134" s="216">
        <f t="shared" si="51"/>
        <v>40000</v>
      </c>
      <c r="F134" s="217">
        <f>IF($A134="","",IF(E134="","",IF($K$4="Media aritmética",(E134&lt;=$B134)*($G$5/$B$5)+(E134&gt;$B134)*0,IF(AND(ROUND(AVERAGE($C134,$E134,$G134,$I134,$K134,$M134,$O134,$Q134,$S134,$U134,$W134,$Y134,$AA134,#REF!,#REF!),2)-$B134/2&lt;=E134,(ROUND(AVERAGE($C134,$E134,$G134,$I134,$K134,$M134,$O134,$Q134,$S134,$U134,$W134,$Y134,$AA134,#REF!,#REF!),2)+$B134/2&gt;=E134)),($G$5/$B$5),0))))</f>
        <v>0</v>
      </c>
      <c r="G134" s="216" t="str">
        <f t="shared" si="52"/>
        <v/>
      </c>
      <c r="H134" s="217" t="str">
        <f>IF($A134="","",IF(G134="","",IF($K$4="Media aritmética",(G134&lt;=$B134)*($G$5/$B$5)+(G134&gt;$B134)*0,IF(AND(ROUND(AVERAGE($C134,$E134,$G134,$I134,$K134,$M134,$O134,$Q134,$S134,$U134,$W134,$Y134,$AA134,#REF!,#REF!),2)-$B134/2&lt;=G134,(ROUND(AVERAGE($C134,$E134,$G134,$I134,$K134,$M134,$O134,$Q134,$S134,$U134,$W134,$Y134,$AA134,#REF!,#REF!),2)+$B134/2&gt;=G134)),($G$5/$B$5),0))))</f>
        <v/>
      </c>
      <c r="I134" s="216">
        <f t="shared" si="53"/>
        <v>18464</v>
      </c>
      <c r="J134" s="217">
        <f>IF($A134="","",IF(I134="","",IF($K$4="Media aritmética",(I134&lt;=$B134)*($G$5/$B$5)+(I134&gt;$B134)*0,IF(AND(ROUND(AVERAGE($C134,$E134,$G134,$I134,$K134,$M134,$O134,$Q134,$S134,$U134,$W134,$Y134,$AA134,#REF!,#REF!),2)-$B134/2&lt;=I134,(ROUND(AVERAGE($C134,$E134,$G134,$I134,$K134,$M134,$O134,$Q134,$S134,$U134,$W134,$Y134,$AA134,#REF!,#REF!),2)+$B134/2&gt;=I134)),($G$5/$B$5),0))))</f>
        <v>0.79207920792079212</v>
      </c>
      <c r="K134" s="216" t="str">
        <f t="shared" si="54"/>
        <v/>
      </c>
      <c r="L134" s="217" t="str">
        <f>IF($A134="","",IF(K134="","",IF($K$4="Media aritmética",(K134&lt;=$B134)*($G$5/$B$5)+(K134&gt;$B134)*0,IF(AND(ROUND(AVERAGE($C134,$E134,$G134,$I134,$K134,$M134,$O134,$Q134,$S134,$U134,$W134,$Y134,$AA134,#REF!,#REF!),2)-$B134/2&lt;=K134,(ROUND(AVERAGE($C134,$E134,$G134,$I134,$K134,$M134,$O134,$Q134,$S134,$U134,$W134,$Y134,$AA134,#REF!,#REF!),2)+$B134/2&gt;=K134)),($G$5/$B$5),0))))</f>
        <v/>
      </c>
      <c r="M134" s="216">
        <f t="shared" si="55"/>
        <v>21000</v>
      </c>
      <c r="N134" s="217">
        <f>IF($A134="","",IF(M134="","",IF($K$4="Media aritmética",(M134&lt;=$B134)*($G$5/$B$5)+(M134&gt;$B134)*0,IF(AND(ROUND(AVERAGE($C134,$E134,$G134,$I134,$K134,$M134,$O134,$Q134,$S134,$U134,$W134,$Y134,$AA134,#REF!,#REF!),2)-$B134/2&lt;=M134,(ROUND(AVERAGE($C134,$E134,$G134,$I134,$K134,$M134,$O134,$Q134,$S134,$U134,$W134,$Y134,$AA134,#REF!,#REF!),2)+$B134/2&gt;=M134)),($G$5/$B$5),0))))</f>
        <v>0.79207920792079212</v>
      </c>
      <c r="O134" s="216" t="str">
        <f t="shared" si="56"/>
        <v/>
      </c>
      <c r="P134" s="217" t="str">
        <f>IF($A134="","",IF(O134="","",IF($K$4="Media aritmética",(O134&lt;=$B134)*($G$5/$B$5)+(O134&gt;$B134)*0,IF(AND(ROUND(AVERAGE($C134,$E134,$G134,$I134,$K134,$M134,$O134,$Q134,$S134,$U134,$W134,$Y134,$AA134,#REF!,#REF!),2)-$B134/2&lt;=O134,(ROUND(AVERAGE($C134,$E134,$G134,$I134,$K134,$M134,$O134,$Q134,$S134,$U134,$W134,$Y134,$AA134,#REF!,#REF!),2)+$B134/2&gt;=O134)),($G$5/$B$5),0))))</f>
        <v/>
      </c>
      <c r="Q134" s="216">
        <f t="shared" si="57"/>
        <v>50000</v>
      </c>
      <c r="R134" s="217">
        <f>IF($A134="","",IF(Q134="","",IF($K$4="Media aritmética",(Q134&lt;=$B134)*($G$5/$B$5)+(Q134&gt;$B134)*0,IF(AND(ROUND(AVERAGE($C134,$E134,$G134,$I134,$K134,$M134,$O134,$Q134,$S134,$U134,$W134,$Y134,$AA134,#REF!,#REF!),2)-$B134/2&lt;=Q134,(ROUND(AVERAGE($C134,$E134,$G134,$I134,$K134,$M134,$O134,$Q134,$S134,$U134,$W134,$Y134,$AA134,#REF!,#REF!),2)+$B134/2&gt;=Q134)),($G$5/$B$5),0))))</f>
        <v>0</v>
      </c>
      <c r="S134" s="216">
        <f t="shared" si="58"/>
        <v>19000</v>
      </c>
      <c r="T134" s="217">
        <f>IF($A134="","",IF(S134="","",IF($K$4="Media aritmética",(S134&lt;=$B134)*($G$5/$B$5)+(S134&gt;$B134)*0,IF(AND(ROUND(AVERAGE($C134,$E134,$G134,$I134,$K134,$M134,$O134,$Q134,$S134,$U134,$W134,$Y134,$AA134,#REF!,#REF!),2)-$B134/2&lt;=S134,(ROUND(AVERAGE($C134,$E134,$G134,$I134,$K134,$M134,$O134,$Q134,$S134,$U134,$W134,$Y134,$AA134,#REF!,#REF!),2)+$B134/2&gt;=S134)),($G$5/$B$5),0))))</f>
        <v>0.79207920792079212</v>
      </c>
      <c r="U134" s="216">
        <f t="shared" si="59"/>
        <v>20000</v>
      </c>
      <c r="V134" s="217">
        <f>IF($A134="","",IF(U134="","",IF($K$4="Media aritmética",(U134&lt;=$B134)*($G$5/$B$5)+(U134&gt;$B134)*0,IF(AND(ROUND(AVERAGE($C134,$E134,$G134,$I134,$K134,$M134,$O134,$Q134,$S134,$U134,$W134,$Y134,$AA134,#REF!,#REF!),2)-$B134/2&lt;=U134,(ROUND(AVERAGE($C134,$E134,$G134,$I134,$K134,$M134,$O134,$Q134,$S134,$U134,$W134,$Y134,$AA134,#REF!,#REF!),2)+$B134/2&gt;=U134)),($G$5/$B$5),0))))</f>
        <v>0.79207920792079212</v>
      </c>
      <c r="W134" s="216" t="str">
        <f t="shared" si="60"/>
        <v/>
      </c>
      <c r="X134" s="217" t="str">
        <f>IF($A134="","",IF(W134="","",IF($K$4="Media aritmética",(W134&lt;=$B134)*($G$5/$B$5)+(W134&gt;$B134)*0,IF(AND(ROUND(AVERAGE($C134,$E134,$G134,$I134,$K134,$M134,$O134,$Q134,$S134,$U134,$W134,$Y134,$AA134,#REF!,#REF!),2)-$B134/2&lt;=W134,(ROUND(AVERAGE($C134,$E134,$G134,$I134,$K134,$M134,$O134,$Q134,$S134,$U134,$W134,$Y134,$AA134,#REF!,#REF!),2)+$B134/2&gt;=W134)),($G$5/$B$5),0))))</f>
        <v/>
      </c>
      <c r="Y134" s="216">
        <f t="shared" si="61"/>
        <v>19500</v>
      </c>
      <c r="Z134" s="217">
        <f>IF($A134="","",IF(Y134="","",IF($K$4="Media aritmética",(Y134&lt;=$B134)*($G$5/$B$5)+(Y134&gt;$B134)*0,IF(AND(ROUND(AVERAGE($C134,$E134,$G134,$I134,$K134,$M134,$O134,$Q134,$S134,$U134,$W134,$Y134,$AA134,#REF!,#REF!),2)-$B134/2&lt;=Y134,(ROUND(AVERAGE($C134,$E134,$G134,$I134,$K134,$M134,$O134,$Q134,$S134,$U134,$W134,$Y134,$AA134,#REF!,#REF!),2)+$B134/2&gt;=Y134)),($G$5/$B$5),0))))</f>
        <v>0.79207920792079212</v>
      </c>
      <c r="AA134" s="216">
        <f t="shared" si="62"/>
        <v>21500</v>
      </c>
      <c r="AB134" s="217">
        <f>IF($A134="","",IF(AA134="","",IF($K$4="Media aritmética",(AA134&lt;=$B134)*($G$5/$B$5)+(AA134&gt;$B134)*0,IF(AND(ROUND(AVERAGE($C134,$E134,$G134,$I134,$K134,$M134,$O134,$Q134,$S134,$U134,$W134,$Y134,$AA134,#REF!,#REF!),2)-$B134/2&lt;=AA134,(ROUND(AVERAGE($C134,$E134,$G134,$I134,$K134,$M134,$O134,$Q134,$S134,$U134,$W134,$Y134,$AA134,#REF!,#REF!),2)+$B134/2&gt;=AA134)),($G$5/$B$5),0))))</f>
        <v>0.79207920792079212</v>
      </c>
    </row>
    <row r="135" spans="1:28" s="210" customFormat="1" ht="21" customHeight="1">
      <c r="A135" s="221" t="s">
        <v>482</v>
      </c>
      <c r="B135" s="222">
        <f t="shared" si="63"/>
        <v>80209.67</v>
      </c>
      <c r="C135" s="216">
        <f t="shared" si="50"/>
        <v>94900</v>
      </c>
      <c r="D135" s="217">
        <f>IF($A135="","",IF(C135="","",IF($K$4="Media aritmética",(C135&lt;=$B135)*($G$5/$B$5)+(C135&gt;$B135)*0,IF(AND(ROUND(AVERAGE($C135,$E135,$G135,$I135,$K135,$M135,$O135,$Q135,$S135,$U135,$W135,$Y135,$AA135,#REF!,#REF!),2)-$B135/2&lt;=C135,(ROUND(AVERAGE($C135,$E135,$G135,$I135,$K135,$M135,$O135,$Q135,$S135,$U135,$W135,$Y135,$AA135,#REF!,#REF!),2)+$B135/2&gt;=C135)),($G$5/$B$5),0))))</f>
        <v>0</v>
      </c>
      <c r="E135" s="216">
        <f t="shared" si="51"/>
        <v>65000</v>
      </c>
      <c r="F135" s="217">
        <f>IF($A135="","",IF(E135="","",IF($K$4="Media aritmética",(E135&lt;=$B135)*($G$5/$B$5)+(E135&gt;$B135)*0,IF(AND(ROUND(AVERAGE($C135,$E135,$G135,$I135,$K135,$M135,$O135,$Q135,$S135,$U135,$W135,$Y135,$AA135,#REF!,#REF!),2)-$B135/2&lt;=E135,(ROUND(AVERAGE($C135,$E135,$G135,$I135,$K135,$M135,$O135,$Q135,$S135,$U135,$W135,$Y135,$AA135,#REF!,#REF!),2)+$B135/2&gt;=E135)),($G$5/$B$5),0))))</f>
        <v>0.79207920792079212</v>
      </c>
      <c r="G135" s="216" t="str">
        <f t="shared" si="52"/>
        <v/>
      </c>
      <c r="H135" s="217" t="str">
        <f>IF($A135="","",IF(G135="","",IF($K$4="Media aritmética",(G135&lt;=$B135)*($G$5/$B$5)+(G135&gt;$B135)*0,IF(AND(ROUND(AVERAGE($C135,$E135,$G135,$I135,$K135,$M135,$O135,$Q135,$S135,$U135,$W135,$Y135,$AA135,#REF!,#REF!),2)-$B135/2&lt;=G135,(ROUND(AVERAGE($C135,$E135,$G135,$I135,$K135,$M135,$O135,$Q135,$S135,$U135,$W135,$Y135,$AA135,#REF!,#REF!),2)+$B135/2&gt;=G135)),($G$5/$B$5),0))))</f>
        <v/>
      </c>
      <c r="I135" s="216">
        <f t="shared" si="53"/>
        <v>93837</v>
      </c>
      <c r="J135" s="217">
        <f>IF($A135="","",IF(I135="","",IF($K$4="Media aritmética",(I135&lt;=$B135)*($G$5/$B$5)+(I135&gt;$B135)*0,IF(AND(ROUND(AVERAGE($C135,$E135,$G135,$I135,$K135,$M135,$O135,$Q135,$S135,$U135,$W135,$Y135,$AA135,#REF!,#REF!),2)-$B135/2&lt;=I135,(ROUND(AVERAGE($C135,$E135,$G135,$I135,$K135,$M135,$O135,$Q135,$S135,$U135,$W135,$Y135,$AA135,#REF!,#REF!),2)+$B135/2&gt;=I135)),($G$5/$B$5),0))))</f>
        <v>0</v>
      </c>
      <c r="K135" s="216" t="str">
        <f t="shared" si="54"/>
        <v/>
      </c>
      <c r="L135" s="217" t="str">
        <f>IF($A135="","",IF(K135="","",IF($K$4="Media aritmética",(K135&lt;=$B135)*($G$5/$B$5)+(K135&gt;$B135)*0,IF(AND(ROUND(AVERAGE($C135,$E135,$G135,$I135,$K135,$M135,$O135,$Q135,$S135,$U135,$W135,$Y135,$AA135,#REF!,#REF!),2)-$B135/2&lt;=K135,(ROUND(AVERAGE($C135,$E135,$G135,$I135,$K135,$M135,$O135,$Q135,$S135,$U135,$W135,$Y135,$AA135,#REF!,#REF!),2)+$B135/2&gt;=K135)),($G$5/$B$5),0))))</f>
        <v/>
      </c>
      <c r="M135" s="216">
        <f t="shared" si="55"/>
        <v>68000</v>
      </c>
      <c r="N135" s="217">
        <f>IF($A135="","",IF(M135="","",IF($K$4="Media aritmética",(M135&lt;=$B135)*($G$5/$B$5)+(M135&gt;$B135)*0,IF(AND(ROUND(AVERAGE($C135,$E135,$G135,$I135,$K135,$M135,$O135,$Q135,$S135,$U135,$W135,$Y135,$AA135,#REF!,#REF!),2)-$B135/2&lt;=M135,(ROUND(AVERAGE($C135,$E135,$G135,$I135,$K135,$M135,$O135,$Q135,$S135,$U135,$W135,$Y135,$AA135,#REF!,#REF!),2)+$B135/2&gt;=M135)),($G$5/$B$5),0))))</f>
        <v>0.79207920792079212</v>
      </c>
      <c r="O135" s="216" t="str">
        <f t="shared" si="56"/>
        <v/>
      </c>
      <c r="P135" s="217" t="str">
        <f>IF($A135="","",IF(O135="","",IF($K$4="Media aritmética",(O135&lt;=$B135)*($G$5/$B$5)+(O135&gt;$B135)*0,IF(AND(ROUND(AVERAGE($C135,$E135,$G135,$I135,$K135,$M135,$O135,$Q135,$S135,$U135,$W135,$Y135,$AA135,#REF!,#REF!),2)-$B135/2&lt;=O135,(ROUND(AVERAGE($C135,$E135,$G135,$I135,$K135,$M135,$O135,$Q135,$S135,$U135,$W135,$Y135,$AA135,#REF!,#REF!),2)+$B135/2&gt;=O135)),($G$5/$B$5),0))))</f>
        <v/>
      </c>
      <c r="Q135" s="216">
        <f t="shared" si="57"/>
        <v>200000</v>
      </c>
      <c r="R135" s="217">
        <f>IF($A135="","",IF(Q135="","",IF($K$4="Media aritmética",(Q135&lt;=$B135)*($G$5/$B$5)+(Q135&gt;$B135)*0,IF(AND(ROUND(AVERAGE($C135,$E135,$G135,$I135,$K135,$M135,$O135,$Q135,$S135,$U135,$W135,$Y135,$AA135,#REF!,#REF!),2)-$B135/2&lt;=Q135,(ROUND(AVERAGE($C135,$E135,$G135,$I135,$K135,$M135,$O135,$Q135,$S135,$U135,$W135,$Y135,$AA135,#REF!,#REF!),2)+$B135/2&gt;=Q135)),($G$5/$B$5),0))))</f>
        <v>0</v>
      </c>
      <c r="S135" s="216">
        <f t="shared" si="58"/>
        <v>58000</v>
      </c>
      <c r="T135" s="217">
        <f>IF($A135="","",IF(S135="","",IF($K$4="Media aritmética",(S135&lt;=$B135)*($G$5/$B$5)+(S135&gt;$B135)*0,IF(AND(ROUND(AVERAGE($C135,$E135,$G135,$I135,$K135,$M135,$O135,$Q135,$S135,$U135,$W135,$Y135,$AA135,#REF!,#REF!),2)-$B135/2&lt;=S135,(ROUND(AVERAGE($C135,$E135,$G135,$I135,$K135,$M135,$O135,$Q135,$S135,$U135,$W135,$Y135,$AA135,#REF!,#REF!),2)+$B135/2&gt;=S135)),($G$5/$B$5),0))))</f>
        <v>0.79207920792079212</v>
      </c>
      <c r="U135" s="216">
        <f t="shared" si="59"/>
        <v>58000</v>
      </c>
      <c r="V135" s="217">
        <f>IF($A135="","",IF(U135="","",IF($K$4="Media aritmética",(U135&lt;=$B135)*($G$5/$B$5)+(U135&gt;$B135)*0,IF(AND(ROUND(AVERAGE($C135,$E135,$G135,$I135,$K135,$M135,$O135,$Q135,$S135,$U135,$W135,$Y135,$AA135,#REF!,#REF!),2)-$B135/2&lt;=U135,(ROUND(AVERAGE($C135,$E135,$G135,$I135,$K135,$M135,$O135,$Q135,$S135,$U135,$W135,$Y135,$AA135,#REF!,#REF!),2)+$B135/2&gt;=U135)),($G$5/$B$5),0))))</f>
        <v>0.79207920792079212</v>
      </c>
      <c r="W135" s="216" t="str">
        <f t="shared" si="60"/>
        <v/>
      </c>
      <c r="X135" s="217" t="str">
        <f>IF($A135="","",IF(W135="","",IF($K$4="Media aritmética",(W135&lt;=$B135)*($G$5/$B$5)+(W135&gt;$B135)*0,IF(AND(ROUND(AVERAGE($C135,$E135,$G135,$I135,$K135,$M135,$O135,$Q135,$S135,$U135,$W135,$Y135,$AA135,#REF!,#REF!),2)-$B135/2&lt;=W135,(ROUND(AVERAGE($C135,$E135,$G135,$I135,$K135,$M135,$O135,$Q135,$S135,$U135,$W135,$Y135,$AA135,#REF!,#REF!),2)+$B135/2&gt;=W135)),($G$5/$B$5),0))))</f>
        <v/>
      </c>
      <c r="Y135" s="216">
        <f t="shared" si="61"/>
        <v>56500</v>
      </c>
      <c r="Z135" s="217">
        <f>IF($A135="","",IF(Y135="","",IF($K$4="Media aritmética",(Y135&lt;=$B135)*($G$5/$B$5)+(Y135&gt;$B135)*0,IF(AND(ROUND(AVERAGE($C135,$E135,$G135,$I135,$K135,$M135,$O135,$Q135,$S135,$U135,$W135,$Y135,$AA135,#REF!,#REF!),2)-$B135/2&lt;=Y135,(ROUND(AVERAGE($C135,$E135,$G135,$I135,$K135,$M135,$O135,$Q135,$S135,$U135,$W135,$Y135,$AA135,#REF!,#REF!),2)+$B135/2&gt;=Y135)),($G$5/$B$5),0))))</f>
        <v>0.79207920792079212</v>
      </c>
      <c r="AA135" s="216">
        <f t="shared" si="62"/>
        <v>27650</v>
      </c>
      <c r="AB135" s="217">
        <f>IF($A135="","",IF(AA135="","",IF($K$4="Media aritmética",(AA135&lt;=$B135)*($G$5/$B$5)+(AA135&gt;$B135)*0,IF(AND(ROUND(AVERAGE($C135,$E135,$G135,$I135,$K135,$M135,$O135,$Q135,$S135,$U135,$W135,$Y135,$AA135,#REF!,#REF!),2)-$B135/2&lt;=AA135,(ROUND(AVERAGE($C135,$E135,$G135,$I135,$K135,$M135,$O135,$Q135,$S135,$U135,$W135,$Y135,$AA135,#REF!,#REF!),2)+$B135/2&gt;=AA135)),($G$5/$B$5),0))))</f>
        <v>0.79207920792079212</v>
      </c>
    </row>
    <row r="136" spans="1:28" s="210" customFormat="1" ht="21" customHeight="1">
      <c r="A136" s="221" t="s">
        <v>483</v>
      </c>
      <c r="B136" s="222">
        <f t="shared" si="63"/>
        <v>59951.22</v>
      </c>
      <c r="C136" s="216">
        <f t="shared" si="50"/>
        <v>44100</v>
      </c>
      <c r="D136" s="217">
        <f>IF($A136="","",IF(C136="","",IF($K$4="Media aritmética",(C136&lt;=$B136)*($G$5/$B$5)+(C136&gt;$B136)*0,IF(AND(ROUND(AVERAGE($C136,$E136,$G136,$I136,$K136,$M136,$O136,$Q136,$S136,$U136,$W136,$Y136,$AA136,#REF!,#REF!),2)-$B136/2&lt;=C136,(ROUND(AVERAGE($C136,$E136,$G136,$I136,$K136,$M136,$O136,$Q136,$S136,$U136,$W136,$Y136,$AA136,#REF!,#REF!),2)+$B136/2&gt;=C136)),($G$5/$B$5),0))))</f>
        <v>0.79207920792079212</v>
      </c>
      <c r="E136" s="216">
        <f t="shared" si="51"/>
        <v>120000</v>
      </c>
      <c r="F136" s="217">
        <f>IF($A136="","",IF(E136="","",IF($K$4="Media aritmética",(E136&lt;=$B136)*($G$5/$B$5)+(E136&gt;$B136)*0,IF(AND(ROUND(AVERAGE($C136,$E136,$G136,$I136,$K136,$M136,$O136,$Q136,$S136,$U136,$W136,$Y136,$AA136,#REF!,#REF!),2)-$B136/2&lt;=E136,(ROUND(AVERAGE($C136,$E136,$G136,$I136,$K136,$M136,$O136,$Q136,$S136,$U136,$W136,$Y136,$AA136,#REF!,#REF!),2)+$B136/2&gt;=E136)),($G$5/$B$5),0))))</f>
        <v>0</v>
      </c>
      <c r="G136" s="216" t="str">
        <f t="shared" si="52"/>
        <v/>
      </c>
      <c r="H136" s="217" t="str">
        <f>IF($A136="","",IF(G136="","",IF($K$4="Media aritmética",(G136&lt;=$B136)*($G$5/$B$5)+(G136&gt;$B136)*0,IF(AND(ROUND(AVERAGE($C136,$E136,$G136,$I136,$K136,$M136,$O136,$Q136,$S136,$U136,$W136,$Y136,$AA136,#REF!,#REF!),2)-$B136/2&lt;=G136,(ROUND(AVERAGE($C136,$E136,$G136,$I136,$K136,$M136,$O136,$Q136,$S136,$U136,$W136,$Y136,$AA136,#REF!,#REF!),2)+$B136/2&gt;=G136)),($G$5/$B$5),0))))</f>
        <v/>
      </c>
      <c r="I136" s="216">
        <f t="shared" si="53"/>
        <v>43561</v>
      </c>
      <c r="J136" s="217">
        <f>IF($A136="","",IF(I136="","",IF($K$4="Media aritmética",(I136&lt;=$B136)*($G$5/$B$5)+(I136&gt;$B136)*0,IF(AND(ROUND(AVERAGE($C136,$E136,$G136,$I136,$K136,$M136,$O136,$Q136,$S136,$U136,$W136,$Y136,$AA136,#REF!,#REF!),2)-$B136/2&lt;=I136,(ROUND(AVERAGE($C136,$E136,$G136,$I136,$K136,$M136,$O136,$Q136,$S136,$U136,$W136,$Y136,$AA136,#REF!,#REF!),2)+$B136/2&gt;=I136)),($G$5/$B$5),0))))</f>
        <v>0.79207920792079212</v>
      </c>
      <c r="K136" s="216" t="str">
        <f t="shared" si="54"/>
        <v/>
      </c>
      <c r="L136" s="217" t="str">
        <f>IF($A136="","",IF(K136="","",IF($K$4="Media aritmética",(K136&lt;=$B136)*($G$5/$B$5)+(K136&gt;$B136)*0,IF(AND(ROUND(AVERAGE($C136,$E136,$G136,$I136,$K136,$M136,$O136,$Q136,$S136,$U136,$W136,$Y136,$AA136,#REF!,#REF!),2)-$B136/2&lt;=K136,(ROUND(AVERAGE($C136,$E136,$G136,$I136,$K136,$M136,$O136,$Q136,$S136,$U136,$W136,$Y136,$AA136,#REF!,#REF!),2)+$B136/2&gt;=K136)),($G$5/$B$5),0))))</f>
        <v/>
      </c>
      <c r="M136" s="216">
        <f t="shared" si="55"/>
        <v>42000</v>
      </c>
      <c r="N136" s="217">
        <f>IF($A136="","",IF(M136="","",IF($K$4="Media aritmética",(M136&lt;=$B136)*($G$5/$B$5)+(M136&gt;$B136)*0,IF(AND(ROUND(AVERAGE($C136,$E136,$G136,$I136,$K136,$M136,$O136,$Q136,$S136,$U136,$W136,$Y136,$AA136,#REF!,#REF!),2)-$B136/2&lt;=M136,(ROUND(AVERAGE($C136,$E136,$G136,$I136,$K136,$M136,$O136,$Q136,$S136,$U136,$W136,$Y136,$AA136,#REF!,#REF!),2)+$B136/2&gt;=M136)),($G$5/$B$5),0))))</f>
        <v>0.79207920792079212</v>
      </c>
      <c r="O136" s="216" t="str">
        <f t="shared" si="56"/>
        <v/>
      </c>
      <c r="P136" s="217" t="str">
        <f>IF($A136="","",IF(O136="","",IF($K$4="Media aritmética",(O136&lt;=$B136)*($G$5/$B$5)+(O136&gt;$B136)*0,IF(AND(ROUND(AVERAGE($C136,$E136,$G136,$I136,$K136,$M136,$O136,$Q136,$S136,$U136,$W136,$Y136,$AA136,#REF!,#REF!),2)-$B136/2&lt;=O136,(ROUND(AVERAGE($C136,$E136,$G136,$I136,$K136,$M136,$O136,$Q136,$S136,$U136,$W136,$Y136,$AA136,#REF!,#REF!),2)+$B136/2&gt;=O136)),($G$5/$B$5),0))))</f>
        <v/>
      </c>
      <c r="Q136" s="216">
        <f t="shared" si="57"/>
        <v>90000</v>
      </c>
      <c r="R136" s="217">
        <f>IF($A136="","",IF(Q136="","",IF($K$4="Media aritmética",(Q136&lt;=$B136)*($G$5/$B$5)+(Q136&gt;$B136)*0,IF(AND(ROUND(AVERAGE($C136,$E136,$G136,$I136,$K136,$M136,$O136,$Q136,$S136,$U136,$W136,$Y136,$AA136,#REF!,#REF!),2)-$B136/2&lt;=Q136,(ROUND(AVERAGE($C136,$E136,$G136,$I136,$K136,$M136,$O136,$Q136,$S136,$U136,$W136,$Y136,$AA136,#REF!,#REF!),2)+$B136/2&gt;=Q136)),($G$5/$B$5),0))))</f>
        <v>0</v>
      </c>
      <c r="S136" s="216">
        <f t="shared" si="58"/>
        <v>42000</v>
      </c>
      <c r="T136" s="217">
        <f>IF($A136="","",IF(S136="","",IF($K$4="Media aritmética",(S136&lt;=$B136)*($G$5/$B$5)+(S136&gt;$B136)*0,IF(AND(ROUND(AVERAGE($C136,$E136,$G136,$I136,$K136,$M136,$O136,$Q136,$S136,$U136,$W136,$Y136,$AA136,#REF!,#REF!),2)-$B136/2&lt;=S136,(ROUND(AVERAGE($C136,$E136,$G136,$I136,$K136,$M136,$O136,$Q136,$S136,$U136,$W136,$Y136,$AA136,#REF!,#REF!),2)+$B136/2&gt;=S136)),($G$5/$B$5),0))))</f>
        <v>0.79207920792079212</v>
      </c>
      <c r="U136" s="216">
        <f t="shared" si="59"/>
        <v>45000</v>
      </c>
      <c r="V136" s="217">
        <f>IF($A136="","",IF(U136="","",IF($K$4="Media aritmética",(U136&lt;=$B136)*($G$5/$B$5)+(U136&gt;$B136)*0,IF(AND(ROUND(AVERAGE($C136,$E136,$G136,$I136,$K136,$M136,$O136,$Q136,$S136,$U136,$W136,$Y136,$AA136,#REF!,#REF!),2)-$B136/2&lt;=U136,(ROUND(AVERAGE($C136,$E136,$G136,$I136,$K136,$M136,$O136,$Q136,$S136,$U136,$W136,$Y136,$AA136,#REF!,#REF!),2)+$B136/2&gt;=U136)),($G$5/$B$5),0))))</f>
        <v>0.79207920792079212</v>
      </c>
      <c r="W136" s="216" t="str">
        <f t="shared" si="60"/>
        <v/>
      </c>
      <c r="X136" s="217" t="str">
        <f>IF($A136="","",IF(W136="","",IF($K$4="Media aritmética",(W136&lt;=$B136)*($G$5/$B$5)+(W136&gt;$B136)*0,IF(AND(ROUND(AVERAGE($C136,$E136,$G136,$I136,$K136,$M136,$O136,$Q136,$S136,$U136,$W136,$Y136,$AA136,#REF!,#REF!),2)-$B136/2&lt;=W136,(ROUND(AVERAGE($C136,$E136,$G136,$I136,$K136,$M136,$O136,$Q136,$S136,$U136,$W136,$Y136,$AA136,#REF!,#REF!),2)+$B136/2&gt;=W136)),($G$5/$B$5),0))))</f>
        <v/>
      </c>
      <c r="Y136" s="216">
        <f t="shared" si="61"/>
        <v>44000</v>
      </c>
      <c r="Z136" s="217">
        <f>IF($A136="","",IF(Y136="","",IF($K$4="Media aritmética",(Y136&lt;=$B136)*($G$5/$B$5)+(Y136&gt;$B136)*0,IF(AND(ROUND(AVERAGE($C136,$E136,$G136,$I136,$K136,$M136,$O136,$Q136,$S136,$U136,$W136,$Y136,$AA136,#REF!,#REF!),2)-$B136/2&lt;=Y136,(ROUND(AVERAGE($C136,$E136,$G136,$I136,$K136,$M136,$O136,$Q136,$S136,$U136,$W136,$Y136,$AA136,#REF!,#REF!),2)+$B136/2&gt;=Y136)),($G$5/$B$5),0))))</f>
        <v>0.79207920792079212</v>
      </c>
      <c r="AA136" s="216">
        <f t="shared" si="62"/>
        <v>68900</v>
      </c>
      <c r="AB136" s="217">
        <f>IF($A136="","",IF(AA136="","",IF($K$4="Media aritmética",(AA136&lt;=$B136)*($G$5/$B$5)+(AA136&gt;$B136)*0,IF(AND(ROUND(AVERAGE($C136,$E136,$G136,$I136,$K136,$M136,$O136,$Q136,$S136,$U136,$W136,$Y136,$AA136,#REF!,#REF!),2)-$B136/2&lt;=AA136,(ROUND(AVERAGE($C136,$E136,$G136,$I136,$K136,$M136,$O136,$Q136,$S136,$U136,$W136,$Y136,$AA136,#REF!,#REF!),2)+$B136/2&gt;=AA136)),($G$5/$B$5),0))))</f>
        <v>0</v>
      </c>
    </row>
    <row r="137" spans="1:28" s="210" customFormat="1" ht="21" customHeight="1">
      <c r="A137" s="221" t="s">
        <v>484</v>
      </c>
      <c r="B137" s="222">
        <f t="shared" si="63"/>
        <v>746366.67</v>
      </c>
      <c r="C137" s="216">
        <f t="shared" si="50"/>
        <v>756000</v>
      </c>
      <c r="D137" s="217">
        <f>IF($A137="","",IF(C137="","",IF($K$4="Media aritmética",(C137&lt;=$B137)*($G$5/$B$5)+(C137&gt;$B137)*0,IF(AND(ROUND(AVERAGE($C137,$E137,$G137,$I137,$K137,$M137,$O137,$Q137,$S137,$U137,$W137,$Y137,$AA137,#REF!,#REF!),2)-$B137/2&lt;=C137,(ROUND(AVERAGE($C137,$E137,$G137,$I137,$K137,$M137,$O137,$Q137,$S137,$U137,$W137,$Y137,$AA137,#REF!,#REF!),2)+$B137/2&gt;=C137)),($G$5/$B$5),0))))</f>
        <v>0</v>
      </c>
      <c r="E137" s="216">
        <f t="shared" si="51"/>
        <v>570000</v>
      </c>
      <c r="F137" s="217">
        <f>IF($A137="","",IF(E137="","",IF($K$4="Media aritmética",(E137&lt;=$B137)*($G$5/$B$5)+(E137&gt;$B137)*0,IF(AND(ROUND(AVERAGE($C137,$E137,$G137,$I137,$K137,$M137,$O137,$Q137,$S137,$U137,$W137,$Y137,$AA137,#REF!,#REF!),2)-$B137/2&lt;=E137,(ROUND(AVERAGE($C137,$E137,$G137,$I137,$K137,$M137,$O137,$Q137,$S137,$U137,$W137,$Y137,$AA137,#REF!,#REF!),2)+$B137/2&gt;=E137)),($G$5/$B$5),0))))</f>
        <v>0.79207920792079212</v>
      </c>
      <c r="G137" s="216" t="str">
        <f t="shared" si="52"/>
        <v/>
      </c>
      <c r="H137" s="217" t="str">
        <f>IF($A137="","",IF(G137="","",IF($K$4="Media aritmética",(G137&lt;=$B137)*($G$5/$B$5)+(G137&gt;$B137)*0,IF(AND(ROUND(AVERAGE($C137,$E137,$G137,$I137,$K137,$M137,$O137,$Q137,$S137,$U137,$W137,$Y137,$AA137,#REF!,#REF!),2)-$B137/2&lt;=G137,(ROUND(AVERAGE($C137,$E137,$G137,$I137,$K137,$M137,$O137,$Q137,$S137,$U137,$W137,$Y137,$AA137,#REF!,#REF!),2)+$B137/2&gt;=G137)),($G$5/$B$5),0))))</f>
        <v/>
      </c>
      <c r="I137" s="216">
        <f t="shared" si="53"/>
        <v>742380</v>
      </c>
      <c r="J137" s="217">
        <f>IF($A137="","",IF(I137="","",IF($K$4="Media aritmética",(I137&lt;=$B137)*($G$5/$B$5)+(I137&gt;$B137)*0,IF(AND(ROUND(AVERAGE($C137,$E137,$G137,$I137,$K137,$M137,$O137,$Q137,$S137,$U137,$W137,$Y137,$AA137,#REF!,#REF!),2)-$B137/2&lt;=I137,(ROUND(AVERAGE($C137,$E137,$G137,$I137,$K137,$M137,$O137,$Q137,$S137,$U137,$W137,$Y137,$AA137,#REF!,#REF!),2)+$B137/2&gt;=I137)),($G$5/$B$5),0))))</f>
        <v>0.79207920792079212</v>
      </c>
      <c r="K137" s="216" t="str">
        <f t="shared" si="54"/>
        <v/>
      </c>
      <c r="L137" s="217" t="str">
        <f>IF($A137="","",IF(K137="","",IF($K$4="Media aritmética",(K137&lt;=$B137)*($G$5/$B$5)+(K137&gt;$B137)*0,IF(AND(ROUND(AVERAGE($C137,$E137,$G137,$I137,$K137,$M137,$O137,$Q137,$S137,$U137,$W137,$Y137,$AA137,#REF!,#REF!),2)-$B137/2&lt;=K137,(ROUND(AVERAGE($C137,$E137,$G137,$I137,$K137,$M137,$O137,$Q137,$S137,$U137,$W137,$Y137,$AA137,#REF!,#REF!),2)+$B137/2&gt;=K137)),($G$5/$B$5),0))))</f>
        <v/>
      </c>
      <c r="M137" s="216">
        <f t="shared" si="55"/>
        <v>672000</v>
      </c>
      <c r="N137" s="217">
        <f>IF($A137="","",IF(M137="","",IF($K$4="Media aritmética",(M137&lt;=$B137)*($G$5/$B$5)+(M137&gt;$B137)*0,IF(AND(ROUND(AVERAGE($C137,$E137,$G137,$I137,$K137,$M137,$O137,$Q137,$S137,$U137,$W137,$Y137,$AA137,#REF!,#REF!),2)-$B137/2&lt;=M137,(ROUND(AVERAGE($C137,$E137,$G137,$I137,$K137,$M137,$O137,$Q137,$S137,$U137,$W137,$Y137,$AA137,#REF!,#REF!),2)+$B137/2&gt;=M137)),($G$5/$B$5),0))))</f>
        <v>0.79207920792079212</v>
      </c>
      <c r="O137" s="216" t="str">
        <f t="shared" si="56"/>
        <v/>
      </c>
      <c r="P137" s="217" t="str">
        <f>IF($A137="","",IF(O137="","",IF($K$4="Media aritmética",(O137&lt;=$B137)*($G$5/$B$5)+(O137&gt;$B137)*0,IF(AND(ROUND(AVERAGE($C137,$E137,$G137,$I137,$K137,$M137,$O137,$Q137,$S137,$U137,$W137,$Y137,$AA137,#REF!,#REF!),2)-$B137/2&lt;=O137,(ROUND(AVERAGE($C137,$E137,$G137,$I137,$K137,$M137,$O137,$Q137,$S137,$U137,$W137,$Y137,$AA137,#REF!,#REF!),2)+$B137/2&gt;=O137)),($G$5/$B$5),0))))</f>
        <v/>
      </c>
      <c r="Q137" s="216">
        <f t="shared" si="57"/>
        <v>900000</v>
      </c>
      <c r="R137" s="217">
        <f>IF($A137="","",IF(Q137="","",IF($K$4="Media aritmética",(Q137&lt;=$B137)*($G$5/$B$5)+(Q137&gt;$B137)*0,IF(AND(ROUND(AVERAGE($C137,$E137,$G137,$I137,$K137,$M137,$O137,$Q137,$S137,$U137,$W137,$Y137,$AA137,#REF!,#REF!),2)-$B137/2&lt;=Q137,(ROUND(AVERAGE($C137,$E137,$G137,$I137,$K137,$M137,$O137,$Q137,$S137,$U137,$W137,$Y137,$AA137,#REF!,#REF!),2)+$B137/2&gt;=Q137)),($G$5/$B$5),0))))</f>
        <v>0</v>
      </c>
      <c r="S137" s="216">
        <f t="shared" si="58"/>
        <v>756000</v>
      </c>
      <c r="T137" s="217">
        <f>IF($A137="","",IF(S137="","",IF($K$4="Media aritmética",(S137&lt;=$B137)*($G$5/$B$5)+(S137&gt;$B137)*0,IF(AND(ROUND(AVERAGE($C137,$E137,$G137,$I137,$K137,$M137,$O137,$Q137,$S137,$U137,$W137,$Y137,$AA137,#REF!,#REF!),2)-$B137/2&lt;=S137,(ROUND(AVERAGE($C137,$E137,$G137,$I137,$K137,$M137,$O137,$Q137,$S137,$U137,$W137,$Y137,$AA137,#REF!,#REF!),2)+$B137/2&gt;=S137)),($G$5/$B$5),0))))</f>
        <v>0</v>
      </c>
      <c r="U137" s="216">
        <f t="shared" si="59"/>
        <v>720000</v>
      </c>
      <c r="V137" s="217">
        <f>IF($A137="","",IF(U137="","",IF($K$4="Media aritmética",(U137&lt;=$B137)*($G$5/$B$5)+(U137&gt;$B137)*0,IF(AND(ROUND(AVERAGE($C137,$E137,$G137,$I137,$K137,$M137,$O137,$Q137,$S137,$U137,$W137,$Y137,$AA137,#REF!,#REF!),2)-$B137/2&lt;=U137,(ROUND(AVERAGE($C137,$E137,$G137,$I137,$K137,$M137,$O137,$Q137,$S137,$U137,$W137,$Y137,$AA137,#REF!,#REF!),2)+$B137/2&gt;=U137)),($G$5/$B$5),0))))</f>
        <v>0.79207920792079212</v>
      </c>
      <c r="W137" s="216" t="str">
        <f t="shared" si="60"/>
        <v/>
      </c>
      <c r="X137" s="217" t="str">
        <f>IF($A137="","",IF(W137="","",IF($K$4="Media aritmética",(W137&lt;=$B137)*($G$5/$B$5)+(W137&gt;$B137)*0,IF(AND(ROUND(AVERAGE($C137,$E137,$G137,$I137,$K137,$M137,$O137,$Q137,$S137,$U137,$W137,$Y137,$AA137,#REF!,#REF!),2)-$B137/2&lt;=W137,(ROUND(AVERAGE($C137,$E137,$G137,$I137,$K137,$M137,$O137,$Q137,$S137,$U137,$W137,$Y137,$AA137,#REF!,#REF!),2)+$B137/2&gt;=W137)),($G$5/$B$5),0))))</f>
        <v/>
      </c>
      <c r="Y137" s="216">
        <f t="shared" si="61"/>
        <v>702000</v>
      </c>
      <c r="Z137" s="217">
        <f>IF($A137="","",IF(Y137="","",IF($K$4="Media aritmética",(Y137&lt;=$B137)*($G$5/$B$5)+(Y137&gt;$B137)*0,IF(AND(ROUND(AVERAGE($C137,$E137,$G137,$I137,$K137,$M137,$O137,$Q137,$S137,$U137,$W137,$Y137,$AA137,#REF!,#REF!),2)-$B137/2&lt;=Y137,(ROUND(AVERAGE($C137,$E137,$G137,$I137,$K137,$M137,$O137,$Q137,$S137,$U137,$W137,$Y137,$AA137,#REF!,#REF!),2)+$B137/2&gt;=Y137)),($G$5/$B$5),0))))</f>
        <v>0.79207920792079212</v>
      </c>
      <c r="AA137" s="216">
        <f t="shared" si="62"/>
        <v>898920</v>
      </c>
      <c r="AB137" s="217">
        <f>IF($A137="","",IF(AA137="","",IF($K$4="Media aritmética",(AA137&lt;=$B137)*($G$5/$B$5)+(AA137&gt;$B137)*0,IF(AND(ROUND(AVERAGE($C137,$E137,$G137,$I137,$K137,$M137,$O137,$Q137,$S137,$U137,$W137,$Y137,$AA137,#REF!,#REF!),2)-$B137/2&lt;=AA137,(ROUND(AVERAGE($C137,$E137,$G137,$I137,$K137,$M137,$O137,$Q137,$S137,$U137,$W137,$Y137,$AA137,#REF!,#REF!),2)+$B137/2&gt;=AA137)),($G$5/$B$5),0))))</f>
        <v>0</v>
      </c>
    </row>
    <row r="138" spans="1:28" s="210" customFormat="1" ht="21" customHeight="1">
      <c r="A138" s="221" t="s">
        <v>488</v>
      </c>
      <c r="B138" s="222">
        <f t="shared" si="63"/>
        <v>160274.67000000001</v>
      </c>
      <c r="C138" s="216">
        <f t="shared" si="50"/>
        <v>158800</v>
      </c>
      <c r="D138" s="217">
        <f>IF($A138="","",IF(C138="","",IF($K$4="Media aritmética",(C138&lt;=$B138)*($G$5/$B$5)+(C138&gt;$B138)*0,IF(AND(ROUND(AVERAGE($C138,$E138,$G138,$I138,$K138,$M138,$O138,$Q138,$S138,$U138,$W138,$Y138,$AA138,#REF!,#REF!),2)-$B138/2&lt;=C138,(ROUND(AVERAGE($C138,$E138,$G138,$I138,$K138,$M138,$O138,$Q138,$S138,$U138,$W138,$Y138,$AA138,#REF!,#REF!),2)+$B138/2&gt;=C138)),($G$5/$B$5),0))))</f>
        <v>0.79207920792079212</v>
      </c>
      <c r="E138" s="216">
        <f t="shared" si="51"/>
        <v>290000</v>
      </c>
      <c r="F138" s="217">
        <f>IF($A138="","",IF(E138="","",IF($K$4="Media aritmética",(E138&lt;=$B138)*($G$5/$B$5)+(E138&gt;$B138)*0,IF(AND(ROUND(AVERAGE($C138,$E138,$G138,$I138,$K138,$M138,$O138,$Q138,$S138,$U138,$W138,$Y138,$AA138,#REF!,#REF!),2)-$B138/2&lt;=E138,(ROUND(AVERAGE($C138,$E138,$G138,$I138,$K138,$M138,$O138,$Q138,$S138,$U138,$W138,$Y138,$AA138,#REF!,#REF!),2)+$B138/2&gt;=E138)),($G$5/$B$5),0))))</f>
        <v>0</v>
      </c>
      <c r="G138" s="216" t="str">
        <f t="shared" si="52"/>
        <v/>
      </c>
      <c r="H138" s="217" t="str">
        <f>IF($A138="","",IF(G138="","",IF($K$4="Media aritmética",(G138&lt;=$B138)*($G$5/$B$5)+(G138&gt;$B138)*0,IF(AND(ROUND(AVERAGE($C138,$E138,$G138,$I138,$K138,$M138,$O138,$Q138,$S138,$U138,$W138,$Y138,$AA138,#REF!,#REF!),2)-$B138/2&lt;=G138,(ROUND(AVERAGE($C138,$E138,$G138,$I138,$K138,$M138,$O138,$Q138,$S138,$U138,$W138,$Y138,$AA138,#REF!,#REF!),2)+$B138/2&gt;=G138)),($G$5/$B$5),0))))</f>
        <v/>
      </c>
      <c r="I138" s="216">
        <f t="shared" si="53"/>
        <v>156872</v>
      </c>
      <c r="J138" s="217">
        <f>IF($A138="","",IF(I138="","",IF($K$4="Media aritmética",(I138&lt;=$B138)*($G$5/$B$5)+(I138&gt;$B138)*0,IF(AND(ROUND(AVERAGE($C138,$E138,$G138,$I138,$K138,$M138,$O138,$Q138,$S138,$U138,$W138,$Y138,$AA138,#REF!,#REF!),2)-$B138/2&lt;=I138,(ROUND(AVERAGE($C138,$E138,$G138,$I138,$K138,$M138,$O138,$Q138,$S138,$U138,$W138,$Y138,$AA138,#REF!,#REF!),2)+$B138/2&gt;=I138)),($G$5/$B$5),0))))</f>
        <v>0.79207920792079212</v>
      </c>
      <c r="K138" s="216" t="str">
        <f t="shared" si="54"/>
        <v/>
      </c>
      <c r="L138" s="217" t="str">
        <f>IF($A138="","",IF(K138="","",IF($K$4="Media aritmética",(K138&lt;=$B138)*($G$5/$B$5)+(K138&gt;$B138)*0,IF(AND(ROUND(AVERAGE($C138,$E138,$G138,$I138,$K138,$M138,$O138,$Q138,$S138,$U138,$W138,$Y138,$AA138,#REF!,#REF!),2)-$B138/2&lt;=K138,(ROUND(AVERAGE($C138,$E138,$G138,$I138,$K138,$M138,$O138,$Q138,$S138,$U138,$W138,$Y138,$AA138,#REF!,#REF!),2)+$B138/2&gt;=K138)),($G$5/$B$5),0))))</f>
        <v/>
      </c>
      <c r="M138" s="216">
        <f t="shared" si="55"/>
        <v>84000</v>
      </c>
      <c r="N138" s="217">
        <f>IF($A138="","",IF(M138="","",IF($K$4="Media aritmética",(M138&lt;=$B138)*($G$5/$B$5)+(M138&gt;$B138)*0,IF(AND(ROUND(AVERAGE($C138,$E138,$G138,$I138,$K138,$M138,$O138,$Q138,$S138,$U138,$W138,$Y138,$AA138,#REF!,#REF!),2)-$B138/2&lt;=M138,(ROUND(AVERAGE($C138,$E138,$G138,$I138,$K138,$M138,$O138,$Q138,$S138,$U138,$W138,$Y138,$AA138,#REF!,#REF!),2)+$B138/2&gt;=M138)),($G$5/$B$5),0))))</f>
        <v>0.79207920792079212</v>
      </c>
      <c r="O138" s="216" t="str">
        <f t="shared" si="56"/>
        <v/>
      </c>
      <c r="P138" s="217" t="str">
        <f>IF($A138="","",IF(O138="","",IF($K$4="Media aritmética",(O138&lt;=$B138)*($G$5/$B$5)+(O138&gt;$B138)*0,IF(AND(ROUND(AVERAGE($C138,$E138,$G138,$I138,$K138,$M138,$O138,$Q138,$S138,$U138,$W138,$Y138,$AA138,#REF!,#REF!),2)-$B138/2&lt;=O138,(ROUND(AVERAGE($C138,$E138,$G138,$I138,$K138,$M138,$O138,$Q138,$S138,$U138,$W138,$Y138,$AA138,#REF!,#REF!),2)+$B138/2&gt;=O138)),($G$5/$B$5),0))))</f>
        <v/>
      </c>
      <c r="Q138" s="216">
        <f t="shared" si="57"/>
        <v>184000</v>
      </c>
      <c r="R138" s="217">
        <f>IF($A138="","",IF(Q138="","",IF($K$4="Media aritmética",(Q138&lt;=$B138)*($G$5/$B$5)+(Q138&gt;$B138)*0,IF(AND(ROUND(AVERAGE($C138,$E138,$G138,$I138,$K138,$M138,$O138,$Q138,$S138,$U138,$W138,$Y138,$AA138,#REF!,#REF!),2)-$B138/2&lt;=Q138,(ROUND(AVERAGE($C138,$E138,$G138,$I138,$K138,$M138,$O138,$Q138,$S138,$U138,$W138,$Y138,$AA138,#REF!,#REF!),2)+$B138/2&gt;=Q138)),($G$5/$B$5),0))))</f>
        <v>0</v>
      </c>
      <c r="S138" s="216">
        <f t="shared" si="58"/>
        <v>140000</v>
      </c>
      <c r="T138" s="217">
        <f>IF($A138="","",IF(S138="","",IF($K$4="Media aritmética",(S138&lt;=$B138)*($G$5/$B$5)+(S138&gt;$B138)*0,IF(AND(ROUND(AVERAGE($C138,$E138,$G138,$I138,$K138,$M138,$O138,$Q138,$S138,$U138,$W138,$Y138,$AA138,#REF!,#REF!),2)-$B138/2&lt;=S138,(ROUND(AVERAGE($C138,$E138,$G138,$I138,$K138,$M138,$O138,$Q138,$S138,$U138,$W138,$Y138,$AA138,#REF!,#REF!),2)+$B138/2&gt;=S138)),($G$5/$B$5),0))))</f>
        <v>0.79207920792079212</v>
      </c>
      <c r="U138" s="216">
        <f t="shared" si="59"/>
        <v>144000</v>
      </c>
      <c r="V138" s="217">
        <f>IF($A138="","",IF(U138="","",IF($K$4="Media aritmética",(U138&lt;=$B138)*($G$5/$B$5)+(U138&gt;$B138)*0,IF(AND(ROUND(AVERAGE($C138,$E138,$G138,$I138,$K138,$M138,$O138,$Q138,$S138,$U138,$W138,$Y138,$AA138,#REF!,#REF!),2)-$B138/2&lt;=U138,(ROUND(AVERAGE($C138,$E138,$G138,$I138,$K138,$M138,$O138,$Q138,$S138,$U138,$W138,$Y138,$AA138,#REF!,#REF!),2)+$B138/2&gt;=U138)),($G$5/$B$5),0))))</f>
        <v>0.79207920792079212</v>
      </c>
      <c r="W138" s="216" t="str">
        <f t="shared" si="60"/>
        <v/>
      </c>
      <c r="X138" s="217" t="str">
        <f>IF($A138="","",IF(W138="","",IF($K$4="Media aritmética",(W138&lt;=$B138)*($G$5/$B$5)+(W138&gt;$B138)*0,IF(AND(ROUND(AVERAGE($C138,$E138,$G138,$I138,$K138,$M138,$O138,$Q138,$S138,$U138,$W138,$Y138,$AA138,#REF!,#REF!),2)-$B138/2&lt;=W138,(ROUND(AVERAGE($C138,$E138,$G138,$I138,$K138,$M138,$O138,$Q138,$S138,$U138,$W138,$Y138,$AA138,#REF!,#REF!),2)+$B138/2&gt;=W138)),($G$5/$B$5),0))))</f>
        <v/>
      </c>
      <c r="Y138" s="216">
        <f t="shared" si="61"/>
        <v>140000</v>
      </c>
      <c r="Z138" s="217">
        <f>IF($A138="","",IF(Y138="","",IF($K$4="Media aritmética",(Y138&lt;=$B138)*($G$5/$B$5)+(Y138&gt;$B138)*0,IF(AND(ROUND(AVERAGE($C138,$E138,$G138,$I138,$K138,$M138,$O138,$Q138,$S138,$U138,$W138,$Y138,$AA138,#REF!,#REF!),2)-$B138/2&lt;=Y138,(ROUND(AVERAGE($C138,$E138,$G138,$I138,$K138,$M138,$O138,$Q138,$S138,$U138,$W138,$Y138,$AA138,#REF!,#REF!),2)+$B138/2&gt;=Y138)),($G$5/$B$5),0))))</f>
        <v>0.79207920792079212</v>
      </c>
      <c r="AA138" s="216">
        <f t="shared" si="62"/>
        <v>144800</v>
      </c>
      <c r="AB138" s="217">
        <f>IF($A138="","",IF(AA138="","",IF($K$4="Media aritmética",(AA138&lt;=$B138)*($G$5/$B$5)+(AA138&gt;$B138)*0,IF(AND(ROUND(AVERAGE($C138,$E138,$G138,$I138,$K138,$M138,$O138,$Q138,$S138,$U138,$W138,$Y138,$AA138,#REF!,#REF!),2)-$B138/2&lt;=AA138,(ROUND(AVERAGE($C138,$E138,$G138,$I138,$K138,$M138,$O138,$Q138,$S138,$U138,$W138,$Y138,$AA138,#REF!,#REF!),2)+$B138/2&gt;=AA138)),($G$5/$B$5),0))))</f>
        <v>0.79207920792079212</v>
      </c>
    </row>
    <row r="139" spans="1:28" s="210" customFormat="1" ht="21" customHeight="1">
      <c r="A139" s="221" t="s">
        <v>490</v>
      </c>
      <c r="B139" s="222">
        <f t="shared" si="63"/>
        <v>258737.33</v>
      </c>
      <c r="C139" s="216">
        <f t="shared" si="50"/>
        <v>154800</v>
      </c>
      <c r="D139" s="217">
        <f>IF($A139="","",IF(C139="","",IF($K$4="Media aritmética",(C139&lt;=$B139)*($G$5/$B$5)+(C139&gt;$B139)*0,IF(AND(ROUND(AVERAGE($C139,$E139,$G139,$I139,$K139,$M139,$O139,$Q139,$S139,$U139,$W139,$Y139,$AA139,#REF!,#REF!),2)-$B139/2&lt;=C139,(ROUND(AVERAGE($C139,$E139,$G139,$I139,$K139,$M139,$O139,$Q139,$S139,$U139,$W139,$Y139,$AA139,#REF!,#REF!),2)+$B139/2&gt;=C139)),($G$5/$B$5),0))))</f>
        <v>0.79207920792079212</v>
      </c>
      <c r="E139" s="216">
        <f t="shared" si="51"/>
        <v>300000</v>
      </c>
      <c r="F139" s="217">
        <f>IF($A139="","",IF(E139="","",IF($K$4="Media aritmética",(E139&lt;=$B139)*($G$5/$B$5)+(E139&gt;$B139)*0,IF(AND(ROUND(AVERAGE($C139,$E139,$G139,$I139,$K139,$M139,$O139,$Q139,$S139,$U139,$W139,$Y139,$AA139,#REF!,#REF!),2)-$B139/2&lt;=E139,(ROUND(AVERAGE($C139,$E139,$G139,$I139,$K139,$M139,$O139,$Q139,$S139,$U139,$W139,$Y139,$AA139,#REF!,#REF!),2)+$B139/2&gt;=E139)),($G$5/$B$5),0))))</f>
        <v>0</v>
      </c>
      <c r="G139" s="216" t="str">
        <f t="shared" si="52"/>
        <v/>
      </c>
      <c r="H139" s="217" t="str">
        <f>IF($A139="","",IF(G139="","",IF($K$4="Media aritmética",(G139&lt;=$B139)*($G$5/$B$5)+(G139&gt;$B139)*0,IF(AND(ROUND(AVERAGE($C139,$E139,$G139,$I139,$K139,$M139,$O139,$Q139,$S139,$U139,$W139,$Y139,$AA139,#REF!,#REF!),2)-$B139/2&lt;=G139,(ROUND(AVERAGE($C139,$E139,$G139,$I139,$K139,$M139,$O139,$Q139,$S139,$U139,$W139,$Y139,$AA139,#REF!,#REF!),2)+$B139/2&gt;=G139)),($G$5/$B$5),0))))</f>
        <v/>
      </c>
      <c r="I139" s="216">
        <f t="shared" si="53"/>
        <v>153036</v>
      </c>
      <c r="J139" s="217">
        <f>IF($A139="","",IF(I139="","",IF($K$4="Media aritmética",(I139&lt;=$B139)*($G$5/$B$5)+(I139&gt;$B139)*0,IF(AND(ROUND(AVERAGE($C139,$E139,$G139,$I139,$K139,$M139,$O139,$Q139,$S139,$U139,$W139,$Y139,$AA139,#REF!,#REF!),2)-$B139/2&lt;=I139,(ROUND(AVERAGE($C139,$E139,$G139,$I139,$K139,$M139,$O139,$Q139,$S139,$U139,$W139,$Y139,$AA139,#REF!,#REF!),2)+$B139/2&gt;=I139)),($G$5/$B$5),0))))</f>
        <v>0.79207920792079212</v>
      </c>
      <c r="K139" s="216" t="str">
        <f t="shared" si="54"/>
        <v/>
      </c>
      <c r="L139" s="217" t="str">
        <f>IF($A139="","",IF(K139="","",IF($K$4="Media aritmética",(K139&lt;=$B139)*($G$5/$B$5)+(K139&gt;$B139)*0,IF(AND(ROUND(AVERAGE($C139,$E139,$G139,$I139,$K139,$M139,$O139,$Q139,$S139,$U139,$W139,$Y139,$AA139,#REF!,#REF!),2)-$B139/2&lt;=K139,(ROUND(AVERAGE($C139,$E139,$G139,$I139,$K139,$M139,$O139,$Q139,$S139,$U139,$W139,$Y139,$AA139,#REF!,#REF!),2)+$B139/2&gt;=K139)),($G$5/$B$5),0))))</f>
        <v/>
      </c>
      <c r="M139" s="216">
        <f t="shared" si="55"/>
        <v>372000</v>
      </c>
      <c r="N139" s="217">
        <f>IF($A139="","",IF(M139="","",IF($K$4="Media aritmética",(M139&lt;=$B139)*($G$5/$B$5)+(M139&gt;$B139)*0,IF(AND(ROUND(AVERAGE($C139,$E139,$G139,$I139,$K139,$M139,$O139,$Q139,$S139,$U139,$W139,$Y139,$AA139,#REF!,#REF!),2)-$B139/2&lt;=M139,(ROUND(AVERAGE($C139,$E139,$G139,$I139,$K139,$M139,$O139,$Q139,$S139,$U139,$W139,$Y139,$AA139,#REF!,#REF!),2)+$B139/2&gt;=M139)),($G$5/$B$5),0))))</f>
        <v>0</v>
      </c>
      <c r="O139" s="216" t="str">
        <f t="shared" si="56"/>
        <v/>
      </c>
      <c r="P139" s="217" t="str">
        <f>IF($A139="","",IF(O139="","",IF($K$4="Media aritmética",(O139&lt;=$B139)*($G$5/$B$5)+(O139&gt;$B139)*0,IF(AND(ROUND(AVERAGE($C139,$E139,$G139,$I139,$K139,$M139,$O139,$Q139,$S139,$U139,$W139,$Y139,$AA139,#REF!,#REF!),2)-$B139/2&lt;=O139,(ROUND(AVERAGE($C139,$E139,$G139,$I139,$K139,$M139,$O139,$Q139,$S139,$U139,$W139,$Y139,$AA139,#REF!,#REF!),2)+$B139/2&gt;=O139)),($G$5/$B$5),0))))</f>
        <v/>
      </c>
      <c r="Q139" s="216">
        <f t="shared" si="57"/>
        <v>720000</v>
      </c>
      <c r="R139" s="217">
        <f>IF($A139="","",IF(Q139="","",IF($K$4="Media aritmética",(Q139&lt;=$B139)*($G$5/$B$5)+(Q139&gt;$B139)*0,IF(AND(ROUND(AVERAGE($C139,$E139,$G139,$I139,$K139,$M139,$O139,$Q139,$S139,$U139,$W139,$Y139,$AA139,#REF!,#REF!),2)-$B139/2&lt;=Q139,(ROUND(AVERAGE($C139,$E139,$G139,$I139,$K139,$M139,$O139,$Q139,$S139,$U139,$W139,$Y139,$AA139,#REF!,#REF!),2)+$B139/2&gt;=Q139)),($G$5/$B$5),0))))</f>
        <v>0</v>
      </c>
      <c r="S139" s="216">
        <f t="shared" si="58"/>
        <v>168000</v>
      </c>
      <c r="T139" s="217">
        <f>IF($A139="","",IF(S139="","",IF($K$4="Media aritmética",(S139&lt;=$B139)*($G$5/$B$5)+(S139&gt;$B139)*0,IF(AND(ROUND(AVERAGE($C139,$E139,$G139,$I139,$K139,$M139,$O139,$Q139,$S139,$U139,$W139,$Y139,$AA139,#REF!,#REF!),2)-$B139/2&lt;=S139,(ROUND(AVERAGE($C139,$E139,$G139,$I139,$K139,$M139,$O139,$Q139,$S139,$U139,$W139,$Y139,$AA139,#REF!,#REF!),2)+$B139/2&gt;=S139)),($G$5/$B$5),0))))</f>
        <v>0.79207920792079212</v>
      </c>
      <c r="U139" s="216">
        <f t="shared" si="59"/>
        <v>174000</v>
      </c>
      <c r="V139" s="217">
        <f>IF($A139="","",IF(U139="","",IF($K$4="Media aritmética",(U139&lt;=$B139)*($G$5/$B$5)+(U139&gt;$B139)*0,IF(AND(ROUND(AVERAGE($C139,$E139,$G139,$I139,$K139,$M139,$O139,$Q139,$S139,$U139,$W139,$Y139,$AA139,#REF!,#REF!),2)-$B139/2&lt;=U139,(ROUND(AVERAGE($C139,$E139,$G139,$I139,$K139,$M139,$O139,$Q139,$S139,$U139,$W139,$Y139,$AA139,#REF!,#REF!),2)+$B139/2&gt;=U139)),($G$5/$B$5),0))))</f>
        <v>0.79207920792079212</v>
      </c>
      <c r="W139" s="216" t="str">
        <f t="shared" si="60"/>
        <v/>
      </c>
      <c r="X139" s="217" t="str">
        <f>IF($A139="","",IF(W139="","",IF($K$4="Media aritmética",(W139&lt;=$B139)*($G$5/$B$5)+(W139&gt;$B139)*0,IF(AND(ROUND(AVERAGE($C139,$E139,$G139,$I139,$K139,$M139,$O139,$Q139,$S139,$U139,$W139,$Y139,$AA139,#REF!,#REF!),2)-$B139/2&lt;=W139,(ROUND(AVERAGE($C139,$E139,$G139,$I139,$K139,$M139,$O139,$Q139,$S139,$U139,$W139,$Y139,$AA139,#REF!,#REF!),2)+$B139/2&gt;=W139)),($G$5/$B$5),0))))</f>
        <v/>
      </c>
      <c r="Y139" s="216">
        <f t="shared" si="61"/>
        <v>169200</v>
      </c>
      <c r="Z139" s="217">
        <f>IF($A139="","",IF(Y139="","",IF($K$4="Media aritmética",(Y139&lt;=$B139)*($G$5/$B$5)+(Y139&gt;$B139)*0,IF(AND(ROUND(AVERAGE($C139,$E139,$G139,$I139,$K139,$M139,$O139,$Q139,$S139,$U139,$W139,$Y139,$AA139,#REF!,#REF!),2)-$B139/2&lt;=Y139,(ROUND(AVERAGE($C139,$E139,$G139,$I139,$K139,$M139,$O139,$Q139,$S139,$U139,$W139,$Y139,$AA139,#REF!,#REF!),2)+$B139/2&gt;=Y139)),($G$5/$B$5),0))))</f>
        <v>0.79207920792079212</v>
      </c>
      <c r="AA139" s="216">
        <f t="shared" si="62"/>
        <v>117600</v>
      </c>
      <c r="AB139" s="217">
        <f>IF($A139="","",IF(AA139="","",IF($K$4="Media aritmética",(AA139&lt;=$B139)*($G$5/$B$5)+(AA139&gt;$B139)*0,IF(AND(ROUND(AVERAGE($C139,$E139,$G139,$I139,$K139,$M139,$O139,$Q139,$S139,$U139,$W139,$Y139,$AA139,#REF!,#REF!),2)-$B139/2&lt;=AA139,(ROUND(AVERAGE($C139,$E139,$G139,$I139,$K139,$M139,$O139,$Q139,$S139,$U139,$W139,$Y139,$AA139,#REF!,#REF!),2)+$B139/2&gt;=AA139)),($G$5/$B$5),0))))</f>
        <v>0.79207920792079212</v>
      </c>
    </row>
    <row r="140" spans="1:28" s="210" customFormat="1" ht="21" customHeight="1">
      <c r="A140" s="221" t="s">
        <v>492</v>
      </c>
      <c r="B140" s="222">
        <f t="shared" si="63"/>
        <v>260216</v>
      </c>
      <c r="C140" s="216">
        <f t="shared" si="50"/>
        <v>230400</v>
      </c>
      <c r="D140" s="217">
        <f>IF($A140="","",IF(C140="","",IF($K$4="Media aritmética",(C140&lt;=$B140)*($G$5/$B$5)+(C140&gt;$B140)*0,IF(AND(ROUND(AVERAGE($C140,$E140,$G140,$I140,$K140,$M140,$O140,$Q140,$S140,$U140,$W140,$Y140,$AA140,#REF!,#REF!),2)-$B140/2&lt;=C140,(ROUND(AVERAGE($C140,$E140,$G140,$I140,$K140,$M140,$O140,$Q140,$S140,$U140,$W140,$Y140,$AA140,#REF!,#REF!),2)+$B140/2&gt;=C140)),($G$5/$B$5),0))))</f>
        <v>0.79207920792079212</v>
      </c>
      <c r="E140" s="216">
        <f t="shared" si="51"/>
        <v>336000</v>
      </c>
      <c r="F140" s="217">
        <f>IF($A140="","",IF(E140="","",IF($K$4="Media aritmética",(E140&lt;=$B140)*($G$5/$B$5)+(E140&gt;$B140)*0,IF(AND(ROUND(AVERAGE($C140,$E140,$G140,$I140,$K140,$M140,$O140,$Q140,$S140,$U140,$W140,$Y140,$AA140,#REF!,#REF!),2)-$B140/2&lt;=E140,(ROUND(AVERAGE($C140,$E140,$G140,$I140,$K140,$M140,$O140,$Q140,$S140,$U140,$W140,$Y140,$AA140,#REF!,#REF!),2)+$B140/2&gt;=E140)),($G$5/$B$5),0))))</f>
        <v>0</v>
      </c>
      <c r="G140" s="216" t="str">
        <f t="shared" si="52"/>
        <v/>
      </c>
      <c r="H140" s="217" t="str">
        <f>IF($A140="","",IF(G140="","",IF($K$4="Media aritmética",(G140&lt;=$B140)*($G$5/$B$5)+(G140&gt;$B140)*0,IF(AND(ROUND(AVERAGE($C140,$E140,$G140,$I140,$K140,$M140,$O140,$Q140,$S140,$U140,$W140,$Y140,$AA140,#REF!,#REF!),2)-$B140/2&lt;=G140,(ROUND(AVERAGE($C140,$E140,$G140,$I140,$K140,$M140,$O140,$Q140,$S140,$U140,$W140,$Y140,$AA140,#REF!,#REF!),2)+$B140/2&gt;=G140)),($G$5/$B$5),0))))</f>
        <v/>
      </c>
      <c r="I140" s="216">
        <f t="shared" si="53"/>
        <v>227544</v>
      </c>
      <c r="J140" s="217">
        <f>IF($A140="","",IF(I140="","",IF($K$4="Media aritmética",(I140&lt;=$B140)*($G$5/$B$5)+(I140&gt;$B140)*0,IF(AND(ROUND(AVERAGE($C140,$E140,$G140,$I140,$K140,$M140,$O140,$Q140,$S140,$U140,$W140,$Y140,$AA140,#REF!,#REF!),2)-$B140/2&lt;=I140,(ROUND(AVERAGE($C140,$E140,$G140,$I140,$K140,$M140,$O140,$Q140,$S140,$U140,$W140,$Y140,$AA140,#REF!,#REF!),2)+$B140/2&gt;=I140)),($G$5/$B$5),0))))</f>
        <v>0.79207920792079212</v>
      </c>
      <c r="K140" s="216" t="str">
        <f t="shared" si="54"/>
        <v/>
      </c>
      <c r="L140" s="217" t="str">
        <f>IF($A140="","",IF(K140="","",IF($K$4="Media aritmética",(K140&lt;=$B140)*($G$5/$B$5)+(K140&gt;$B140)*0,IF(AND(ROUND(AVERAGE($C140,$E140,$G140,$I140,$K140,$M140,$O140,$Q140,$S140,$U140,$W140,$Y140,$AA140,#REF!,#REF!),2)-$B140/2&lt;=K140,(ROUND(AVERAGE($C140,$E140,$G140,$I140,$K140,$M140,$O140,$Q140,$S140,$U140,$W140,$Y140,$AA140,#REF!,#REF!),2)+$B140/2&gt;=K140)),($G$5/$B$5),0))))</f>
        <v/>
      </c>
      <c r="M140" s="216">
        <f t="shared" si="55"/>
        <v>168000</v>
      </c>
      <c r="N140" s="217">
        <f>IF($A140="","",IF(M140="","",IF($K$4="Media aritmética",(M140&lt;=$B140)*($G$5/$B$5)+(M140&gt;$B140)*0,IF(AND(ROUND(AVERAGE($C140,$E140,$G140,$I140,$K140,$M140,$O140,$Q140,$S140,$U140,$W140,$Y140,$AA140,#REF!,#REF!),2)-$B140/2&lt;=M140,(ROUND(AVERAGE($C140,$E140,$G140,$I140,$K140,$M140,$O140,$Q140,$S140,$U140,$W140,$Y140,$AA140,#REF!,#REF!),2)+$B140/2&gt;=M140)),($G$5/$B$5),0))))</f>
        <v>0.79207920792079212</v>
      </c>
      <c r="O140" s="216" t="str">
        <f t="shared" si="56"/>
        <v/>
      </c>
      <c r="P140" s="217" t="str">
        <f>IF($A140="","",IF(O140="","",IF($K$4="Media aritmética",(O140&lt;=$B140)*($G$5/$B$5)+(O140&gt;$B140)*0,IF(AND(ROUND(AVERAGE($C140,$E140,$G140,$I140,$K140,$M140,$O140,$Q140,$S140,$U140,$W140,$Y140,$AA140,#REF!,#REF!),2)-$B140/2&lt;=O140,(ROUND(AVERAGE($C140,$E140,$G140,$I140,$K140,$M140,$O140,$Q140,$S140,$U140,$W140,$Y140,$AA140,#REF!,#REF!),2)+$B140/2&gt;=O140)),($G$5/$B$5),0))))</f>
        <v/>
      </c>
      <c r="Q140" s="216">
        <f t="shared" si="57"/>
        <v>360000</v>
      </c>
      <c r="R140" s="217">
        <f>IF($A140="","",IF(Q140="","",IF($K$4="Media aritmética",(Q140&lt;=$B140)*($G$5/$B$5)+(Q140&gt;$B140)*0,IF(AND(ROUND(AVERAGE($C140,$E140,$G140,$I140,$K140,$M140,$O140,$Q140,$S140,$U140,$W140,$Y140,$AA140,#REF!,#REF!),2)-$B140/2&lt;=Q140,(ROUND(AVERAGE($C140,$E140,$G140,$I140,$K140,$M140,$O140,$Q140,$S140,$U140,$W140,$Y140,$AA140,#REF!,#REF!),2)+$B140/2&gt;=Q140)),($G$5/$B$5),0))))</f>
        <v>0</v>
      </c>
      <c r="S140" s="216">
        <f t="shared" si="58"/>
        <v>288000</v>
      </c>
      <c r="T140" s="217">
        <f>IF($A140="","",IF(S140="","",IF($K$4="Media aritmética",(S140&lt;=$B140)*($G$5/$B$5)+(S140&gt;$B140)*0,IF(AND(ROUND(AVERAGE($C140,$E140,$G140,$I140,$K140,$M140,$O140,$Q140,$S140,$U140,$W140,$Y140,$AA140,#REF!,#REF!),2)-$B140/2&lt;=S140,(ROUND(AVERAGE($C140,$E140,$G140,$I140,$K140,$M140,$O140,$Q140,$S140,$U140,$W140,$Y140,$AA140,#REF!,#REF!),2)+$B140/2&gt;=S140)),($G$5/$B$5),0))))</f>
        <v>0</v>
      </c>
      <c r="U140" s="216">
        <f t="shared" si="59"/>
        <v>294000</v>
      </c>
      <c r="V140" s="217">
        <f>IF($A140="","",IF(U140="","",IF($K$4="Media aritmética",(U140&lt;=$B140)*($G$5/$B$5)+(U140&gt;$B140)*0,IF(AND(ROUND(AVERAGE($C140,$E140,$G140,$I140,$K140,$M140,$O140,$Q140,$S140,$U140,$W140,$Y140,$AA140,#REF!,#REF!),2)-$B140/2&lt;=U140,(ROUND(AVERAGE($C140,$E140,$G140,$I140,$K140,$M140,$O140,$Q140,$S140,$U140,$W140,$Y140,$AA140,#REF!,#REF!),2)+$B140/2&gt;=U140)),($G$5/$B$5),0))))</f>
        <v>0</v>
      </c>
      <c r="W140" s="216" t="str">
        <f t="shared" si="60"/>
        <v/>
      </c>
      <c r="X140" s="217" t="str">
        <f>IF($A140="","",IF(W140="","",IF($K$4="Media aritmética",(W140&lt;=$B140)*($G$5/$B$5)+(W140&gt;$B140)*0,IF(AND(ROUND(AVERAGE($C140,$E140,$G140,$I140,$K140,$M140,$O140,$Q140,$S140,$U140,$W140,$Y140,$AA140,#REF!,#REF!),2)-$B140/2&lt;=W140,(ROUND(AVERAGE($C140,$E140,$G140,$I140,$K140,$M140,$O140,$Q140,$S140,$U140,$W140,$Y140,$AA140,#REF!,#REF!),2)+$B140/2&gt;=W140)),($G$5/$B$5),0))))</f>
        <v/>
      </c>
      <c r="Y140" s="216">
        <f t="shared" si="61"/>
        <v>288000</v>
      </c>
      <c r="Z140" s="217">
        <f>IF($A140="","",IF(Y140="","",IF($K$4="Media aritmética",(Y140&lt;=$B140)*($G$5/$B$5)+(Y140&gt;$B140)*0,IF(AND(ROUND(AVERAGE($C140,$E140,$G140,$I140,$K140,$M140,$O140,$Q140,$S140,$U140,$W140,$Y140,$AA140,#REF!,#REF!),2)-$B140/2&lt;=Y140,(ROUND(AVERAGE($C140,$E140,$G140,$I140,$K140,$M140,$O140,$Q140,$S140,$U140,$W140,$Y140,$AA140,#REF!,#REF!),2)+$B140/2&gt;=Y140)),($G$5/$B$5),0))))</f>
        <v>0</v>
      </c>
      <c r="AA140" s="216">
        <f t="shared" si="62"/>
        <v>150000</v>
      </c>
      <c r="AB140" s="217">
        <f>IF($A140="","",IF(AA140="","",IF($K$4="Media aritmética",(AA140&lt;=$B140)*($G$5/$B$5)+(AA140&gt;$B140)*0,IF(AND(ROUND(AVERAGE($C140,$E140,$G140,$I140,$K140,$M140,$O140,$Q140,$S140,$U140,$W140,$Y140,$AA140,#REF!,#REF!),2)-$B140/2&lt;=AA140,(ROUND(AVERAGE($C140,$E140,$G140,$I140,$K140,$M140,$O140,$Q140,$S140,$U140,$W140,$Y140,$AA140,#REF!,#REF!),2)+$B140/2&gt;=AA140)),($G$5/$B$5),0))))</f>
        <v>0.79207920792079212</v>
      </c>
    </row>
    <row r="141" spans="1:28" s="210" customFormat="1" ht="21" customHeight="1">
      <c r="A141" s="221" t="s">
        <v>494</v>
      </c>
      <c r="B141" s="222">
        <f t="shared" si="63"/>
        <v>19473.560000000001</v>
      </c>
      <c r="C141" s="216">
        <f t="shared" ref="C141:C177" si="64">IF($C$8="Habilitado",IF($A141="","",ROUND(VLOOKUP($A141,OFERENTE_1,6,FALSE),2)),"")</f>
        <v>15200</v>
      </c>
      <c r="D141" s="217">
        <f>IF($A141="","",IF(C141="","",IF($K$4="Media aritmética",(C141&lt;=$B141)*($G$5/$B$5)+(C141&gt;$B141)*0,IF(AND(ROUND(AVERAGE($C141,$E141,$G141,$I141,$K141,$M141,$O141,$Q141,$S141,$U141,$W141,$Y141,$AA141,#REF!,#REF!),2)-$B141/2&lt;=C141,(ROUND(AVERAGE($C141,$E141,$G141,$I141,$K141,$M141,$O141,$Q141,$S141,$U141,$W141,$Y141,$AA141,#REF!,#REF!),2)+$B141/2&gt;=C141)),($G$5/$B$5),0))))</f>
        <v>0.79207920792079212</v>
      </c>
      <c r="E141" s="216">
        <f t="shared" ref="E141:E177" si="65">IF($E$8="Habilitado",IF($A141="","",ROUND(VLOOKUP($A141,OFERENTE_2,6,FALSE),2)),"")</f>
        <v>30000</v>
      </c>
      <c r="F141" s="217">
        <f>IF($A141="","",IF(E141="","",IF($K$4="Media aritmética",(E141&lt;=$B141)*($G$5/$B$5)+(E141&gt;$B141)*0,IF(AND(ROUND(AVERAGE($C141,$E141,$G141,$I141,$K141,$M141,$O141,$Q141,$S141,$U141,$W141,$Y141,$AA141,#REF!,#REF!),2)-$B141/2&lt;=E141,(ROUND(AVERAGE($C141,$E141,$G141,$I141,$K141,$M141,$O141,$Q141,$S141,$U141,$W141,$Y141,$AA141,#REF!,#REF!),2)+$B141/2&gt;=E141)),($G$5/$B$5),0))))</f>
        <v>0</v>
      </c>
      <c r="G141" s="216" t="str">
        <f t="shared" ref="G141:G177" si="66">IF($G$8="Habilitado",IF($A141="","",ROUND(VLOOKUP($A141,OFERENTE_3,6,FALSE),2)),"")</f>
        <v/>
      </c>
      <c r="H141" s="217" t="str">
        <f>IF($A141="","",IF(G141="","",IF($K$4="Media aritmética",(G141&lt;=$B141)*($G$5/$B$5)+(G141&gt;$B141)*0,IF(AND(ROUND(AVERAGE($C141,$E141,$G141,$I141,$K141,$M141,$O141,$Q141,$S141,$U141,$W141,$Y141,$AA141,#REF!,#REF!),2)-$B141/2&lt;=G141,(ROUND(AVERAGE($C141,$E141,$G141,$I141,$K141,$M141,$O141,$Q141,$S141,$U141,$W141,$Y141,$AA141,#REF!,#REF!),2)+$B141/2&gt;=G141)),($G$5/$B$5),0))))</f>
        <v/>
      </c>
      <c r="I141" s="216">
        <f t="shared" ref="I141:I177" si="67">IF($I$8="Habilitado",IF($A141="","",ROUND(VLOOKUP($A141,OFERENTE_4,6,FALSE),2)),"")</f>
        <v>14862</v>
      </c>
      <c r="J141" s="217">
        <f>IF($A141="","",IF(I141="","",IF($K$4="Media aritmética",(I141&lt;=$B141)*($G$5/$B$5)+(I141&gt;$B141)*0,IF(AND(ROUND(AVERAGE($C141,$E141,$G141,$I141,$K141,$M141,$O141,$Q141,$S141,$U141,$W141,$Y141,$AA141,#REF!,#REF!),2)-$B141/2&lt;=I141,(ROUND(AVERAGE($C141,$E141,$G141,$I141,$K141,$M141,$O141,$Q141,$S141,$U141,$W141,$Y141,$AA141,#REF!,#REF!),2)+$B141/2&gt;=I141)),($G$5/$B$5),0))))</f>
        <v>0.79207920792079212</v>
      </c>
      <c r="K141" s="216" t="str">
        <f t="shared" ref="K141:K177" si="68">IF($K$8="Habilitado",IF($A141="","",ROUND(VLOOKUP($A141,OFERENTE_5,6,FALSE),2)),"")</f>
        <v/>
      </c>
      <c r="L141" s="217" t="str">
        <f>IF($A141="","",IF(K141="","",IF($K$4="Media aritmética",(K141&lt;=$B141)*($G$5/$B$5)+(K141&gt;$B141)*0,IF(AND(ROUND(AVERAGE($C141,$E141,$G141,$I141,$K141,$M141,$O141,$Q141,$S141,$U141,$W141,$Y141,$AA141,#REF!,#REF!),2)-$B141/2&lt;=K141,(ROUND(AVERAGE($C141,$E141,$G141,$I141,$K141,$M141,$O141,$Q141,$S141,$U141,$W141,$Y141,$AA141,#REF!,#REF!),2)+$B141/2&gt;=K141)),($G$5/$B$5),0))))</f>
        <v/>
      </c>
      <c r="M141" s="216">
        <f t="shared" ref="M141:M177" si="69">IF($M$8="Habilitado",IF($A141="","",ROUND(VLOOKUP($A141,OFERENTE_6,6,FALSE),2)),"")</f>
        <v>22400</v>
      </c>
      <c r="N141" s="217">
        <f>IF($A141="","",IF(M141="","",IF($K$4="Media aritmética",(M141&lt;=$B141)*($G$5/$B$5)+(M141&gt;$B141)*0,IF(AND(ROUND(AVERAGE($C141,$E141,$G141,$I141,$K141,$M141,$O141,$Q141,$S141,$U141,$W141,$Y141,$AA141,#REF!,#REF!),2)-$B141/2&lt;=M141,(ROUND(AVERAGE($C141,$E141,$G141,$I141,$K141,$M141,$O141,$Q141,$S141,$U141,$W141,$Y141,$AA141,#REF!,#REF!),2)+$B141/2&gt;=M141)),($G$5/$B$5),0))))</f>
        <v>0</v>
      </c>
      <c r="O141" s="216" t="str">
        <f t="shared" ref="O141:O177" si="70">IF($O$8="Habilitado",IF($A141="","",ROUND(VLOOKUP($A141,OFERENTE_7,6,FALSE),2)),"")</f>
        <v/>
      </c>
      <c r="P141" s="217" t="str">
        <f>IF($A141="","",IF(O141="","",IF($K$4="Media aritmética",(O141&lt;=$B141)*($G$5/$B$5)+(O141&gt;$B141)*0,IF(AND(ROUND(AVERAGE($C141,$E141,$G141,$I141,$K141,$M141,$O141,$Q141,$S141,$U141,$W141,$Y141,$AA141,#REF!,#REF!),2)-$B141/2&lt;=O141,(ROUND(AVERAGE($C141,$E141,$G141,$I141,$K141,$M141,$O141,$Q141,$S141,$U141,$W141,$Y141,$AA141,#REF!,#REF!),2)+$B141/2&gt;=O141)),($G$5/$B$5),0))))</f>
        <v/>
      </c>
      <c r="Q141" s="216">
        <f t="shared" ref="Q141:Q177" si="71">IF($Q$8="Habilitado",IF($A141="","",ROUND(VLOOKUP($A141,OFERENTE_8,6,FALSE),2)),"")</f>
        <v>20000</v>
      </c>
      <c r="R141" s="217">
        <f>IF($A141="","",IF(Q141="","",IF($K$4="Media aritmética",(Q141&lt;=$B141)*($G$5/$B$5)+(Q141&gt;$B141)*0,IF(AND(ROUND(AVERAGE($C141,$E141,$G141,$I141,$K141,$M141,$O141,$Q141,$S141,$U141,$W141,$Y141,$AA141,#REF!,#REF!),2)-$B141/2&lt;=Q141,(ROUND(AVERAGE($C141,$E141,$G141,$I141,$K141,$M141,$O141,$Q141,$S141,$U141,$W141,$Y141,$AA141,#REF!,#REF!),2)+$B141/2&gt;=Q141)),($G$5/$B$5),0))))</f>
        <v>0</v>
      </c>
      <c r="S141" s="216">
        <f t="shared" ref="S141:S177" si="72">IF($S$8="Habilitado",IF($A141="","",ROUND(VLOOKUP($A141,OFERENTE_9,6,FALSE),2)),"")</f>
        <v>16200</v>
      </c>
      <c r="T141" s="217">
        <f>IF($A141="","",IF(S141="","",IF($K$4="Media aritmética",(S141&lt;=$B141)*($G$5/$B$5)+(S141&gt;$B141)*0,IF(AND(ROUND(AVERAGE($C141,$E141,$G141,$I141,$K141,$M141,$O141,$Q141,$S141,$U141,$W141,$Y141,$AA141,#REF!,#REF!),2)-$B141/2&lt;=S141,(ROUND(AVERAGE($C141,$E141,$G141,$I141,$K141,$M141,$O141,$Q141,$S141,$U141,$W141,$Y141,$AA141,#REF!,#REF!),2)+$B141/2&gt;=S141)),($G$5/$B$5),0))))</f>
        <v>0.79207920792079212</v>
      </c>
      <c r="U141" s="216">
        <f t="shared" ref="U141:U177" si="73">IF($U$8="Habilitado",IF($A141="","",ROUND(VLOOKUP($A141,OFERENTE_10,6,FALSE),2)),"")</f>
        <v>16000</v>
      </c>
      <c r="V141" s="217">
        <f>IF($A141="","",IF(U141="","",IF($K$4="Media aritmética",(U141&lt;=$B141)*($G$5/$B$5)+(U141&gt;$B141)*0,IF(AND(ROUND(AVERAGE($C141,$E141,$G141,$I141,$K141,$M141,$O141,$Q141,$S141,$U141,$W141,$Y141,$AA141,#REF!,#REF!),2)-$B141/2&lt;=U141,(ROUND(AVERAGE($C141,$E141,$G141,$I141,$K141,$M141,$O141,$Q141,$S141,$U141,$W141,$Y141,$AA141,#REF!,#REF!),2)+$B141/2&gt;=U141)),($G$5/$B$5),0))))</f>
        <v>0.79207920792079212</v>
      </c>
      <c r="W141" s="216" t="str">
        <f t="shared" ref="W141:W177" si="74">IF($W$8="Habilitado",IF($A141="","",ROUND(VLOOKUP($A141,OFERENTE_11,6,FALSE),2)),"")</f>
        <v/>
      </c>
      <c r="X141" s="217" t="str">
        <f>IF($A141="","",IF(W141="","",IF($K$4="Media aritmética",(W141&lt;=$B141)*($G$5/$B$5)+(W141&gt;$B141)*0,IF(AND(ROUND(AVERAGE($C141,$E141,$G141,$I141,$K141,$M141,$O141,$Q141,$S141,$U141,$W141,$Y141,$AA141,#REF!,#REF!),2)-$B141/2&lt;=W141,(ROUND(AVERAGE($C141,$E141,$G141,$I141,$K141,$M141,$O141,$Q141,$S141,$U141,$W141,$Y141,$AA141,#REF!,#REF!),2)+$B141/2&gt;=W141)),($G$5/$B$5),0))))</f>
        <v/>
      </c>
      <c r="Y141" s="216">
        <f t="shared" ref="Y141:Y177" si="75">IF($Y$8="Habilitado",IF($A141="","",ROUND(VLOOKUP($A141,OFERENTE_12,6,FALSE),2)),"")</f>
        <v>15600</v>
      </c>
      <c r="Z141" s="217">
        <f>IF($A141="","",IF(Y141="","",IF($K$4="Media aritmética",(Y141&lt;=$B141)*($G$5/$B$5)+(Y141&gt;$B141)*0,IF(AND(ROUND(AVERAGE($C141,$E141,$G141,$I141,$K141,$M141,$O141,$Q141,$S141,$U141,$W141,$Y141,$AA141,#REF!,#REF!),2)-$B141/2&lt;=Y141,(ROUND(AVERAGE($C141,$E141,$G141,$I141,$K141,$M141,$O141,$Q141,$S141,$U141,$W141,$Y141,$AA141,#REF!,#REF!),2)+$B141/2&gt;=Y141)),($G$5/$B$5),0))))</f>
        <v>0.79207920792079212</v>
      </c>
      <c r="AA141" s="216">
        <f t="shared" ref="AA141:AA177" si="76">IF($AA$8="Habilitado",IF($A141="","",ROUND(VLOOKUP($A141,OFERENTE_13,6,FALSE),2)),"")</f>
        <v>25000</v>
      </c>
      <c r="AB141" s="217">
        <f>IF($A141="","",IF(AA141="","",IF($K$4="Media aritmética",(AA141&lt;=$B141)*($G$5/$B$5)+(AA141&gt;$B141)*0,IF(AND(ROUND(AVERAGE($C141,$E141,$G141,$I141,$K141,$M141,$O141,$Q141,$S141,$U141,$W141,$Y141,$AA141,#REF!,#REF!),2)-$B141/2&lt;=AA141,(ROUND(AVERAGE($C141,$E141,$G141,$I141,$K141,$M141,$O141,$Q141,$S141,$U141,$W141,$Y141,$AA141,#REF!,#REF!),2)+$B141/2&gt;=AA141)),($G$5/$B$5),0))))</f>
        <v>0</v>
      </c>
    </row>
    <row r="142" spans="1:28" s="210" customFormat="1" ht="21" customHeight="1">
      <c r="A142" s="221" t="s">
        <v>501</v>
      </c>
      <c r="B142" s="222">
        <f t="shared" ref="B142:B177" si="77">IF(A142="","",IF($K$4="Media aritmética",ROUND(AVERAGE(C142,E142,G142,I142,K142,M142,O142,Q142,S142,U142,W142,Y142,AA142),2),ROUND(_xlfn.STDEV.P(C142,E142,G142,I142,K142,M142,O142,Q142,S142,U142,W142,Y142,AA142),2)))</f>
        <v>999377.11</v>
      </c>
      <c r="C142" s="216">
        <f t="shared" si="64"/>
        <v>514200</v>
      </c>
      <c r="D142" s="217">
        <f>IF($A142="","",IF(C142="","",IF($K$4="Media aritmética",(C142&lt;=$B142)*($G$5/$B$5)+(C142&gt;$B142)*0,IF(AND(ROUND(AVERAGE($C142,$E142,$G142,$I142,$K142,$M142,$O142,$Q142,$S142,$U142,$W142,$Y142,$AA142,#REF!,#REF!),2)-$B142/2&lt;=C142,(ROUND(AVERAGE($C142,$E142,$G142,$I142,$K142,$M142,$O142,$Q142,$S142,$U142,$W142,$Y142,$AA142,#REF!,#REF!),2)+$B142/2&gt;=C142)),($G$5/$B$5),0))))</f>
        <v>0.79207920792079212</v>
      </c>
      <c r="E142" s="216">
        <f t="shared" si="65"/>
        <v>1500000</v>
      </c>
      <c r="F142" s="217">
        <f>IF($A142="","",IF(E142="","",IF($K$4="Media aritmética",(E142&lt;=$B142)*($G$5/$B$5)+(E142&gt;$B142)*0,IF(AND(ROUND(AVERAGE($C142,$E142,$G142,$I142,$K142,$M142,$O142,$Q142,$S142,$U142,$W142,$Y142,$AA142,#REF!,#REF!),2)-$B142/2&lt;=E142,(ROUND(AVERAGE($C142,$E142,$G142,$I142,$K142,$M142,$O142,$Q142,$S142,$U142,$W142,$Y142,$AA142,#REF!,#REF!),2)+$B142/2&gt;=E142)),($G$5/$B$5),0))))</f>
        <v>0</v>
      </c>
      <c r="G142" s="216" t="str">
        <f t="shared" si="66"/>
        <v/>
      </c>
      <c r="H142" s="217" t="str">
        <f>IF($A142="","",IF(G142="","",IF($K$4="Media aritmética",(G142&lt;=$B142)*($G$5/$B$5)+(G142&gt;$B142)*0,IF(AND(ROUND(AVERAGE($C142,$E142,$G142,$I142,$K142,$M142,$O142,$Q142,$S142,$U142,$W142,$Y142,$AA142,#REF!,#REF!),2)-$B142/2&lt;=G142,(ROUND(AVERAGE($C142,$E142,$G142,$I142,$K142,$M142,$O142,$Q142,$S142,$U142,$W142,$Y142,$AA142,#REF!,#REF!),2)+$B142/2&gt;=G142)),($G$5/$B$5),0))))</f>
        <v/>
      </c>
      <c r="I142" s="216">
        <f t="shared" si="67"/>
        <v>507960</v>
      </c>
      <c r="J142" s="217">
        <f>IF($A142="","",IF(I142="","",IF($K$4="Media aritmética",(I142&lt;=$B142)*($G$5/$B$5)+(I142&gt;$B142)*0,IF(AND(ROUND(AVERAGE($C142,$E142,$G142,$I142,$K142,$M142,$O142,$Q142,$S142,$U142,$W142,$Y142,$AA142,#REF!,#REF!),2)-$B142/2&lt;=I142,(ROUND(AVERAGE($C142,$E142,$G142,$I142,$K142,$M142,$O142,$Q142,$S142,$U142,$W142,$Y142,$AA142,#REF!,#REF!),2)+$B142/2&gt;=I142)),($G$5/$B$5),0))))</f>
        <v>0.79207920792079212</v>
      </c>
      <c r="K142" s="216" t="str">
        <f t="shared" si="68"/>
        <v/>
      </c>
      <c r="L142" s="217" t="str">
        <f>IF($A142="","",IF(K142="","",IF($K$4="Media aritmética",(K142&lt;=$B142)*($G$5/$B$5)+(K142&gt;$B142)*0,IF(AND(ROUND(AVERAGE($C142,$E142,$G142,$I142,$K142,$M142,$O142,$Q142,$S142,$U142,$W142,$Y142,$AA142,#REF!,#REF!),2)-$B142/2&lt;=K142,(ROUND(AVERAGE($C142,$E142,$G142,$I142,$K142,$M142,$O142,$Q142,$S142,$U142,$W142,$Y142,$AA142,#REF!,#REF!),2)+$B142/2&gt;=K142)),($G$5/$B$5),0))))</f>
        <v/>
      </c>
      <c r="M142" s="216">
        <f t="shared" si="69"/>
        <v>550000</v>
      </c>
      <c r="N142" s="217">
        <f>IF($A142="","",IF(M142="","",IF($K$4="Media aritmética",(M142&lt;=$B142)*($G$5/$B$5)+(M142&gt;$B142)*0,IF(AND(ROUND(AVERAGE($C142,$E142,$G142,$I142,$K142,$M142,$O142,$Q142,$S142,$U142,$W142,$Y142,$AA142,#REF!,#REF!),2)-$B142/2&lt;=M142,(ROUND(AVERAGE($C142,$E142,$G142,$I142,$K142,$M142,$O142,$Q142,$S142,$U142,$W142,$Y142,$AA142,#REF!,#REF!),2)+$B142/2&gt;=M142)),($G$5/$B$5),0))))</f>
        <v>0.79207920792079212</v>
      </c>
      <c r="O142" s="216" t="str">
        <f t="shared" si="70"/>
        <v/>
      </c>
      <c r="P142" s="217" t="str">
        <f>IF($A142="","",IF(O142="","",IF($K$4="Media aritmética",(O142&lt;=$B142)*($G$5/$B$5)+(O142&gt;$B142)*0,IF(AND(ROUND(AVERAGE($C142,$E142,$G142,$I142,$K142,$M142,$O142,$Q142,$S142,$U142,$W142,$Y142,$AA142,#REF!,#REF!),2)-$B142/2&lt;=O142,(ROUND(AVERAGE($C142,$E142,$G142,$I142,$K142,$M142,$O142,$Q142,$S142,$U142,$W142,$Y142,$AA142,#REF!,#REF!),2)+$B142/2&gt;=O142)),($G$5/$B$5),0))))</f>
        <v/>
      </c>
      <c r="Q142" s="216">
        <f t="shared" si="71"/>
        <v>700000</v>
      </c>
      <c r="R142" s="217">
        <f>IF($A142="","",IF(Q142="","",IF($K$4="Media aritmética",(Q142&lt;=$B142)*($G$5/$B$5)+(Q142&gt;$B142)*0,IF(AND(ROUND(AVERAGE($C142,$E142,$G142,$I142,$K142,$M142,$O142,$Q142,$S142,$U142,$W142,$Y142,$AA142,#REF!,#REF!),2)-$B142/2&lt;=Q142,(ROUND(AVERAGE($C142,$E142,$G142,$I142,$K142,$M142,$O142,$Q142,$S142,$U142,$W142,$Y142,$AA142,#REF!,#REF!),2)+$B142/2&gt;=Q142)),($G$5/$B$5),0))))</f>
        <v>0.79207920792079212</v>
      </c>
      <c r="S142" s="216">
        <f t="shared" si="72"/>
        <v>1280000</v>
      </c>
      <c r="T142" s="217">
        <f>IF($A142="","",IF(S142="","",IF($K$4="Media aritmética",(S142&lt;=$B142)*($G$5/$B$5)+(S142&gt;$B142)*0,IF(AND(ROUND(AVERAGE($C142,$E142,$G142,$I142,$K142,$M142,$O142,$Q142,$S142,$U142,$W142,$Y142,$AA142,#REF!,#REF!),2)-$B142/2&lt;=S142,(ROUND(AVERAGE($C142,$E142,$G142,$I142,$K142,$M142,$O142,$Q142,$S142,$U142,$W142,$Y142,$AA142,#REF!,#REF!),2)+$B142/2&gt;=S142)),($G$5/$B$5),0))))</f>
        <v>0</v>
      </c>
      <c r="U142" s="216">
        <f t="shared" si="73"/>
        <v>1250000</v>
      </c>
      <c r="V142" s="217">
        <f>IF($A142="","",IF(U142="","",IF($K$4="Media aritmética",(U142&lt;=$B142)*($G$5/$B$5)+(U142&gt;$B142)*0,IF(AND(ROUND(AVERAGE($C142,$E142,$G142,$I142,$K142,$M142,$O142,$Q142,$S142,$U142,$W142,$Y142,$AA142,#REF!,#REF!),2)-$B142/2&lt;=U142,(ROUND(AVERAGE($C142,$E142,$G142,$I142,$K142,$M142,$O142,$Q142,$S142,$U142,$W142,$Y142,$AA142,#REF!,#REF!),2)+$B142/2&gt;=U142)),($G$5/$B$5),0))))</f>
        <v>0</v>
      </c>
      <c r="W142" s="216" t="str">
        <f t="shared" si="74"/>
        <v/>
      </c>
      <c r="X142" s="217" t="str">
        <f>IF($A142="","",IF(W142="","",IF($K$4="Media aritmética",(W142&lt;=$B142)*($G$5/$B$5)+(W142&gt;$B142)*0,IF(AND(ROUND(AVERAGE($C142,$E142,$G142,$I142,$K142,$M142,$O142,$Q142,$S142,$U142,$W142,$Y142,$AA142,#REF!,#REF!),2)-$B142/2&lt;=W142,(ROUND(AVERAGE($C142,$E142,$G142,$I142,$K142,$M142,$O142,$Q142,$S142,$U142,$W142,$Y142,$AA142,#REF!,#REF!),2)+$B142/2&gt;=W142)),($G$5/$B$5),0))))</f>
        <v/>
      </c>
      <c r="Y142" s="216">
        <f t="shared" si="75"/>
        <v>1240000</v>
      </c>
      <c r="Z142" s="217">
        <f>IF($A142="","",IF(Y142="","",IF($K$4="Media aritmética",(Y142&lt;=$B142)*($G$5/$B$5)+(Y142&gt;$B142)*0,IF(AND(ROUND(AVERAGE($C142,$E142,$G142,$I142,$K142,$M142,$O142,$Q142,$S142,$U142,$W142,$Y142,$AA142,#REF!,#REF!),2)-$B142/2&lt;=Y142,(ROUND(AVERAGE($C142,$E142,$G142,$I142,$K142,$M142,$O142,$Q142,$S142,$U142,$W142,$Y142,$AA142,#REF!,#REF!),2)+$B142/2&gt;=Y142)),($G$5/$B$5),0))))</f>
        <v>0</v>
      </c>
      <c r="AA142" s="216">
        <f t="shared" si="76"/>
        <v>1452234</v>
      </c>
      <c r="AB142" s="217">
        <f>IF($A142="","",IF(AA142="","",IF($K$4="Media aritmética",(AA142&lt;=$B142)*($G$5/$B$5)+(AA142&gt;$B142)*0,IF(AND(ROUND(AVERAGE($C142,$E142,$G142,$I142,$K142,$M142,$O142,$Q142,$S142,$U142,$W142,$Y142,$AA142,#REF!,#REF!),2)-$B142/2&lt;=AA142,(ROUND(AVERAGE($C142,$E142,$G142,$I142,$K142,$M142,$O142,$Q142,$S142,$U142,$W142,$Y142,$AA142,#REF!,#REF!),2)+$B142/2&gt;=AA142)),($G$5/$B$5),0))))</f>
        <v>0</v>
      </c>
    </row>
    <row r="143" spans="1:28" s="210" customFormat="1" ht="21" customHeight="1">
      <c r="A143" s="221" t="s">
        <v>47</v>
      </c>
      <c r="B143" s="222">
        <f t="shared" si="77"/>
        <v>282073.33</v>
      </c>
      <c r="C143" s="216">
        <f t="shared" si="64"/>
        <v>231600</v>
      </c>
      <c r="D143" s="217">
        <f>IF($A143="","",IF(C143="","",IF($K$4="Media aritmética",(C143&lt;=$B143)*($G$5/$B$5)+(C143&gt;$B143)*0,IF(AND(ROUND(AVERAGE($C143,$E143,$G143,$I143,$K143,$M143,$O143,$Q143,$S143,$U143,$W143,$Y143,$AA143,#REF!,#REF!),2)-$B143/2&lt;=C143,(ROUND(AVERAGE($C143,$E143,$G143,$I143,$K143,$M143,$O143,$Q143,$S143,$U143,$W143,$Y143,$AA143,#REF!,#REF!),2)+$B143/2&gt;=C143)),($G$5/$B$5),0))))</f>
        <v>0.79207920792079212</v>
      </c>
      <c r="E143" s="216">
        <f t="shared" si="65"/>
        <v>198000</v>
      </c>
      <c r="F143" s="217">
        <f>IF($A143="","",IF(E143="","",IF($K$4="Media aritmética",(E143&lt;=$B143)*($G$5/$B$5)+(E143&gt;$B143)*0,IF(AND(ROUND(AVERAGE($C143,$E143,$G143,$I143,$K143,$M143,$O143,$Q143,$S143,$U143,$W143,$Y143,$AA143,#REF!,#REF!),2)-$B143/2&lt;=E143,(ROUND(AVERAGE($C143,$E143,$G143,$I143,$K143,$M143,$O143,$Q143,$S143,$U143,$W143,$Y143,$AA143,#REF!,#REF!),2)+$B143/2&gt;=E143)),($G$5/$B$5),0))))</f>
        <v>0.79207920792079212</v>
      </c>
      <c r="G143" s="216" t="str">
        <f t="shared" si="66"/>
        <v/>
      </c>
      <c r="H143" s="217" t="str">
        <f>IF($A143="","",IF(G143="","",IF($K$4="Media aritmética",(G143&lt;=$B143)*($G$5/$B$5)+(G143&gt;$B143)*0,IF(AND(ROUND(AVERAGE($C143,$E143,$G143,$I143,$K143,$M143,$O143,$Q143,$S143,$U143,$W143,$Y143,$AA143,#REF!,#REF!),2)-$B143/2&lt;=G143,(ROUND(AVERAGE($C143,$E143,$G143,$I143,$K143,$M143,$O143,$Q143,$S143,$U143,$W143,$Y143,$AA143,#REF!,#REF!),2)+$B143/2&gt;=G143)),($G$5/$B$5),0))))</f>
        <v/>
      </c>
      <c r="I143" s="216">
        <f t="shared" si="67"/>
        <v>228708</v>
      </c>
      <c r="J143" s="217">
        <f>IF($A143="","",IF(I143="","",IF($K$4="Media aritmética",(I143&lt;=$B143)*($G$5/$B$5)+(I143&gt;$B143)*0,IF(AND(ROUND(AVERAGE($C143,$E143,$G143,$I143,$K143,$M143,$O143,$Q143,$S143,$U143,$W143,$Y143,$AA143,#REF!,#REF!),2)-$B143/2&lt;=I143,(ROUND(AVERAGE($C143,$E143,$G143,$I143,$K143,$M143,$O143,$Q143,$S143,$U143,$W143,$Y143,$AA143,#REF!,#REF!),2)+$B143/2&gt;=I143)),($G$5/$B$5),0))))</f>
        <v>0.79207920792079212</v>
      </c>
      <c r="K143" s="216" t="str">
        <f t="shared" si="68"/>
        <v/>
      </c>
      <c r="L143" s="217" t="str">
        <f>IF($A143="","",IF(K143="","",IF($K$4="Media aritmética",(K143&lt;=$B143)*($G$5/$B$5)+(K143&gt;$B143)*0,IF(AND(ROUND(AVERAGE($C143,$E143,$G143,$I143,$K143,$M143,$O143,$Q143,$S143,$U143,$W143,$Y143,$AA143,#REF!,#REF!),2)-$B143/2&lt;=K143,(ROUND(AVERAGE($C143,$E143,$G143,$I143,$K143,$M143,$O143,$Q143,$S143,$U143,$W143,$Y143,$AA143,#REF!,#REF!),2)+$B143/2&gt;=K143)),($G$5/$B$5),0))))</f>
        <v/>
      </c>
      <c r="M143" s="216">
        <f t="shared" si="69"/>
        <v>324000</v>
      </c>
      <c r="N143" s="217">
        <f>IF($A143="","",IF(M143="","",IF($K$4="Media aritmética",(M143&lt;=$B143)*($G$5/$B$5)+(M143&gt;$B143)*0,IF(AND(ROUND(AVERAGE($C143,$E143,$G143,$I143,$K143,$M143,$O143,$Q143,$S143,$U143,$W143,$Y143,$AA143,#REF!,#REF!),2)-$B143/2&lt;=M143,(ROUND(AVERAGE($C143,$E143,$G143,$I143,$K143,$M143,$O143,$Q143,$S143,$U143,$W143,$Y143,$AA143,#REF!,#REF!),2)+$B143/2&gt;=M143)),($G$5/$B$5),0))))</f>
        <v>0</v>
      </c>
      <c r="O143" s="216" t="str">
        <f t="shared" si="70"/>
        <v/>
      </c>
      <c r="P143" s="217" t="str">
        <f>IF($A143="","",IF(O143="","",IF($K$4="Media aritmética",(O143&lt;=$B143)*($G$5/$B$5)+(O143&gt;$B143)*0,IF(AND(ROUND(AVERAGE($C143,$E143,$G143,$I143,$K143,$M143,$O143,$Q143,$S143,$U143,$W143,$Y143,$AA143,#REF!,#REF!),2)-$B143/2&lt;=O143,(ROUND(AVERAGE($C143,$E143,$G143,$I143,$K143,$M143,$O143,$Q143,$S143,$U143,$W143,$Y143,$AA143,#REF!,#REF!),2)+$B143/2&gt;=O143)),($G$5/$B$5),0))))</f>
        <v/>
      </c>
      <c r="Q143" s="216">
        <f t="shared" si="71"/>
        <v>720000</v>
      </c>
      <c r="R143" s="217">
        <f>IF($A143="","",IF(Q143="","",IF($K$4="Media aritmética",(Q143&lt;=$B143)*($G$5/$B$5)+(Q143&gt;$B143)*0,IF(AND(ROUND(AVERAGE($C143,$E143,$G143,$I143,$K143,$M143,$O143,$Q143,$S143,$U143,$W143,$Y143,$AA143,#REF!,#REF!),2)-$B143/2&lt;=Q143,(ROUND(AVERAGE($C143,$E143,$G143,$I143,$K143,$M143,$O143,$Q143,$S143,$U143,$W143,$Y143,$AA143,#REF!,#REF!),2)+$B143/2&gt;=Q143)),($G$5/$B$5),0))))</f>
        <v>0</v>
      </c>
      <c r="S143" s="216">
        <f t="shared" si="72"/>
        <v>216000</v>
      </c>
      <c r="T143" s="217">
        <f>IF($A143="","",IF(S143="","",IF($K$4="Media aritmética",(S143&lt;=$B143)*($G$5/$B$5)+(S143&gt;$B143)*0,IF(AND(ROUND(AVERAGE($C143,$E143,$G143,$I143,$K143,$M143,$O143,$Q143,$S143,$U143,$W143,$Y143,$AA143,#REF!,#REF!),2)-$B143/2&lt;=S143,(ROUND(AVERAGE($C143,$E143,$G143,$I143,$K143,$M143,$O143,$Q143,$S143,$U143,$W143,$Y143,$AA143,#REF!,#REF!),2)+$B143/2&gt;=S143)),($G$5/$B$5),0))))</f>
        <v>0.79207920792079212</v>
      </c>
      <c r="U143" s="216">
        <f t="shared" si="73"/>
        <v>228000</v>
      </c>
      <c r="V143" s="217">
        <f>IF($A143="","",IF(U143="","",IF($K$4="Media aritmética",(U143&lt;=$B143)*($G$5/$B$5)+(U143&gt;$B143)*0,IF(AND(ROUND(AVERAGE($C143,$E143,$G143,$I143,$K143,$M143,$O143,$Q143,$S143,$U143,$W143,$Y143,$AA143,#REF!,#REF!),2)-$B143/2&lt;=U143,(ROUND(AVERAGE($C143,$E143,$G143,$I143,$K143,$M143,$O143,$Q143,$S143,$U143,$W143,$Y143,$AA143,#REF!,#REF!),2)+$B143/2&gt;=U143)),($G$5/$B$5),0))))</f>
        <v>0.79207920792079212</v>
      </c>
      <c r="W143" s="216" t="str">
        <f t="shared" si="74"/>
        <v/>
      </c>
      <c r="X143" s="217" t="str">
        <f>IF($A143="","",IF(W143="","",IF($K$4="Media aritmética",(W143&lt;=$B143)*($G$5/$B$5)+(W143&gt;$B143)*0,IF(AND(ROUND(AVERAGE($C143,$E143,$G143,$I143,$K143,$M143,$O143,$Q143,$S143,$U143,$W143,$Y143,$AA143,#REF!,#REF!),2)-$B143/2&lt;=W143,(ROUND(AVERAGE($C143,$E143,$G143,$I143,$K143,$M143,$O143,$Q143,$S143,$U143,$W143,$Y143,$AA143,#REF!,#REF!),2)+$B143/2&gt;=W143)),($G$5/$B$5),0))))</f>
        <v/>
      </c>
      <c r="Y143" s="216">
        <f t="shared" si="75"/>
        <v>222000</v>
      </c>
      <c r="Z143" s="217">
        <f>IF($A143="","",IF(Y143="","",IF($K$4="Media aritmética",(Y143&lt;=$B143)*($G$5/$B$5)+(Y143&gt;$B143)*0,IF(AND(ROUND(AVERAGE($C143,$E143,$G143,$I143,$K143,$M143,$O143,$Q143,$S143,$U143,$W143,$Y143,$AA143,#REF!,#REF!),2)-$B143/2&lt;=Y143,(ROUND(AVERAGE($C143,$E143,$G143,$I143,$K143,$M143,$O143,$Q143,$S143,$U143,$W143,$Y143,$AA143,#REF!,#REF!),2)+$B143/2&gt;=Y143)),($G$5/$B$5),0))))</f>
        <v>0.79207920792079212</v>
      </c>
      <c r="AA143" s="216">
        <f t="shared" si="76"/>
        <v>170352</v>
      </c>
      <c r="AB143" s="217">
        <f>IF($A143="","",IF(AA143="","",IF($K$4="Media aritmética",(AA143&lt;=$B143)*($G$5/$B$5)+(AA143&gt;$B143)*0,IF(AND(ROUND(AVERAGE($C143,$E143,$G143,$I143,$K143,$M143,$O143,$Q143,$S143,$U143,$W143,$Y143,$AA143,#REF!,#REF!),2)-$B143/2&lt;=AA143,(ROUND(AVERAGE($C143,$E143,$G143,$I143,$K143,$M143,$O143,$Q143,$S143,$U143,$W143,$Y143,$AA143,#REF!,#REF!),2)+$B143/2&gt;=AA143)),($G$5/$B$5),0))))</f>
        <v>0.79207920792079212</v>
      </c>
    </row>
    <row r="144" spans="1:28" s="210" customFormat="1" ht="21" customHeight="1">
      <c r="A144" s="221" t="s">
        <v>165</v>
      </c>
      <c r="B144" s="222">
        <f t="shared" si="77"/>
        <v>179871.11</v>
      </c>
      <c r="C144" s="216">
        <f t="shared" si="64"/>
        <v>123000</v>
      </c>
      <c r="D144" s="217">
        <f>IF($A144="","",IF(C144="","",IF($K$4="Media aritmética",(C144&lt;=$B144)*($G$5/$B$5)+(C144&gt;$B144)*0,IF(AND(ROUND(AVERAGE($C144,$E144,$G144,$I144,$K144,$M144,$O144,$Q144,$S144,$U144,$W144,$Y144,$AA144,#REF!,#REF!),2)-$B144/2&lt;=C144,(ROUND(AVERAGE($C144,$E144,$G144,$I144,$K144,$M144,$O144,$Q144,$S144,$U144,$W144,$Y144,$AA144,#REF!,#REF!),2)+$B144/2&gt;=C144)),($G$5/$B$5),0))))</f>
        <v>0.79207920792079212</v>
      </c>
      <c r="E144" s="216">
        <f t="shared" si="65"/>
        <v>150000</v>
      </c>
      <c r="F144" s="217">
        <f>IF($A144="","",IF(E144="","",IF($K$4="Media aritmética",(E144&lt;=$B144)*($G$5/$B$5)+(E144&gt;$B144)*0,IF(AND(ROUND(AVERAGE($C144,$E144,$G144,$I144,$K144,$M144,$O144,$Q144,$S144,$U144,$W144,$Y144,$AA144,#REF!,#REF!),2)-$B144/2&lt;=E144,(ROUND(AVERAGE($C144,$E144,$G144,$I144,$K144,$M144,$O144,$Q144,$S144,$U144,$W144,$Y144,$AA144,#REF!,#REF!),2)+$B144/2&gt;=E144)),($G$5/$B$5),0))))</f>
        <v>0.79207920792079212</v>
      </c>
      <c r="G144" s="216" t="str">
        <f t="shared" si="66"/>
        <v/>
      </c>
      <c r="H144" s="217" t="str">
        <f>IF($A144="","",IF(G144="","",IF($K$4="Media aritmética",(G144&lt;=$B144)*($G$5/$B$5)+(G144&gt;$B144)*0,IF(AND(ROUND(AVERAGE($C144,$E144,$G144,$I144,$K144,$M144,$O144,$Q144,$S144,$U144,$W144,$Y144,$AA144,#REF!,#REF!),2)-$B144/2&lt;=G144,(ROUND(AVERAGE($C144,$E144,$G144,$I144,$K144,$M144,$O144,$Q144,$S144,$U144,$W144,$Y144,$AA144,#REF!,#REF!),2)+$B144/2&gt;=G144)),($G$5/$B$5),0))))</f>
        <v/>
      </c>
      <c r="I144" s="216">
        <f t="shared" si="67"/>
        <v>121540</v>
      </c>
      <c r="J144" s="217">
        <f>IF($A144="","",IF(I144="","",IF($K$4="Media aritmética",(I144&lt;=$B144)*($G$5/$B$5)+(I144&gt;$B144)*0,IF(AND(ROUND(AVERAGE($C144,$E144,$G144,$I144,$K144,$M144,$O144,$Q144,$S144,$U144,$W144,$Y144,$AA144,#REF!,#REF!),2)-$B144/2&lt;=I144,(ROUND(AVERAGE($C144,$E144,$G144,$I144,$K144,$M144,$O144,$Q144,$S144,$U144,$W144,$Y144,$AA144,#REF!,#REF!),2)+$B144/2&gt;=I144)),($G$5/$B$5),0))))</f>
        <v>0.79207920792079212</v>
      </c>
      <c r="K144" s="216" t="str">
        <f t="shared" si="68"/>
        <v/>
      </c>
      <c r="L144" s="217" t="str">
        <f>IF($A144="","",IF(K144="","",IF($K$4="Media aritmética",(K144&lt;=$B144)*($G$5/$B$5)+(K144&gt;$B144)*0,IF(AND(ROUND(AVERAGE($C144,$E144,$G144,$I144,$K144,$M144,$O144,$Q144,$S144,$U144,$W144,$Y144,$AA144,#REF!,#REF!),2)-$B144/2&lt;=K144,(ROUND(AVERAGE($C144,$E144,$G144,$I144,$K144,$M144,$O144,$Q144,$S144,$U144,$W144,$Y144,$AA144,#REF!,#REF!),2)+$B144/2&gt;=K144)),($G$5/$B$5),0))))</f>
        <v/>
      </c>
      <c r="M144" s="216">
        <f t="shared" si="69"/>
        <v>170000</v>
      </c>
      <c r="N144" s="217">
        <f>IF($A144="","",IF(M144="","",IF($K$4="Media aritmética",(M144&lt;=$B144)*($G$5/$B$5)+(M144&gt;$B144)*0,IF(AND(ROUND(AVERAGE($C144,$E144,$G144,$I144,$K144,$M144,$O144,$Q144,$S144,$U144,$W144,$Y144,$AA144,#REF!,#REF!),2)-$B144/2&lt;=M144,(ROUND(AVERAGE($C144,$E144,$G144,$I144,$K144,$M144,$O144,$Q144,$S144,$U144,$W144,$Y144,$AA144,#REF!,#REF!),2)+$B144/2&gt;=M144)),($G$5/$B$5),0))))</f>
        <v>0.79207920792079212</v>
      </c>
      <c r="O144" s="216" t="str">
        <f t="shared" si="70"/>
        <v/>
      </c>
      <c r="P144" s="217" t="str">
        <f>IF($A144="","",IF(O144="","",IF($K$4="Media aritmética",(O144&lt;=$B144)*($G$5/$B$5)+(O144&gt;$B144)*0,IF(AND(ROUND(AVERAGE($C144,$E144,$G144,$I144,$K144,$M144,$O144,$Q144,$S144,$U144,$W144,$Y144,$AA144,#REF!,#REF!),2)-$B144/2&lt;=O144,(ROUND(AVERAGE($C144,$E144,$G144,$I144,$K144,$M144,$O144,$Q144,$S144,$U144,$W144,$Y144,$AA144,#REF!,#REF!),2)+$B144/2&gt;=O144)),($G$5/$B$5),0))))</f>
        <v/>
      </c>
      <c r="Q144" s="216">
        <f t="shared" si="71"/>
        <v>500000</v>
      </c>
      <c r="R144" s="217">
        <f>IF($A144="","",IF(Q144="","",IF($K$4="Media aritmética",(Q144&lt;=$B144)*($G$5/$B$5)+(Q144&gt;$B144)*0,IF(AND(ROUND(AVERAGE($C144,$E144,$G144,$I144,$K144,$M144,$O144,$Q144,$S144,$U144,$W144,$Y144,$AA144,#REF!,#REF!),2)-$B144/2&lt;=Q144,(ROUND(AVERAGE($C144,$E144,$G144,$I144,$K144,$M144,$O144,$Q144,$S144,$U144,$W144,$Y144,$AA144,#REF!,#REF!),2)+$B144/2&gt;=Q144)),($G$5/$B$5),0))))</f>
        <v>0</v>
      </c>
      <c r="S144" s="216">
        <f t="shared" si="72"/>
        <v>140000</v>
      </c>
      <c r="T144" s="217">
        <f>IF($A144="","",IF(S144="","",IF($K$4="Media aritmética",(S144&lt;=$B144)*($G$5/$B$5)+(S144&gt;$B144)*0,IF(AND(ROUND(AVERAGE($C144,$E144,$G144,$I144,$K144,$M144,$O144,$Q144,$S144,$U144,$W144,$Y144,$AA144,#REF!,#REF!),2)-$B144/2&lt;=S144,(ROUND(AVERAGE($C144,$E144,$G144,$I144,$K144,$M144,$O144,$Q144,$S144,$U144,$W144,$Y144,$AA144,#REF!,#REF!),2)+$B144/2&gt;=S144)),($G$5/$B$5),0))))</f>
        <v>0.79207920792079212</v>
      </c>
      <c r="U144" s="216">
        <f t="shared" si="73"/>
        <v>150000</v>
      </c>
      <c r="V144" s="217">
        <f>IF($A144="","",IF(U144="","",IF($K$4="Media aritmética",(U144&lt;=$B144)*($G$5/$B$5)+(U144&gt;$B144)*0,IF(AND(ROUND(AVERAGE($C144,$E144,$G144,$I144,$K144,$M144,$O144,$Q144,$S144,$U144,$W144,$Y144,$AA144,#REF!,#REF!),2)-$B144/2&lt;=U144,(ROUND(AVERAGE($C144,$E144,$G144,$I144,$K144,$M144,$O144,$Q144,$S144,$U144,$W144,$Y144,$AA144,#REF!,#REF!),2)+$B144/2&gt;=U144)),($G$5/$B$5),0))))</f>
        <v>0.79207920792079212</v>
      </c>
      <c r="W144" s="216" t="str">
        <f t="shared" si="74"/>
        <v/>
      </c>
      <c r="X144" s="217" t="str">
        <f>IF($A144="","",IF(W144="","",IF($K$4="Media aritmética",(W144&lt;=$B144)*($G$5/$B$5)+(W144&gt;$B144)*0,IF(AND(ROUND(AVERAGE($C144,$E144,$G144,$I144,$K144,$M144,$O144,$Q144,$S144,$U144,$W144,$Y144,$AA144,#REF!,#REF!),2)-$B144/2&lt;=W144,(ROUND(AVERAGE($C144,$E144,$G144,$I144,$K144,$M144,$O144,$Q144,$S144,$U144,$W144,$Y144,$AA144,#REF!,#REF!),2)+$B144/2&gt;=W144)),($G$5/$B$5),0))))</f>
        <v/>
      </c>
      <c r="Y144" s="216">
        <f t="shared" si="75"/>
        <v>146000</v>
      </c>
      <c r="Z144" s="217">
        <f>IF($A144="","",IF(Y144="","",IF($K$4="Media aritmética",(Y144&lt;=$B144)*($G$5/$B$5)+(Y144&gt;$B144)*0,IF(AND(ROUND(AVERAGE($C144,$E144,$G144,$I144,$K144,$M144,$O144,$Q144,$S144,$U144,$W144,$Y144,$AA144,#REF!,#REF!),2)-$B144/2&lt;=Y144,(ROUND(AVERAGE($C144,$E144,$G144,$I144,$K144,$M144,$O144,$Q144,$S144,$U144,$W144,$Y144,$AA144,#REF!,#REF!),2)+$B144/2&gt;=Y144)),($G$5/$B$5),0))))</f>
        <v>0.79207920792079212</v>
      </c>
      <c r="AA144" s="216">
        <f t="shared" si="76"/>
        <v>118300</v>
      </c>
      <c r="AB144" s="217">
        <f>IF($A144="","",IF(AA144="","",IF($K$4="Media aritmética",(AA144&lt;=$B144)*($G$5/$B$5)+(AA144&gt;$B144)*0,IF(AND(ROUND(AVERAGE($C144,$E144,$G144,$I144,$K144,$M144,$O144,$Q144,$S144,$U144,$W144,$Y144,$AA144,#REF!,#REF!),2)-$B144/2&lt;=AA144,(ROUND(AVERAGE($C144,$E144,$G144,$I144,$K144,$M144,$O144,$Q144,$S144,$U144,$W144,$Y144,$AA144,#REF!,#REF!),2)+$B144/2&gt;=AA144)),($G$5/$B$5),0))))</f>
        <v>0.79207920792079212</v>
      </c>
    </row>
    <row r="145" spans="1:28" s="210" customFormat="1" ht="21" customHeight="1">
      <c r="A145" s="221" t="s">
        <v>166</v>
      </c>
      <c r="B145" s="222">
        <f t="shared" si="77"/>
        <v>166093.32999999999</v>
      </c>
      <c r="C145" s="216">
        <f t="shared" si="64"/>
        <v>115200</v>
      </c>
      <c r="D145" s="217">
        <f>IF($A145="","",IF(C145="","",IF($K$4="Media aritmética",(C145&lt;=$B145)*($G$5/$B$5)+(C145&gt;$B145)*0,IF(AND(ROUND(AVERAGE($C145,$E145,$G145,$I145,$K145,$M145,$O145,$Q145,$S145,$U145,$W145,$Y145,$AA145,#REF!,#REF!),2)-$B145/2&lt;=C145,(ROUND(AVERAGE($C145,$E145,$G145,$I145,$K145,$M145,$O145,$Q145,$S145,$U145,$W145,$Y145,$AA145,#REF!,#REF!),2)+$B145/2&gt;=C145)),($G$5/$B$5),0))))</f>
        <v>0.79207920792079212</v>
      </c>
      <c r="E145" s="216">
        <f t="shared" si="65"/>
        <v>162000</v>
      </c>
      <c r="F145" s="217">
        <f>IF($A145="","",IF(E145="","",IF($K$4="Media aritmética",(E145&lt;=$B145)*($G$5/$B$5)+(E145&gt;$B145)*0,IF(AND(ROUND(AVERAGE($C145,$E145,$G145,$I145,$K145,$M145,$O145,$Q145,$S145,$U145,$W145,$Y145,$AA145,#REF!,#REF!),2)-$B145/2&lt;=E145,(ROUND(AVERAGE($C145,$E145,$G145,$I145,$K145,$M145,$O145,$Q145,$S145,$U145,$W145,$Y145,$AA145,#REF!,#REF!),2)+$B145/2&gt;=E145)),($G$5/$B$5),0))))</f>
        <v>0.79207920792079212</v>
      </c>
      <c r="G145" s="216" t="str">
        <f t="shared" si="66"/>
        <v/>
      </c>
      <c r="H145" s="217" t="str">
        <f>IF($A145="","",IF(G145="","",IF($K$4="Media aritmética",(G145&lt;=$B145)*($G$5/$B$5)+(G145&gt;$B145)*0,IF(AND(ROUND(AVERAGE($C145,$E145,$G145,$I145,$K145,$M145,$O145,$Q145,$S145,$U145,$W145,$Y145,$AA145,#REF!,#REF!),2)-$B145/2&lt;=G145,(ROUND(AVERAGE($C145,$E145,$G145,$I145,$K145,$M145,$O145,$Q145,$S145,$U145,$W145,$Y145,$AA145,#REF!,#REF!),2)+$B145/2&gt;=G145)),($G$5/$B$5),0))))</f>
        <v/>
      </c>
      <c r="I145" s="216">
        <f t="shared" si="67"/>
        <v>113640</v>
      </c>
      <c r="J145" s="217">
        <f>IF($A145="","",IF(I145="","",IF($K$4="Media aritmética",(I145&lt;=$B145)*($G$5/$B$5)+(I145&gt;$B145)*0,IF(AND(ROUND(AVERAGE($C145,$E145,$G145,$I145,$K145,$M145,$O145,$Q145,$S145,$U145,$W145,$Y145,$AA145,#REF!,#REF!),2)-$B145/2&lt;=I145,(ROUND(AVERAGE($C145,$E145,$G145,$I145,$K145,$M145,$O145,$Q145,$S145,$U145,$W145,$Y145,$AA145,#REF!,#REF!),2)+$B145/2&gt;=I145)),($G$5/$B$5),0))))</f>
        <v>0.79207920792079212</v>
      </c>
      <c r="K145" s="216" t="str">
        <f t="shared" si="68"/>
        <v/>
      </c>
      <c r="L145" s="217" t="str">
        <f>IF($A145="","",IF(K145="","",IF($K$4="Media aritmética",(K145&lt;=$B145)*($G$5/$B$5)+(K145&gt;$B145)*0,IF(AND(ROUND(AVERAGE($C145,$E145,$G145,$I145,$K145,$M145,$O145,$Q145,$S145,$U145,$W145,$Y145,$AA145,#REF!,#REF!),2)-$B145/2&lt;=K145,(ROUND(AVERAGE($C145,$E145,$G145,$I145,$K145,$M145,$O145,$Q145,$S145,$U145,$W145,$Y145,$AA145,#REF!,#REF!),2)+$B145/2&gt;=K145)),($G$5/$B$5),0))))</f>
        <v/>
      </c>
      <c r="M145" s="216">
        <f t="shared" si="69"/>
        <v>158400</v>
      </c>
      <c r="N145" s="217">
        <f>IF($A145="","",IF(M145="","",IF($K$4="Media aritmética",(M145&lt;=$B145)*($G$5/$B$5)+(M145&gt;$B145)*0,IF(AND(ROUND(AVERAGE($C145,$E145,$G145,$I145,$K145,$M145,$O145,$Q145,$S145,$U145,$W145,$Y145,$AA145,#REF!,#REF!),2)-$B145/2&lt;=M145,(ROUND(AVERAGE($C145,$E145,$G145,$I145,$K145,$M145,$O145,$Q145,$S145,$U145,$W145,$Y145,$AA145,#REF!,#REF!),2)+$B145/2&gt;=M145)),($G$5/$B$5),0))))</f>
        <v>0.79207920792079212</v>
      </c>
      <c r="O145" s="216" t="str">
        <f t="shared" si="70"/>
        <v/>
      </c>
      <c r="P145" s="217" t="str">
        <f>IF($A145="","",IF(O145="","",IF($K$4="Media aritmética",(O145&lt;=$B145)*($G$5/$B$5)+(O145&gt;$B145)*0,IF(AND(ROUND(AVERAGE($C145,$E145,$G145,$I145,$K145,$M145,$O145,$Q145,$S145,$U145,$W145,$Y145,$AA145,#REF!,#REF!),2)-$B145/2&lt;=O145,(ROUND(AVERAGE($C145,$E145,$G145,$I145,$K145,$M145,$O145,$Q145,$S145,$U145,$W145,$Y145,$AA145,#REF!,#REF!),2)+$B145/2&gt;=O145)),($G$5/$B$5),0))))</f>
        <v/>
      </c>
      <c r="Q145" s="216">
        <f t="shared" si="71"/>
        <v>420000</v>
      </c>
      <c r="R145" s="217">
        <f>IF($A145="","",IF(Q145="","",IF($K$4="Media aritmética",(Q145&lt;=$B145)*($G$5/$B$5)+(Q145&gt;$B145)*0,IF(AND(ROUND(AVERAGE($C145,$E145,$G145,$I145,$K145,$M145,$O145,$Q145,$S145,$U145,$W145,$Y145,$AA145,#REF!,#REF!),2)-$B145/2&lt;=Q145,(ROUND(AVERAGE($C145,$E145,$G145,$I145,$K145,$M145,$O145,$Q145,$S145,$U145,$W145,$Y145,$AA145,#REF!,#REF!),2)+$B145/2&gt;=Q145)),($G$5/$B$5),0))))</f>
        <v>0</v>
      </c>
      <c r="S145" s="216">
        <f t="shared" si="72"/>
        <v>132000</v>
      </c>
      <c r="T145" s="217">
        <f>IF($A145="","",IF(S145="","",IF($K$4="Media aritmética",(S145&lt;=$B145)*($G$5/$B$5)+(S145&gt;$B145)*0,IF(AND(ROUND(AVERAGE($C145,$E145,$G145,$I145,$K145,$M145,$O145,$Q145,$S145,$U145,$W145,$Y145,$AA145,#REF!,#REF!),2)-$B145/2&lt;=S145,(ROUND(AVERAGE($C145,$E145,$G145,$I145,$K145,$M145,$O145,$Q145,$S145,$U145,$W145,$Y145,$AA145,#REF!,#REF!),2)+$B145/2&gt;=S145)),($G$5/$B$5),0))))</f>
        <v>0.79207920792079212</v>
      </c>
      <c r="U145" s="216">
        <f t="shared" si="73"/>
        <v>144000</v>
      </c>
      <c r="V145" s="217">
        <f>IF($A145="","",IF(U145="","",IF($K$4="Media aritmética",(U145&lt;=$B145)*($G$5/$B$5)+(U145&gt;$B145)*0,IF(AND(ROUND(AVERAGE($C145,$E145,$G145,$I145,$K145,$M145,$O145,$Q145,$S145,$U145,$W145,$Y145,$AA145,#REF!,#REF!),2)-$B145/2&lt;=U145,(ROUND(AVERAGE($C145,$E145,$G145,$I145,$K145,$M145,$O145,$Q145,$S145,$U145,$W145,$Y145,$AA145,#REF!,#REF!),2)+$B145/2&gt;=U145)),($G$5/$B$5),0))))</f>
        <v>0.79207920792079212</v>
      </c>
      <c r="W145" s="216" t="str">
        <f t="shared" si="74"/>
        <v/>
      </c>
      <c r="X145" s="217" t="str">
        <f>IF($A145="","",IF(W145="","",IF($K$4="Media aritmética",(W145&lt;=$B145)*($G$5/$B$5)+(W145&gt;$B145)*0,IF(AND(ROUND(AVERAGE($C145,$E145,$G145,$I145,$K145,$M145,$O145,$Q145,$S145,$U145,$W145,$Y145,$AA145,#REF!,#REF!),2)-$B145/2&lt;=W145,(ROUND(AVERAGE($C145,$E145,$G145,$I145,$K145,$M145,$O145,$Q145,$S145,$U145,$W145,$Y145,$AA145,#REF!,#REF!),2)+$B145/2&gt;=W145)),($G$5/$B$5),0))))</f>
        <v/>
      </c>
      <c r="Y145" s="216">
        <f t="shared" si="75"/>
        <v>140400</v>
      </c>
      <c r="Z145" s="217">
        <f>IF($A145="","",IF(Y145="","",IF($K$4="Media aritmética",(Y145&lt;=$B145)*($G$5/$B$5)+(Y145&gt;$B145)*0,IF(AND(ROUND(AVERAGE($C145,$E145,$G145,$I145,$K145,$M145,$O145,$Q145,$S145,$U145,$W145,$Y145,$AA145,#REF!,#REF!),2)-$B145/2&lt;=Y145,(ROUND(AVERAGE($C145,$E145,$G145,$I145,$K145,$M145,$O145,$Q145,$S145,$U145,$W145,$Y145,$AA145,#REF!,#REF!),2)+$B145/2&gt;=Y145)),($G$5/$B$5),0))))</f>
        <v>0.79207920792079212</v>
      </c>
      <c r="AA145" s="216">
        <f t="shared" si="76"/>
        <v>109200</v>
      </c>
      <c r="AB145" s="217">
        <f>IF($A145="","",IF(AA145="","",IF($K$4="Media aritmética",(AA145&lt;=$B145)*($G$5/$B$5)+(AA145&gt;$B145)*0,IF(AND(ROUND(AVERAGE($C145,$E145,$G145,$I145,$K145,$M145,$O145,$Q145,$S145,$U145,$W145,$Y145,$AA145,#REF!,#REF!),2)-$B145/2&lt;=AA145,(ROUND(AVERAGE($C145,$E145,$G145,$I145,$K145,$M145,$O145,$Q145,$S145,$U145,$W145,$Y145,$AA145,#REF!,#REF!),2)+$B145/2&gt;=AA145)),($G$5/$B$5),0))))</f>
        <v>0.79207920792079212</v>
      </c>
    </row>
    <row r="146" spans="1:28" s="210" customFormat="1" ht="21" customHeight="1">
      <c r="A146" s="221" t="s">
        <v>167</v>
      </c>
      <c r="B146" s="222">
        <f t="shared" si="77"/>
        <v>149174.89000000001</v>
      </c>
      <c r="C146" s="216">
        <f t="shared" si="64"/>
        <v>183800</v>
      </c>
      <c r="D146" s="217">
        <f>IF($A146="","",IF(C146="","",IF($K$4="Media aritmética",(C146&lt;=$B146)*($G$5/$B$5)+(C146&gt;$B146)*0,IF(AND(ROUND(AVERAGE($C146,$E146,$G146,$I146,$K146,$M146,$O146,$Q146,$S146,$U146,$W146,$Y146,$AA146,#REF!,#REF!),2)-$B146/2&lt;=C146,(ROUND(AVERAGE($C146,$E146,$G146,$I146,$K146,$M146,$O146,$Q146,$S146,$U146,$W146,$Y146,$AA146,#REF!,#REF!),2)+$B146/2&gt;=C146)),($G$5/$B$5),0))))</f>
        <v>0</v>
      </c>
      <c r="E146" s="216">
        <f t="shared" si="65"/>
        <v>120000</v>
      </c>
      <c r="F146" s="217">
        <f>IF($A146="","",IF(E146="","",IF($K$4="Media aritmética",(E146&lt;=$B146)*($G$5/$B$5)+(E146&gt;$B146)*0,IF(AND(ROUND(AVERAGE($C146,$E146,$G146,$I146,$K146,$M146,$O146,$Q146,$S146,$U146,$W146,$Y146,$AA146,#REF!,#REF!),2)-$B146/2&lt;=E146,(ROUND(AVERAGE($C146,$E146,$G146,$I146,$K146,$M146,$O146,$Q146,$S146,$U146,$W146,$Y146,$AA146,#REF!,#REF!),2)+$B146/2&gt;=E146)),($G$5/$B$5),0))))</f>
        <v>0.79207920792079212</v>
      </c>
      <c r="G146" s="216" t="str">
        <f t="shared" si="66"/>
        <v/>
      </c>
      <c r="H146" s="217" t="str">
        <f>IF($A146="","",IF(G146="","",IF($K$4="Media aritmética",(G146&lt;=$B146)*($G$5/$B$5)+(G146&gt;$B146)*0,IF(AND(ROUND(AVERAGE($C146,$E146,$G146,$I146,$K146,$M146,$O146,$Q146,$S146,$U146,$W146,$Y146,$AA146,#REF!,#REF!),2)-$B146/2&lt;=G146,(ROUND(AVERAGE($C146,$E146,$G146,$I146,$K146,$M146,$O146,$Q146,$S146,$U146,$W146,$Y146,$AA146,#REF!,#REF!),2)+$B146/2&gt;=G146)),($G$5/$B$5),0))))</f>
        <v/>
      </c>
      <c r="I146" s="216">
        <f t="shared" si="67"/>
        <v>181574</v>
      </c>
      <c r="J146" s="217">
        <f>IF($A146="","",IF(I146="","",IF($K$4="Media aritmética",(I146&lt;=$B146)*($G$5/$B$5)+(I146&gt;$B146)*0,IF(AND(ROUND(AVERAGE($C146,$E146,$G146,$I146,$K146,$M146,$O146,$Q146,$S146,$U146,$W146,$Y146,$AA146,#REF!,#REF!),2)-$B146/2&lt;=I146,(ROUND(AVERAGE($C146,$E146,$G146,$I146,$K146,$M146,$O146,$Q146,$S146,$U146,$W146,$Y146,$AA146,#REF!,#REF!),2)+$B146/2&gt;=I146)),($G$5/$B$5),0))))</f>
        <v>0</v>
      </c>
      <c r="K146" s="216" t="str">
        <f t="shared" si="68"/>
        <v/>
      </c>
      <c r="L146" s="217" t="str">
        <f>IF($A146="","",IF(K146="","",IF($K$4="Media aritmética",(K146&lt;=$B146)*($G$5/$B$5)+(K146&gt;$B146)*0,IF(AND(ROUND(AVERAGE($C146,$E146,$G146,$I146,$K146,$M146,$O146,$Q146,$S146,$U146,$W146,$Y146,$AA146,#REF!,#REF!),2)-$B146/2&lt;=K146,(ROUND(AVERAGE($C146,$E146,$G146,$I146,$K146,$M146,$O146,$Q146,$S146,$U146,$W146,$Y146,$AA146,#REF!,#REF!),2)+$B146/2&gt;=K146)),($G$5/$B$5),0))))</f>
        <v/>
      </c>
      <c r="M146" s="216">
        <f t="shared" si="69"/>
        <v>84000</v>
      </c>
      <c r="N146" s="217">
        <f>IF($A146="","",IF(M146="","",IF($K$4="Media aritmética",(M146&lt;=$B146)*($G$5/$B$5)+(M146&gt;$B146)*0,IF(AND(ROUND(AVERAGE($C146,$E146,$G146,$I146,$K146,$M146,$O146,$Q146,$S146,$U146,$W146,$Y146,$AA146,#REF!,#REF!),2)-$B146/2&lt;=M146,(ROUND(AVERAGE($C146,$E146,$G146,$I146,$K146,$M146,$O146,$Q146,$S146,$U146,$W146,$Y146,$AA146,#REF!,#REF!),2)+$B146/2&gt;=M146)),($G$5/$B$5),0))))</f>
        <v>0.79207920792079212</v>
      </c>
      <c r="O146" s="216" t="str">
        <f t="shared" si="70"/>
        <v/>
      </c>
      <c r="P146" s="217" t="str">
        <f>IF($A146="","",IF(O146="","",IF($K$4="Media aritmética",(O146&lt;=$B146)*($G$5/$B$5)+(O146&gt;$B146)*0,IF(AND(ROUND(AVERAGE($C146,$E146,$G146,$I146,$K146,$M146,$O146,$Q146,$S146,$U146,$W146,$Y146,$AA146,#REF!,#REF!),2)-$B146/2&lt;=O146,(ROUND(AVERAGE($C146,$E146,$G146,$I146,$K146,$M146,$O146,$Q146,$S146,$U146,$W146,$Y146,$AA146,#REF!,#REF!),2)+$B146/2&gt;=O146)),($G$5/$B$5),0))))</f>
        <v/>
      </c>
      <c r="Q146" s="216">
        <f t="shared" si="71"/>
        <v>160000</v>
      </c>
      <c r="R146" s="217">
        <f>IF($A146="","",IF(Q146="","",IF($K$4="Media aritmética",(Q146&lt;=$B146)*($G$5/$B$5)+(Q146&gt;$B146)*0,IF(AND(ROUND(AVERAGE($C146,$E146,$G146,$I146,$K146,$M146,$O146,$Q146,$S146,$U146,$W146,$Y146,$AA146,#REF!,#REF!),2)-$B146/2&lt;=Q146,(ROUND(AVERAGE($C146,$E146,$G146,$I146,$K146,$M146,$O146,$Q146,$S146,$U146,$W146,$Y146,$AA146,#REF!,#REF!),2)+$B146/2&gt;=Q146)),($G$5/$B$5),0))))</f>
        <v>0</v>
      </c>
      <c r="S146" s="216">
        <f t="shared" si="72"/>
        <v>150000</v>
      </c>
      <c r="T146" s="217">
        <f>IF($A146="","",IF(S146="","",IF($K$4="Media aritmética",(S146&lt;=$B146)*($G$5/$B$5)+(S146&gt;$B146)*0,IF(AND(ROUND(AVERAGE($C146,$E146,$G146,$I146,$K146,$M146,$O146,$Q146,$S146,$U146,$W146,$Y146,$AA146,#REF!,#REF!),2)-$B146/2&lt;=S146,(ROUND(AVERAGE($C146,$E146,$G146,$I146,$K146,$M146,$O146,$Q146,$S146,$U146,$W146,$Y146,$AA146,#REF!,#REF!),2)+$B146/2&gt;=S146)),($G$5/$B$5),0))))</f>
        <v>0</v>
      </c>
      <c r="U146" s="216">
        <f t="shared" si="73"/>
        <v>148000</v>
      </c>
      <c r="V146" s="217">
        <f>IF($A146="","",IF(U146="","",IF($K$4="Media aritmética",(U146&lt;=$B146)*($G$5/$B$5)+(U146&gt;$B146)*0,IF(AND(ROUND(AVERAGE($C146,$E146,$G146,$I146,$K146,$M146,$O146,$Q146,$S146,$U146,$W146,$Y146,$AA146,#REF!,#REF!),2)-$B146/2&lt;=U146,(ROUND(AVERAGE($C146,$E146,$G146,$I146,$K146,$M146,$O146,$Q146,$S146,$U146,$W146,$Y146,$AA146,#REF!,#REF!),2)+$B146/2&gt;=U146)),($G$5/$B$5),0))))</f>
        <v>0.79207920792079212</v>
      </c>
      <c r="W146" s="216" t="str">
        <f t="shared" si="74"/>
        <v/>
      </c>
      <c r="X146" s="217" t="str">
        <f>IF($A146="","",IF(W146="","",IF($K$4="Media aritmética",(W146&lt;=$B146)*($G$5/$B$5)+(W146&gt;$B146)*0,IF(AND(ROUND(AVERAGE($C146,$E146,$G146,$I146,$K146,$M146,$O146,$Q146,$S146,$U146,$W146,$Y146,$AA146,#REF!,#REF!),2)-$B146/2&lt;=W146,(ROUND(AVERAGE($C146,$E146,$G146,$I146,$K146,$M146,$O146,$Q146,$S146,$U146,$W146,$Y146,$AA146,#REF!,#REF!),2)+$B146/2&gt;=W146)),($G$5/$B$5),0))))</f>
        <v/>
      </c>
      <c r="Y146" s="216">
        <f t="shared" si="75"/>
        <v>144000</v>
      </c>
      <c r="Z146" s="217">
        <f>IF($A146="","",IF(Y146="","",IF($K$4="Media aritmética",(Y146&lt;=$B146)*($G$5/$B$5)+(Y146&gt;$B146)*0,IF(AND(ROUND(AVERAGE($C146,$E146,$G146,$I146,$K146,$M146,$O146,$Q146,$S146,$U146,$W146,$Y146,$AA146,#REF!,#REF!),2)-$B146/2&lt;=Y146,(ROUND(AVERAGE($C146,$E146,$G146,$I146,$K146,$M146,$O146,$Q146,$S146,$U146,$W146,$Y146,$AA146,#REF!,#REF!),2)+$B146/2&gt;=Y146)),($G$5/$B$5),0))))</f>
        <v>0.79207920792079212</v>
      </c>
      <c r="AA146" s="216">
        <f t="shared" si="76"/>
        <v>171200</v>
      </c>
      <c r="AB146" s="217">
        <f>IF($A146="","",IF(AA146="","",IF($K$4="Media aritmética",(AA146&lt;=$B146)*($G$5/$B$5)+(AA146&gt;$B146)*0,IF(AND(ROUND(AVERAGE($C146,$E146,$G146,$I146,$K146,$M146,$O146,$Q146,$S146,$U146,$W146,$Y146,$AA146,#REF!,#REF!),2)-$B146/2&lt;=AA146,(ROUND(AVERAGE($C146,$E146,$G146,$I146,$K146,$M146,$O146,$Q146,$S146,$U146,$W146,$Y146,$AA146,#REF!,#REF!),2)+$B146/2&gt;=AA146)),($G$5/$B$5),0))))</f>
        <v>0</v>
      </c>
    </row>
    <row r="147" spans="1:28" s="210" customFormat="1" ht="21" customHeight="1">
      <c r="A147" s="221" t="s">
        <v>509</v>
      </c>
      <c r="B147" s="222">
        <f t="shared" si="77"/>
        <v>325396</v>
      </c>
      <c r="C147" s="216">
        <f t="shared" si="64"/>
        <v>293400</v>
      </c>
      <c r="D147" s="217">
        <f>IF($A147="","",IF(C147="","",IF($K$4="Media aritmética",(C147&lt;=$B147)*($G$5/$B$5)+(C147&gt;$B147)*0,IF(AND(ROUND(AVERAGE($C147,$E147,$G147,$I147,$K147,$M147,$O147,$Q147,$S147,$U147,$W147,$Y147,$AA147,#REF!,#REF!),2)-$B147/2&lt;=C147,(ROUND(AVERAGE($C147,$E147,$G147,$I147,$K147,$M147,$O147,$Q147,$S147,$U147,$W147,$Y147,$AA147,#REF!,#REF!),2)+$B147/2&gt;=C147)),($G$5/$B$5),0))))</f>
        <v>0.79207920792079212</v>
      </c>
      <c r="E147" s="216">
        <f t="shared" si="65"/>
        <v>240000</v>
      </c>
      <c r="F147" s="217">
        <f>IF($A147="","",IF(E147="","",IF($K$4="Media aritmética",(E147&lt;=$B147)*($G$5/$B$5)+(E147&gt;$B147)*0,IF(AND(ROUND(AVERAGE($C147,$E147,$G147,$I147,$K147,$M147,$O147,$Q147,$S147,$U147,$W147,$Y147,$AA147,#REF!,#REF!),2)-$B147/2&lt;=E147,(ROUND(AVERAGE($C147,$E147,$G147,$I147,$K147,$M147,$O147,$Q147,$S147,$U147,$W147,$Y147,$AA147,#REF!,#REF!),2)+$B147/2&gt;=E147)),($G$5/$B$5),0))))</f>
        <v>0.79207920792079212</v>
      </c>
      <c r="G147" s="216" t="str">
        <f t="shared" si="66"/>
        <v/>
      </c>
      <c r="H147" s="217" t="str">
        <f>IF($A147="","",IF(G147="","",IF($K$4="Media aritmética",(G147&lt;=$B147)*($G$5/$B$5)+(G147&gt;$B147)*0,IF(AND(ROUND(AVERAGE($C147,$E147,$G147,$I147,$K147,$M147,$O147,$Q147,$S147,$U147,$W147,$Y147,$AA147,#REF!,#REF!),2)-$B147/2&lt;=G147,(ROUND(AVERAGE($C147,$E147,$G147,$I147,$K147,$M147,$O147,$Q147,$S147,$U147,$W147,$Y147,$AA147,#REF!,#REF!),2)+$B147/2&gt;=G147)),($G$5/$B$5),0))))</f>
        <v/>
      </c>
      <c r="I147" s="216">
        <f t="shared" si="67"/>
        <v>289764</v>
      </c>
      <c r="J147" s="217">
        <f>IF($A147="","",IF(I147="","",IF($K$4="Media aritmética",(I147&lt;=$B147)*($G$5/$B$5)+(I147&gt;$B147)*0,IF(AND(ROUND(AVERAGE($C147,$E147,$G147,$I147,$K147,$M147,$O147,$Q147,$S147,$U147,$W147,$Y147,$AA147,#REF!,#REF!),2)-$B147/2&lt;=I147,(ROUND(AVERAGE($C147,$E147,$G147,$I147,$K147,$M147,$O147,$Q147,$S147,$U147,$W147,$Y147,$AA147,#REF!,#REF!),2)+$B147/2&gt;=I147)),($G$5/$B$5),0))))</f>
        <v>0.79207920792079212</v>
      </c>
      <c r="K147" s="216" t="str">
        <f t="shared" si="68"/>
        <v/>
      </c>
      <c r="L147" s="217" t="str">
        <f>IF($A147="","",IF(K147="","",IF($K$4="Media aritmética",(K147&lt;=$B147)*($G$5/$B$5)+(K147&gt;$B147)*0,IF(AND(ROUND(AVERAGE($C147,$E147,$G147,$I147,$K147,$M147,$O147,$Q147,$S147,$U147,$W147,$Y147,$AA147,#REF!,#REF!),2)-$B147/2&lt;=K147,(ROUND(AVERAGE($C147,$E147,$G147,$I147,$K147,$M147,$O147,$Q147,$S147,$U147,$W147,$Y147,$AA147,#REF!,#REF!),2)+$B147/2&gt;=K147)),($G$5/$B$5),0))))</f>
        <v/>
      </c>
      <c r="M147" s="216">
        <f t="shared" si="69"/>
        <v>186000</v>
      </c>
      <c r="N147" s="217">
        <f>IF($A147="","",IF(M147="","",IF($K$4="Media aritmética",(M147&lt;=$B147)*($G$5/$B$5)+(M147&gt;$B147)*0,IF(AND(ROUND(AVERAGE($C147,$E147,$G147,$I147,$K147,$M147,$O147,$Q147,$S147,$U147,$W147,$Y147,$AA147,#REF!,#REF!),2)-$B147/2&lt;=M147,(ROUND(AVERAGE($C147,$E147,$G147,$I147,$K147,$M147,$O147,$Q147,$S147,$U147,$W147,$Y147,$AA147,#REF!,#REF!),2)+$B147/2&gt;=M147)),($G$5/$B$5),0))))</f>
        <v>0.79207920792079212</v>
      </c>
      <c r="O147" s="216" t="str">
        <f t="shared" si="70"/>
        <v/>
      </c>
      <c r="P147" s="217" t="str">
        <f>IF($A147="","",IF(O147="","",IF($K$4="Media aritmética",(O147&lt;=$B147)*($G$5/$B$5)+(O147&gt;$B147)*0,IF(AND(ROUND(AVERAGE($C147,$E147,$G147,$I147,$K147,$M147,$O147,$Q147,$S147,$U147,$W147,$Y147,$AA147,#REF!,#REF!),2)-$B147/2&lt;=O147,(ROUND(AVERAGE($C147,$E147,$G147,$I147,$K147,$M147,$O147,$Q147,$S147,$U147,$W147,$Y147,$AA147,#REF!,#REF!),2)+$B147/2&gt;=O147)),($G$5/$B$5),0))))</f>
        <v/>
      </c>
      <c r="Q147" s="216">
        <f t="shared" si="71"/>
        <v>420000</v>
      </c>
      <c r="R147" s="217">
        <f>IF($A147="","",IF(Q147="","",IF($K$4="Media aritmética",(Q147&lt;=$B147)*($G$5/$B$5)+(Q147&gt;$B147)*0,IF(AND(ROUND(AVERAGE($C147,$E147,$G147,$I147,$K147,$M147,$O147,$Q147,$S147,$U147,$W147,$Y147,$AA147,#REF!,#REF!),2)-$B147/2&lt;=Q147,(ROUND(AVERAGE($C147,$E147,$G147,$I147,$K147,$M147,$O147,$Q147,$S147,$U147,$W147,$Y147,$AA147,#REF!,#REF!),2)+$B147/2&gt;=Q147)),($G$5/$B$5),0))))</f>
        <v>0</v>
      </c>
      <c r="S147" s="216">
        <f t="shared" si="72"/>
        <v>360000</v>
      </c>
      <c r="T147" s="217">
        <f>IF($A147="","",IF(S147="","",IF($K$4="Media aritmética",(S147&lt;=$B147)*($G$5/$B$5)+(S147&gt;$B147)*0,IF(AND(ROUND(AVERAGE($C147,$E147,$G147,$I147,$K147,$M147,$O147,$Q147,$S147,$U147,$W147,$Y147,$AA147,#REF!,#REF!),2)-$B147/2&lt;=S147,(ROUND(AVERAGE($C147,$E147,$G147,$I147,$K147,$M147,$O147,$Q147,$S147,$U147,$W147,$Y147,$AA147,#REF!,#REF!),2)+$B147/2&gt;=S147)),($G$5/$B$5),0))))</f>
        <v>0</v>
      </c>
      <c r="U147" s="216">
        <f t="shared" si="73"/>
        <v>378000</v>
      </c>
      <c r="V147" s="217">
        <f>IF($A147="","",IF(U147="","",IF($K$4="Media aritmética",(U147&lt;=$B147)*($G$5/$B$5)+(U147&gt;$B147)*0,IF(AND(ROUND(AVERAGE($C147,$E147,$G147,$I147,$K147,$M147,$O147,$Q147,$S147,$U147,$W147,$Y147,$AA147,#REF!,#REF!),2)-$B147/2&lt;=U147,(ROUND(AVERAGE($C147,$E147,$G147,$I147,$K147,$M147,$O147,$Q147,$S147,$U147,$W147,$Y147,$AA147,#REF!,#REF!),2)+$B147/2&gt;=U147)),($G$5/$B$5),0))))</f>
        <v>0</v>
      </c>
      <c r="W147" s="216" t="str">
        <f t="shared" si="74"/>
        <v/>
      </c>
      <c r="X147" s="217" t="str">
        <f>IF($A147="","",IF(W147="","",IF($K$4="Media aritmética",(W147&lt;=$B147)*($G$5/$B$5)+(W147&gt;$B147)*0,IF(AND(ROUND(AVERAGE($C147,$E147,$G147,$I147,$K147,$M147,$O147,$Q147,$S147,$U147,$W147,$Y147,$AA147,#REF!,#REF!),2)-$B147/2&lt;=W147,(ROUND(AVERAGE($C147,$E147,$G147,$I147,$K147,$M147,$O147,$Q147,$S147,$U147,$W147,$Y147,$AA147,#REF!,#REF!),2)+$B147/2&gt;=W147)),($G$5/$B$5),0))))</f>
        <v/>
      </c>
      <c r="Y147" s="216">
        <f t="shared" si="75"/>
        <v>369000</v>
      </c>
      <c r="Z147" s="217">
        <f>IF($A147="","",IF(Y147="","",IF($K$4="Media aritmética",(Y147&lt;=$B147)*($G$5/$B$5)+(Y147&gt;$B147)*0,IF(AND(ROUND(AVERAGE($C147,$E147,$G147,$I147,$K147,$M147,$O147,$Q147,$S147,$U147,$W147,$Y147,$AA147,#REF!,#REF!),2)-$B147/2&lt;=Y147,(ROUND(AVERAGE($C147,$E147,$G147,$I147,$K147,$M147,$O147,$Q147,$S147,$U147,$W147,$Y147,$AA147,#REF!,#REF!),2)+$B147/2&gt;=Y147)),($G$5/$B$5),0))))</f>
        <v>0</v>
      </c>
      <c r="AA147" s="216">
        <f t="shared" si="76"/>
        <v>392400</v>
      </c>
      <c r="AB147" s="217">
        <f>IF($A147="","",IF(AA147="","",IF($K$4="Media aritmética",(AA147&lt;=$B147)*($G$5/$B$5)+(AA147&gt;$B147)*0,IF(AND(ROUND(AVERAGE($C147,$E147,$G147,$I147,$K147,$M147,$O147,$Q147,$S147,$U147,$W147,$Y147,$AA147,#REF!,#REF!),2)-$B147/2&lt;=AA147,(ROUND(AVERAGE($C147,$E147,$G147,$I147,$K147,$M147,$O147,$Q147,$S147,$U147,$W147,$Y147,$AA147,#REF!,#REF!),2)+$B147/2&gt;=AA147)),($G$5/$B$5),0))))</f>
        <v>0</v>
      </c>
    </row>
    <row r="148" spans="1:28" s="210" customFormat="1" ht="21" customHeight="1">
      <c r="A148" s="221" t="s">
        <v>510</v>
      </c>
      <c r="B148" s="222">
        <f t="shared" si="77"/>
        <v>133986.44</v>
      </c>
      <c r="C148" s="216">
        <f t="shared" si="64"/>
        <v>134600</v>
      </c>
      <c r="D148" s="217">
        <f>IF($A148="","",IF(C148="","",IF($K$4="Media aritmética",(C148&lt;=$B148)*($G$5/$B$5)+(C148&gt;$B148)*0,IF(AND(ROUND(AVERAGE($C148,$E148,$G148,$I148,$K148,$M148,$O148,$Q148,$S148,$U148,$W148,$Y148,$AA148,#REF!,#REF!),2)-$B148/2&lt;=C148,(ROUND(AVERAGE($C148,$E148,$G148,$I148,$K148,$M148,$O148,$Q148,$S148,$U148,$W148,$Y148,$AA148,#REF!,#REF!),2)+$B148/2&gt;=C148)),($G$5/$B$5),0))))</f>
        <v>0</v>
      </c>
      <c r="E148" s="216">
        <f t="shared" si="65"/>
        <v>130000</v>
      </c>
      <c r="F148" s="217">
        <f>IF($A148="","",IF(E148="","",IF($K$4="Media aritmética",(E148&lt;=$B148)*($G$5/$B$5)+(E148&gt;$B148)*0,IF(AND(ROUND(AVERAGE($C148,$E148,$G148,$I148,$K148,$M148,$O148,$Q148,$S148,$U148,$W148,$Y148,$AA148,#REF!,#REF!),2)-$B148/2&lt;=E148,(ROUND(AVERAGE($C148,$E148,$G148,$I148,$K148,$M148,$O148,$Q148,$S148,$U148,$W148,$Y148,$AA148,#REF!,#REF!),2)+$B148/2&gt;=E148)),($G$5/$B$5),0))))</f>
        <v>0.79207920792079212</v>
      </c>
      <c r="G148" s="216" t="str">
        <f t="shared" si="66"/>
        <v/>
      </c>
      <c r="H148" s="217" t="str">
        <f>IF($A148="","",IF(G148="","",IF($K$4="Media aritmética",(G148&lt;=$B148)*($G$5/$B$5)+(G148&gt;$B148)*0,IF(AND(ROUND(AVERAGE($C148,$E148,$G148,$I148,$K148,$M148,$O148,$Q148,$S148,$U148,$W148,$Y148,$AA148,#REF!,#REF!),2)-$B148/2&lt;=G148,(ROUND(AVERAGE($C148,$E148,$G148,$I148,$K148,$M148,$O148,$Q148,$S148,$U148,$W148,$Y148,$AA148,#REF!,#REF!),2)+$B148/2&gt;=G148)),($G$5/$B$5),0))))</f>
        <v/>
      </c>
      <c r="I148" s="216">
        <f t="shared" si="67"/>
        <v>132878</v>
      </c>
      <c r="J148" s="217">
        <f>IF($A148="","",IF(I148="","",IF($K$4="Media aritmética",(I148&lt;=$B148)*($G$5/$B$5)+(I148&gt;$B148)*0,IF(AND(ROUND(AVERAGE($C148,$E148,$G148,$I148,$K148,$M148,$O148,$Q148,$S148,$U148,$W148,$Y148,$AA148,#REF!,#REF!),2)-$B148/2&lt;=I148,(ROUND(AVERAGE($C148,$E148,$G148,$I148,$K148,$M148,$O148,$Q148,$S148,$U148,$W148,$Y148,$AA148,#REF!,#REF!),2)+$B148/2&gt;=I148)),($G$5/$B$5),0))))</f>
        <v>0.79207920792079212</v>
      </c>
      <c r="K148" s="216" t="str">
        <f t="shared" si="68"/>
        <v/>
      </c>
      <c r="L148" s="217" t="str">
        <f>IF($A148="","",IF(K148="","",IF($K$4="Media aritmética",(K148&lt;=$B148)*($G$5/$B$5)+(K148&gt;$B148)*0,IF(AND(ROUND(AVERAGE($C148,$E148,$G148,$I148,$K148,$M148,$O148,$Q148,$S148,$U148,$W148,$Y148,$AA148,#REF!,#REF!),2)-$B148/2&lt;=K148,(ROUND(AVERAGE($C148,$E148,$G148,$I148,$K148,$M148,$O148,$Q148,$S148,$U148,$W148,$Y148,$AA148,#REF!,#REF!),2)+$B148/2&gt;=K148)),($G$5/$B$5),0))))</f>
        <v/>
      </c>
      <c r="M148" s="216">
        <f t="shared" si="69"/>
        <v>42000</v>
      </c>
      <c r="N148" s="217">
        <f>IF($A148="","",IF(M148="","",IF($K$4="Media aritmética",(M148&lt;=$B148)*($G$5/$B$5)+(M148&gt;$B148)*0,IF(AND(ROUND(AVERAGE($C148,$E148,$G148,$I148,$K148,$M148,$O148,$Q148,$S148,$U148,$W148,$Y148,$AA148,#REF!,#REF!),2)-$B148/2&lt;=M148,(ROUND(AVERAGE($C148,$E148,$G148,$I148,$K148,$M148,$O148,$Q148,$S148,$U148,$W148,$Y148,$AA148,#REF!,#REF!),2)+$B148/2&gt;=M148)),($G$5/$B$5),0))))</f>
        <v>0.79207920792079212</v>
      </c>
      <c r="O148" s="216" t="str">
        <f t="shared" si="70"/>
        <v/>
      </c>
      <c r="P148" s="217" t="str">
        <f>IF($A148="","",IF(O148="","",IF($K$4="Media aritmética",(O148&lt;=$B148)*($G$5/$B$5)+(O148&gt;$B148)*0,IF(AND(ROUND(AVERAGE($C148,$E148,$G148,$I148,$K148,$M148,$O148,$Q148,$S148,$U148,$W148,$Y148,$AA148,#REF!,#REF!),2)-$B148/2&lt;=O148,(ROUND(AVERAGE($C148,$E148,$G148,$I148,$K148,$M148,$O148,$Q148,$S148,$U148,$W148,$Y148,$AA148,#REF!,#REF!),2)+$B148/2&gt;=O148)),($G$5/$B$5),0))))</f>
        <v/>
      </c>
      <c r="Q148" s="216">
        <f t="shared" si="71"/>
        <v>130000</v>
      </c>
      <c r="R148" s="217">
        <f>IF($A148="","",IF(Q148="","",IF($K$4="Media aritmética",(Q148&lt;=$B148)*($G$5/$B$5)+(Q148&gt;$B148)*0,IF(AND(ROUND(AVERAGE($C148,$E148,$G148,$I148,$K148,$M148,$O148,$Q148,$S148,$U148,$W148,$Y148,$AA148,#REF!,#REF!),2)-$B148/2&lt;=Q148,(ROUND(AVERAGE($C148,$E148,$G148,$I148,$K148,$M148,$O148,$Q148,$S148,$U148,$W148,$Y148,$AA148,#REF!,#REF!),2)+$B148/2&gt;=Q148)),($G$5/$B$5),0))))</f>
        <v>0.79207920792079212</v>
      </c>
      <c r="S148" s="216">
        <f t="shared" si="72"/>
        <v>180000</v>
      </c>
      <c r="T148" s="217">
        <f>IF($A148="","",IF(S148="","",IF($K$4="Media aritmética",(S148&lt;=$B148)*($G$5/$B$5)+(S148&gt;$B148)*0,IF(AND(ROUND(AVERAGE($C148,$E148,$G148,$I148,$K148,$M148,$O148,$Q148,$S148,$U148,$W148,$Y148,$AA148,#REF!,#REF!),2)-$B148/2&lt;=S148,(ROUND(AVERAGE($C148,$E148,$G148,$I148,$K148,$M148,$O148,$Q148,$S148,$U148,$W148,$Y148,$AA148,#REF!,#REF!),2)+$B148/2&gt;=S148)),($G$5/$B$5),0))))</f>
        <v>0</v>
      </c>
      <c r="U148" s="216">
        <f t="shared" si="73"/>
        <v>172000</v>
      </c>
      <c r="V148" s="217">
        <f>IF($A148="","",IF(U148="","",IF($K$4="Media aritmética",(U148&lt;=$B148)*($G$5/$B$5)+(U148&gt;$B148)*0,IF(AND(ROUND(AVERAGE($C148,$E148,$G148,$I148,$K148,$M148,$O148,$Q148,$S148,$U148,$W148,$Y148,$AA148,#REF!,#REF!),2)-$B148/2&lt;=U148,(ROUND(AVERAGE($C148,$E148,$G148,$I148,$K148,$M148,$O148,$Q148,$S148,$U148,$W148,$Y148,$AA148,#REF!,#REF!),2)+$B148/2&gt;=U148)),($G$5/$B$5),0))))</f>
        <v>0</v>
      </c>
      <c r="W148" s="216" t="str">
        <f t="shared" si="74"/>
        <v/>
      </c>
      <c r="X148" s="217" t="str">
        <f>IF($A148="","",IF(W148="","",IF($K$4="Media aritmética",(W148&lt;=$B148)*($G$5/$B$5)+(W148&gt;$B148)*0,IF(AND(ROUND(AVERAGE($C148,$E148,$G148,$I148,$K148,$M148,$O148,$Q148,$S148,$U148,$W148,$Y148,$AA148,#REF!,#REF!),2)-$B148/2&lt;=W148,(ROUND(AVERAGE($C148,$E148,$G148,$I148,$K148,$M148,$O148,$Q148,$S148,$U148,$W148,$Y148,$AA148,#REF!,#REF!),2)+$B148/2&gt;=W148)),($G$5/$B$5),0))))</f>
        <v/>
      </c>
      <c r="Y148" s="216">
        <f t="shared" si="75"/>
        <v>168000</v>
      </c>
      <c r="Z148" s="217">
        <f>IF($A148="","",IF(Y148="","",IF($K$4="Media aritmética",(Y148&lt;=$B148)*($G$5/$B$5)+(Y148&gt;$B148)*0,IF(AND(ROUND(AVERAGE($C148,$E148,$G148,$I148,$K148,$M148,$O148,$Q148,$S148,$U148,$W148,$Y148,$AA148,#REF!,#REF!),2)-$B148/2&lt;=Y148,(ROUND(AVERAGE($C148,$E148,$G148,$I148,$K148,$M148,$O148,$Q148,$S148,$U148,$W148,$Y148,$AA148,#REF!,#REF!),2)+$B148/2&gt;=Y148)),($G$5/$B$5),0))))</f>
        <v>0</v>
      </c>
      <c r="AA148" s="216">
        <f t="shared" si="76"/>
        <v>116400</v>
      </c>
      <c r="AB148" s="217">
        <f>IF($A148="","",IF(AA148="","",IF($K$4="Media aritmética",(AA148&lt;=$B148)*($G$5/$B$5)+(AA148&gt;$B148)*0,IF(AND(ROUND(AVERAGE($C148,$E148,$G148,$I148,$K148,$M148,$O148,$Q148,$S148,$U148,$W148,$Y148,$AA148,#REF!,#REF!),2)-$B148/2&lt;=AA148,(ROUND(AVERAGE($C148,$E148,$G148,$I148,$K148,$M148,$O148,$Q148,$S148,$U148,$W148,$Y148,$AA148,#REF!,#REF!),2)+$B148/2&gt;=AA148)),($G$5/$B$5),0))))</f>
        <v>0.79207920792079212</v>
      </c>
    </row>
    <row r="149" spans="1:28" s="210" customFormat="1" ht="21" customHeight="1">
      <c r="A149" s="221" t="s">
        <v>512</v>
      </c>
      <c r="B149" s="222">
        <f t="shared" si="77"/>
        <v>327466.67</v>
      </c>
      <c r="C149" s="216">
        <f t="shared" si="64"/>
        <v>307200</v>
      </c>
      <c r="D149" s="217">
        <f>IF($A149="","",IF(C149="","",IF($K$4="Media aritmética",(C149&lt;=$B149)*($G$5/$B$5)+(C149&gt;$B149)*0,IF(AND(ROUND(AVERAGE($C149,$E149,$G149,$I149,$K149,$M149,$O149,$Q149,$S149,$U149,$W149,$Y149,$AA149,#REF!,#REF!),2)-$B149/2&lt;=C149,(ROUND(AVERAGE($C149,$E149,$G149,$I149,$K149,$M149,$O149,$Q149,$S149,$U149,$W149,$Y149,$AA149,#REF!,#REF!),2)+$B149/2&gt;=C149)),($G$5/$B$5),0))))</f>
        <v>0.79207920792079212</v>
      </c>
      <c r="E149" s="216">
        <f t="shared" si="65"/>
        <v>330000</v>
      </c>
      <c r="F149" s="217">
        <f>IF($A149="","",IF(E149="","",IF($K$4="Media aritmética",(E149&lt;=$B149)*($G$5/$B$5)+(E149&gt;$B149)*0,IF(AND(ROUND(AVERAGE($C149,$E149,$G149,$I149,$K149,$M149,$O149,$Q149,$S149,$U149,$W149,$Y149,$AA149,#REF!,#REF!),2)-$B149/2&lt;=E149,(ROUND(AVERAGE($C149,$E149,$G149,$I149,$K149,$M149,$O149,$Q149,$S149,$U149,$W149,$Y149,$AA149,#REF!,#REF!),2)+$B149/2&gt;=E149)),($G$5/$B$5),0))))</f>
        <v>0</v>
      </c>
      <c r="G149" s="216" t="str">
        <f t="shared" si="66"/>
        <v/>
      </c>
      <c r="H149" s="217" t="str">
        <f>IF($A149="","",IF(G149="","",IF($K$4="Media aritmética",(G149&lt;=$B149)*($G$5/$B$5)+(G149&gt;$B149)*0,IF(AND(ROUND(AVERAGE($C149,$E149,$G149,$I149,$K149,$M149,$O149,$Q149,$S149,$U149,$W149,$Y149,$AA149,#REF!,#REF!),2)-$B149/2&lt;=G149,(ROUND(AVERAGE($C149,$E149,$G149,$I149,$K149,$M149,$O149,$Q149,$S149,$U149,$W149,$Y149,$AA149,#REF!,#REF!),2)+$B149/2&gt;=G149)),($G$5/$B$5),0))))</f>
        <v/>
      </c>
      <c r="I149" s="216">
        <f t="shared" si="67"/>
        <v>303000</v>
      </c>
      <c r="J149" s="217">
        <f>IF($A149="","",IF(I149="","",IF($K$4="Media aritmética",(I149&lt;=$B149)*($G$5/$B$5)+(I149&gt;$B149)*0,IF(AND(ROUND(AVERAGE($C149,$E149,$G149,$I149,$K149,$M149,$O149,$Q149,$S149,$U149,$W149,$Y149,$AA149,#REF!,#REF!),2)-$B149/2&lt;=I149,(ROUND(AVERAGE($C149,$E149,$G149,$I149,$K149,$M149,$O149,$Q149,$S149,$U149,$W149,$Y149,$AA149,#REF!,#REF!),2)+$B149/2&gt;=I149)),($G$5/$B$5),0))))</f>
        <v>0.79207920792079212</v>
      </c>
      <c r="K149" s="216" t="str">
        <f t="shared" si="68"/>
        <v/>
      </c>
      <c r="L149" s="217" t="str">
        <f>IF($A149="","",IF(K149="","",IF($K$4="Media aritmética",(K149&lt;=$B149)*($G$5/$B$5)+(K149&gt;$B149)*0,IF(AND(ROUND(AVERAGE($C149,$E149,$G149,$I149,$K149,$M149,$O149,$Q149,$S149,$U149,$W149,$Y149,$AA149,#REF!,#REF!),2)-$B149/2&lt;=K149,(ROUND(AVERAGE($C149,$E149,$G149,$I149,$K149,$M149,$O149,$Q149,$S149,$U149,$W149,$Y149,$AA149,#REF!,#REF!),2)+$B149/2&gt;=K149)),($G$5/$B$5),0))))</f>
        <v/>
      </c>
      <c r="M149" s="216">
        <f t="shared" si="69"/>
        <v>67200</v>
      </c>
      <c r="N149" s="217">
        <f>IF($A149="","",IF(M149="","",IF($K$4="Media aritmética",(M149&lt;=$B149)*($G$5/$B$5)+(M149&gt;$B149)*0,IF(AND(ROUND(AVERAGE($C149,$E149,$G149,$I149,$K149,$M149,$O149,$Q149,$S149,$U149,$W149,$Y149,$AA149,#REF!,#REF!),2)-$B149/2&lt;=M149,(ROUND(AVERAGE($C149,$E149,$G149,$I149,$K149,$M149,$O149,$Q149,$S149,$U149,$W149,$Y149,$AA149,#REF!,#REF!),2)+$B149/2&gt;=M149)),($G$5/$B$5),0))))</f>
        <v>0.79207920792079212</v>
      </c>
      <c r="O149" s="216" t="str">
        <f t="shared" si="70"/>
        <v/>
      </c>
      <c r="P149" s="217" t="str">
        <f>IF($A149="","",IF(O149="","",IF($K$4="Media aritmética",(O149&lt;=$B149)*($G$5/$B$5)+(O149&gt;$B149)*0,IF(AND(ROUND(AVERAGE($C149,$E149,$G149,$I149,$K149,$M149,$O149,$Q149,$S149,$U149,$W149,$Y149,$AA149,#REF!,#REF!),2)-$B149/2&lt;=O149,(ROUND(AVERAGE($C149,$E149,$G149,$I149,$K149,$M149,$O149,$Q149,$S149,$U149,$W149,$Y149,$AA149,#REF!,#REF!),2)+$B149/2&gt;=O149)),($G$5/$B$5),0))))</f>
        <v/>
      </c>
      <c r="Q149" s="216">
        <f t="shared" si="71"/>
        <v>300000</v>
      </c>
      <c r="R149" s="217">
        <f>IF($A149="","",IF(Q149="","",IF($K$4="Media aritmética",(Q149&lt;=$B149)*($G$5/$B$5)+(Q149&gt;$B149)*0,IF(AND(ROUND(AVERAGE($C149,$E149,$G149,$I149,$K149,$M149,$O149,$Q149,$S149,$U149,$W149,$Y149,$AA149,#REF!,#REF!),2)-$B149/2&lt;=Q149,(ROUND(AVERAGE($C149,$E149,$G149,$I149,$K149,$M149,$O149,$Q149,$S149,$U149,$W149,$Y149,$AA149,#REF!,#REF!),2)+$B149/2&gt;=Q149)),($G$5/$B$5),0))))</f>
        <v>0.79207920792079212</v>
      </c>
      <c r="S149" s="216">
        <f t="shared" si="72"/>
        <v>450000</v>
      </c>
      <c r="T149" s="217">
        <f>IF($A149="","",IF(S149="","",IF($K$4="Media aritmética",(S149&lt;=$B149)*($G$5/$B$5)+(S149&gt;$B149)*0,IF(AND(ROUND(AVERAGE($C149,$E149,$G149,$I149,$K149,$M149,$O149,$Q149,$S149,$U149,$W149,$Y149,$AA149,#REF!,#REF!),2)-$B149/2&lt;=S149,(ROUND(AVERAGE($C149,$E149,$G149,$I149,$K149,$M149,$O149,$Q149,$S149,$U149,$W149,$Y149,$AA149,#REF!,#REF!),2)+$B149/2&gt;=S149)),($G$5/$B$5),0))))</f>
        <v>0</v>
      </c>
      <c r="U149" s="216">
        <f t="shared" si="73"/>
        <v>444000</v>
      </c>
      <c r="V149" s="217">
        <f>IF($A149="","",IF(U149="","",IF($K$4="Media aritmética",(U149&lt;=$B149)*($G$5/$B$5)+(U149&gt;$B149)*0,IF(AND(ROUND(AVERAGE($C149,$E149,$G149,$I149,$K149,$M149,$O149,$Q149,$S149,$U149,$W149,$Y149,$AA149,#REF!,#REF!),2)-$B149/2&lt;=U149,(ROUND(AVERAGE($C149,$E149,$G149,$I149,$K149,$M149,$O149,$Q149,$S149,$U149,$W149,$Y149,$AA149,#REF!,#REF!),2)+$B149/2&gt;=U149)),($G$5/$B$5),0))))</f>
        <v>0</v>
      </c>
      <c r="W149" s="216" t="str">
        <f t="shared" si="74"/>
        <v/>
      </c>
      <c r="X149" s="217" t="str">
        <f>IF($A149="","",IF(W149="","",IF($K$4="Media aritmética",(W149&lt;=$B149)*($G$5/$B$5)+(W149&gt;$B149)*0,IF(AND(ROUND(AVERAGE($C149,$E149,$G149,$I149,$K149,$M149,$O149,$Q149,$S149,$U149,$W149,$Y149,$AA149,#REF!,#REF!),2)-$B149/2&lt;=W149,(ROUND(AVERAGE($C149,$E149,$G149,$I149,$K149,$M149,$O149,$Q149,$S149,$U149,$W149,$Y149,$AA149,#REF!,#REF!),2)+$B149/2&gt;=W149)),($G$5/$B$5),0))))</f>
        <v/>
      </c>
      <c r="Y149" s="216">
        <f t="shared" si="75"/>
        <v>432000</v>
      </c>
      <c r="Z149" s="217">
        <f>IF($A149="","",IF(Y149="","",IF($K$4="Media aritmética",(Y149&lt;=$B149)*($G$5/$B$5)+(Y149&gt;$B149)*0,IF(AND(ROUND(AVERAGE($C149,$E149,$G149,$I149,$K149,$M149,$O149,$Q149,$S149,$U149,$W149,$Y149,$AA149,#REF!,#REF!),2)-$B149/2&lt;=Y149,(ROUND(AVERAGE($C149,$E149,$G149,$I149,$K149,$M149,$O149,$Q149,$S149,$U149,$W149,$Y149,$AA149,#REF!,#REF!),2)+$B149/2&gt;=Y149)),($G$5/$B$5),0))))</f>
        <v>0</v>
      </c>
      <c r="AA149" s="216">
        <f t="shared" si="76"/>
        <v>313800</v>
      </c>
      <c r="AB149" s="217">
        <f>IF($A149="","",IF(AA149="","",IF($K$4="Media aritmética",(AA149&lt;=$B149)*($G$5/$B$5)+(AA149&gt;$B149)*0,IF(AND(ROUND(AVERAGE($C149,$E149,$G149,$I149,$K149,$M149,$O149,$Q149,$S149,$U149,$W149,$Y149,$AA149,#REF!,#REF!),2)-$B149/2&lt;=AA149,(ROUND(AVERAGE($C149,$E149,$G149,$I149,$K149,$M149,$O149,$Q149,$S149,$U149,$W149,$Y149,$AA149,#REF!,#REF!),2)+$B149/2&gt;=AA149)),($G$5/$B$5),0))))</f>
        <v>0.79207920792079212</v>
      </c>
    </row>
    <row r="150" spans="1:28" s="210" customFormat="1" ht="21" customHeight="1">
      <c r="A150" s="221" t="s">
        <v>514</v>
      </c>
      <c r="B150" s="222">
        <f t="shared" si="77"/>
        <v>198250.44</v>
      </c>
      <c r="C150" s="216">
        <f t="shared" si="64"/>
        <v>128900</v>
      </c>
      <c r="D150" s="217">
        <f>IF($A150="","",IF(C150="","",IF($K$4="Media aritmética",(C150&lt;=$B150)*($G$5/$B$5)+(C150&gt;$B150)*0,IF(AND(ROUND(AVERAGE($C150,$E150,$G150,$I150,$K150,$M150,$O150,$Q150,$S150,$U150,$W150,$Y150,$AA150,#REF!,#REF!),2)-$B150/2&lt;=C150,(ROUND(AVERAGE($C150,$E150,$G150,$I150,$K150,$M150,$O150,$Q150,$S150,$U150,$W150,$Y150,$AA150,#REF!,#REF!),2)+$B150/2&gt;=C150)),($G$5/$B$5),0))))</f>
        <v>0.79207920792079212</v>
      </c>
      <c r="E150" s="216">
        <f t="shared" si="65"/>
        <v>220000</v>
      </c>
      <c r="F150" s="217">
        <f>IF($A150="","",IF(E150="","",IF($K$4="Media aritmética",(E150&lt;=$B150)*($G$5/$B$5)+(E150&gt;$B150)*0,IF(AND(ROUND(AVERAGE($C150,$E150,$G150,$I150,$K150,$M150,$O150,$Q150,$S150,$U150,$W150,$Y150,$AA150,#REF!,#REF!),2)-$B150/2&lt;=E150,(ROUND(AVERAGE($C150,$E150,$G150,$I150,$K150,$M150,$O150,$Q150,$S150,$U150,$W150,$Y150,$AA150,#REF!,#REF!),2)+$B150/2&gt;=E150)),($G$5/$B$5),0))))</f>
        <v>0</v>
      </c>
      <c r="G150" s="216" t="str">
        <f t="shared" si="66"/>
        <v/>
      </c>
      <c r="H150" s="217" t="str">
        <f>IF($A150="","",IF(G150="","",IF($K$4="Media aritmética",(G150&lt;=$B150)*($G$5/$B$5)+(G150&gt;$B150)*0,IF(AND(ROUND(AVERAGE($C150,$E150,$G150,$I150,$K150,$M150,$O150,$Q150,$S150,$U150,$W150,$Y150,$AA150,#REF!,#REF!),2)-$B150/2&lt;=G150,(ROUND(AVERAGE($C150,$E150,$G150,$I150,$K150,$M150,$O150,$Q150,$S150,$U150,$W150,$Y150,$AA150,#REF!,#REF!),2)+$B150/2&gt;=G150)),($G$5/$B$5),0))))</f>
        <v/>
      </c>
      <c r="I150" s="216">
        <f t="shared" si="67"/>
        <v>127354</v>
      </c>
      <c r="J150" s="217">
        <f>IF($A150="","",IF(I150="","",IF($K$4="Media aritmética",(I150&lt;=$B150)*($G$5/$B$5)+(I150&gt;$B150)*0,IF(AND(ROUND(AVERAGE($C150,$E150,$G150,$I150,$K150,$M150,$O150,$Q150,$S150,$U150,$W150,$Y150,$AA150,#REF!,#REF!),2)-$B150/2&lt;=I150,(ROUND(AVERAGE($C150,$E150,$G150,$I150,$K150,$M150,$O150,$Q150,$S150,$U150,$W150,$Y150,$AA150,#REF!,#REF!),2)+$B150/2&gt;=I150)),($G$5/$B$5),0))))</f>
        <v>0.79207920792079212</v>
      </c>
      <c r="K150" s="216" t="str">
        <f t="shared" si="68"/>
        <v/>
      </c>
      <c r="L150" s="217" t="str">
        <f>IF($A150="","",IF(K150="","",IF($K$4="Media aritmética",(K150&lt;=$B150)*($G$5/$B$5)+(K150&gt;$B150)*0,IF(AND(ROUND(AVERAGE($C150,$E150,$G150,$I150,$K150,$M150,$O150,$Q150,$S150,$U150,$W150,$Y150,$AA150,#REF!,#REF!),2)-$B150/2&lt;=K150,(ROUND(AVERAGE($C150,$E150,$G150,$I150,$K150,$M150,$O150,$Q150,$S150,$U150,$W150,$Y150,$AA150,#REF!,#REF!),2)+$B150/2&gt;=K150)),($G$5/$B$5),0))))</f>
        <v/>
      </c>
      <c r="M150" s="216">
        <f t="shared" si="69"/>
        <v>112000</v>
      </c>
      <c r="N150" s="217">
        <f>IF($A150="","",IF(M150="","",IF($K$4="Media aritmética",(M150&lt;=$B150)*($G$5/$B$5)+(M150&gt;$B150)*0,IF(AND(ROUND(AVERAGE($C150,$E150,$G150,$I150,$K150,$M150,$O150,$Q150,$S150,$U150,$W150,$Y150,$AA150,#REF!,#REF!),2)-$B150/2&lt;=M150,(ROUND(AVERAGE($C150,$E150,$G150,$I150,$K150,$M150,$O150,$Q150,$S150,$U150,$W150,$Y150,$AA150,#REF!,#REF!),2)+$B150/2&gt;=M150)),($G$5/$B$5),0))))</f>
        <v>0.79207920792079212</v>
      </c>
      <c r="O150" s="216" t="str">
        <f t="shared" si="70"/>
        <v/>
      </c>
      <c r="P150" s="217" t="str">
        <f>IF($A150="","",IF(O150="","",IF($K$4="Media aritmética",(O150&lt;=$B150)*($G$5/$B$5)+(O150&gt;$B150)*0,IF(AND(ROUND(AVERAGE($C150,$E150,$G150,$I150,$K150,$M150,$O150,$Q150,$S150,$U150,$W150,$Y150,$AA150,#REF!,#REF!),2)-$B150/2&lt;=O150,(ROUND(AVERAGE($C150,$E150,$G150,$I150,$K150,$M150,$O150,$Q150,$S150,$U150,$W150,$Y150,$AA150,#REF!,#REF!),2)+$B150/2&gt;=O150)),($G$5/$B$5),0))))</f>
        <v/>
      </c>
      <c r="Q150" s="216">
        <f t="shared" si="71"/>
        <v>300000</v>
      </c>
      <c r="R150" s="217">
        <f>IF($A150="","",IF(Q150="","",IF($K$4="Media aritmética",(Q150&lt;=$B150)*($G$5/$B$5)+(Q150&gt;$B150)*0,IF(AND(ROUND(AVERAGE($C150,$E150,$G150,$I150,$K150,$M150,$O150,$Q150,$S150,$U150,$W150,$Y150,$AA150,#REF!,#REF!),2)-$B150/2&lt;=Q150,(ROUND(AVERAGE($C150,$E150,$G150,$I150,$K150,$M150,$O150,$Q150,$S150,$U150,$W150,$Y150,$AA150,#REF!,#REF!),2)+$B150/2&gt;=Q150)),($G$5/$B$5),0))))</f>
        <v>0</v>
      </c>
      <c r="S150" s="216">
        <f t="shared" si="72"/>
        <v>135000</v>
      </c>
      <c r="T150" s="217">
        <f>IF($A150="","",IF(S150="","",IF($K$4="Media aritmética",(S150&lt;=$B150)*($G$5/$B$5)+(S150&gt;$B150)*0,IF(AND(ROUND(AVERAGE($C150,$E150,$G150,$I150,$K150,$M150,$O150,$Q150,$S150,$U150,$W150,$Y150,$AA150,#REF!,#REF!),2)-$B150/2&lt;=S150,(ROUND(AVERAGE($C150,$E150,$G150,$I150,$K150,$M150,$O150,$Q150,$S150,$U150,$W150,$Y150,$AA150,#REF!,#REF!),2)+$B150/2&gt;=S150)),($G$5/$B$5),0))))</f>
        <v>0.79207920792079212</v>
      </c>
      <c r="U150" s="216">
        <f t="shared" si="73"/>
        <v>140000</v>
      </c>
      <c r="V150" s="217">
        <f>IF($A150="","",IF(U150="","",IF($K$4="Media aritmética",(U150&lt;=$B150)*($G$5/$B$5)+(U150&gt;$B150)*0,IF(AND(ROUND(AVERAGE($C150,$E150,$G150,$I150,$K150,$M150,$O150,$Q150,$S150,$U150,$W150,$Y150,$AA150,#REF!,#REF!),2)-$B150/2&lt;=U150,(ROUND(AVERAGE($C150,$E150,$G150,$I150,$K150,$M150,$O150,$Q150,$S150,$U150,$W150,$Y150,$AA150,#REF!,#REF!),2)+$B150/2&gt;=U150)),($G$5/$B$5),0))))</f>
        <v>0.79207920792079212</v>
      </c>
      <c r="W150" s="216" t="str">
        <f t="shared" si="74"/>
        <v/>
      </c>
      <c r="X150" s="217" t="str">
        <f>IF($A150="","",IF(W150="","",IF($K$4="Media aritmética",(W150&lt;=$B150)*($G$5/$B$5)+(W150&gt;$B150)*0,IF(AND(ROUND(AVERAGE($C150,$E150,$G150,$I150,$K150,$M150,$O150,$Q150,$S150,$U150,$W150,$Y150,$AA150,#REF!,#REF!),2)-$B150/2&lt;=W150,(ROUND(AVERAGE($C150,$E150,$G150,$I150,$K150,$M150,$O150,$Q150,$S150,$U150,$W150,$Y150,$AA150,#REF!,#REF!),2)+$B150/2&gt;=W150)),($G$5/$B$5),0))))</f>
        <v/>
      </c>
      <c r="Y150" s="216">
        <f t="shared" si="75"/>
        <v>136000</v>
      </c>
      <c r="Z150" s="217">
        <f>IF($A150="","",IF(Y150="","",IF($K$4="Media aritmética",(Y150&lt;=$B150)*($G$5/$B$5)+(Y150&gt;$B150)*0,IF(AND(ROUND(AVERAGE($C150,$E150,$G150,$I150,$K150,$M150,$O150,$Q150,$S150,$U150,$W150,$Y150,$AA150,#REF!,#REF!),2)-$B150/2&lt;=Y150,(ROUND(AVERAGE($C150,$E150,$G150,$I150,$K150,$M150,$O150,$Q150,$S150,$U150,$W150,$Y150,$AA150,#REF!,#REF!),2)+$B150/2&gt;=Y150)),($G$5/$B$5),0))))</f>
        <v>0.79207920792079212</v>
      </c>
      <c r="AA150" s="216">
        <f t="shared" si="76"/>
        <v>485000</v>
      </c>
      <c r="AB150" s="217">
        <f>IF($A150="","",IF(AA150="","",IF($K$4="Media aritmética",(AA150&lt;=$B150)*($G$5/$B$5)+(AA150&gt;$B150)*0,IF(AND(ROUND(AVERAGE($C150,$E150,$G150,$I150,$K150,$M150,$O150,$Q150,$S150,$U150,$W150,$Y150,$AA150,#REF!,#REF!),2)-$B150/2&lt;=AA150,(ROUND(AVERAGE($C150,$E150,$G150,$I150,$K150,$M150,$O150,$Q150,$S150,$U150,$W150,$Y150,$AA150,#REF!,#REF!),2)+$B150/2&gt;=AA150)),($G$5/$B$5),0))))</f>
        <v>0</v>
      </c>
    </row>
    <row r="151" spans="1:28" s="210" customFormat="1" ht="21" customHeight="1">
      <c r="A151" s="221" t="s">
        <v>194</v>
      </c>
      <c r="B151" s="222">
        <f t="shared" si="77"/>
        <v>318910.67</v>
      </c>
      <c r="C151" s="216">
        <f t="shared" si="64"/>
        <v>393600</v>
      </c>
      <c r="D151" s="217">
        <f>IF($A151="","",IF(C151="","",IF($K$4="Media aritmética",(C151&lt;=$B151)*($G$5/$B$5)+(C151&gt;$B151)*0,IF(AND(ROUND(AVERAGE($C151,$E151,$G151,$I151,$K151,$M151,$O151,$Q151,$S151,$U151,$W151,$Y151,$AA151,#REF!,#REF!),2)-$B151/2&lt;=C151,(ROUND(AVERAGE($C151,$E151,$G151,$I151,$K151,$M151,$O151,$Q151,$S151,$U151,$W151,$Y151,$AA151,#REF!,#REF!),2)+$B151/2&gt;=C151)),($G$5/$B$5),0))))</f>
        <v>0</v>
      </c>
      <c r="E151" s="216">
        <f t="shared" si="65"/>
        <v>390000</v>
      </c>
      <c r="F151" s="217">
        <f>IF($A151="","",IF(E151="","",IF($K$4="Media aritmética",(E151&lt;=$B151)*($G$5/$B$5)+(E151&gt;$B151)*0,IF(AND(ROUND(AVERAGE($C151,$E151,$G151,$I151,$K151,$M151,$O151,$Q151,$S151,$U151,$W151,$Y151,$AA151,#REF!,#REF!),2)-$B151/2&lt;=E151,(ROUND(AVERAGE($C151,$E151,$G151,$I151,$K151,$M151,$O151,$Q151,$S151,$U151,$W151,$Y151,$AA151,#REF!,#REF!),2)+$B151/2&gt;=E151)),($G$5/$B$5),0))))</f>
        <v>0</v>
      </c>
      <c r="G151" s="216" t="str">
        <f t="shared" si="66"/>
        <v/>
      </c>
      <c r="H151" s="217" t="str">
        <f>IF($A151="","",IF(G151="","",IF($K$4="Media aritmética",(G151&lt;=$B151)*($G$5/$B$5)+(G151&gt;$B151)*0,IF(AND(ROUND(AVERAGE($C151,$E151,$G151,$I151,$K151,$M151,$O151,$Q151,$S151,$U151,$W151,$Y151,$AA151,#REF!,#REF!),2)-$B151/2&lt;=G151,(ROUND(AVERAGE($C151,$E151,$G151,$I151,$K151,$M151,$O151,$Q151,$S151,$U151,$W151,$Y151,$AA151,#REF!,#REF!),2)+$B151/2&gt;=G151)),($G$5/$B$5),0))))</f>
        <v/>
      </c>
      <c r="I151" s="216">
        <f t="shared" si="67"/>
        <v>388596</v>
      </c>
      <c r="J151" s="217">
        <f>IF($A151="","",IF(I151="","",IF($K$4="Media aritmética",(I151&lt;=$B151)*($G$5/$B$5)+(I151&gt;$B151)*0,IF(AND(ROUND(AVERAGE($C151,$E151,$G151,$I151,$K151,$M151,$O151,$Q151,$S151,$U151,$W151,$Y151,$AA151,#REF!,#REF!),2)-$B151/2&lt;=I151,(ROUND(AVERAGE($C151,$E151,$G151,$I151,$K151,$M151,$O151,$Q151,$S151,$U151,$W151,$Y151,$AA151,#REF!,#REF!),2)+$B151/2&gt;=I151)),($G$5/$B$5),0))))</f>
        <v>0</v>
      </c>
      <c r="K151" s="216" t="str">
        <f t="shared" si="68"/>
        <v/>
      </c>
      <c r="L151" s="217" t="str">
        <f>IF($A151="","",IF(K151="","",IF($K$4="Media aritmética",(K151&lt;=$B151)*($G$5/$B$5)+(K151&gt;$B151)*0,IF(AND(ROUND(AVERAGE($C151,$E151,$G151,$I151,$K151,$M151,$O151,$Q151,$S151,$U151,$W151,$Y151,$AA151,#REF!,#REF!),2)-$B151/2&lt;=K151,(ROUND(AVERAGE($C151,$E151,$G151,$I151,$K151,$M151,$O151,$Q151,$S151,$U151,$W151,$Y151,$AA151,#REF!,#REF!),2)+$B151/2&gt;=K151)),($G$5/$B$5),0))))</f>
        <v/>
      </c>
      <c r="M151" s="216">
        <f t="shared" si="69"/>
        <v>162000</v>
      </c>
      <c r="N151" s="217">
        <f>IF($A151="","",IF(M151="","",IF($K$4="Media aritmética",(M151&lt;=$B151)*($G$5/$B$5)+(M151&gt;$B151)*0,IF(AND(ROUND(AVERAGE($C151,$E151,$G151,$I151,$K151,$M151,$O151,$Q151,$S151,$U151,$W151,$Y151,$AA151,#REF!,#REF!),2)-$B151/2&lt;=M151,(ROUND(AVERAGE($C151,$E151,$G151,$I151,$K151,$M151,$O151,$Q151,$S151,$U151,$W151,$Y151,$AA151,#REF!,#REF!),2)+$B151/2&gt;=M151)),($G$5/$B$5),0))))</f>
        <v>0.79207920792079212</v>
      </c>
      <c r="O151" s="216" t="str">
        <f t="shared" si="70"/>
        <v/>
      </c>
      <c r="P151" s="217" t="str">
        <f>IF($A151="","",IF(O151="","",IF($K$4="Media aritmética",(O151&lt;=$B151)*($G$5/$B$5)+(O151&gt;$B151)*0,IF(AND(ROUND(AVERAGE($C151,$E151,$G151,$I151,$K151,$M151,$O151,$Q151,$S151,$U151,$W151,$Y151,$AA151,#REF!,#REF!),2)-$B151/2&lt;=O151,(ROUND(AVERAGE($C151,$E151,$G151,$I151,$K151,$M151,$O151,$Q151,$S151,$U151,$W151,$Y151,$AA151,#REF!,#REF!),2)+$B151/2&gt;=O151)),($G$5/$B$5),0))))</f>
        <v/>
      </c>
      <c r="Q151" s="216">
        <f t="shared" si="71"/>
        <v>300000</v>
      </c>
      <c r="R151" s="217">
        <f>IF($A151="","",IF(Q151="","",IF($K$4="Media aritmética",(Q151&lt;=$B151)*($G$5/$B$5)+(Q151&gt;$B151)*0,IF(AND(ROUND(AVERAGE($C151,$E151,$G151,$I151,$K151,$M151,$O151,$Q151,$S151,$U151,$W151,$Y151,$AA151,#REF!,#REF!),2)-$B151/2&lt;=Q151,(ROUND(AVERAGE($C151,$E151,$G151,$I151,$K151,$M151,$O151,$Q151,$S151,$U151,$W151,$Y151,$AA151,#REF!,#REF!),2)+$B151/2&gt;=Q151)),($G$5/$B$5),0))))</f>
        <v>0.79207920792079212</v>
      </c>
      <c r="S151" s="216">
        <f t="shared" si="72"/>
        <v>300000</v>
      </c>
      <c r="T151" s="217">
        <f>IF($A151="","",IF(S151="","",IF($K$4="Media aritmética",(S151&lt;=$B151)*($G$5/$B$5)+(S151&gt;$B151)*0,IF(AND(ROUND(AVERAGE($C151,$E151,$G151,$I151,$K151,$M151,$O151,$Q151,$S151,$U151,$W151,$Y151,$AA151,#REF!,#REF!),2)-$B151/2&lt;=S151,(ROUND(AVERAGE($C151,$E151,$G151,$I151,$K151,$M151,$O151,$Q151,$S151,$U151,$W151,$Y151,$AA151,#REF!,#REF!),2)+$B151/2&gt;=S151)),($G$5/$B$5),0))))</f>
        <v>0.79207920792079212</v>
      </c>
      <c r="U151" s="216">
        <f t="shared" si="73"/>
        <v>288000</v>
      </c>
      <c r="V151" s="217">
        <f>IF($A151="","",IF(U151="","",IF($K$4="Media aritmética",(U151&lt;=$B151)*($G$5/$B$5)+(U151&gt;$B151)*0,IF(AND(ROUND(AVERAGE($C151,$E151,$G151,$I151,$K151,$M151,$O151,$Q151,$S151,$U151,$W151,$Y151,$AA151,#REF!,#REF!),2)-$B151/2&lt;=U151,(ROUND(AVERAGE($C151,$E151,$G151,$I151,$K151,$M151,$O151,$Q151,$S151,$U151,$W151,$Y151,$AA151,#REF!,#REF!),2)+$B151/2&gt;=U151)),($G$5/$B$5),0))))</f>
        <v>0.79207920792079212</v>
      </c>
      <c r="W151" s="216" t="str">
        <f t="shared" si="74"/>
        <v/>
      </c>
      <c r="X151" s="217" t="str">
        <f>IF($A151="","",IF(W151="","",IF($K$4="Media aritmética",(W151&lt;=$B151)*($G$5/$B$5)+(W151&gt;$B151)*0,IF(AND(ROUND(AVERAGE($C151,$E151,$G151,$I151,$K151,$M151,$O151,$Q151,$S151,$U151,$W151,$Y151,$AA151,#REF!,#REF!),2)-$B151/2&lt;=W151,(ROUND(AVERAGE($C151,$E151,$G151,$I151,$K151,$M151,$O151,$Q151,$S151,$U151,$W151,$Y151,$AA151,#REF!,#REF!),2)+$B151/2&gt;=W151)),($G$5/$B$5),0))))</f>
        <v/>
      </c>
      <c r="Y151" s="216">
        <f t="shared" si="75"/>
        <v>280800</v>
      </c>
      <c r="Z151" s="217">
        <f>IF($A151="","",IF(Y151="","",IF($K$4="Media aritmética",(Y151&lt;=$B151)*($G$5/$B$5)+(Y151&gt;$B151)*0,IF(AND(ROUND(AVERAGE($C151,$E151,$G151,$I151,$K151,$M151,$O151,$Q151,$S151,$U151,$W151,$Y151,$AA151,#REF!,#REF!),2)-$B151/2&lt;=Y151,(ROUND(AVERAGE($C151,$E151,$G151,$I151,$K151,$M151,$O151,$Q151,$S151,$U151,$W151,$Y151,$AA151,#REF!,#REF!),2)+$B151/2&gt;=Y151)),($G$5/$B$5),0))))</f>
        <v>0.79207920792079212</v>
      </c>
      <c r="AA151" s="216">
        <f t="shared" si="76"/>
        <v>367200</v>
      </c>
      <c r="AB151" s="217">
        <f>IF($A151="","",IF(AA151="","",IF($K$4="Media aritmética",(AA151&lt;=$B151)*($G$5/$B$5)+(AA151&gt;$B151)*0,IF(AND(ROUND(AVERAGE($C151,$E151,$G151,$I151,$K151,$M151,$O151,$Q151,$S151,$U151,$W151,$Y151,$AA151,#REF!,#REF!),2)-$B151/2&lt;=AA151,(ROUND(AVERAGE($C151,$E151,$G151,$I151,$K151,$M151,$O151,$Q151,$S151,$U151,$W151,$Y151,$AA151,#REF!,#REF!),2)+$B151/2&gt;=AA151)),($G$5/$B$5),0))))</f>
        <v>0</v>
      </c>
    </row>
    <row r="152" spans="1:28" s="210" customFormat="1" ht="21" customHeight="1">
      <c r="A152" s="221" t="s">
        <v>519</v>
      </c>
      <c r="B152" s="222">
        <f t="shared" si="77"/>
        <v>89584.33</v>
      </c>
      <c r="C152" s="216">
        <f t="shared" si="64"/>
        <v>71400</v>
      </c>
      <c r="D152" s="217">
        <f>IF($A152="","",IF(C152="","",IF($K$4="Media aritmética",(C152&lt;=$B152)*($G$5/$B$5)+(C152&gt;$B152)*0,IF(AND(ROUND(AVERAGE($C152,$E152,$G152,$I152,$K152,$M152,$O152,$Q152,$S152,$U152,$W152,$Y152,$AA152,#REF!,#REF!),2)-$B152/2&lt;=C152,(ROUND(AVERAGE($C152,$E152,$G152,$I152,$K152,$M152,$O152,$Q152,$S152,$U152,$W152,$Y152,$AA152,#REF!,#REF!),2)+$B152/2&gt;=C152)),($G$5/$B$5),0))))</f>
        <v>0.79207920792079212</v>
      </c>
      <c r="E152" s="216">
        <f t="shared" si="65"/>
        <v>75000</v>
      </c>
      <c r="F152" s="217">
        <f>IF($A152="","",IF(E152="","",IF($K$4="Media aritmética",(E152&lt;=$B152)*($G$5/$B$5)+(E152&gt;$B152)*0,IF(AND(ROUND(AVERAGE($C152,$E152,$G152,$I152,$K152,$M152,$O152,$Q152,$S152,$U152,$W152,$Y152,$AA152,#REF!,#REF!),2)-$B152/2&lt;=E152,(ROUND(AVERAGE($C152,$E152,$G152,$I152,$K152,$M152,$O152,$Q152,$S152,$U152,$W152,$Y152,$AA152,#REF!,#REF!),2)+$B152/2&gt;=E152)),($G$5/$B$5),0))))</f>
        <v>0.79207920792079212</v>
      </c>
      <c r="G152" s="216" t="str">
        <f t="shared" si="66"/>
        <v/>
      </c>
      <c r="H152" s="217" t="str">
        <f>IF($A152="","",IF(G152="","",IF($K$4="Media aritmética",(G152&lt;=$B152)*($G$5/$B$5)+(G152&gt;$B152)*0,IF(AND(ROUND(AVERAGE($C152,$E152,$G152,$I152,$K152,$M152,$O152,$Q152,$S152,$U152,$W152,$Y152,$AA152,#REF!,#REF!),2)-$B152/2&lt;=G152,(ROUND(AVERAGE($C152,$E152,$G152,$I152,$K152,$M152,$O152,$Q152,$S152,$U152,$W152,$Y152,$AA152,#REF!,#REF!),2)+$B152/2&gt;=G152)),($G$5/$B$5),0))))</f>
        <v/>
      </c>
      <c r="I152" s="216">
        <f t="shared" si="67"/>
        <v>70359</v>
      </c>
      <c r="J152" s="217">
        <f>IF($A152="","",IF(I152="","",IF($K$4="Media aritmética",(I152&lt;=$B152)*($G$5/$B$5)+(I152&gt;$B152)*0,IF(AND(ROUND(AVERAGE($C152,$E152,$G152,$I152,$K152,$M152,$O152,$Q152,$S152,$U152,$W152,$Y152,$AA152,#REF!,#REF!),2)-$B152/2&lt;=I152,(ROUND(AVERAGE($C152,$E152,$G152,$I152,$K152,$M152,$O152,$Q152,$S152,$U152,$W152,$Y152,$AA152,#REF!,#REF!),2)+$B152/2&gt;=I152)),($G$5/$B$5),0))))</f>
        <v>0.79207920792079212</v>
      </c>
      <c r="K152" s="216" t="str">
        <f t="shared" si="68"/>
        <v/>
      </c>
      <c r="L152" s="217" t="str">
        <f>IF($A152="","",IF(K152="","",IF($K$4="Media aritmética",(K152&lt;=$B152)*($G$5/$B$5)+(K152&gt;$B152)*0,IF(AND(ROUND(AVERAGE($C152,$E152,$G152,$I152,$K152,$M152,$O152,$Q152,$S152,$U152,$W152,$Y152,$AA152,#REF!,#REF!),2)-$B152/2&lt;=K152,(ROUND(AVERAGE($C152,$E152,$G152,$I152,$K152,$M152,$O152,$Q152,$S152,$U152,$W152,$Y152,$AA152,#REF!,#REF!),2)+$B152/2&gt;=K152)),($G$5/$B$5),0))))</f>
        <v/>
      </c>
      <c r="M152" s="216">
        <f t="shared" si="69"/>
        <v>63000</v>
      </c>
      <c r="N152" s="217">
        <f>IF($A152="","",IF(M152="","",IF($K$4="Media aritmética",(M152&lt;=$B152)*($G$5/$B$5)+(M152&gt;$B152)*0,IF(AND(ROUND(AVERAGE($C152,$E152,$G152,$I152,$K152,$M152,$O152,$Q152,$S152,$U152,$W152,$Y152,$AA152,#REF!,#REF!),2)-$B152/2&lt;=M152,(ROUND(AVERAGE($C152,$E152,$G152,$I152,$K152,$M152,$O152,$Q152,$S152,$U152,$W152,$Y152,$AA152,#REF!,#REF!),2)+$B152/2&gt;=M152)),($G$5/$B$5),0))))</f>
        <v>0.79207920792079212</v>
      </c>
      <c r="O152" s="216" t="str">
        <f t="shared" si="70"/>
        <v/>
      </c>
      <c r="P152" s="217" t="str">
        <f>IF($A152="","",IF(O152="","",IF($K$4="Media aritmética",(O152&lt;=$B152)*($G$5/$B$5)+(O152&gt;$B152)*0,IF(AND(ROUND(AVERAGE($C152,$E152,$G152,$I152,$K152,$M152,$O152,$Q152,$S152,$U152,$W152,$Y152,$AA152,#REF!,#REF!),2)-$B152/2&lt;=O152,(ROUND(AVERAGE($C152,$E152,$G152,$I152,$K152,$M152,$O152,$Q152,$S152,$U152,$W152,$Y152,$AA152,#REF!,#REF!),2)+$B152/2&gt;=O152)),($G$5/$B$5),0))))</f>
        <v/>
      </c>
      <c r="Q152" s="216">
        <f t="shared" si="71"/>
        <v>180000</v>
      </c>
      <c r="R152" s="217">
        <f>IF($A152="","",IF(Q152="","",IF($K$4="Media aritmética",(Q152&lt;=$B152)*($G$5/$B$5)+(Q152&gt;$B152)*0,IF(AND(ROUND(AVERAGE($C152,$E152,$G152,$I152,$K152,$M152,$O152,$Q152,$S152,$U152,$W152,$Y152,$AA152,#REF!,#REF!),2)-$B152/2&lt;=Q152,(ROUND(AVERAGE($C152,$E152,$G152,$I152,$K152,$M152,$O152,$Q152,$S152,$U152,$W152,$Y152,$AA152,#REF!,#REF!),2)+$B152/2&gt;=Q152)),($G$5/$B$5),0))))</f>
        <v>0</v>
      </c>
      <c r="S152" s="216">
        <f t="shared" si="72"/>
        <v>105000</v>
      </c>
      <c r="T152" s="217">
        <f>IF($A152="","",IF(S152="","",IF($K$4="Media aritmética",(S152&lt;=$B152)*($G$5/$B$5)+(S152&gt;$B152)*0,IF(AND(ROUND(AVERAGE($C152,$E152,$G152,$I152,$K152,$M152,$O152,$Q152,$S152,$U152,$W152,$Y152,$AA152,#REF!,#REF!),2)-$B152/2&lt;=S152,(ROUND(AVERAGE($C152,$E152,$G152,$I152,$K152,$M152,$O152,$Q152,$S152,$U152,$W152,$Y152,$AA152,#REF!,#REF!),2)+$B152/2&gt;=S152)),($G$5/$B$5),0))))</f>
        <v>0</v>
      </c>
      <c r="U152" s="216">
        <f t="shared" si="73"/>
        <v>84000</v>
      </c>
      <c r="V152" s="217">
        <f>IF($A152="","",IF(U152="","",IF($K$4="Media aritmética",(U152&lt;=$B152)*($G$5/$B$5)+(U152&gt;$B152)*0,IF(AND(ROUND(AVERAGE($C152,$E152,$G152,$I152,$K152,$M152,$O152,$Q152,$S152,$U152,$W152,$Y152,$AA152,#REF!,#REF!),2)-$B152/2&lt;=U152,(ROUND(AVERAGE($C152,$E152,$G152,$I152,$K152,$M152,$O152,$Q152,$S152,$U152,$W152,$Y152,$AA152,#REF!,#REF!),2)+$B152/2&gt;=U152)),($G$5/$B$5),0))))</f>
        <v>0.79207920792079212</v>
      </c>
      <c r="W152" s="216" t="str">
        <f t="shared" si="74"/>
        <v/>
      </c>
      <c r="X152" s="217" t="str">
        <f>IF($A152="","",IF(W152="","",IF($K$4="Media aritmética",(W152&lt;=$B152)*($G$5/$B$5)+(W152&gt;$B152)*0,IF(AND(ROUND(AVERAGE($C152,$E152,$G152,$I152,$K152,$M152,$O152,$Q152,$S152,$U152,$W152,$Y152,$AA152,#REF!,#REF!),2)-$B152/2&lt;=W152,(ROUND(AVERAGE($C152,$E152,$G152,$I152,$K152,$M152,$O152,$Q152,$S152,$U152,$W152,$Y152,$AA152,#REF!,#REF!),2)+$B152/2&gt;=W152)),($G$5/$B$5),0))))</f>
        <v/>
      </c>
      <c r="Y152" s="216">
        <f t="shared" si="75"/>
        <v>82500</v>
      </c>
      <c r="Z152" s="217">
        <f>IF($A152="","",IF(Y152="","",IF($K$4="Media aritmética",(Y152&lt;=$B152)*($G$5/$B$5)+(Y152&gt;$B152)*0,IF(AND(ROUND(AVERAGE($C152,$E152,$G152,$I152,$K152,$M152,$O152,$Q152,$S152,$U152,$W152,$Y152,$AA152,#REF!,#REF!),2)-$B152/2&lt;=Y152,(ROUND(AVERAGE($C152,$E152,$G152,$I152,$K152,$M152,$O152,$Q152,$S152,$U152,$W152,$Y152,$AA152,#REF!,#REF!),2)+$B152/2&gt;=Y152)),($G$5/$B$5),0))))</f>
        <v>0.79207920792079212</v>
      </c>
      <c r="AA152" s="216">
        <f t="shared" si="76"/>
        <v>75000</v>
      </c>
      <c r="AB152" s="217">
        <f>IF($A152="","",IF(AA152="","",IF($K$4="Media aritmética",(AA152&lt;=$B152)*($G$5/$B$5)+(AA152&gt;$B152)*0,IF(AND(ROUND(AVERAGE($C152,$E152,$G152,$I152,$K152,$M152,$O152,$Q152,$S152,$U152,$W152,$Y152,$AA152,#REF!,#REF!),2)-$B152/2&lt;=AA152,(ROUND(AVERAGE($C152,$E152,$G152,$I152,$K152,$M152,$O152,$Q152,$S152,$U152,$W152,$Y152,$AA152,#REF!,#REF!),2)+$B152/2&gt;=AA152)),($G$5/$B$5),0))))</f>
        <v>0.79207920792079212</v>
      </c>
    </row>
    <row r="153" spans="1:28" s="210" customFormat="1" ht="21" customHeight="1">
      <c r="A153" s="221" t="s">
        <v>521</v>
      </c>
      <c r="B153" s="222">
        <f t="shared" si="77"/>
        <v>122265.33</v>
      </c>
      <c r="C153" s="216">
        <f t="shared" si="64"/>
        <v>78400</v>
      </c>
      <c r="D153" s="217">
        <f>IF($A153="","",IF(C153="","",IF($K$4="Media aritmética",(C153&lt;=$B153)*($G$5/$B$5)+(C153&gt;$B153)*0,IF(AND(ROUND(AVERAGE($C153,$E153,$G153,$I153,$K153,$M153,$O153,$Q153,$S153,$U153,$W153,$Y153,$AA153,#REF!,#REF!),2)-$B153/2&lt;=C153,(ROUND(AVERAGE($C153,$E153,$G153,$I153,$K153,$M153,$O153,$Q153,$S153,$U153,$W153,$Y153,$AA153,#REF!,#REF!),2)+$B153/2&gt;=C153)),($G$5/$B$5),0))))</f>
        <v>0.79207920792079212</v>
      </c>
      <c r="E153" s="216">
        <f t="shared" si="65"/>
        <v>180000</v>
      </c>
      <c r="F153" s="217">
        <f>IF($A153="","",IF(E153="","",IF($K$4="Media aritmética",(E153&lt;=$B153)*($G$5/$B$5)+(E153&gt;$B153)*0,IF(AND(ROUND(AVERAGE($C153,$E153,$G153,$I153,$K153,$M153,$O153,$Q153,$S153,$U153,$W153,$Y153,$AA153,#REF!,#REF!),2)-$B153/2&lt;=E153,(ROUND(AVERAGE($C153,$E153,$G153,$I153,$K153,$M153,$O153,$Q153,$S153,$U153,$W153,$Y153,$AA153,#REF!,#REF!),2)+$B153/2&gt;=E153)),($G$5/$B$5),0))))</f>
        <v>0</v>
      </c>
      <c r="G153" s="216" t="str">
        <f t="shared" si="66"/>
        <v/>
      </c>
      <c r="H153" s="217" t="str">
        <f>IF($A153="","",IF(G153="","",IF($K$4="Media aritmética",(G153&lt;=$B153)*($G$5/$B$5)+(G153&gt;$B153)*0,IF(AND(ROUND(AVERAGE($C153,$E153,$G153,$I153,$K153,$M153,$O153,$Q153,$S153,$U153,$W153,$Y153,$AA153,#REF!,#REF!),2)-$B153/2&lt;=G153,(ROUND(AVERAGE($C153,$E153,$G153,$I153,$K153,$M153,$O153,$Q153,$S153,$U153,$W153,$Y153,$AA153,#REF!,#REF!),2)+$B153/2&gt;=G153)),($G$5/$B$5),0))))</f>
        <v/>
      </c>
      <c r="I153" s="216">
        <f t="shared" si="67"/>
        <v>77428</v>
      </c>
      <c r="J153" s="217">
        <f>IF($A153="","",IF(I153="","",IF($K$4="Media aritmética",(I153&lt;=$B153)*($G$5/$B$5)+(I153&gt;$B153)*0,IF(AND(ROUND(AVERAGE($C153,$E153,$G153,$I153,$K153,$M153,$O153,$Q153,$S153,$U153,$W153,$Y153,$AA153,#REF!,#REF!),2)-$B153/2&lt;=I153,(ROUND(AVERAGE($C153,$E153,$G153,$I153,$K153,$M153,$O153,$Q153,$S153,$U153,$W153,$Y153,$AA153,#REF!,#REF!),2)+$B153/2&gt;=I153)),($G$5/$B$5),0))))</f>
        <v>0.79207920792079212</v>
      </c>
      <c r="K153" s="216" t="str">
        <f t="shared" si="68"/>
        <v/>
      </c>
      <c r="L153" s="217" t="str">
        <f>IF($A153="","",IF(K153="","",IF($K$4="Media aritmética",(K153&lt;=$B153)*($G$5/$B$5)+(K153&gt;$B153)*0,IF(AND(ROUND(AVERAGE($C153,$E153,$G153,$I153,$K153,$M153,$O153,$Q153,$S153,$U153,$W153,$Y153,$AA153,#REF!,#REF!),2)-$B153/2&lt;=K153,(ROUND(AVERAGE($C153,$E153,$G153,$I153,$K153,$M153,$O153,$Q153,$S153,$U153,$W153,$Y153,$AA153,#REF!,#REF!),2)+$B153/2&gt;=K153)),($G$5/$B$5),0))))</f>
        <v/>
      </c>
      <c r="M153" s="216">
        <f t="shared" si="69"/>
        <v>136000</v>
      </c>
      <c r="N153" s="217">
        <f>IF($A153="","",IF(M153="","",IF($K$4="Media aritmética",(M153&lt;=$B153)*($G$5/$B$5)+(M153&gt;$B153)*0,IF(AND(ROUND(AVERAGE($C153,$E153,$G153,$I153,$K153,$M153,$O153,$Q153,$S153,$U153,$W153,$Y153,$AA153,#REF!,#REF!),2)-$B153/2&lt;=M153,(ROUND(AVERAGE($C153,$E153,$G153,$I153,$K153,$M153,$O153,$Q153,$S153,$U153,$W153,$Y153,$AA153,#REF!,#REF!),2)+$B153/2&gt;=M153)),($G$5/$B$5),0))))</f>
        <v>0</v>
      </c>
      <c r="O153" s="216" t="str">
        <f t="shared" si="70"/>
        <v/>
      </c>
      <c r="P153" s="217" t="str">
        <f>IF($A153="","",IF(O153="","",IF($K$4="Media aritmética",(O153&lt;=$B153)*($G$5/$B$5)+(O153&gt;$B153)*0,IF(AND(ROUND(AVERAGE($C153,$E153,$G153,$I153,$K153,$M153,$O153,$Q153,$S153,$U153,$W153,$Y153,$AA153,#REF!,#REF!),2)-$B153/2&lt;=O153,(ROUND(AVERAGE($C153,$E153,$G153,$I153,$K153,$M153,$O153,$Q153,$S153,$U153,$W153,$Y153,$AA153,#REF!,#REF!),2)+$B153/2&gt;=O153)),($G$5/$B$5),0))))</f>
        <v/>
      </c>
      <c r="Q153" s="216">
        <f t="shared" si="71"/>
        <v>280000</v>
      </c>
      <c r="R153" s="217">
        <f>IF($A153="","",IF(Q153="","",IF($K$4="Media aritmética",(Q153&lt;=$B153)*($G$5/$B$5)+(Q153&gt;$B153)*0,IF(AND(ROUND(AVERAGE($C153,$E153,$G153,$I153,$K153,$M153,$O153,$Q153,$S153,$U153,$W153,$Y153,$AA153,#REF!,#REF!),2)-$B153/2&lt;=Q153,(ROUND(AVERAGE($C153,$E153,$G153,$I153,$K153,$M153,$O153,$Q153,$S153,$U153,$W153,$Y153,$AA153,#REF!,#REF!),2)+$B153/2&gt;=Q153)),($G$5/$B$5),0))))</f>
        <v>0</v>
      </c>
      <c r="S153" s="216">
        <f t="shared" si="72"/>
        <v>88000</v>
      </c>
      <c r="T153" s="217">
        <f>IF($A153="","",IF(S153="","",IF($K$4="Media aritmética",(S153&lt;=$B153)*($G$5/$B$5)+(S153&gt;$B153)*0,IF(AND(ROUND(AVERAGE($C153,$E153,$G153,$I153,$K153,$M153,$O153,$Q153,$S153,$U153,$W153,$Y153,$AA153,#REF!,#REF!),2)-$B153/2&lt;=S153,(ROUND(AVERAGE($C153,$E153,$G153,$I153,$K153,$M153,$O153,$Q153,$S153,$U153,$W153,$Y153,$AA153,#REF!,#REF!),2)+$B153/2&gt;=S153)),($G$5/$B$5),0))))</f>
        <v>0.79207920792079212</v>
      </c>
      <c r="U153" s="216">
        <f t="shared" si="73"/>
        <v>96000</v>
      </c>
      <c r="V153" s="217">
        <f>IF($A153="","",IF(U153="","",IF($K$4="Media aritmética",(U153&lt;=$B153)*($G$5/$B$5)+(U153&gt;$B153)*0,IF(AND(ROUND(AVERAGE($C153,$E153,$G153,$I153,$K153,$M153,$O153,$Q153,$S153,$U153,$W153,$Y153,$AA153,#REF!,#REF!),2)-$B153/2&lt;=U153,(ROUND(AVERAGE($C153,$E153,$G153,$I153,$K153,$M153,$O153,$Q153,$S153,$U153,$W153,$Y153,$AA153,#REF!,#REF!),2)+$B153/2&gt;=U153)),($G$5/$B$5),0))))</f>
        <v>0.79207920792079212</v>
      </c>
      <c r="W153" s="216" t="str">
        <f t="shared" si="74"/>
        <v/>
      </c>
      <c r="X153" s="217" t="str">
        <f>IF($A153="","",IF(W153="","",IF($K$4="Media aritmética",(W153&lt;=$B153)*($G$5/$B$5)+(W153&gt;$B153)*0,IF(AND(ROUND(AVERAGE($C153,$E153,$G153,$I153,$K153,$M153,$O153,$Q153,$S153,$U153,$W153,$Y153,$AA153,#REF!,#REF!),2)-$B153/2&lt;=W153,(ROUND(AVERAGE($C153,$E153,$G153,$I153,$K153,$M153,$O153,$Q153,$S153,$U153,$W153,$Y153,$AA153,#REF!,#REF!),2)+$B153/2&gt;=W153)),($G$5/$B$5),0))))</f>
        <v/>
      </c>
      <c r="Y153" s="216">
        <f t="shared" si="75"/>
        <v>94000</v>
      </c>
      <c r="Z153" s="217">
        <f>IF($A153="","",IF(Y153="","",IF($K$4="Media aritmética",(Y153&lt;=$B153)*($G$5/$B$5)+(Y153&gt;$B153)*0,IF(AND(ROUND(AVERAGE($C153,$E153,$G153,$I153,$K153,$M153,$O153,$Q153,$S153,$U153,$W153,$Y153,$AA153,#REF!,#REF!),2)-$B153/2&lt;=Y153,(ROUND(AVERAGE($C153,$E153,$G153,$I153,$K153,$M153,$O153,$Q153,$S153,$U153,$W153,$Y153,$AA153,#REF!,#REF!),2)+$B153/2&gt;=Y153)),($G$5/$B$5),0))))</f>
        <v>0.79207920792079212</v>
      </c>
      <c r="AA153" s="216">
        <f t="shared" si="76"/>
        <v>70560</v>
      </c>
      <c r="AB153" s="217">
        <f>IF($A153="","",IF(AA153="","",IF($K$4="Media aritmética",(AA153&lt;=$B153)*($G$5/$B$5)+(AA153&gt;$B153)*0,IF(AND(ROUND(AVERAGE($C153,$E153,$G153,$I153,$K153,$M153,$O153,$Q153,$S153,$U153,$W153,$Y153,$AA153,#REF!,#REF!),2)-$B153/2&lt;=AA153,(ROUND(AVERAGE($C153,$E153,$G153,$I153,$K153,$M153,$O153,$Q153,$S153,$U153,$W153,$Y153,$AA153,#REF!,#REF!),2)+$B153/2&gt;=AA153)),($G$5/$B$5),0))))</f>
        <v>0.79207920792079212</v>
      </c>
    </row>
    <row r="154" spans="1:28" s="210" customFormat="1" ht="21" customHeight="1">
      <c r="A154" s="221" t="s">
        <v>169</v>
      </c>
      <c r="B154" s="222">
        <f t="shared" si="77"/>
        <v>997010</v>
      </c>
      <c r="C154" s="216">
        <f t="shared" si="64"/>
        <v>773400</v>
      </c>
      <c r="D154" s="217">
        <f>IF($A154="","",IF(C154="","",IF($K$4="Media aritmética",(C154&lt;=$B154)*($G$5/$B$5)+(C154&gt;$B154)*0,IF(AND(ROUND(AVERAGE($C154,$E154,$G154,$I154,$K154,$M154,$O154,$Q154,$S154,$U154,$W154,$Y154,$AA154,#REF!,#REF!),2)-$B154/2&lt;=C154,(ROUND(AVERAGE($C154,$E154,$G154,$I154,$K154,$M154,$O154,$Q154,$S154,$U154,$W154,$Y154,$AA154,#REF!,#REF!),2)+$B154/2&gt;=C154)),($G$5/$B$5),0))))</f>
        <v>0.79207920792079212</v>
      </c>
      <c r="E154" s="216">
        <f t="shared" si="65"/>
        <v>1440000</v>
      </c>
      <c r="F154" s="217">
        <f>IF($A154="","",IF(E154="","",IF($K$4="Media aritmética",(E154&lt;=$B154)*($G$5/$B$5)+(E154&gt;$B154)*0,IF(AND(ROUND(AVERAGE($C154,$E154,$G154,$I154,$K154,$M154,$O154,$Q154,$S154,$U154,$W154,$Y154,$AA154,#REF!,#REF!),2)-$B154/2&lt;=E154,(ROUND(AVERAGE($C154,$E154,$G154,$I154,$K154,$M154,$O154,$Q154,$S154,$U154,$W154,$Y154,$AA154,#REF!,#REF!),2)+$B154/2&gt;=E154)),($G$5/$B$5),0))))</f>
        <v>0</v>
      </c>
      <c r="G154" s="216" t="str">
        <f t="shared" si="66"/>
        <v/>
      </c>
      <c r="H154" s="217" t="str">
        <f>IF($A154="","",IF(G154="","",IF($K$4="Media aritmética",(G154&lt;=$B154)*($G$5/$B$5)+(G154&gt;$B154)*0,IF(AND(ROUND(AVERAGE($C154,$E154,$G154,$I154,$K154,$M154,$O154,$Q154,$S154,$U154,$W154,$Y154,$AA154,#REF!,#REF!),2)-$B154/2&lt;=G154,(ROUND(AVERAGE($C154,$E154,$G154,$I154,$K154,$M154,$O154,$Q154,$S154,$U154,$W154,$Y154,$AA154,#REF!,#REF!),2)+$B154/2&gt;=G154)),($G$5/$B$5),0))))</f>
        <v/>
      </c>
      <c r="I154" s="216">
        <f t="shared" si="67"/>
        <v>764490</v>
      </c>
      <c r="J154" s="217">
        <f>IF($A154="","",IF(I154="","",IF($K$4="Media aritmética",(I154&lt;=$B154)*($G$5/$B$5)+(I154&gt;$B154)*0,IF(AND(ROUND(AVERAGE($C154,$E154,$G154,$I154,$K154,$M154,$O154,$Q154,$S154,$U154,$W154,$Y154,$AA154,#REF!,#REF!),2)-$B154/2&lt;=I154,(ROUND(AVERAGE($C154,$E154,$G154,$I154,$K154,$M154,$O154,$Q154,$S154,$U154,$W154,$Y154,$AA154,#REF!,#REF!),2)+$B154/2&gt;=I154)),($G$5/$B$5),0))))</f>
        <v>0.79207920792079212</v>
      </c>
      <c r="K154" s="216" t="str">
        <f t="shared" si="68"/>
        <v/>
      </c>
      <c r="L154" s="217" t="str">
        <f>IF($A154="","",IF(K154="","",IF($K$4="Media aritmética",(K154&lt;=$B154)*($G$5/$B$5)+(K154&gt;$B154)*0,IF(AND(ROUND(AVERAGE($C154,$E154,$G154,$I154,$K154,$M154,$O154,$Q154,$S154,$U154,$W154,$Y154,$AA154,#REF!,#REF!),2)-$B154/2&lt;=K154,(ROUND(AVERAGE($C154,$E154,$G154,$I154,$K154,$M154,$O154,$Q154,$S154,$U154,$W154,$Y154,$AA154,#REF!,#REF!),2)+$B154/2&gt;=K154)),($G$5/$B$5),0))))</f>
        <v/>
      </c>
      <c r="M154" s="216">
        <f t="shared" si="69"/>
        <v>468000</v>
      </c>
      <c r="N154" s="217">
        <f>IF($A154="","",IF(M154="","",IF($K$4="Media aritmética",(M154&lt;=$B154)*($G$5/$B$5)+(M154&gt;$B154)*0,IF(AND(ROUND(AVERAGE($C154,$E154,$G154,$I154,$K154,$M154,$O154,$Q154,$S154,$U154,$W154,$Y154,$AA154,#REF!,#REF!),2)-$B154/2&lt;=M154,(ROUND(AVERAGE($C154,$E154,$G154,$I154,$K154,$M154,$O154,$Q154,$S154,$U154,$W154,$Y154,$AA154,#REF!,#REF!),2)+$B154/2&gt;=M154)),($G$5/$B$5),0))))</f>
        <v>0.79207920792079212</v>
      </c>
      <c r="O154" s="216" t="str">
        <f t="shared" si="70"/>
        <v/>
      </c>
      <c r="P154" s="217" t="str">
        <f>IF($A154="","",IF(O154="","",IF($K$4="Media aritmética",(O154&lt;=$B154)*($G$5/$B$5)+(O154&gt;$B154)*0,IF(AND(ROUND(AVERAGE($C154,$E154,$G154,$I154,$K154,$M154,$O154,$Q154,$S154,$U154,$W154,$Y154,$AA154,#REF!,#REF!),2)-$B154/2&lt;=O154,(ROUND(AVERAGE($C154,$E154,$G154,$I154,$K154,$M154,$O154,$Q154,$S154,$U154,$W154,$Y154,$AA154,#REF!,#REF!),2)+$B154/2&gt;=O154)),($G$5/$B$5),0))))</f>
        <v/>
      </c>
      <c r="Q154" s="216">
        <f t="shared" si="71"/>
        <v>420000</v>
      </c>
      <c r="R154" s="217">
        <f>IF($A154="","",IF(Q154="","",IF($K$4="Media aritmética",(Q154&lt;=$B154)*($G$5/$B$5)+(Q154&gt;$B154)*0,IF(AND(ROUND(AVERAGE($C154,$E154,$G154,$I154,$K154,$M154,$O154,$Q154,$S154,$U154,$W154,$Y154,$AA154,#REF!,#REF!),2)-$B154/2&lt;=Q154,(ROUND(AVERAGE($C154,$E154,$G154,$I154,$K154,$M154,$O154,$Q154,$S154,$U154,$W154,$Y154,$AA154,#REF!,#REF!),2)+$B154/2&gt;=Q154)),($G$5/$B$5),0))))</f>
        <v>0.79207920792079212</v>
      </c>
      <c r="S154" s="216">
        <f t="shared" si="72"/>
        <v>1590000</v>
      </c>
      <c r="T154" s="217">
        <f>IF($A154="","",IF(S154="","",IF($K$4="Media aritmética",(S154&lt;=$B154)*($G$5/$B$5)+(S154&gt;$B154)*0,IF(AND(ROUND(AVERAGE($C154,$E154,$G154,$I154,$K154,$M154,$O154,$Q154,$S154,$U154,$W154,$Y154,$AA154,#REF!,#REF!),2)-$B154/2&lt;=S154,(ROUND(AVERAGE($C154,$E154,$G154,$I154,$K154,$M154,$O154,$Q154,$S154,$U154,$W154,$Y154,$AA154,#REF!,#REF!),2)+$B154/2&gt;=S154)),($G$5/$B$5),0))))</f>
        <v>0</v>
      </c>
      <c r="U154" s="216">
        <f t="shared" si="73"/>
        <v>1620000</v>
      </c>
      <c r="V154" s="217">
        <f>IF($A154="","",IF(U154="","",IF($K$4="Media aritmética",(U154&lt;=$B154)*($G$5/$B$5)+(U154&gt;$B154)*0,IF(AND(ROUND(AVERAGE($C154,$E154,$G154,$I154,$K154,$M154,$O154,$Q154,$S154,$U154,$W154,$Y154,$AA154,#REF!,#REF!),2)-$B154/2&lt;=U154,(ROUND(AVERAGE($C154,$E154,$G154,$I154,$K154,$M154,$O154,$Q154,$S154,$U154,$W154,$Y154,$AA154,#REF!,#REF!),2)+$B154/2&gt;=U154)),($G$5/$B$5),0))))</f>
        <v>0</v>
      </c>
      <c r="W154" s="216" t="str">
        <f t="shared" si="74"/>
        <v/>
      </c>
      <c r="X154" s="217" t="str">
        <f>IF($A154="","",IF(W154="","",IF($K$4="Media aritmética",(W154&lt;=$B154)*($G$5/$B$5)+(W154&gt;$B154)*0,IF(AND(ROUND(AVERAGE($C154,$E154,$G154,$I154,$K154,$M154,$O154,$Q154,$S154,$U154,$W154,$Y154,$AA154,#REF!,#REF!),2)-$B154/2&lt;=W154,(ROUND(AVERAGE($C154,$E154,$G154,$I154,$K154,$M154,$O154,$Q154,$S154,$U154,$W154,$Y154,$AA154,#REF!,#REF!),2)+$B154/2&gt;=W154)),($G$5/$B$5),0))))</f>
        <v/>
      </c>
      <c r="Y154" s="216">
        <f t="shared" si="75"/>
        <v>1590000</v>
      </c>
      <c r="Z154" s="217">
        <f>IF($A154="","",IF(Y154="","",IF($K$4="Media aritmética",(Y154&lt;=$B154)*($G$5/$B$5)+(Y154&gt;$B154)*0,IF(AND(ROUND(AVERAGE($C154,$E154,$G154,$I154,$K154,$M154,$O154,$Q154,$S154,$U154,$W154,$Y154,$AA154,#REF!,#REF!),2)-$B154/2&lt;=Y154,(ROUND(AVERAGE($C154,$E154,$G154,$I154,$K154,$M154,$O154,$Q154,$S154,$U154,$W154,$Y154,$AA154,#REF!,#REF!),2)+$B154/2&gt;=Y154)),($G$5/$B$5),0))))</f>
        <v>0</v>
      </c>
      <c r="AA154" s="216">
        <f t="shared" si="76"/>
        <v>307200</v>
      </c>
      <c r="AB154" s="217">
        <f>IF($A154="","",IF(AA154="","",IF($K$4="Media aritmética",(AA154&lt;=$B154)*($G$5/$B$5)+(AA154&gt;$B154)*0,IF(AND(ROUND(AVERAGE($C154,$E154,$G154,$I154,$K154,$M154,$O154,$Q154,$S154,$U154,$W154,$Y154,$AA154,#REF!,#REF!),2)-$B154/2&lt;=AA154,(ROUND(AVERAGE($C154,$E154,$G154,$I154,$K154,$M154,$O154,$Q154,$S154,$U154,$W154,$Y154,$AA154,#REF!,#REF!),2)+$B154/2&gt;=AA154)),($G$5/$B$5),0))))</f>
        <v>0.79207920792079212</v>
      </c>
    </row>
    <row r="155" spans="1:28" s="210" customFormat="1" ht="21" customHeight="1">
      <c r="A155" s="221" t="s">
        <v>541</v>
      </c>
      <c r="B155" s="222">
        <f t="shared" si="77"/>
        <v>513469</v>
      </c>
      <c r="C155" s="216">
        <f t="shared" si="64"/>
        <v>735900</v>
      </c>
      <c r="D155" s="217">
        <f>IF($A155="","",IF(C155="","",IF($K$4="Media aritmética",(C155&lt;=$B155)*($G$5/$B$5)+(C155&gt;$B155)*0,IF(AND(ROUND(AVERAGE($C155,$E155,$G155,$I155,$K155,$M155,$O155,$Q155,$S155,$U155,$W155,$Y155,$AA155,#REF!,#REF!),2)-$B155/2&lt;=C155,(ROUND(AVERAGE($C155,$E155,$G155,$I155,$K155,$M155,$O155,$Q155,$S155,$U155,$W155,$Y155,$AA155,#REF!,#REF!),2)+$B155/2&gt;=C155)),($G$5/$B$5),0))))</f>
        <v>0</v>
      </c>
      <c r="E155" s="216">
        <f t="shared" si="65"/>
        <v>385000</v>
      </c>
      <c r="F155" s="217">
        <f>IF($A155="","",IF(E155="","",IF($K$4="Media aritmética",(E155&lt;=$B155)*($G$5/$B$5)+(E155&gt;$B155)*0,IF(AND(ROUND(AVERAGE($C155,$E155,$G155,$I155,$K155,$M155,$O155,$Q155,$S155,$U155,$W155,$Y155,$AA155,#REF!,#REF!),2)-$B155/2&lt;=E155,(ROUND(AVERAGE($C155,$E155,$G155,$I155,$K155,$M155,$O155,$Q155,$S155,$U155,$W155,$Y155,$AA155,#REF!,#REF!),2)+$B155/2&gt;=E155)),($G$5/$B$5),0))))</f>
        <v>0.79207920792079212</v>
      </c>
      <c r="G155" s="216" t="str">
        <f t="shared" si="66"/>
        <v/>
      </c>
      <c r="H155" s="217" t="str">
        <f>IF($A155="","",IF(G155="","",IF($K$4="Media aritmética",(G155&lt;=$B155)*($G$5/$B$5)+(G155&gt;$B155)*0,IF(AND(ROUND(AVERAGE($C155,$E155,$G155,$I155,$K155,$M155,$O155,$Q155,$S155,$U155,$W155,$Y155,$AA155,#REF!,#REF!),2)-$B155/2&lt;=G155,(ROUND(AVERAGE($C155,$E155,$G155,$I155,$K155,$M155,$O155,$Q155,$S155,$U155,$W155,$Y155,$AA155,#REF!,#REF!),2)+$B155/2&gt;=G155)),($G$5/$B$5),0))))</f>
        <v/>
      </c>
      <c r="I155" s="216">
        <f t="shared" si="67"/>
        <v>727859</v>
      </c>
      <c r="J155" s="217">
        <f>IF($A155="","",IF(I155="","",IF($K$4="Media aritmética",(I155&lt;=$B155)*($G$5/$B$5)+(I155&gt;$B155)*0,IF(AND(ROUND(AVERAGE($C155,$E155,$G155,$I155,$K155,$M155,$O155,$Q155,$S155,$U155,$W155,$Y155,$AA155,#REF!,#REF!),2)-$B155/2&lt;=I155,(ROUND(AVERAGE($C155,$E155,$G155,$I155,$K155,$M155,$O155,$Q155,$S155,$U155,$W155,$Y155,$AA155,#REF!,#REF!),2)+$B155/2&gt;=I155)),($G$5/$B$5),0))))</f>
        <v>0</v>
      </c>
      <c r="K155" s="216" t="str">
        <f t="shared" si="68"/>
        <v/>
      </c>
      <c r="L155" s="217" t="str">
        <f>IF($A155="","",IF(K155="","",IF($K$4="Media aritmética",(K155&lt;=$B155)*($G$5/$B$5)+(K155&gt;$B155)*0,IF(AND(ROUND(AVERAGE($C155,$E155,$G155,$I155,$K155,$M155,$O155,$Q155,$S155,$U155,$W155,$Y155,$AA155,#REF!,#REF!),2)-$B155/2&lt;=K155,(ROUND(AVERAGE($C155,$E155,$G155,$I155,$K155,$M155,$O155,$Q155,$S155,$U155,$W155,$Y155,$AA155,#REF!,#REF!),2)+$B155/2&gt;=K155)),($G$5/$B$5),0))))</f>
        <v/>
      </c>
      <c r="M155" s="216">
        <f t="shared" si="69"/>
        <v>264000</v>
      </c>
      <c r="N155" s="217">
        <f>IF($A155="","",IF(M155="","",IF($K$4="Media aritmética",(M155&lt;=$B155)*($G$5/$B$5)+(M155&gt;$B155)*0,IF(AND(ROUND(AVERAGE($C155,$E155,$G155,$I155,$K155,$M155,$O155,$Q155,$S155,$U155,$W155,$Y155,$AA155,#REF!,#REF!),2)-$B155/2&lt;=M155,(ROUND(AVERAGE($C155,$E155,$G155,$I155,$K155,$M155,$O155,$Q155,$S155,$U155,$W155,$Y155,$AA155,#REF!,#REF!),2)+$B155/2&gt;=M155)),($G$5/$B$5),0))))</f>
        <v>0.79207920792079212</v>
      </c>
      <c r="O155" s="216" t="str">
        <f t="shared" si="70"/>
        <v/>
      </c>
      <c r="P155" s="217" t="str">
        <f>IF($A155="","",IF(O155="","",IF($K$4="Media aritmética",(O155&lt;=$B155)*($G$5/$B$5)+(O155&gt;$B155)*0,IF(AND(ROUND(AVERAGE($C155,$E155,$G155,$I155,$K155,$M155,$O155,$Q155,$S155,$U155,$W155,$Y155,$AA155,#REF!,#REF!),2)-$B155/2&lt;=O155,(ROUND(AVERAGE($C155,$E155,$G155,$I155,$K155,$M155,$O155,$Q155,$S155,$U155,$W155,$Y155,$AA155,#REF!,#REF!),2)+$B155/2&gt;=O155)),($G$5/$B$5),0))))</f>
        <v/>
      </c>
      <c r="Q155" s="216">
        <f t="shared" si="71"/>
        <v>558250</v>
      </c>
      <c r="R155" s="217">
        <f>IF($A155="","",IF(Q155="","",IF($K$4="Media aritmética",(Q155&lt;=$B155)*($G$5/$B$5)+(Q155&gt;$B155)*0,IF(AND(ROUND(AVERAGE($C155,$E155,$G155,$I155,$K155,$M155,$O155,$Q155,$S155,$U155,$W155,$Y155,$AA155,#REF!,#REF!),2)-$B155/2&lt;=Q155,(ROUND(AVERAGE($C155,$E155,$G155,$I155,$K155,$M155,$O155,$Q155,$S155,$U155,$W155,$Y155,$AA155,#REF!,#REF!),2)+$B155/2&gt;=Q155)),($G$5/$B$5),0))))</f>
        <v>0</v>
      </c>
      <c r="S155" s="216">
        <f t="shared" si="72"/>
        <v>473000</v>
      </c>
      <c r="T155" s="217">
        <f>IF($A155="","",IF(S155="","",IF($K$4="Media aritmética",(S155&lt;=$B155)*($G$5/$B$5)+(S155&gt;$B155)*0,IF(AND(ROUND(AVERAGE($C155,$E155,$G155,$I155,$K155,$M155,$O155,$Q155,$S155,$U155,$W155,$Y155,$AA155,#REF!,#REF!),2)-$B155/2&lt;=S155,(ROUND(AVERAGE($C155,$E155,$G155,$I155,$K155,$M155,$O155,$Q155,$S155,$U155,$W155,$Y155,$AA155,#REF!,#REF!),2)+$B155/2&gt;=S155)),($G$5/$B$5),0))))</f>
        <v>0.79207920792079212</v>
      </c>
      <c r="U155" s="216">
        <f t="shared" si="73"/>
        <v>484000</v>
      </c>
      <c r="V155" s="217">
        <f>IF($A155="","",IF(U155="","",IF($K$4="Media aritmética",(U155&lt;=$B155)*($G$5/$B$5)+(U155&gt;$B155)*0,IF(AND(ROUND(AVERAGE($C155,$E155,$G155,$I155,$K155,$M155,$O155,$Q155,$S155,$U155,$W155,$Y155,$AA155,#REF!,#REF!),2)-$B155/2&lt;=U155,(ROUND(AVERAGE($C155,$E155,$G155,$I155,$K155,$M155,$O155,$Q155,$S155,$U155,$W155,$Y155,$AA155,#REF!,#REF!),2)+$B155/2&gt;=U155)),($G$5/$B$5),0))))</f>
        <v>0.79207920792079212</v>
      </c>
      <c r="W155" s="216" t="str">
        <f t="shared" si="74"/>
        <v/>
      </c>
      <c r="X155" s="217" t="str">
        <f>IF($A155="","",IF(W155="","",IF($K$4="Media aritmética",(W155&lt;=$B155)*($G$5/$B$5)+(W155&gt;$B155)*0,IF(AND(ROUND(AVERAGE($C155,$E155,$G155,$I155,$K155,$M155,$O155,$Q155,$S155,$U155,$W155,$Y155,$AA155,#REF!,#REF!),2)-$B155/2&lt;=W155,(ROUND(AVERAGE($C155,$E155,$G155,$I155,$K155,$M155,$O155,$Q155,$S155,$U155,$W155,$Y155,$AA155,#REF!,#REF!),2)+$B155/2&gt;=W155)),($G$5/$B$5),0))))</f>
        <v/>
      </c>
      <c r="Y155" s="216">
        <f t="shared" si="75"/>
        <v>473000</v>
      </c>
      <c r="Z155" s="217">
        <f>IF($A155="","",IF(Y155="","",IF($K$4="Media aritmética",(Y155&lt;=$B155)*($G$5/$B$5)+(Y155&gt;$B155)*0,IF(AND(ROUND(AVERAGE($C155,$E155,$G155,$I155,$K155,$M155,$O155,$Q155,$S155,$U155,$W155,$Y155,$AA155,#REF!,#REF!),2)-$B155/2&lt;=Y155,(ROUND(AVERAGE($C155,$E155,$G155,$I155,$K155,$M155,$O155,$Q155,$S155,$U155,$W155,$Y155,$AA155,#REF!,#REF!),2)+$B155/2&gt;=Y155)),($G$5/$B$5),0))))</f>
        <v>0.79207920792079212</v>
      </c>
      <c r="AA155" s="216">
        <f t="shared" si="76"/>
        <v>520212</v>
      </c>
      <c r="AB155" s="217">
        <f>IF($A155="","",IF(AA155="","",IF($K$4="Media aritmética",(AA155&lt;=$B155)*($G$5/$B$5)+(AA155&gt;$B155)*0,IF(AND(ROUND(AVERAGE($C155,$E155,$G155,$I155,$K155,$M155,$O155,$Q155,$S155,$U155,$W155,$Y155,$AA155,#REF!,#REF!),2)-$B155/2&lt;=AA155,(ROUND(AVERAGE($C155,$E155,$G155,$I155,$K155,$M155,$O155,$Q155,$S155,$U155,$W155,$Y155,$AA155,#REF!,#REF!),2)+$B155/2&gt;=AA155)),($G$5/$B$5),0))))</f>
        <v>0</v>
      </c>
    </row>
    <row r="156" spans="1:28" s="210" customFormat="1" ht="21" customHeight="1">
      <c r="A156" s="221" t="s">
        <v>545</v>
      </c>
      <c r="B156" s="222">
        <f t="shared" si="77"/>
        <v>726881.11</v>
      </c>
      <c r="C156" s="216">
        <f t="shared" si="64"/>
        <v>954800</v>
      </c>
      <c r="D156" s="217">
        <f>IF($A156="","",IF(C156="","",IF($K$4="Media aritmética",(C156&lt;=$B156)*($G$5/$B$5)+(C156&gt;$B156)*0,IF(AND(ROUND(AVERAGE($C156,$E156,$G156,$I156,$K156,$M156,$O156,$Q156,$S156,$U156,$W156,$Y156,$AA156,#REF!,#REF!),2)-$B156/2&lt;=C156,(ROUND(AVERAGE($C156,$E156,$G156,$I156,$K156,$M156,$O156,$Q156,$S156,$U156,$W156,$Y156,$AA156,#REF!,#REF!),2)+$B156/2&gt;=C156)),($G$5/$B$5),0))))</f>
        <v>0</v>
      </c>
      <c r="E156" s="216">
        <f t="shared" si="65"/>
        <v>496000</v>
      </c>
      <c r="F156" s="217">
        <f>IF($A156="","",IF(E156="","",IF($K$4="Media aritmética",(E156&lt;=$B156)*($G$5/$B$5)+(E156&gt;$B156)*0,IF(AND(ROUND(AVERAGE($C156,$E156,$G156,$I156,$K156,$M156,$O156,$Q156,$S156,$U156,$W156,$Y156,$AA156,#REF!,#REF!),2)-$B156/2&lt;=E156,(ROUND(AVERAGE($C156,$E156,$G156,$I156,$K156,$M156,$O156,$Q156,$S156,$U156,$W156,$Y156,$AA156,#REF!,#REF!),2)+$B156/2&gt;=E156)),($G$5/$B$5),0))))</f>
        <v>0.79207920792079212</v>
      </c>
      <c r="G156" s="216" t="str">
        <f t="shared" si="66"/>
        <v/>
      </c>
      <c r="H156" s="217" t="str">
        <f>IF($A156="","",IF(G156="","",IF($K$4="Media aritmética",(G156&lt;=$B156)*($G$5/$B$5)+(G156&gt;$B156)*0,IF(AND(ROUND(AVERAGE($C156,$E156,$G156,$I156,$K156,$M156,$O156,$Q156,$S156,$U156,$W156,$Y156,$AA156,#REF!,#REF!),2)-$B156/2&lt;=G156,(ROUND(AVERAGE($C156,$E156,$G156,$I156,$K156,$M156,$O156,$Q156,$S156,$U156,$W156,$Y156,$AA156,#REF!,#REF!),2)+$B156/2&gt;=G156)),($G$5/$B$5),0))))</f>
        <v/>
      </c>
      <c r="I156" s="216">
        <f t="shared" si="67"/>
        <v>942493</v>
      </c>
      <c r="J156" s="217">
        <f>IF($A156="","",IF(I156="","",IF($K$4="Media aritmética",(I156&lt;=$B156)*($G$5/$B$5)+(I156&gt;$B156)*0,IF(AND(ROUND(AVERAGE($C156,$E156,$G156,$I156,$K156,$M156,$O156,$Q156,$S156,$U156,$W156,$Y156,$AA156,#REF!,#REF!),2)-$B156/2&lt;=I156,(ROUND(AVERAGE($C156,$E156,$G156,$I156,$K156,$M156,$O156,$Q156,$S156,$U156,$W156,$Y156,$AA156,#REF!,#REF!),2)+$B156/2&gt;=I156)),($G$5/$B$5),0))))</f>
        <v>0</v>
      </c>
      <c r="K156" s="216" t="str">
        <f t="shared" si="68"/>
        <v/>
      </c>
      <c r="L156" s="217" t="str">
        <f>IF($A156="","",IF(K156="","",IF($K$4="Media aritmética",(K156&lt;=$B156)*($G$5/$B$5)+(K156&gt;$B156)*0,IF(AND(ROUND(AVERAGE($C156,$E156,$G156,$I156,$K156,$M156,$O156,$Q156,$S156,$U156,$W156,$Y156,$AA156,#REF!,#REF!),2)-$B156/2&lt;=K156,(ROUND(AVERAGE($C156,$E156,$G156,$I156,$K156,$M156,$O156,$Q156,$S156,$U156,$W156,$Y156,$AA156,#REF!,#REF!),2)+$B156/2&gt;=K156)),($G$5/$B$5),0))))</f>
        <v/>
      </c>
      <c r="M156" s="216">
        <f t="shared" si="69"/>
        <v>434000</v>
      </c>
      <c r="N156" s="217">
        <f>IF($A156="","",IF(M156="","",IF($K$4="Media aritmética",(M156&lt;=$B156)*($G$5/$B$5)+(M156&gt;$B156)*0,IF(AND(ROUND(AVERAGE($C156,$E156,$G156,$I156,$K156,$M156,$O156,$Q156,$S156,$U156,$W156,$Y156,$AA156,#REF!,#REF!),2)-$B156/2&lt;=M156,(ROUND(AVERAGE($C156,$E156,$G156,$I156,$K156,$M156,$O156,$Q156,$S156,$U156,$W156,$Y156,$AA156,#REF!,#REF!),2)+$B156/2&gt;=M156)),($G$5/$B$5),0))))</f>
        <v>0.79207920792079212</v>
      </c>
      <c r="O156" s="216" t="str">
        <f t="shared" si="70"/>
        <v/>
      </c>
      <c r="P156" s="217" t="str">
        <f>IF($A156="","",IF(O156="","",IF($K$4="Media aritmética",(O156&lt;=$B156)*($G$5/$B$5)+(O156&gt;$B156)*0,IF(AND(ROUND(AVERAGE($C156,$E156,$G156,$I156,$K156,$M156,$O156,$Q156,$S156,$U156,$W156,$Y156,$AA156,#REF!,#REF!),2)-$B156/2&lt;=O156,(ROUND(AVERAGE($C156,$E156,$G156,$I156,$K156,$M156,$O156,$Q156,$S156,$U156,$W156,$Y156,$AA156,#REF!,#REF!),2)+$B156/2&gt;=O156)),($G$5/$B$5),0))))</f>
        <v/>
      </c>
      <c r="Q156" s="216">
        <f t="shared" si="71"/>
        <v>517700</v>
      </c>
      <c r="R156" s="217">
        <f>IF($A156="","",IF(Q156="","",IF($K$4="Media aritmética",(Q156&lt;=$B156)*($G$5/$B$5)+(Q156&gt;$B156)*0,IF(AND(ROUND(AVERAGE($C156,$E156,$G156,$I156,$K156,$M156,$O156,$Q156,$S156,$U156,$W156,$Y156,$AA156,#REF!,#REF!),2)-$B156/2&lt;=Q156,(ROUND(AVERAGE($C156,$E156,$G156,$I156,$K156,$M156,$O156,$Q156,$S156,$U156,$W156,$Y156,$AA156,#REF!,#REF!),2)+$B156/2&gt;=Q156)),($G$5/$B$5),0))))</f>
        <v>0.79207920792079212</v>
      </c>
      <c r="S156" s="216">
        <f t="shared" si="72"/>
        <v>744000</v>
      </c>
      <c r="T156" s="217">
        <f>IF($A156="","",IF(S156="","",IF($K$4="Media aritmética",(S156&lt;=$B156)*($G$5/$B$5)+(S156&gt;$B156)*0,IF(AND(ROUND(AVERAGE($C156,$E156,$G156,$I156,$K156,$M156,$O156,$Q156,$S156,$U156,$W156,$Y156,$AA156,#REF!,#REF!),2)-$B156/2&lt;=S156,(ROUND(AVERAGE($C156,$E156,$G156,$I156,$K156,$M156,$O156,$Q156,$S156,$U156,$W156,$Y156,$AA156,#REF!,#REF!),2)+$B156/2&gt;=S156)),($G$5/$B$5),0))))</f>
        <v>0</v>
      </c>
      <c r="U156" s="216">
        <f t="shared" si="73"/>
        <v>775000</v>
      </c>
      <c r="V156" s="217">
        <f>IF($A156="","",IF(U156="","",IF($K$4="Media aritmética",(U156&lt;=$B156)*($G$5/$B$5)+(U156&gt;$B156)*0,IF(AND(ROUND(AVERAGE($C156,$E156,$G156,$I156,$K156,$M156,$O156,$Q156,$S156,$U156,$W156,$Y156,$AA156,#REF!,#REF!),2)-$B156/2&lt;=U156,(ROUND(AVERAGE($C156,$E156,$G156,$I156,$K156,$M156,$O156,$Q156,$S156,$U156,$W156,$Y156,$AA156,#REF!,#REF!),2)+$B156/2&gt;=U156)),($G$5/$B$5),0))))</f>
        <v>0</v>
      </c>
      <c r="W156" s="216" t="str">
        <f t="shared" si="74"/>
        <v/>
      </c>
      <c r="X156" s="217" t="str">
        <f>IF($A156="","",IF(W156="","",IF($K$4="Media aritmética",(W156&lt;=$B156)*($G$5/$B$5)+(W156&gt;$B156)*0,IF(AND(ROUND(AVERAGE($C156,$E156,$G156,$I156,$K156,$M156,$O156,$Q156,$S156,$U156,$W156,$Y156,$AA156,#REF!,#REF!),2)-$B156/2&lt;=W156,(ROUND(AVERAGE($C156,$E156,$G156,$I156,$K156,$M156,$O156,$Q156,$S156,$U156,$W156,$Y156,$AA156,#REF!,#REF!),2)+$B156/2&gt;=W156)),($G$5/$B$5),0))))</f>
        <v/>
      </c>
      <c r="Y156" s="216">
        <f t="shared" si="75"/>
        <v>759500</v>
      </c>
      <c r="Z156" s="217">
        <f>IF($A156="","",IF(Y156="","",IF($K$4="Media aritmética",(Y156&lt;=$B156)*($G$5/$B$5)+(Y156&gt;$B156)*0,IF(AND(ROUND(AVERAGE($C156,$E156,$G156,$I156,$K156,$M156,$O156,$Q156,$S156,$U156,$W156,$Y156,$AA156,#REF!,#REF!),2)-$B156/2&lt;=Y156,(ROUND(AVERAGE($C156,$E156,$G156,$I156,$K156,$M156,$O156,$Q156,$S156,$U156,$W156,$Y156,$AA156,#REF!,#REF!),2)+$B156/2&gt;=Y156)),($G$5/$B$5),0))))</f>
        <v>0</v>
      </c>
      <c r="AA156" s="216">
        <f t="shared" si="76"/>
        <v>918437</v>
      </c>
      <c r="AB156" s="217">
        <f>IF($A156="","",IF(AA156="","",IF($K$4="Media aritmética",(AA156&lt;=$B156)*($G$5/$B$5)+(AA156&gt;$B156)*0,IF(AND(ROUND(AVERAGE($C156,$E156,$G156,$I156,$K156,$M156,$O156,$Q156,$S156,$U156,$W156,$Y156,$AA156,#REF!,#REF!),2)-$B156/2&lt;=AA156,(ROUND(AVERAGE($C156,$E156,$G156,$I156,$K156,$M156,$O156,$Q156,$S156,$U156,$W156,$Y156,$AA156,#REF!,#REF!),2)+$B156/2&gt;=AA156)),($G$5/$B$5),0))))</f>
        <v>0</v>
      </c>
    </row>
    <row r="157" spans="1:28" s="210" customFormat="1" ht="21" customHeight="1">
      <c r="A157" s="221" t="s">
        <v>551</v>
      </c>
      <c r="B157" s="222">
        <f t="shared" si="77"/>
        <v>212502.67</v>
      </c>
      <c r="C157" s="216">
        <f t="shared" si="64"/>
        <v>280550</v>
      </c>
      <c r="D157" s="217">
        <f>IF($A157="","",IF(C157="","",IF($K$4="Media aritmética",(C157&lt;=$B157)*($G$5/$B$5)+(C157&gt;$B157)*0,IF(AND(ROUND(AVERAGE($C157,$E157,$G157,$I157,$K157,$M157,$O157,$Q157,$S157,$U157,$W157,$Y157,$AA157,#REF!,#REF!),2)-$B157/2&lt;=C157,(ROUND(AVERAGE($C157,$E157,$G157,$I157,$K157,$M157,$O157,$Q157,$S157,$U157,$W157,$Y157,$AA157,#REF!,#REF!),2)+$B157/2&gt;=C157)),($G$5/$B$5),0))))</f>
        <v>0</v>
      </c>
      <c r="E157" s="216">
        <f t="shared" si="65"/>
        <v>250000</v>
      </c>
      <c r="F157" s="217">
        <f>IF($A157="","",IF(E157="","",IF($K$4="Media aritmética",(E157&lt;=$B157)*($G$5/$B$5)+(E157&gt;$B157)*0,IF(AND(ROUND(AVERAGE($C157,$E157,$G157,$I157,$K157,$M157,$O157,$Q157,$S157,$U157,$W157,$Y157,$AA157,#REF!,#REF!),2)-$B157/2&lt;=E157,(ROUND(AVERAGE($C157,$E157,$G157,$I157,$K157,$M157,$O157,$Q157,$S157,$U157,$W157,$Y157,$AA157,#REF!,#REF!),2)+$B157/2&gt;=E157)),($G$5/$B$5),0))))</f>
        <v>0</v>
      </c>
      <c r="G157" s="216" t="str">
        <f t="shared" si="66"/>
        <v/>
      </c>
      <c r="H157" s="217" t="str">
        <f>IF($A157="","",IF(G157="","",IF($K$4="Media aritmética",(G157&lt;=$B157)*($G$5/$B$5)+(G157&gt;$B157)*0,IF(AND(ROUND(AVERAGE($C157,$E157,$G157,$I157,$K157,$M157,$O157,$Q157,$S157,$U157,$W157,$Y157,$AA157,#REF!,#REF!),2)-$B157/2&lt;=G157,(ROUND(AVERAGE($C157,$E157,$G157,$I157,$K157,$M157,$O157,$Q157,$S157,$U157,$W157,$Y157,$AA157,#REF!,#REF!),2)+$B157/2&gt;=G157)),($G$5/$B$5),0))))</f>
        <v/>
      </c>
      <c r="I157" s="216">
        <f t="shared" si="67"/>
        <v>277174</v>
      </c>
      <c r="J157" s="217">
        <f>IF($A157="","",IF(I157="","",IF($K$4="Media aritmética",(I157&lt;=$B157)*($G$5/$B$5)+(I157&gt;$B157)*0,IF(AND(ROUND(AVERAGE($C157,$E157,$G157,$I157,$K157,$M157,$O157,$Q157,$S157,$U157,$W157,$Y157,$AA157,#REF!,#REF!),2)-$B157/2&lt;=I157,(ROUND(AVERAGE($C157,$E157,$G157,$I157,$K157,$M157,$O157,$Q157,$S157,$U157,$W157,$Y157,$AA157,#REF!,#REF!),2)+$B157/2&gt;=I157)),($G$5/$B$5),0))))</f>
        <v>0</v>
      </c>
      <c r="K157" s="216" t="str">
        <f t="shared" si="68"/>
        <v/>
      </c>
      <c r="L157" s="217" t="str">
        <f>IF($A157="","",IF(K157="","",IF($K$4="Media aritmética",(K157&lt;=$B157)*($G$5/$B$5)+(K157&gt;$B157)*0,IF(AND(ROUND(AVERAGE($C157,$E157,$G157,$I157,$K157,$M157,$O157,$Q157,$S157,$U157,$W157,$Y157,$AA157,#REF!,#REF!),2)-$B157/2&lt;=K157,(ROUND(AVERAGE($C157,$E157,$G157,$I157,$K157,$M157,$O157,$Q157,$S157,$U157,$W157,$Y157,$AA157,#REF!,#REF!),2)+$B157/2&gt;=K157)),($G$5/$B$5),0))))</f>
        <v/>
      </c>
      <c r="M157" s="216">
        <f t="shared" si="69"/>
        <v>650000</v>
      </c>
      <c r="N157" s="217">
        <f>IF($A157="","",IF(M157="","",IF($K$4="Media aritmética",(M157&lt;=$B157)*($G$5/$B$5)+(M157&gt;$B157)*0,IF(AND(ROUND(AVERAGE($C157,$E157,$G157,$I157,$K157,$M157,$O157,$Q157,$S157,$U157,$W157,$Y157,$AA157,#REF!,#REF!),2)-$B157/2&lt;=M157,(ROUND(AVERAGE($C157,$E157,$G157,$I157,$K157,$M157,$O157,$Q157,$S157,$U157,$W157,$Y157,$AA157,#REF!,#REF!),2)+$B157/2&gt;=M157)),($G$5/$B$5),0))))</f>
        <v>0</v>
      </c>
      <c r="O157" s="216" t="str">
        <f t="shared" si="70"/>
        <v/>
      </c>
      <c r="P157" s="217" t="str">
        <f>IF($A157="","",IF(O157="","",IF($K$4="Media aritmética",(O157&lt;=$B157)*($G$5/$B$5)+(O157&gt;$B157)*0,IF(AND(ROUND(AVERAGE($C157,$E157,$G157,$I157,$K157,$M157,$O157,$Q157,$S157,$U157,$W157,$Y157,$AA157,#REF!,#REF!),2)-$B157/2&lt;=O157,(ROUND(AVERAGE($C157,$E157,$G157,$I157,$K157,$M157,$O157,$Q157,$S157,$U157,$W157,$Y157,$AA157,#REF!,#REF!),2)+$B157/2&gt;=O157)),($G$5/$B$5),0))))</f>
        <v/>
      </c>
      <c r="Q157" s="216">
        <f t="shared" si="71"/>
        <v>105000</v>
      </c>
      <c r="R157" s="217">
        <f>IF($A157="","",IF(Q157="","",IF($K$4="Media aritmética",(Q157&lt;=$B157)*($G$5/$B$5)+(Q157&gt;$B157)*0,IF(AND(ROUND(AVERAGE($C157,$E157,$G157,$I157,$K157,$M157,$O157,$Q157,$S157,$U157,$W157,$Y157,$AA157,#REF!,#REF!),2)-$B157/2&lt;=Q157,(ROUND(AVERAGE($C157,$E157,$G157,$I157,$K157,$M157,$O157,$Q157,$S157,$U157,$W157,$Y157,$AA157,#REF!,#REF!),2)+$B157/2&gt;=Q157)),($G$5/$B$5),0))))</f>
        <v>0.79207920792079212</v>
      </c>
      <c r="S157" s="216">
        <f t="shared" si="72"/>
        <v>105000</v>
      </c>
      <c r="T157" s="217">
        <f>IF($A157="","",IF(S157="","",IF($K$4="Media aritmética",(S157&lt;=$B157)*($G$5/$B$5)+(S157&gt;$B157)*0,IF(AND(ROUND(AVERAGE($C157,$E157,$G157,$I157,$K157,$M157,$O157,$Q157,$S157,$U157,$W157,$Y157,$AA157,#REF!,#REF!),2)-$B157/2&lt;=S157,(ROUND(AVERAGE($C157,$E157,$G157,$I157,$K157,$M157,$O157,$Q157,$S157,$U157,$W157,$Y157,$AA157,#REF!,#REF!),2)+$B157/2&gt;=S157)),($G$5/$B$5),0))))</f>
        <v>0.79207920792079212</v>
      </c>
      <c r="U157" s="216">
        <f t="shared" si="73"/>
        <v>110000</v>
      </c>
      <c r="V157" s="217">
        <f>IF($A157="","",IF(U157="","",IF($K$4="Media aritmética",(U157&lt;=$B157)*($G$5/$B$5)+(U157&gt;$B157)*0,IF(AND(ROUND(AVERAGE($C157,$E157,$G157,$I157,$K157,$M157,$O157,$Q157,$S157,$U157,$W157,$Y157,$AA157,#REF!,#REF!),2)-$B157/2&lt;=U157,(ROUND(AVERAGE($C157,$E157,$G157,$I157,$K157,$M157,$O157,$Q157,$S157,$U157,$W157,$Y157,$AA157,#REF!,#REF!),2)+$B157/2&gt;=U157)),($G$5/$B$5),0))))</f>
        <v>0.79207920792079212</v>
      </c>
      <c r="W157" s="216" t="str">
        <f t="shared" si="74"/>
        <v/>
      </c>
      <c r="X157" s="217" t="str">
        <f>IF($A157="","",IF(W157="","",IF($K$4="Media aritmética",(W157&lt;=$B157)*($G$5/$B$5)+(W157&gt;$B157)*0,IF(AND(ROUND(AVERAGE($C157,$E157,$G157,$I157,$K157,$M157,$O157,$Q157,$S157,$U157,$W157,$Y157,$AA157,#REF!,#REF!),2)-$B157/2&lt;=W157,(ROUND(AVERAGE($C157,$E157,$G157,$I157,$K157,$M157,$O157,$Q157,$S157,$U157,$W157,$Y157,$AA157,#REF!,#REF!),2)+$B157/2&gt;=W157)),($G$5/$B$5),0))))</f>
        <v/>
      </c>
      <c r="Y157" s="216">
        <f t="shared" si="75"/>
        <v>108000</v>
      </c>
      <c r="Z157" s="217">
        <f>IF($A157="","",IF(Y157="","",IF($K$4="Media aritmética",(Y157&lt;=$B157)*($G$5/$B$5)+(Y157&gt;$B157)*0,IF(AND(ROUND(AVERAGE($C157,$E157,$G157,$I157,$K157,$M157,$O157,$Q157,$S157,$U157,$W157,$Y157,$AA157,#REF!,#REF!),2)-$B157/2&lt;=Y157,(ROUND(AVERAGE($C157,$E157,$G157,$I157,$K157,$M157,$O157,$Q157,$S157,$U157,$W157,$Y157,$AA157,#REF!,#REF!),2)+$B157/2&gt;=Y157)),($G$5/$B$5),0))))</f>
        <v>0.79207920792079212</v>
      </c>
      <c r="AA157" s="216">
        <f t="shared" si="76"/>
        <v>26800</v>
      </c>
      <c r="AB157" s="217">
        <f>IF($A157="","",IF(AA157="","",IF($K$4="Media aritmética",(AA157&lt;=$B157)*($G$5/$B$5)+(AA157&gt;$B157)*0,IF(AND(ROUND(AVERAGE($C157,$E157,$G157,$I157,$K157,$M157,$O157,$Q157,$S157,$U157,$W157,$Y157,$AA157,#REF!,#REF!),2)-$B157/2&lt;=AA157,(ROUND(AVERAGE($C157,$E157,$G157,$I157,$K157,$M157,$O157,$Q157,$S157,$U157,$W157,$Y157,$AA157,#REF!,#REF!),2)+$B157/2&gt;=AA157)),($G$5/$B$5),0))))</f>
        <v>0.79207920792079212</v>
      </c>
    </row>
    <row r="158" spans="1:28" s="210" customFormat="1" ht="21" customHeight="1">
      <c r="A158" s="221" t="s">
        <v>561</v>
      </c>
      <c r="B158" s="222">
        <f t="shared" si="77"/>
        <v>127304.89</v>
      </c>
      <c r="C158" s="216">
        <f t="shared" si="64"/>
        <v>128650</v>
      </c>
      <c r="D158" s="217">
        <f>IF($A158="","",IF(C158="","",IF($K$4="Media aritmética",(C158&lt;=$B158)*($G$5/$B$5)+(C158&gt;$B158)*0,IF(AND(ROUND(AVERAGE($C158,$E158,$G158,$I158,$K158,$M158,$O158,$Q158,$S158,$U158,$W158,$Y158,$AA158,#REF!,#REF!),2)-$B158/2&lt;=C158,(ROUND(AVERAGE($C158,$E158,$G158,$I158,$K158,$M158,$O158,$Q158,$S158,$U158,$W158,$Y158,$AA158,#REF!,#REF!),2)+$B158/2&gt;=C158)),($G$5/$B$5),0))))</f>
        <v>0</v>
      </c>
      <c r="E158" s="216">
        <f t="shared" si="65"/>
        <v>115000</v>
      </c>
      <c r="F158" s="217">
        <f>IF($A158="","",IF(E158="","",IF($K$4="Media aritmética",(E158&lt;=$B158)*($G$5/$B$5)+(E158&gt;$B158)*0,IF(AND(ROUND(AVERAGE($C158,$E158,$G158,$I158,$K158,$M158,$O158,$Q158,$S158,$U158,$W158,$Y158,$AA158,#REF!,#REF!),2)-$B158/2&lt;=E158,(ROUND(AVERAGE($C158,$E158,$G158,$I158,$K158,$M158,$O158,$Q158,$S158,$U158,$W158,$Y158,$AA158,#REF!,#REF!),2)+$B158/2&gt;=E158)),($G$5/$B$5),0))))</f>
        <v>0.79207920792079212</v>
      </c>
      <c r="G158" s="216" t="str">
        <f t="shared" si="66"/>
        <v/>
      </c>
      <c r="H158" s="217" t="str">
        <f>IF($A158="","",IF(G158="","",IF($K$4="Media aritmética",(G158&lt;=$B158)*($G$5/$B$5)+(G158&gt;$B158)*0,IF(AND(ROUND(AVERAGE($C158,$E158,$G158,$I158,$K158,$M158,$O158,$Q158,$S158,$U158,$W158,$Y158,$AA158,#REF!,#REF!),2)-$B158/2&lt;=G158,(ROUND(AVERAGE($C158,$E158,$G158,$I158,$K158,$M158,$O158,$Q158,$S158,$U158,$W158,$Y158,$AA158,#REF!,#REF!),2)+$B158/2&gt;=G158)),($G$5/$B$5),0))))</f>
        <v/>
      </c>
      <c r="I158" s="216">
        <f t="shared" si="67"/>
        <v>127094</v>
      </c>
      <c r="J158" s="217">
        <f>IF($A158="","",IF(I158="","",IF($K$4="Media aritmética",(I158&lt;=$B158)*($G$5/$B$5)+(I158&gt;$B158)*0,IF(AND(ROUND(AVERAGE($C158,$E158,$G158,$I158,$K158,$M158,$O158,$Q158,$S158,$U158,$W158,$Y158,$AA158,#REF!,#REF!),2)-$B158/2&lt;=I158,(ROUND(AVERAGE($C158,$E158,$G158,$I158,$K158,$M158,$O158,$Q158,$S158,$U158,$W158,$Y158,$AA158,#REF!,#REF!),2)+$B158/2&gt;=I158)),($G$5/$B$5),0))))</f>
        <v>0.79207920792079212</v>
      </c>
      <c r="K158" s="216" t="str">
        <f t="shared" si="68"/>
        <v/>
      </c>
      <c r="L158" s="217" t="str">
        <f>IF($A158="","",IF(K158="","",IF($K$4="Media aritmética",(K158&lt;=$B158)*($G$5/$B$5)+(K158&gt;$B158)*0,IF(AND(ROUND(AVERAGE($C158,$E158,$G158,$I158,$K158,$M158,$O158,$Q158,$S158,$U158,$W158,$Y158,$AA158,#REF!,#REF!),2)-$B158/2&lt;=K158,(ROUND(AVERAGE($C158,$E158,$G158,$I158,$K158,$M158,$O158,$Q158,$S158,$U158,$W158,$Y158,$AA158,#REF!,#REF!),2)+$B158/2&gt;=K158)),($G$5/$B$5),0))))</f>
        <v/>
      </c>
      <c r="M158" s="216">
        <f t="shared" si="69"/>
        <v>135000</v>
      </c>
      <c r="N158" s="217">
        <f>IF($A158="","",IF(M158="","",IF($K$4="Media aritmética",(M158&lt;=$B158)*($G$5/$B$5)+(M158&gt;$B158)*0,IF(AND(ROUND(AVERAGE($C158,$E158,$G158,$I158,$K158,$M158,$O158,$Q158,$S158,$U158,$W158,$Y158,$AA158,#REF!,#REF!),2)-$B158/2&lt;=M158,(ROUND(AVERAGE($C158,$E158,$G158,$I158,$K158,$M158,$O158,$Q158,$S158,$U158,$W158,$Y158,$AA158,#REF!,#REF!),2)+$B158/2&gt;=M158)),($G$5/$B$5),0))))</f>
        <v>0</v>
      </c>
      <c r="O158" s="216" t="str">
        <f t="shared" si="70"/>
        <v/>
      </c>
      <c r="P158" s="217" t="str">
        <f>IF($A158="","",IF(O158="","",IF($K$4="Media aritmética",(O158&lt;=$B158)*($G$5/$B$5)+(O158&gt;$B158)*0,IF(AND(ROUND(AVERAGE($C158,$E158,$G158,$I158,$K158,$M158,$O158,$Q158,$S158,$U158,$W158,$Y158,$AA158,#REF!,#REF!),2)-$B158/2&lt;=O158,(ROUND(AVERAGE($C158,$E158,$G158,$I158,$K158,$M158,$O158,$Q158,$S158,$U158,$W158,$Y158,$AA158,#REF!,#REF!),2)+$B158/2&gt;=O158)),($G$5/$B$5),0))))</f>
        <v/>
      </c>
      <c r="Q158" s="216">
        <f t="shared" si="71"/>
        <v>70000</v>
      </c>
      <c r="R158" s="217">
        <f>IF($A158="","",IF(Q158="","",IF($K$4="Media aritmética",(Q158&lt;=$B158)*($G$5/$B$5)+(Q158&gt;$B158)*0,IF(AND(ROUND(AVERAGE($C158,$E158,$G158,$I158,$K158,$M158,$O158,$Q158,$S158,$U158,$W158,$Y158,$AA158,#REF!,#REF!),2)-$B158/2&lt;=Q158,(ROUND(AVERAGE($C158,$E158,$G158,$I158,$K158,$M158,$O158,$Q158,$S158,$U158,$W158,$Y158,$AA158,#REF!,#REF!),2)+$B158/2&gt;=Q158)),($G$5/$B$5),0))))</f>
        <v>0.79207920792079212</v>
      </c>
      <c r="S158" s="216">
        <f t="shared" si="72"/>
        <v>102000</v>
      </c>
      <c r="T158" s="217">
        <f>IF($A158="","",IF(S158="","",IF($K$4="Media aritmética",(S158&lt;=$B158)*($G$5/$B$5)+(S158&gt;$B158)*0,IF(AND(ROUND(AVERAGE($C158,$E158,$G158,$I158,$K158,$M158,$O158,$Q158,$S158,$U158,$W158,$Y158,$AA158,#REF!,#REF!),2)-$B158/2&lt;=S158,(ROUND(AVERAGE($C158,$E158,$G158,$I158,$K158,$M158,$O158,$Q158,$S158,$U158,$W158,$Y158,$AA158,#REF!,#REF!),2)+$B158/2&gt;=S158)),($G$5/$B$5),0))))</f>
        <v>0.79207920792079212</v>
      </c>
      <c r="U158" s="216">
        <f t="shared" si="73"/>
        <v>110000</v>
      </c>
      <c r="V158" s="217">
        <f>IF($A158="","",IF(U158="","",IF($K$4="Media aritmética",(U158&lt;=$B158)*($G$5/$B$5)+(U158&gt;$B158)*0,IF(AND(ROUND(AVERAGE($C158,$E158,$G158,$I158,$K158,$M158,$O158,$Q158,$S158,$U158,$W158,$Y158,$AA158,#REF!,#REF!),2)-$B158/2&lt;=U158,(ROUND(AVERAGE($C158,$E158,$G158,$I158,$K158,$M158,$O158,$Q158,$S158,$U158,$W158,$Y158,$AA158,#REF!,#REF!),2)+$B158/2&gt;=U158)),($G$5/$B$5),0))))</f>
        <v>0.79207920792079212</v>
      </c>
      <c r="W158" s="216" t="str">
        <f t="shared" si="74"/>
        <v/>
      </c>
      <c r="X158" s="217" t="str">
        <f>IF($A158="","",IF(W158="","",IF($K$4="Media aritmética",(W158&lt;=$B158)*($G$5/$B$5)+(W158&gt;$B158)*0,IF(AND(ROUND(AVERAGE($C158,$E158,$G158,$I158,$K158,$M158,$O158,$Q158,$S158,$U158,$W158,$Y158,$AA158,#REF!,#REF!),2)-$B158/2&lt;=W158,(ROUND(AVERAGE($C158,$E158,$G158,$I158,$K158,$M158,$O158,$Q158,$S158,$U158,$W158,$Y158,$AA158,#REF!,#REF!),2)+$B158/2&gt;=W158)),($G$5/$B$5),0))))</f>
        <v/>
      </c>
      <c r="Y158" s="216">
        <f t="shared" si="75"/>
        <v>108000</v>
      </c>
      <c r="Z158" s="217">
        <f>IF($A158="","",IF(Y158="","",IF($K$4="Media aritmética",(Y158&lt;=$B158)*($G$5/$B$5)+(Y158&gt;$B158)*0,IF(AND(ROUND(AVERAGE($C158,$E158,$G158,$I158,$K158,$M158,$O158,$Q158,$S158,$U158,$W158,$Y158,$AA158,#REF!,#REF!),2)-$B158/2&lt;=Y158,(ROUND(AVERAGE($C158,$E158,$G158,$I158,$K158,$M158,$O158,$Q158,$S158,$U158,$W158,$Y158,$AA158,#REF!,#REF!),2)+$B158/2&gt;=Y158)),($G$5/$B$5),0))))</f>
        <v>0.79207920792079212</v>
      </c>
      <c r="AA158" s="216">
        <f t="shared" si="76"/>
        <v>250000</v>
      </c>
      <c r="AB158" s="217">
        <f>IF($A158="","",IF(AA158="","",IF($K$4="Media aritmética",(AA158&lt;=$B158)*($G$5/$B$5)+(AA158&gt;$B158)*0,IF(AND(ROUND(AVERAGE($C158,$E158,$G158,$I158,$K158,$M158,$O158,$Q158,$S158,$U158,$W158,$Y158,$AA158,#REF!,#REF!),2)-$B158/2&lt;=AA158,(ROUND(AVERAGE($C158,$E158,$G158,$I158,$K158,$M158,$O158,$Q158,$S158,$U158,$W158,$Y158,$AA158,#REF!,#REF!),2)+$B158/2&gt;=AA158)),($G$5/$B$5),0))))</f>
        <v>0</v>
      </c>
    </row>
    <row r="159" spans="1:28" s="210" customFormat="1" ht="21" customHeight="1">
      <c r="A159" s="221" t="s">
        <v>563</v>
      </c>
      <c r="B159" s="222">
        <f t="shared" si="77"/>
        <v>686944.33</v>
      </c>
      <c r="C159" s="216">
        <f t="shared" si="64"/>
        <v>678900</v>
      </c>
      <c r="D159" s="217">
        <f>IF($A159="","",IF(C159="","",IF($K$4="Media aritmética",(C159&lt;=$B159)*($G$5/$B$5)+(C159&gt;$B159)*0,IF(AND(ROUND(AVERAGE($C159,$E159,$G159,$I159,$K159,$M159,$O159,$Q159,$S159,$U159,$W159,$Y159,$AA159,#REF!,#REF!),2)-$B159/2&lt;=C159,(ROUND(AVERAGE($C159,$E159,$G159,$I159,$K159,$M159,$O159,$Q159,$S159,$U159,$W159,$Y159,$AA159,#REF!,#REF!),2)+$B159/2&gt;=C159)),($G$5/$B$5),0))))</f>
        <v>0.79207920792079212</v>
      </c>
      <c r="E159" s="216">
        <f t="shared" si="65"/>
        <v>660000</v>
      </c>
      <c r="F159" s="217">
        <f>IF($A159="","",IF(E159="","",IF($K$4="Media aritmética",(E159&lt;=$B159)*($G$5/$B$5)+(E159&gt;$B159)*0,IF(AND(ROUND(AVERAGE($C159,$E159,$G159,$I159,$K159,$M159,$O159,$Q159,$S159,$U159,$W159,$Y159,$AA159,#REF!,#REF!),2)-$B159/2&lt;=E159,(ROUND(AVERAGE($C159,$E159,$G159,$I159,$K159,$M159,$O159,$Q159,$S159,$U159,$W159,$Y159,$AA159,#REF!,#REF!),2)+$B159/2&gt;=E159)),($G$5/$B$5),0))))</f>
        <v>0.79207920792079212</v>
      </c>
      <c r="G159" s="216" t="str">
        <f t="shared" si="66"/>
        <v/>
      </c>
      <c r="H159" s="217" t="str">
        <f>IF($A159="","",IF(G159="","",IF($K$4="Media aritmética",(G159&lt;=$B159)*($G$5/$B$5)+(G159&gt;$B159)*0,IF(AND(ROUND(AVERAGE($C159,$E159,$G159,$I159,$K159,$M159,$O159,$Q159,$S159,$U159,$W159,$Y159,$AA159,#REF!,#REF!),2)-$B159/2&lt;=G159,(ROUND(AVERAGE($C159,$E159,$G159,$I159,$K159,$M159,$O159,$Q159,$S159,$U159,$W159,$Y159,$AA159,#REF!,#REF!),2)+$B159/2&gt;=G159)),($G$5/$B$5),0))))</f>
        <v/>
      </c>
      <c r="I159" s="216">
        <f t="shared" si="67"/>
        <v>670599</v>
      </c>
      <c r="J159" s="217">
        <f>IF($A159="","",IF(I159="","",IF($K$4="Media aritmética",(I159&lt;=$B159)*($G$5/$B$5)+(I159&gt;$B159)*0,IF(AND(ROUND(AVERAGE($C159,$E159,$G159,$I159,$K159,$M159,$O159,$Q159,$S159,$U159,$W159,$Y159,$AA159,#REF!,#REF!),2)-$B159/2&lt;=I159,(ROUND(AVERAGE($C159,$E159,$G159,$I159,$K159,$M159,$O159,$Q159,$S159,$U159,$W159,$Y159,$AA159,#REF!,#REF!),2)+$B159/2&gt;=I159)),($G$5/$B$5),0))))</f>
        <v>0.79207920792079212</v>
      </c>
      <c r="K159" s="216" t="str">
        <f t="shared" si="68"/>
        <v/>
      </c>
      <c r="L159" s="217" t="str">
        <f>IF($A159="","",IF(K159="","",IF($K$4="Media aritmética",(K159&lt;=$B159)*($G$5/$B$5)+(K159&gt;$B159)*0,IF(AND(ROUND(AVERAGE($C159,$E159,$G159,$I159,$K159,$M159,$O159,$Q159,$S159,$U159,$W159,$Y159,$AA159,#REF!,#REF!),2)-$B159/2&lt;=K159,(ROUND(AVERAGE($C159,$E159,$G159,$I159,$K159,$M159,$O159,$Q159,$S159,$U159,$W159,$Y159,$AA159,#REF!,#REF!),2)+$B159/2&gt;=K159)),($G$5/$B$5),0))))</f>
        <v/>
      </c>
      <c r="M159" s="216">
        <f t="shared" si="69"/>
        <v>525000</v>
      </c>
      <c r="N159" s="217">
        <f>IF($A159="","",IF(M159="","",IF($K$4="Media aritmética",(M159&lt;=$B159)*($G$5/$B$5)+(M159&gt;$B159)*0,IF(AND(ROUND(AVERAGE($C159,$E159,$G159,$I159,$K159,$M159,$O159,$Q159,$S159,$U159,$W159,$Y159,$AA159,#REF!,#REF!),2)-$B159/2&lt;=M159,(ROUND(AVERAGE($C159,$E159,$G159,$I159,$K159,$M159,$O159,$Q159,$S159,$U159,$W159,$Y159,$AA159,#REF!,#REF!),2)+$B159/2&gt;=M159)),($G$5/$B$5),0))))</f>
        <v>0.79207920792079212</v>
      </c>
      <c r="O159" s="216" t="str">
        <f t="shared" si="70"/>
        <v/>
      </c>
      <c r="P159" s="217" t="str">
        <f>IF($A159="","",IF(O159="","",IF($K$4="Media aritmética",(O159&lt;=$B159)*($G$5/$B$5)+(O159&gt;$B159)*0,IF(AND(ROUND(AVERAGE($C159,$E159,$G159,$I159,$K159,$M159,$O159,$Q159,$S159,$U159,$W159,$Y159,$AA159,#REF!,#REF!),2)-$B159/2&lt;=O159,(ROUND(AVERAGE($C159,$E159,$G159,$I159,$K159,$M159,$O159,$Q159,$S159,$U159,$W159,$Y159,$AA159,#REF!,#REF!),2)+$B159/2&gt;=O159)),($G$5/$B$5),0))))</f>
        <v/>
      </c>
      <c r="Q159" s="216">
        <f t="shared" si="71"/>
        <v>507000</v>
      </c>
      <c r="R159" s="217">
        <f>IF($A159="","",IF(Q159="","",IF($K$4="Media aritmética",(Q159&lt;=$B159)*($G$5/$B$5)+(Q159&gt;$B159)*0,IF(AND(ROUND(AVERAGE($C159,$E159,$G159,$I159,$K159,$M159,$O159,$Q159,$S159,$U159,$W159,$Y159,$AA159,#REF!,#REF!),2)-$B159/2&lt;=Q159,(ROUND(AVERAGE($C159,$E159,$G159,$I159,$K159,$M159,$O159,$Q159,$S159,$U159,$W159,$Y159,$AA159,#REF!,#REF!),2)+$B159/2&gt;=Q159)),($G$5/$B$5),0))))</f>
        <v>0.79207920792079212</v>
      </c>
      <c r="S159" s="216">
        <f t="shared" si="72"/>
        <v>516000</v>
      </c>
      <c r="T159" s="217">
        <f>IF($A159="","",IF(S159="","",IF($K$4="Media aritmética",(S159&lt;=$B159)*($G$5/$B$5)+(S159&gt;$B159)*0,IF(AND(ROUND(AVERAGE($C159,$E159,$G159,$I159,$K159,$M159,$O159,$Q159,$S159,$U159,$W159,$Y159,$AA159,#REF!,#REF!),2)-$B159/2&lt;=S159,(ROUND(AVERAGE($C159,$E159,$G159,$I159,$K159,$M159,$O159,$Q159,$S159,$U159,$W159,$Y159,$AA159,#REF!,#REF!),2)+$B159/2&gt;=S159)),($G$5/$B$5),0))))</f>
        <v>0.79207920792079212</v>
      </c>
      <c r="U159" s="216">
        <f t="shared" si="73"/>
        <v>510000</v>
      </c>
      <c r="V159" s="217">
        <f>IF($A159="","",IF(U159="","",IF($K$4="Media aritmética",(U159&lt;=$B159)*($G$5/$B$5)+(U159&gt;$B159)*0,IF(AND(ROUND(AVERAGE($C159,$E159,$G159,$I159,$K159,$M159,$O159,$Q159,$S159,$U159,$W159,$Y159,$AA159,#REF!,#REF!),2)-$B159/2&lt;=U159,(ROUND(AVERAGE($C159,$E159,$G159,$I159,$K159,$M159,$O159,$Q159,$S159,$U159,$W159,$Y159,$AA159,#REF!,#REF!),2)+$B159/2&gt;=U159)),($G$5/$B$5),0))))</f>
        <v>0.79207920792079212</v>
      </c>
      <c r="W159" s="216" t="str">
        <f t="shared" si="74"/>
        <v/>
      </c>
      <c r="X159" s="217" t="str">
        <f>IF($A159="","",IF(W159="","",IF($K$4="Media aritmética",(W159&lt;=$B159)*($G$5/$B$5)+(W159&gt;$B159)*0,IF(AND(ROUND(AVERAGE($C159,$E159,$G159,$I159,$K159,$M159,$O159,$Q159,$S159,$U159,$W159,$Y159,$AA159,#REF!,#REF!),2)-$B159/2&lt;=W159,(ROUND(AVERAGE($C159,$E159,$G159,$I159,$K159,$M159,$O159,$Q159,$S159,$U159,$W159,$Y159,$AA159,#REF!,#REF!),2)+$B159/2&gt;=W159)),($G$5/$B$5),0))))</f>
        <v/>
      </c>
      <c r="Y159" s="216">
        <f t="shared" si="75"/>
        <v>495000</v>
      </c>
      <c r="Z159" s="217">
        <f>IF($A159="","",IF(Y159="","",IF($K$4="Media aritmética",(Y159&lt;=$B159)*($G$5/$B$5)+(Y159&gt;$B159)*0,IF(AND(ROUND(AVERAGE($C159,$E159,$G159,$I159,$K159,$M159,$O159,$Q159,$S159,$U159,$W159,$Y159,$AA159,#REF!,#REF!),2)-$B159/2&lt;=Y159,(ROUND(AVERAGE($C159,$E159,$G159,$I159,$K159,$M159,$O159,$Q159,$S159,$U159,$W159,$Y159,$AA159,#REF!,#REF!),2)+$B159/2&gt;=Y159)),($G$5/$B$5),0))))</f>
        <v>0.79207920792079212</v>
      </c>
      <c r="AA159" s="216">
        <f t="shared" si="76"/>
        <v>1620000</v>
      </c>
      <c r="AB159" s="217">
        <f>IF($A159="","",IF(AA159="","",IF($K$4="Media aritmética",(AA159&lt;=$B159)*($G$5/$B$5)+(AA159&gt;$B159)*0,IF(AND(ROUND(AVERAGE($C159,$E159,$G159,$I159,$K159,$M159,$O159,$Q159,$S159,$U159,$W159,$Y159,$AA159,#REF!,#REF!),2)-$B159/2&lt;=AA159,(ROUND(AVERAGE($C159,$E159,$G159,$I159,$K159,$M159,$O159,$Q159,$S159,$U159,$W159,$Y159,$AA159,#REF!,#REF!),2)+$B159/2&gt;=AA159)),($G$5/$B$5),0))))</f>
        <v>0</v>
      </c>
    </row>
    <row r="160" spans="1:28" s="210" customFormat="1" ht="21" customHeight="1">
      <c r="A160" s="221" t="s">
        <v>571</v>
      </c>
      <c r="B160" s="222">
        <f t="shared" si="77"/>
        <v>751238.22</v>
      </c>
      <c r="C160" s="216">
        <f t="shared" si="64"/>
        <v>949000</v>
      </c>
      <c r="D160" s="217">
        <f>IF($A160="","",IF(C160="","",IF($K$4="Media aritmética",(C160&lt;=$B160)*($G$5/$B$5)+(C160&gt;$B160)*0,IF(AND(ROUND(AVERAGE($C160,$E160,$G160,$I160,$K160,$M160,$O160,$Q160,$S160,$U160,$W160,$Y160,$AA160,#REF!,#REF!),2)-$B160/2&lt;=C160,(ROUND(AVERAGE($C160,$E160,$G160,$I160,$K160,$M160,$O160,$Q160,$S160,$U160,$W160,$Y160,$AA160,#REF!,#REF!),2)+$B160/2&gt;=C160)),($G$5/$B$5),0))))</f>
        <v>0</v>
      </c>
      <c r="E160" s="216">
        <f t="shared" si="65"/>
        <v>780000</v>
      </c>
      <c r="F160" s="217">
        <f>IF($A160="","",IF(E160="","",IF($K$4="Media aritmética",(E160&lt;=$B160)*($G$5/$B$5)+(E160&gt;$B160)*0,IF(AND(ROUND(AVERAGE($C160,$E160,$G160,$I160,$K160,$M160,$O160,$Q160,$S160,$U160,$W160,$Y160,$AA160,#REF!,#REF!),2)-$B160/2&lt;=E160,(ROUND(AVERAGE($C160,$E160,$G160,$I160,$K160,$M160,$O160,$Q160,$S160,$U160,$W160,$Y160,$AA160,#REF!,#REF!),2)+$B160/2&gt;=E160)),($G$5/$B$5),0))))</f>
        <v>0</v>
      </c>
      <c r="G160" s="216" t="str">
        <f t="shared" si="66"/>
        <v/>
      </c>
      <c r="H160" s="217" t="str">
        <f>IF($A160="","",IF(G160="","",IF($K$4="Media aritmética",(G160&lt;=$B160)*($G$5/$B$5)+(G160&gt;$B160)*0,IF(AND(ROUND(AVERAGE($C160,$E160,$G160,$I160,$K160,$M160,$O160,$Q160,$S160,$U160,$W160,$Y160,$AA160,#REF!,#REF!),2)-$B160/2&lt;=G160,(ROUND(AVERAGE($C160,$E160,$G160,$I160,$K160,$M160,$O160,$Q160,$S160,$U160,$W160,$Y160,$AA160,#REF!,#REF!),2)+$B160/2&gt;=G160)),($G$5/$B$5),0))))</f>
        <v/>
      </c>
      <c r="I160" s="216">
        <f t="shared" si="67"/>
        <v>937144</v>
      </c>
      <c r="J160" s="217">
        <f>IF($A160="","",IF(I160="","",IF($K$4="Media aritmética",(I160&lt;=$B160)*($G$5/$B$5)+(I160&gt;$B160)*0,IF(AND(ROUND(AVERAGE($C160,$E160,$G160,$I160,$K160,$M160,$O160,$Q160,$S160,$U160,$W160,$Y160,$AA160,#REF!,#REF!),2)-$B160/2&lt;=I160,(ROUND(AVERAGE($C160,$E160,$G160,$I160,$K160,$M160,$O160,$Q160,$S160,$U160,$W160,$Y160,$AA160,#REF!,#REF!),2)+$B160/2&gt;=I160)),($G$5/$B$5),0))))</f>
        <v>0</v>
      </c>
      <c r="K160" s="216" t="str">
        <f t="shared" si="68"/>
        <v/>
      </c>
      <c r="L160" s="217" t="str">
        <f>IF($A160="","",IF(K160="","",IF($K$4="Media aritmética",(K160&lt;=$B160)*($G$5/$B$5)+(K160&gt;$B160)*0,IF(AND(ROUND(AVERAGE($C160,$E160,$G160,$I160,$K160,$M160,$O160,$Q160,$S160,$U160,$W160,$Y160,$AA160,#REF!,#REF!),2)-$B160/2&lt;=K160,(ROUND(AVERAGE($C160,$E160,$G160,$I160,$K160,$M160,$O160,$Q160,$S160,$U160,$W160,$Y160,$AA160,#REF!,#REF!),2)+$B160/2&gt;=K160)),($G$5/$B$5),0))))</f>
        <v/>
      </c>
      <c r="M160" s="216">
        <f t="shared" si="69"/>
        <v>1248000</v>
      </c>
      <c r="N160" s="217">
        <f>IF($A160="","",IF(M160="","",IF($K$4="Media aritmética",(M160&lt;=$B160)*($G$5/$B$5)+(M160&gt;$B160)*0,IF(AND(ROUND(AVERAGE($C160,$E160,$G160,$I160,$K160,$M160,$O160,$Q160,$S160,$U160,$W160,$Y160,$AA160,#REF!,#REF!),2)-$B160/2&lt;=M160,(ROUND(AVERAGE($C160,$E160,$G160,$I160,$K160,$M160,$O160,$Q160,$S160,$U160,$W160,$Y160,$AA160,#REF!,#REF!),2)+$B160/2&gt;=M160)),($G$5/$B$5),0))))</f>
        <v>0</v>
      </c>
      <c r="O160" s="216" t="str">
        <f t="shared" si="70"/>
        <v/>
      </c>
      <c r="P160" s="217" t="str">
        <f>IF($A160="","",IF(O160="","",IF($K$4="Media aritmética",(O160&lt;=$B160)*($G$5/$B$5)+(O160&gt;$B160)*0,IF(AND(ROUND(AVERAGE($C160,$E160,$G160,$I160,$K160,$M160,$O160,$Q160,$S160,$U160,$W160,$Y160,$AA160,#REF!,#REF!),2)-$B160/2&lt;=O160,(ROUND(AVERAGE($C160,$E160,$G160,$I160,$K160,$M160,$O160,$Q160,$S160,$U160,$W160,$Y160,$AA160,#REF!,#REF!),2)+$B160/2&gt;=O160)),($G$5/$B$5),0))))</f>
        <v/>
      </c>
      <c r="Q160" s="216">
        <f t="shared" si="71"/>
        <v>572000</v>
      </c>
      <c r="R160" s="217">
        <f>IF($A160="","",IF(Q160="","",IF($K$4="Media aritmética",(Q160&lt;=$B160)*($G$5/$B$5)+(Q160&gt;$B160)*0,IF(AND(ROUND(AVERAGE($C160,$E160,$G160,$I160,$K160,$M160,$O160,$Q160,$S160,$U160,$W160,$Y160,$AA160,#REF!,#REF!),2)-$B160/2&lt;=Q160,(ROUND(AVERAGE($C160,$E160,$G160,$I160,$K160,$M160,$O160,$Q160,$S160,$U160,$W160,$Y160,$AA160,#REF!,#REF!),2)+$B160/2&gt;=Q160)),($G$5/$B$5),0))))</f>
        <v>0.79207920792079212</v>
      </c>
      <c r="S160" s="216">
        <f t="shared" si="72"/>
        <v>468000</v>
      </c>
      <c r="T160" s="217">
        <f>IF($A160="","",IF(S160="","",IF($K$4="Media aritmética",(S160&lt;=$B160)*($G$5/$B$5)+(S160&gt;$B160)*0,IF(AND(ROUND(AVERAGE($C160,$E160,$G160,$I160,$K160,$M160,$O160,$Q160,$S160,$U160,$W160,$Y160,$AA160,#REF!,#REF!),2)-$B160/2&lt;=S160,(ROUND(AVERAGE($C160,$E160,$G160,$I160,$K160,$M160,$O160,$Q160,$S160,$U160,$W160,$Y160,$AA160,#REF!,#REF!),2)+$B160/2&gt;=S160)),($G$5/$B$5),0))))</f>
        <v>0.79207920792079212</v>
      </c>
      <c r="U160" s="216">
        <f t="shared" si="73"/>
        <v>494000</v>
      </c>
      <c r="V160" s="217">
        <f>IF($A160="","",IF(U160="","",IF($K$4="Media aritmética",(U160&lt;=$B160)*($G$5/$B$5)+(U160&gt;$B160)*0,IF(AND(ROUND(AVERAGE($C160,$E160,$G160,$I160,$K160,$M160,$O160,$Q160,$S160,$U160,$W160,$Y160,$AA160,#REF!,#REF!),2)-$B160/2&lt;=U160,(ROUND(AVERAGE($C160,$E160,$G160,$I160,$K160,$M160,$O160,$Q160,$S160,$U160,$W160,$Y160,$AA160,#REF!,#REF!),2)+$B160/2&gt;=U160)),($G$5/$B$5),0))))</f>
        <v>0.79207920792079212</v>
      </c>
      <c r="W160" s="216" t="str">
        <f t="shared" si="74"/>
        <v/>
      </c>
      <c r="X160" s="217" t="str">
        <f>IF($A160="","",IF(W160="","",IF($K$4="Media aritmética",(W160&lt;=$B160)*($G$5/$B$5)+(W160&gt;$B160)*0,IF(AND(ROUND(AVERAGE($C160,$E160,$G160,$I160,$K160,$M160,$O160,$Q160,$S160,$U160,$W160,$Y160,$AA160,#REF!,#REF!),2)-$B160/2&lt;=W160,(ROUND(AVERAGE($C160,$E160,$G160,$I160,$K160,$M160,$O160,$Q160,$S160,$U160,$W160,$Y160,$AA160,#REF!,#REF!),2)+$B160/2&gt;=W160)),($G$5/$B$5),0))))</f>
        <v/>
      </c>
      <c r="Y160" s="216">
        <f t="shared" si="75"/>
        <v>481000</v>
      </c>
      <c r="Z160" s="217">
        <f>IF($A160="","",IF(Y160="","",IF($K$4="Media aritmética",(Y160&lt;=$B160)*($G$5/$B$5)+(Y160&gt;$B160)*0,IF(AND(ROUND(AVERAGE($C160,$E160,$G160,$I160,$K160,$M160,$O160,$Q160,$S160,$U160,$W160,$Y160,$AA160,#REF!,#REF!),2)-$B160/2&lt;=Y160,(ROUND(AVERAGE($C160,$E160,$G160,$I160,$K160,$M160,$O160,$Q160,$S160,$U160,$W160,$Y160,$AA160,#REF!,#REF!),2)+$B160/2&gt;=Y160)),($G$5/$B$5),0))))</f>
        <v>0.79207920792079212</v>
      </c>
      <c r="AA160" s="216">
        <f t="shared" si="76"/>
        <v>832000</v>
      </c>
      <c r="AB160" s="217">
        <f>IF($A160="","",IF(AA160="","",IF($K$4="Media aritmética",(AA160&lt;=$B160)*($G$5/$B$5)+(AA160&gt;$B160)*0,IF(AND(ROUND(AVERAGE($C160,$E160,$G160,$I160,$K160,$M160,$O160,$Q160,$S160,$U160,$W160,$Y160,$AA160,#REF!,#REF!),2)-$B160/2&lt;=AA160,(ROUND(AVERAGE($C160,$E160,$G160,$I160,$K160,$M160,$O160,$Q160,$S160,$U160,$W160,$Y160,$AA160,#REF!,#REF!),2)+$B160/2&gt;=AA160)),($G$5/$B$5),0))))</f>
        <v>0</v>
      </c>
    </row>
    <row r="161" spans="1:28" s="210" customFormat="1" ht="21" customHeight="1">
      <c r="A161" s="221" t="s">
        <v>575</v>
      </c>
      <c r="B161" s="222">
        <f t="shared" si="77"/>
        <v>491345</v>
      </c>
      <c r="C161" s="216">
        <f t="shared" si="64"/>
        <v>729000</v>
      </c>
      <c r="D161" s="217">
        <f>IF($A161="","",IF(C161="","",IF($K$4="Media aritmética",(C161&lt;=$B161)*($G$5/$B$5)+(C161&gt;$B161)*0,IF(AND(ROUND(AVERAGE($C161,$E161,$G161,$I161,$K161,$M161,$O161,$Q161,$S161,$U161,$W161,$Y161,$AA161,#REF!,#REF!),2)-$B161/2&lt;=C161,(ROUND(AVERAGE($C161,$E161,$G161,$I161,$K161,$M161,$O161,$Q161,$S161,$U161,$W161,$Y161,$AA161,#REF!,#REF!),2)+$B161/2&gt;=C161)),($G$5/$B$5),0))))</f>
        <v>0</v>
      </c>
      <c r="E161" s="216">
        <f t="shared" si="65"/>
        <v>675000</v>
      </c>
      <c r="F161" s="217">
        <f>IF($A161="","",IF(E161="","",IF($K$4="Media aritmética",(E161&lt;=$B161)*($G$5/$B$5)+(E161&gt;$B161)*0,IF(AND(ROUND(AVERAGE($C161,$E161,$G161,$I161,$K161,$M161,$O161,$Q161,$S161,$U161,$W161,$Y161,$AA161,#REF!,#REF!),2)-$B161/2&lt;=E161,(ROUND(AVERAGE($C161,$E161,$G161,$I161,$K161,$M161,$O161,$Q161,$S161,$U161,$W161,$Y161,$AA161,#REF!,#REF!),2)+$B161/2&gt;=E161)),($G$5/$B$5),0))))</f>
        <v>0</v>
      </c>
      <c r="G161" s="216" t="str">
        <f t="shared" si="66"/>
        <v/>
      </c>
      <c r="H161" s="217" t="str">
        <f>IF($A161="","",IF(G161="","",IF($K$4="Media aritmética",(G161&lt;=$B161)*($G$5/$B$5)+(G161&gt;$B161)*0,IF(AND(ROUND(AVERAGE($C161,$E161,$G161,$I161,$K161,$M161,$O161,$Q161,$S161,$U161,$W161,$Y161,$AA161,#REF!,#REF!),2)-$B161/2&lt;=G161,(ROUND(AVERAGE($C161,$E161,$G161,$I161,$K161,$M161,$O161,$Q161,$S161,$U161,$W161,$Y161,$AA161,#REF!,#REF!),2)+$B161/2&gt;=G161)),($G$5/$B$5),0))))</f>
        <v/>
      </c>
      <c r="I161" s="216">
        <f t="shared" si="67"/>
        <v>725355</v>
      </c>
      <c r="J161" s="217">
        <f>IF($A161="","",IF(I161="","",IF($K$4="Media aritmética",(I161&lt;=$B161)*($G$5/$B$5)+(I161&gt;$B161)*0,IF(AND(ROUND(AVERAGE($C161,$E161,$G161,$I161,$K161,$M161,$O161,$Q161,$S161,$U161,$W161,$Y161,$AA161,#REF!,#REF!),2)-$B161/2&lt;=I161,(ROUND(AVERAGE($C161,$E161,$G161,$I161,$K161,$M161,$O161,$Q161,$S161,$U161,$W161,$Y161,$AA161,#REF!,#REF!),2)+$B161/2&gt;=I161)),($G$5/$B$5),0))))</f>
        <v>0</v>
      </c>
      <c r="K161" s="216" t="str">
        <f t="shared" si="68"/>
        <v/>
      </c>
      <c r="L161" s="217" t="str">
        <f>IF($A161="","",IF(K161="","",IF($K$4="Media aritmética",(K161&lt;=$B161)*($G$5/$B$5)+(K161&gt;$B161)*0,IF(AND(ROUND(AVERAGE($C161,$E161,$G161,$I161,$K161,$M161,$O161,$Q161,$S161,$U161,$W161,$Y161,$AA161,#REF!,#REF!),2)-$B161/2&lt;=K161,(ROUND(AVERAGE($C161,$E161,$G161,$I161,$K161,$M161,$O161,$Q161,$S161,$U161,$W161,$Y161,$AA161,#REF!,#REF!),2)+$B161/2&gt;=K161)),($G$5/$B$5),0))))</f>
        <v/>
      </c>
      <c r="M161" s="216">
        <f t="shared" si="69"/>
        <v>306000</v>
      </c>
      <c r="N161" s="217">
        <f>IF($A161="","",IF(M161="","",IF($K$4="Media aritmética",(M161&lt;=$B161)*($G$5/$B$5)+(M161&gt;$B161)*0,IF(AND(ROUND(AVERAGE($C161,$E161,$G161,$I161,$K161,$M161,$O161,$Q161,$S161,$U161,$W161,$Y161,$AA161,#REF!,#REF!),2)-$B161/2&lt;=M161,(ROUND(AVERAGE($C161,$E161,$G161,$I161,$K161,$M161,$O161,$Q161,$S161,$U161,$W161,$Y161,$AA161,#REF!,#REF!),2)+$B161/2&gt;=M161)),($G$5/$B$5),0))))</f>
        <v>0.79207920792079212</v>
      </c>
      <c r="O161" s="216" t="str">
        <f t="shared" si="70"/>
        <v/>
      </c>
      <c r="P161" s="217" t="str">
        <f>IF($A161="","",IF(O161="","",IF($K$4="Media aritmética",(O161&lt;=$B161)*($G$5/$B$5)+(O161&gt;$B161)*0,IF(AND(ROUND(AVERAGE($C161,$E161,$G161,$I161,$K161,$M161,$O161,$Q161,$S161,$U161,$W161,$Y161,$AA161,#REF!,#REF!),2)-$B161/2&lt;=O161,(ROUND(AVERAGE($C161,$E161,$G161,$I161,$K161,$M161,$O161,$Q161,$S161,$U161,$W161,$Y161,$AA161,#REF!,#REF!),2)+$B161/2&gt;=O161)),($G$5/$B$5),0))))</f>
        <v/>
      </c>
      <c r="Q161" s="216">
        <f t="shared" si="71"/>
        <v>315000</v>
      </c>
      <c r="R161" s="217">
        <f>IF($A161="","",IF(Q161="","",IF($K$4="Media aritmética",(Q161&lt;=$B161)*($G$5/$B$5)+(Q161&gt;$B161)*0,IF(AND(ROUND(AVERAGE($C161,$E161,$G161,$I161,$K161,$M161,$O161,$Q161,$S161,$U161,$W161,$Y161,$AA161,#REF!,#REF!),2)-$B161/2&lt;=Q161,(ROUND(AVERAGE($C161,$E161,$G161,$I161,$K161,$M161,$O161,$Q161,$S161,$U161,$W161,$Y161,$AA161,#REF!,#REF!),2)+$B161/2&gt;=Q161)),($G$5/$B$5),0))))</f>
        <v>0.79207920792079212</v>
      </c>
      <c r="S161" s="216">
        <f t="shared" si="72"/>
        <v>360000</v>
      </c>
      <c r="T161" s="217">
        <f>IF($A161="","",IF(S161="","",IF($K$4="Media aritmética",(S161&lt;=$B161)*($G$5/$B$5)+(S161&gt;$B161)*0,IF(AND(ROUND(AVERAGE($C161,$E161,$G161,$I161,$K161,$M161,$O161,$Q161,$S161,$U161,$W161,$Y161,$AA161,#REF!,#REF!),2)-$B161/2&lt;=S161,(ROUND(AVERAGE($C161,$E161,$G161,$I161,$K161,$M161,$O161,$Q161,$S161,$U161,$W161,$Y161,$AA161,#REF!,#REF!),2)+$B161/2&gt;=S161)),($G$5/$B$5),0))))</f>
        <v>0.79207920792079212</v>
      </c>
      <c r="U161" s="216">
        <f t="shared" si="73"/>
        <v>405000</v>
      </c>
      <c r="V161" s="217">
        <f>IF($A161="","",IF(U161="","",IF($K$4="Media aritmética",(U161&lt;=$B161)*($G$5/$B$5)+(U161&gt;$B161)*0,IF(AND(ROUND(AVERAGE($C161,$E161,$G161,$I161,$K161,$M161,$O161,$Q161,$S161,$U161,$W161,$Y161,$AA161,#REF!,#REF!),2)-$B161/2&lt;=U161,(ROUND(AVERAGE($C161,$E161,$G161,$I161,$K161,$M161,$O161,$Q161,$S161,$U161,$W161,$Y161,$AA161,#REF!,#REF!),2)+$B161/2&gt;=U161)),($G$5/$B$5),0))))</f>
        <v>0.79207920792079212</v>
      </c>
      <c r="W161" s="216" t="str">
        <f t="shared" si="74"/>
        <v/>
      </c>
      <c r="X161" s="217" t="str">
        <f>IF($A161="","",IF(W161="","",IF($K$4="Media aritmética",(W161&lt;=$B161)*($G$5/$B$5)+(W161&gt;$B161)*0,IF(AND(ROUND(AVERAGE($C161,$E161,$G161,$I161,$K161,$M161,$O161,$Q161,$S161,$U161,$W161,$Y161,$AA161,#REF!,#REF!),2)-$B161/2&lt;=W161,(ROUND(AVERAGE($C161,$E161,$G161,$I161,$K161,$M161,$O161,$Q161,$S161,$U161,$W161,$Y161,$AA161,#REF!,#REF!),2)+$B161/2&gt;=W161)),($G$5/$B$5),0))))</f>
        <v/>
      </c>
      <c r="Y161" s="216">
        <f t="shared" si="75"/>
        <v>405000</v>
      </c>
      <c r="Z161" s="217">
        <f>IF($A161="","",IF(Y161="","",IF($K$4="Media aritmética",(Y161&lt;=$B161)*($G$5/$B$5)+(Y161&gt;$B161)*0,IF(AND(ROUND(AVERAGE($C161,$E161,$G161,$I161,$K161,$M161,$O161,$Q161,$S161,$U161,$W161,$Y161,$AA161,#REF!,#REF!),2)-$B161/2&lt;=Y161,(ROUND(AVERAGE($C161,$E161,$G161,$I161,$K161,$M161,$O161,$Q161,$S161,$U161,$W161,$Y161,$AA161,#REF!,#REF!),2)+$B161/2&gt;=Y161)),($G$5/$B$5),0))))</f>
        <v>0.79207920792079212</v>
      </c>
      <c r="AA161" s="216">
        <f t="shared" si="76"/>
        <v>501750</v>
      </c>
      <c r="AB161" s="217">
        <f>IF($A161="","",IF(AA161="","",IF($K$4="Media aritmética",(AA161&lt;=$B161)*($G$5/$B$5)+(AA161&gt;$B161)*0,IF(AND(ROUND(AVERAGE($C161,$E161,$G161,$I161,$K161,$M161,$O161,$Q161,$S161,$U161,$W161,$Y161,$AA161,#REF!,#REF!),2)-$B161/2&lt;=AA161,(ROUND(AVERAGE($C161,$E161,$G161,$I161,$K161,$M161,$O161,$Q161,$S161,$U161,$W161,$Y161,$AA161,#REF!,#REF!),2)+$B161/2&gt;=AA161)),($G$5/$B$5),0))))</f>
        <v>0</v>
      </c>
    </row>
    <row r="162" spans="1:28" s="210" customFormat="1" ht="21" customHeight="1">
      <c r="A162" s="221" t="s">
        <v>584</v>
      </c>
      <c r="B162" s="222">
        <f t="shared" si="77"/>
        <v>603266.67000000004</v>
      </c>
      <c r="C162" s="216">
        <f t="shared" si="64"/>
        <v>555000</v>
      </c>
      <c r="D162" s="217">
        <f>IF($A162="","",IF(C162="","",IF($K$4="Media aritmética",(C162&lt;=$B162)*($G$5/$B$5)+(C162&gt;$B162)*0,IF(AND(ROUND(AVERAGE($C162,$E162,$G162,$I162,$K162,$M162,$O162,$Q162,$S162,$U162,$W162,$Y162,$AA162,#REF!,#REF!),2)-$B162/2&lt;=C162,(ROUND(AVERAGE($C162,$E162,$G162,$I162,$K162,$M162,$O162,$Q162,$S162,$U162,$W162,$Y162,$AA162,#REF!,#REF!),2)+$B162/2&gt;=C162)),($G$5/$B$5),0))))</f>
        <v>0.79207920792079212</v>
      </c>
      <c r="E162" s="216">
        <f t="shared" si="65"/>
        <v>900000</v>
      </c>
      <c r="F162" s="217">
        <f>IF($A162="","",IF(E162="","",IF($K$4="Media aritmética",(E162&lt;=$B162)*($G$5/$B$5)+(E162&gt;$B162)*0,IF(AND(ROUND(AVERAGE($C162,$E162,$G162,$I162,$K162,$M162,$O162,$Q162,$S162,$U162,$W162,$Y162,$AA162,#REF!,#REF!),2)-$B162/2&lt;=E162,(ROUND(AVERAGE($C162,$E162,$G162,$I162,$K162,$M162,$O162,$Q162,$S162,$U162,$W162,$Y162,$AA162,#REF!,#REF!),2)+$B162/2&gt;=E162)),($G$5/$B$5),0))))</f>
        <v>0</v>
      </c>
      <c r="G162" s="216" t="str">
        <f t="shared" si="66"/>
        <v/>
      </c>
      <c r="H162" s="217" t="str">
        <f>IF($A162="","",IF(G162="","",IF($K$4="Media aritmética",(G162&lt;=$B162)*($G$5/$B$5)+(G162&gt;$B162)*0,IF(AND(ROUND(AVERAGE($C162,$E162,$G162,$I162,$K162,$M162,$O162,$Q162,$S162,$U162,$W162,$Y162,$AA162,#REF!,#REF!),2)-$B162/2&lt;=G162,(ROUND(AVERAGE($C162,$E162,$G162,$I162,$K162,$M162,$O162,$Q162,$S162,$U162,$W162,$Y162,$AA162,#REF!,#REF!),2)+$B162/2&gt;=G162)),($G$5/$B$5),0))))</f>
        <v/>
      </c>
      <c r="I162" s="216">
        <f t="shared" si="67"/>
        <v>548000</v>
      </c>
      <c r="J162" s="217">
        <f>IF($A162="","",IF(I162="","",IF($K$4="Media aritmética",(I162&lt;=$B162)*($G$5/$B$5)+(I162&gt;$B162)*0,IF(AND(ROUND(AVERAGE($C162,$E162,$G162,$I162,$K162,$M162,$O162,$Q162,$S162,$U162,$W162,$Y162,$AA162,#REF!,#REF!),2)-$B162/2&lt;=I162,(ROUND(AVERAGE($C162,$E162,$G162,$I162,$K162,$M162,$O162,$Q162,$S162,$U162,$W162,$Y162,$AA162,#REF!,#REF!),2)+$B162/2&gt;=I162)),($G$5/$B$5),0))))</f>
        <v>0.79207920792079212</v>
      </c>
      <c r="K162" s="216" t="str">
        <f t="shared" si="68"/>
        <v/>
      </c>
      <c r="L162" s="217" t="str">
        <f>IF($A162="","",IF(K162="","",IF($K$4="Media aritmética",(K162&lt;=$B162)*($G$5/$B$5)+(K162&gt;$B162)*0,IF(AND(ROUND(AVERAGE($C162,$E162,$G162,$I162,$K162,$M162,$O162,$Q162,$S162,$U162,$W162,$Y162,$AA162,#REF!,#REF!),2)-$B162/2&lt;=K162,(ROUND(AVERAGE($C162,$E162,$G162,$I162,$K162,$M162,$O162,$Q162,$S162,$U162,$W162,$Y162,$AA162,#REF!,#REF!),2)+$B162/2&gt;=K162)),($G$5/$B$5),0))))</f>
        <v/>
      </c>
      <c r="M162" s="216">
        <f t="shared" si="69"/>
        <v>1080000</v>
      </c>
      <c r="N162" s="217">
        <f>IF($A162="","",IF(M162="","",IF($K$4="Media aritmética",(M162&lt;=$B162)*($G$5/$B$5)+(M162&gt;$B162)*0,IF(AND(ROUND(AVERAGE($C162,$E162,$G162,$I162,$K162,$M162,$O162,$Q162,$S162,$U162,$W162,$Y162,$AA162,#REF!,#REF!),2)-$B162/2&lt;=M162,(ROUND(AVERAGE($C162,$E162,$G162,$I162,$K162,$M162,$O162,$Q162,$S162,$U162,$W162,$Y162,$AA162,#REF!,#REF!),2)+$B162/2&gt;=M162)),($G$5/$B$5),0))))</f>
        <v>0</v>
      </c>
      <c r="O162" s="216" t="str">
        <f t="shared" si="70"/>
        <v/>
      </c>
      <c r="P162" s="217" t="str">
        <f>IF($A162="","",IF(O162="","",IF($K$4="Media aritmética",(O162&lt;=$B162)*($G$5/$B$5)+(O162&gt;$B162)*0,IF(AND(ROUND(AVERAGE($C162,$E162,$G162,$I162,$K162,$M162,$O162,$Q162,$S162,$U162,$W162,$Y162,$AA162,#REF!,#REF!),2)-$B162/2&lt;=O162,(ROUND(AVERAGE($C162,$E162,$G162,$I162,$K162,$M162,$O162,$Q162,$S162,$U162,$W162,$Y162,$AA162,#REF!,#REF!),2)+$B162/2&gt;=O162)),($G$5/$B$5),0))))</f>
        <v/>
      </c>
      <c r="Q162" s="216">
        <f t="shared" si="71"/>
        <v>400000</v>
      </c>
      <c r="R162" s="217">
        <f>IF($A162="","",IF(Q162="","",IF($K$4="Media aritmética",(Q162&lt;=$B162)*($G$5/$B$5)+(Q162&gt;$B162)*0,IF(AND(ROUND(AVERAGE($C162,$E162,$G162,$I162,$K162,$M162,$O162,$Q162,$S162,$U162,$W162,$Y162,$AA162,#REF!,#REF!),2)-$B162/2&lt;=Q162,(ROUND(AVERAGE($C162,$E162,$G162,$I162,$K162,$M162,$O162,$Q162,$S162,$U162,$W162,$Y162,$AA162,#REF!,#REF!),2)+$B162/2&gt;=Q162)),($G$5/$B$5),0))))</f>
        <v>0.79207920792079212</v>
      </c>
      <c r="S162" s="216">
        <f t="shared" si="72"/>
        <v>610000</v>
      </c>
      <c r="T162" s="217">
        <f>IF($A162="","",IF(S162="","",IF($K$4="Media aritmética",(S162&lt;=$B162)*($G$5/$B$5)+(S162&gt;$B162)*0,IF(AND(ROUND(AVERAGE($C162,$E162,$G162,$I162,$K162,$M162,$O162,$Q162,$S162,$U162,$W162,$Y162,$AA162,#REF!,#REF!),2)-$B162/2&lt;=S162,(ROUND(AVERAGE($C162,$E162,$G162,$I162,$K162,$M162,$O162,$Q162,$S162,$U162,$W162,$Y162,$AA162,#REF!,#REF!),2)+$B162/2&gt;=S162)),($G$5/$B$5),0))))</f>
        <v>0</v>
      </c>
      <c r="U162" s="216">
        <f t="shared" si="73"/>
        <v>620000</v>
      </c>
      <c r="V162" s="217">
        <f>IF($A162="","",IF(U162="","",IF($K$4="Media aritmética",(U162&lt;=$B162)*($G$5/$B$5)+(U162&gt;$B162)*0,IF(AND(ROUND(AVERAGE($C162,$E162,$G162,$I162,$K162,$M162,$O162,$Q162,$S162,$U162,$W162,$Y162,$AA162,#REF!,#REF!),2)-$B162/2&lt;=U162,(ROUND(AVERAGE($C162,$E162,$G162,$I162,$K162,$M162,$O162,$Q162,$S162,$U162,$W162,$Y162,$AA162,#REF!,#REF!),2)+$B162/2&gt;=U162)),($G$5/$B$5),0))))</f>
        <v>0</v>
      </c>
      <c r="W162" s="216" t="str">
        <f t="shared" si="74"/>
        <v/>
      </c>
      <c r="X162" s="217" t="str">
        <f>IF($A162="","",IF(W162="","",IF($K$4="Media aritmética",(W162&lt;=$B162)*($G$5/$B$5)+(W162&gt;$B162)*0,IF(AND(ROUND(AVERAGE($C162,$E162,$G162,$I162,$K162,$M162,$O162,$Q162,$S162,$U162,$W162,$Y162,$AA162,#REF!,#REF!),2)-$B162/2&lt;=W162,(ROUND(AVERAGE($C162,$E162,$G162,$I162,$K162,$M162,$O162,$Q162,$S162,$U162,$W162,$Y162,$AA162,#REF!,#REF!),2)+$B162/2&gt;=W162)),($G$5/$B$5),0))))</f>
        <v/>
      </c>
      <c r="Y162" s="216">
        <f t="shared" si="75"/>
        <v>604000</v>
      </c>
      <c r="Z162" s="217">
        <f>IF($A162="","",IF(Y162="","",IF($K$4="Media aritmética",(Y162&lt;=$B162)*($G$5/$B$5)+(Y162&gt;$B162)*0,IF(AND(ROUND(AVERAGE($C162,$E162,$G162,$I162,$K162,$M162,$O162,$Q162,$S162,$U162,$W162,$Y162,$AA162,#REF!,#REF!),2)-$B162/2&lt;=Y162,(ROUND(AVERAGE($C162,$E162,$G162,$I162,$K162,$M162,$O162,$Q162,$S162,$U162,$W162,$Y162,$AA162,#REF!,#REF!),2)+$B162/2&gt;=Y162)),($G$5/$B$5),0))))</f>
        <v>0</v>
      </c>
      <c r="AA162" s="216">
        <f t="shared" si="76"/>
        <v>112400</v>
      </c>
      <c r="AB162" s="217">
        <f>IF($A162="","",IF(AA162="","",IF($K$4="Media aritmética",(AA162&lt;=$B162)*($G$5/$B$5)+(AA162&gt;$B162)*0,IF(AND(ROUND(AVERAGE($C162,$E162,$G162,$I162,$K162,$M162,$O162,$Q162,$S162,$U162,$W162,$Y162,$AA162,#REF!,#REF!),2)-$B162/2&lt;=AA162,(ROUND(AVERAGE($C162,$E162,$G162,$I162,$K162,$M162,$O162,$Q162,$S162,$U162,$W162,$Y162,$AA162,#REF!,#REF!),2)+$B162/2&gt;=AA162)),($G$5/$B$5),0))))</f>
        <v>0.79207920792079212</v>
      </c>
    </row>
    <row r="163" spans="1:28" s="210" customFormat="1" ht="21" customHeight="1">
      <c r="A163" s="221" t="s">
        <v>586</v>
      </c>
      <c r="B163" s="222">
        <f t="shared" si="77"/>
        <v>303120</v>
      </c>
      <c r="C163" s="216">
        <f t="shared" si="64"/>
        <v>261400</v>
      </c>
      <c r="D163" s="217">
        <f>IF($A163="","",IF(C163="","",IF($K$4="Media aritmética",(C163&lt;=$B163)*($G$5/$B$5)+(C163&gt;$B163)*0,IF(AND(ROUND(AVERAGE($C163,$E163,$G163,$I163,$K163,$M163,$O163,$Q163,$S163,$U163,$W163,$Y163,$AA163,#REF!,#REF!),2)-$B163/2&lt;=C163,(ROUND(AVERAGE($C163,$E163,$G163,$I163,$K163,$M163,$O163,$Q163,$S163,$U163,$W163,$Y163,$AA163,#REF!,#REF!),2)+$B163/2&gt;=C163)),($G$5/$B$5),0))))</f>
        <v>0.79207920792079212</v>
      </c>
      <c r="E163" s="216">
        <f t="shared" si="65"/>
        <v>240000</v>
      </c>
      <c r="F163" s="217">
        <f>IF($A163="","",IF(E163="","",IF($K$4="Media aritmética",(E163&lt;=$B163)*($G$5/$B$5)+(E163&gt;$B163)*0,IF(AND(ROUND(AVERAGE($C163,$E163,$G163,$I163,$K163,$M163,$O163,$Q163,$S163,$U163,$W163,$Y163,$AA163,#REF!,#REF!),2)-$B163/2&lt;=E163,(ROUND(AVERAGE($C163,$E163,$G163,$I163,$K163,$M163,$O163,$Q163,$S163,$U163,$W163,$Y163,$AA163,#REF!,#REF!),2)+$B163/2&gt;=E163)),($G$5/$B$5),0))))</f>
        <v>0.79207920792079212</v>
      </c>
      <c r="G163" s="216" t="str">
        <f t="shared" si="66"/>
        <v/>
      </c>
      <c r="H163" s="217" t="str">
        <f>IF($A163="","",IF(G163="","",IF($K$4="Media aritmética",(G163&lt;=$B163)*($G$5/$B$5)+(G163&gt;$B163)*0,IF(AND(ROUND(AVERAGE($C163,$E163,$G163,$I163,$K163,$M163,$O163,$Q163,$S163,$U163,$W163,$Y163,$AA163,#REF!,#REF!),2)-$B163/2&lt;=G163,(ROUND(AVERAGE($C163,$E163,$G163,$I163,$K163,$M163,$O163,$Q163,$S163,$U163,$W163,$Y163,$AA163,#REF!,#REF!),2)+$B163/2&gt;=G163)),($G$5/$B$5),0))))</f>
        <v/>
      </c>
      <c r="I163" s="216">
        <f t="shared" si="67"/>
        <v>260680</v>
      </c>
      <c r="J163" s="217">
        <f>IF($A163="","",IF(I163="","",IF($K$4="Media aritmética",(I163&lt;=$B163)*($G$5/$B$5)+(I163&gt;$B163)*0,IF(AND(ROUND(AVERAGE($C163,$E163,$G163,$I163,$K163,$M163,$O163,$Q163,$S163,$U163,$W163,$Y163,$AA163,#REF!,#REF!),2)-$B163/2&lt;=I163,(ROUND(AVERAGE($C163,$E163,$G163,$I163,$K163,$M163,$O163,$Q163,$S163,$U163,$W163,$Y163,$AA163,#REF!,#REF!),2)+$B163/2&gt;=I163)),($G$5/$B$5),0))))</f>
        <v>0.79207920792079212</v>
      </c>
      <c r="K163" s="216" t="str">
        <f t="shared" si="68"/>
        <v/>
      </c>
      <c r="L163" s="217" t="str">
        <f>IF($A163="","",IF(K163="","",IF($K$4="Media aritmética",(K163&lt;=$B163)*($G$5/$B$5)+(K163&gt;$B163)*0,IF(AND(ROUND(AVERAGE($C163,$E163,$G163,$I163,$K163,$M163,$O163,$Q163,$S163,$U163,$W163,$Y163,$AA163,#REF!,#REF!),2)-$B163/2&lt;=K163,(ROUND(AVERAGE($C163,$E163,$G163,$I163,$K163,$M163,$O163,$Q163,$S163,$U163,$W163,$Y163,$AA163,#REF!,#REF!),2)+$B163/2&gt;=K163)),($G$5/$B$5),0))))</f>
        <v/>
      </c>
      <c r="M163" s="216">
        <f t="shared" si="69"/>
        <v>410000</v>
      </c>
      <c r="N163" s="217">
        <f>IF($A163="","",IF(M163="","",IF($K$4="Media aritmética",(M163&lt;=$B163)*($G$5/$B$5)+(M163&gt;$B163)*0,IF(AND(ROUND(AVERAGE($C163,$E163,$G163,$I163,$K163,$M163,$O163,$Q163,$S163,$U163,$W163,$Y163,$AA163,#REF!,#REF!),2)-$B163/2&lt;=M163,(ROUND(AVERAGE($C163,$E163,$G163,$I163,$K163,$M163,$O163,$Q163,$S163,$U163,$W163,$Y163,$AA163,#REF!,#REF!),2)+$B163/2&gt;=M163)),($G$5/$B$5),0))))</f>
        <v>0</v>
      </c>
      <c r="O163" s="216" t="str">
        <f t="shared" si="70"/>
        <v/>
      </c>
      <c r="P163" s="217" t="str">
        <f>IF($A163="","",IF(O163="","",IF($K$4="Media aritmética",(O163&lt;=$B163)*($G$5/$B$5)+(O163&gt;$B163)*0,IF(AND(ROUND(AVERAGE($C163,$E163,$G163,$I163,$K163,$M163,$O163,$Q163,$S163,$U163,$W163,$Y163,$AA163,#REF!,#REF!),2)-$B163/2&lt;=O163,(ROUND(AVERAGE($C163,$E163,$G163,$I163,$K163,$M163,$O163,$Q163,$S163,$U163,$W163,$Y163,$AA163,#REF!,#REF!),2)+$B163/2&gt;=O163)),($G$5/$B$5),0))))</f>
        <v/>
      </c>
      <c r="Q163" s="216">
        <f t="shared" si="71"/>
        <v>360000</v>
      </c>
      <c r="R163" s="217">
        <f>IF($A163="","",IF(Q163="","",IF($K$4="Media aritmética",(Q163&lt;=$B163)*($G$5/$B$5)+(Q163&gt;$B163)*0,IF(AND(ROUND(AVERAGE($C163,$E163,$G163,$I163,$K163,$M163,$O163,$Q163,$S163,$U163,$W163,$Y163,$AA163,#REF!,#REF!),2)-$B163/2&lt;=Q163,(ROUND(AVERAGE($C163,$E163,$G163,$I163,$K163,$M163,$O163,$Q163,$S163,$U163,$W163,$Y163,$AA163,#REF!,#REF!),2)+$B163/2&gt;=Q163)),($G$5/$B$5),0))))</f>
        <v>0</v>
      </c>
      <c r="S163" s="216">
        <f t="shared" si="72"/>
        <v>390000</v>
      </c>
      <c r="T163" s="217">
        <f>IF($A163="","",IF(S163="","",IF($K$4="Media aritmética",(S163&lt;=$B163)*($G$5/$B$5)+(S163&gt;$B163)*0,IF(AND(ROUND(AVERAGE($C163,$E163,$G163,$I163,$K163,$M163,$O163,$Q163,$S163,$U163,$W163,$Y163,$AA163,#REF!,#REF!),2)-$B163/2&lt;=S163,(ROUND(AVERAGE($C163,$E163,$G163,$I163,$K163,$M163,$O163,$Q163,$S163,$U163,$W163,$Y163,$AA163,#REF!,#REF!),2)+$B163/2&gt;=S163)),($G$5/$B$5),0))))</f>
        <v>0</v>
      </c>
      <c r="U163" s="216">
        <f t="shared" si="73"/>
        <v>360000</v>
      </c>
      <c r="V163" s="217">
        <f>IF($A163="","",IF(U163="","",IF($K$4="Media aritmética",(U163&lt;=$B163)*($G$5/$B$5)+(U163&gt;$B163)*0,IF(AND(ROUND(AVERAGE($C163,$E163,$G163,$I163,$K163,$M163,$O163,$Q163,$S163,$U163,$W163,$Y163,$AA163,#REF!,#REF!),2)-$B163/2&lt;=U163,(ROUND(AVERAGE($C163,$E163,$G163,$I163,$K163,$M163,$O163,$Q163,$S163,$U163,$W163,$Y163,$AA163,#REF!,#REF!),2)+$B163/2&gt;=U163)),($G$5/$B$5),0))))</f>
        <v>0</v>
      </c>
      <c r="W163" s="216" t="str">
        <f t="shared" si="74"/>
        <v/>
      </c>
      <c r="X163" s="217" t="str">
        <f>IF($A163="","",IF(W163="","",IF($K$4="Media aritmética",(W163&lt;=$B163)*($G$5/$B$5)+(W163&gt;$B163)*0,IF(AND(ROUND(AVERAGE($C163,$E163,$G163,$I163,$K163,$M163,$O163,$Q163,$S163,$U163,$W163,$Y163,$AA163,#REF!,#REF!),2)-$B163/2&lt;=W163,(ROUND(AVERAGE($C163,$E163,$G163,$I163,$K163,$M163,$O163,$Q163,$S163,$U163,$W163,$Y163,$AA163,#REF!,#REF!),2)+$B163/2&gt;=W163)),($G$5/$B$5),0))))</f>
        <v/>
      </c>
      <c r="Y163" s="216">
        <f t="shared" si="75"/>
        <v>350000</v>
      </c>
      <c r="Z163" s="217">
        <f>IF($A163="","",IF(Y163="","",IF($K$4="Media aritmética",(Y163&lt;=$B163)*($G$5/$B$5)+(Y163&gt;$B163)*0,IF(AND(ROUND(AVERAGE($C163,$E163,$G163,$I163,$K163,$M163,$O163,$Q163,$S163,$U163,$W163,$Y163,$AA163,#REF!,#REF!),2)-$B163/2&lt;=Y163,(ROUND(AVERAGE($C163,$E163,$G163,$I163,$K163,$M163,$O163,$Q163,$S163,$U163,$W163,$Y163,$AA163,#REF!,#REF!),2)+$B163/2&gt;=Y163)),($G$5/$B$5),0))))</f>
        <v>0</v>
      </c>
      <c r="AA163" s="216">
        <f t="shared" si="76"/>
        <v>96000</v>
      </c>
      <c r="AB163" s="217">
        <f>IF($A163="","",IF(AA163="","",IF($K$4="Media aritmética",(AA163&lt;=$B163)*($G$5/$B$5)+(AA163&gt;$B163)*0,IF(AND(ROUND(AVERAGE($C163,$E163,$G163,$I163,$K163,$M163,$O163,$Q163,$S163,$U163,$W163,$Y163,$AA163,#REF!,#REF!),2)-$B163/2&lt;=AA163,(ROUND(AVERAGE($C163,$E163,$G163,$I163,$K163,$M163,$O163,$Q163,$S163,$U163,$W163,$Y163,$AA163,#REF!,#REF!),2)+$B163/2&gt;=AA163)),($G$5/$B$5),0))))</f>
        <v>0.79207920792079212</v>
      </c>
    </row>
    <row r="164" spans="1:28" s="210" customFormat="1" ht="21" customHeight="1">
      <c r="A164" s="221" t="s">
        <v>588</v>
      </c>
      <c r="B164" s="222">
        <f t="shared" si="77"/>
        <v>162402.67000000001</v>
      </c>
      <c r="C164" s="216">
        <f t="shared" si="64"/>
        <v>9600</v>
      </c>
      <c r="D164" s="217">
        <f>IF($A164="","",IF(C164="","",IF($K$4="Media aritmética",(C164&lt;=$B164)*($G$5/$B$5)+(C164&gt;$B164)*0,IF(AND(ROUND(AVERAGE($C164,$E164,$G164,$I164,$K164,$M164,$O164,$Q164,$S164,$U164,$W164,$Y164,$AA164,#REF!,#REF!),2)-$B164/2&lt;=C164,(ROUND(AVERAGE($C164,$E164,$G164,$I164,$K164,$M164,$O164,$Q164,$S164,$U164,$W164,$Y164,$AA164,#REF!,#REF!),2)+$B164/2&gt;=C164)),($G$5/$B$5),0))))</f>
        <v>0.79207920792079212</v>
      </c>
      <c r="E164" s="216">
        <f t="shared" si="65"/>
        <v>240000</v>
      </c>
      <c r="F164" s="217">
        <f>IF($A164="","",IF(E164="","",IF($K$4="Media aritmética",(E164&lt;=$B164)*($G$5/$B$5)+(E164&gt;$B164)*0,IF(AND(ROUND(AVERAGE($C164,$E164,$G164,$I164,$K164,$M164,$O164,$Q164,$S164,$U164,$W164,$Y164,$AA164,#REF!,#REF!),2)-$B164/2&lt;=E164,(ROUND(AVERAGE($C164,$E164,$G164,$I164,$K164,$M164,$O164,$Q164,$S164,$U164,$W164,$Y164,$AA164,#REF!,#REF!),2)+$B164/2&gt;=E164)),($G$5/$B$5),0))))</f>
        <v>0</v>
      </c>
      <c r="G164" s="216" t="str">
        <f t="shared" si="66"/>
        <v/>
      </c>
      <c r="H164" s="217" t="str">
        <f>IF($A164="","",IF(G164="","",IF($K$4="Media aritmética",(G164&lt;=$B164)*($G$5/$B$5)+(G164&gt;$B164)*0,IF(AND(ROUND(AVERAGE($C164,$E164,$G164,$I164,$K164,$M164,$O164,$Q164,$S164,$U164,$W164,$Y164,$AA164,#REF!,#REF!),2)-$B164/2&lt;=G164,(ROUND(AVERAGE($C164,$E164,$G164,$I164,$K164,$M164,$O164,$Q164,$S164,$U164,$W164,$Y164,$AA164,#REF!,#REF!),2)+$B164/2&gt;=G164)),($G$5/$B$5),0))))</f>
        <v/>
      </c>
      <c r="I164" s="216">
        <f t="shared" si="67"/>
        <v>9424</v>
      </c>
      <c r="J164" s="217">
        <f>IF($A164="","",IF(I164="","",IF($K$4="Media aritmética",(I164&lt;=$B164)*($G$5/$B$5)+(I164&gt;$B164)*0,IF(AND(ROUND(AVERAGE($C164,$E164,$G164,$I164,$K164,$M164,$O164,$Q164,$S164,$U164,$W164,$Y164,$AA164,#REF!,#REF!),2)-$B164/2&lt;=I164,(ROUND(AVERAGE($C164,$E164,$G164,$I164,$K164,$M164,$O164,$Q164,$S164,$U164,$W164,$Y164,$AA164,#REF!,#REF!),2)+$B164/2&gt;=I164)),($G$5/$B$5),0))))</f>
        <v>0.79207920792079212</v>
      </c>
      <c r="K164" s="216" t="str">
        <f t="shared" si="68"/>
        <v/>
      </c>
      <c r="L164" s="217" t="str">
        <f>IF($A164="","",IF(K164="","",IF($K$4="Media aritmética",(K164&lt;=$B164)*($G$5/$B$5)+(K164&gt;$B164)*0,IF(AND(ROUND(AVERAGE($C164,$E164,$G164,$I164,$K164,$M164,$O164,$Q164,$S164,$U164,$W164,$Y164,$AA164,#REF!,#REF!),2)-$B164/2&lt;=K164,(ROUND(AVERAGE($C164,$E164,$G164,$I164,$K164,$M164,$O164,$Q164,$S164,$U164,$W164,$Y164,$AA164,#REF!,#REF!),2)+$B164/2&gt;=K164)),($G$5/$B$5),0))))</f>
        <v/>
      </c>
      <c r="M164" s="216">
        <f t="shared" si="69"/>
        <v>290000</v>
      </c>
      <c r="N164" s="217">
        <f>IF($A164="","",IF(M164="","",IF($K$4="Media aritmética",(M164&lt;=$B164)*($G$5/$B$5)+(M164&gt;$B164)*0,IF(AND(ROUND(AVERAGE($C164,$E164,$G164,$I164,$K164,$M164,$O164,$Q164,$S164,$U164,$W164,$Y164,$AA164,#REF!,#REF!),2)-$B164/2&lt;=M164,(ROUND(AVERAGE($C164,$E164,$G164,$I164,$K164,$M164,$O164,$Q164,$S164,$U164,$W164,$Y164,$AA164,#REF!,#REF!),2)+$B164/2&gt;=M164)),($G$5/$B$5),0))))</f>
        <v>0</v>
      </c>
      <c r="O164" s="216" t="str">
        <f t="shared" si="70"/>
        <v/>
      </c>
      <c r="P164" s="217" t="str">
        <f>IF($A164="","",IF(O164="","",IF($K$4="Media aritmética",(O164&lt;=$B164)*($G$5/$B$5)+(O164&gt;$B164)*0,IF(AND(ROUND(AVERAGE($C164,$E164,$G164,$I164,$K164,$M164,$O164,$Q164,$S164,$U164,$W164,$Y164,$AA164,#REF!,#REF!),2)-$B164/2&lt;=O164,(ROUND(AVERAGE($C164,$E164,$G164,$I164,$K164,$M164,$O164,$Q164,$S164,$U164,$W164,$Y164,$AA164,#REF!,#REF!),2)+$B164/2&gt;=O164)),($G$5/$B$5),0))))</f>
        <v/>
      </c>
      <c r="Q164" s="216">
        <f t="shared" si="71"/>
        <v>300000</v>
      </c>
      <c r="R164" s="217">
        <f>IF($A164="","",IF(Q164="","",IF($K$4="Media aritmética",(Q164&lt;=$B164)*($G$5/$B$5)+(Q164&gt;$B164)*0,IF(AND(ROUND(AVERAGE($C164,$E164,$G164,$I164,$K164,$M164,$O164,$Q164,$S164,$U164,$W164,$Y164,$AA164,#REF!,#REF!),2)-$B164/2&lt;=Q164,(ROUND(AVERAGE($C164,$E164,$G164,$I164,$K164,$M164,$O164,$Q164,$S164,$U164,$W164,$Y164,$AA164,#REF!,#REF!),2)+$B164/2&gt;=Q164)),($G$5/$B$5),0))))</f>
        <v>0</v>
      </c>
      <c r="S164" s="216">
        <f t="shared" si="72"/>
        <v>172000</v>
      </c>
      <c r="T164" s="217">
        <f>IF($A164="","",IF(S164="","",IF($K$4="Media aritmética",(S164&lt;=$B164)*($G$5/$B$5)+(S164&gt;$B164)*0,IF(AND(ROUND(AVERAGE($C164,$E164,$G164,$I164,$K164,$M164,$O164,$Q164,$S164,$U164,$W164,$Y164,$AA164,#REF!,#REF!),2)-$B164/2&lt;=S164,(ROUND(AVERAGE($C164,$E164,$G164,$I164,$K164,$M164,$O164,$Q164,$S164,$U164,$W164,$Y164,$AA164,#REF!,#REF!),2)+$B164/2&gt;=S164)),($G$5/$B$5),0))))</f>
        <v>0</v>
      </c>
      <c r="U164" s="216">
        <f t="shared" si="73"/>
        <v>170000</v>
      </c>
      <c r="V164" s="217">
        <f>IF($A164="","",IF(U164="","",IF($K$4="Media aritmética",(U164&lt;=$B164)*($G$5/$B$5)+(U164&gt;$B164)*0,IF(AND(ROUND(AVERAGE($C164,$E164,$G164,$I164,$K164,$M164,$O164,$Q164,$S164,$U164,$W164,$Y164,$AA164,#REF!,#REF!),2)-$B164/2&lt;=U164,(ROUND(AVERAGE($C164,$E164,$G164,$I164,$K164,$M164,$O164,$Q164,$S164,$U164,$W164,$Y164,$AA164,#REF!,#REF!),2)+$B164/2&gt;=U164)),($G$5/$B$5),0))))</f>
        <v>0</v>
      </c>
      <c r="W164" s="216" t="str">
        <f t="shared" si="74"/>
        <v/>
      </c>
      <c r="X164" s="217" t="str">
        <f>IF($A164="","",IF(W164="","",IF($K$4="Media aritmética",(W164&lt;=$B164)*($G$5/$B$5)+(W164&gt;$B164)*0,IF(AND(ROUND(AVERAGE($C164,$E164,$G164,$I164,$K164,$M164,$O164,$Q164,$S164,$U164,$W164,$Y164,$AA164,#REF!,#REF!),2)-$B164/2&lt;=W164,(ROUND(AVERAGE($C164,$E164,$G164,$I164,$K164,$M164,$O164,$Q164,$S164,$U164,$W164,$Y164,$AA164,#REF!,#REF!),2)+$B164/2&gt;=W164)),($G$5/$B$5),0))))</f>
        <v/>
      </c>
      <c r="Y164" s="216">
        <f t="shared" si="75"/>
        <v>166000</v>
      </c>
      <c r="Z164" s="217">
        <f>IF($A164="","",IF(Y164="","",IF($K$4="Media aritmética",(Y164&lt;=$B164)*($G$5/$B$5)+(Y164&gt;$B164)*0,IF(AND(ROUND(AVERAGE($C164,$E164,$G164,$I164,$K164,$M164,$O164,$Q164,$S164,$U164,$W164,$Y164,$AA164,#REF!,#REF!),2)-$B164/2&lt;=Y164,(ROUND(AVERAGE($C164,$E164,$G164,$I164,$K164,$M164,$O164,$Q164,$S164,$U164,$W164,$Y164,$AA164,#REF!,#REF!),2)+$B164/2&gt;=Y164)),($G$5/$B$5),0))))</f>
        <v>0</v>
      </c>
      <c r="AA164" s="216">
        <f t="shared" si="76"/>
        <v>104600</v>
      </c>
      <c r="AB164" s="217">
        <f>IF($A164="","",IF(AA164="","",IF($K$4="Media aritmética",(AA164&lt;=$B164)*($G$5/$B$5)+(AA164&gt;$B164)*0,IF(AND(ROUND(AVERAGE($C164,$E164,$G164,$I164,$K164,$M164,$O164,$Q164,$S164,$U164,$W164,$Y164,$AA164,#REF!,#REF!),2)-$B164/2&lt;=AA164,(ROUND(AVERAGE($C164,$E164,$G164,$I164,$K164,$M164,$O164,$Q164,$S164,$U164,$W164,$Y164,$AA164,#REF!,#REF!),2)+$B164/2&gt;=AA164)),($G$5/$B$5),0))))</f>
        <v>0.79207920792079212</v>
      </c>
    </row>
    <row r="165" spans="1:28" s="210" customFormat="1" ht="21" customHeight="1">
      <c r="A165" s="221" t="s">
        <v>592</v>
      </c>
      <c r="B165" s="222">
        <f t="shared" si="77"/>
        <v>498403.33</v>
      </c>
      <c r="C165" s="216">
        <f t="shared" si="64"/>
        <v>354200</v>
      </c>
      <c r="D165" s="217">
        <f>IF($A165="","",IF(C165="","",IF($K$4="Media aritmética",(C165&lt;=$B165)*($G$5/$B$5)+(C165&gt;$B165)*0,IF(AND(ROUND(AVERAGE($C165,$E165,$G165,$I165,$K165,$M165,$O165,$Q165,$S165,$U165,$W165,$Y165,$AA165,#REF!,#REF!),2)-$B165/2&lt;=C165,(ROUND(AVERAGE($C165,$E165,$G165,$I165,$K165,$M165,$O165,$Q165,$S165,$U165,$W165,$Y165,$AA165,#REF!,#REF!),2)+$B165/2&gt;=C165)),($G$5/$B$5),0))))</f>
        <v>0.79207920792079212</v>
      </c>
      <c r="E165" s="216">
        <f t="shared" si="65"/>
        <v>600000</v>
      </c>
      <c r="F165" s="217">
        <f>IF($A165="","",IF(E165="","",IF($K$4="Media aritmética",(E165&lt;=$B165)*($G$5/$B$5)+(E165&gt;$B165)*0,IF(AND(ROUND(AVERAGE($C165,$E165,$G165,$I165,$K165,$M165,$O165,$Q165,$S165,$U165,$W165,$Y165,$AA165,#REF!,#REF!),2)-$B165/2&lt;=E165,(ROUND(AVERAGE($C165,$E165,$G165,$I165,$K165,$M165,$O165,$Q165,$S165,$U165,$W165,$Y165,$AA165,#REF!,#REF!),2)+$B165/2&gt;=E165)),($G$5/$B$5),0))))</f>
        <v>0</v>
      </c>
      <c r="G165" s="216" t="str">
        <f t="shared" si="66"/>
        <v/>
      </c>
      <c r="H165" s="217" t="str">
        <f>IF($A165="","",IF(G165="","",IF($K$4="Media aritmética",(G165&lt;=$B165)*($G$5/$B$5)+(G165&gt;$B165)*0,IF(AND(ROUND(AVERAGE($C165,$E165,$G165,$I165,$K165,$M165,$O165,$Q165,$S165,$U165,$W165,$Y165,$AA165,#REF!,#REF!),2)-$B165/2&lt;=G165,(ROUND(AVERAGE($C165,$E165,$G165,$I165,$K165,$M165,$O165,$Q165,$S165,$U165,$W165,$Y165,$AA165,#REF!,#REF!),2)+$B165/2&gt;=G165)),($G$5/$B$5),0))))</f>
        <v/>
      </c>
      <c r="I165" s="216">
        <f t="shared" si="67"/>
        <v>353430</v>
      </c>
      <c r="J165" s="217">
        <f>IF($A165="","",IF(I165="","",IF($K$4="Media aritmética",(I165&lt;=$B165)*($G$5/$B$5)+(I165&gt;$B165)*0,IF(AND(ROUND(AVERAGE($C165,$E165,$G165,$I165,$K165,$M165,$O165,$Q165,$S165,$U165,$W165,$Y165,$AA165,#REF!,#REF!),2)-$B165/2&lt;=I165,(ROUND(AVERAGE($C165,$E165,$G165,$I165,$K165,$M165,$O165,$Q165,$S165,$U165,$W165,$Y165,$AA165,#REF!,#REF!),2)+$B165/2&gt;=I165)),($G$5/$B$5),0))))</f>
        <v>0.79207920792079212</v>
      </c>
      <c r="K165" s="216" t="str">
        <f t="shared" si="68"/>
        <v/>
      </c>
      <c r="L165" s="217" t="str">
        <f>IF($A165="","",IF(K165="","",IF($K$4="Media aritmética",(K165&lt;=$B165)*($G$5/$B$5)+(K165&gt;$B165)*0,IF(AND(ROUND(AVERAGE($C165,$E165,$G165,$I165,$K165,$M165,$O165,$Q165,$S165,$U165,$W165,$Y165,$AA165,#REF!,#REF!),2)-$B165/2&lt;=K165,(ROUND(AVERAGE($C165,$E165,$G165,$I165,$K165,$M165,$O165,$Q165,$S165,$U165,$W165,$Y165,$AA165,#REF!,#REF!),2)+$B165/2&gt;=K165)),($G$5/$B$5),0))))</f>
        <v/>
      </c>
      <c r="M165" s="216">
        <f t="shared" si="69"/>
        <v>430000</v>
      </c>
      <c r="N165" s="217">
        <f>IF($A165="","",IF(M165="","",IF($K$4="Media aritmética",(M165&lt;=$B165)*($G$5/$B$5)+(M165&gt;$B165)*0,IF(AND(ROUND(AVERAGE($C165,$E165,$G165,$I165,$K165,$M165,$O165,$Q165,$S165,$U165,$W165,$Y165,$AA165,#REF!,#REF!),2)-$B165/2&lt;=M165,(ROUND(AVERAGE($C165,$E165,$G165,$I165,$K165,$M165,$O165,$Q165,$S165,$U165,$W165,$Y165,$AA165,#REF!,#REF!),2)+$B165/2&gt;=M165)),($G$5/$B$5),0))))</f>
        <v>0.79207920792079212</v>
      </c>
      <c r="O165" s="216" t="str">
        <f t="shared" si="70"/>
        <v/>
      </c>
      <c r="P165" s="217" t="str">
        <f>IF($A165="","",IF(O165="","",IF($K$4="Media aritmética",(O165&lt;=$B165)*($G$5/$B$5)+(O165&gt;$B165)*0,IF(AND(ROUND(AVERAGE($C165,$E165,$G165,$I165,$K165,$M165,$O165,$Q165,$S165,$U165,$W165,$Y165,$AA165,#REF!,#REF!),2)-$B165/2&lt;=O165,(ROUND(AVERAGE($C165,$E165,$G165,$I165,$K165,$M165,$O165,$Q165,$S165,$U165,$W165,$Y165,$AA165,#REF!,#REF!),2)+$B165/2&gt;=O165)),($G$5/$B$5),0))))</f>
        <v/>
      </c>
      <c r="Q165" s="216">
        <f t="shared" si="71"/>
        <v>800000</v>
      </c>
      <c r="R165" s="217">
        <f>IF($A165="","",IF(Q165="","",IF($K$4="Media aritmética",(Q165&lt;=$B165)*($G$5/$B$5)+(Q165&gt;$B165)*0,IF(AND(ROUND(AVERAGE($C165,$E165,$G165,$I165,$K165,$M165,$O165,$Q165,$S165,$U165,$W165,$Y165,$AA165,#REF!,#REF!),2)-$B165/2&lt;=Q165,(ROUND(AVERAGE($C165,$E165,$G165,$I165,$K165,$M165,$O165,$Q165,$S165,$U165,$W165,$Y165,$AA165,#REF!,#REF!),2)+$B165/2&gt;=Q165)),($G$5/$B$5),0))))</f>
        <v>0</v>
      </c>
      <c r="S165" s="216">
        <f t="shared" si="72"/>
        <v>620000</v>
      </c>
      <c r="T165" s="217">
        <f>IF($A165="","",IF(S165="","",IF($K$4="Media aritmética",(S165&lt;=$B165)*($G$5/$B$5)+(S165&gt;$B165)*0,IF(AND(ROUND(AVERAGE($C165,$E165,$G165,$I165,$K165,$M165,$O165,$Q165,$S165,$U165,$W165,$Y165,$AA165,#REF!,#REF!),2)-$B165/2&lt;=S165,(ROUND(AVERAGE($C165,$E165,$G165,$I165,$K165,$M165,$O165,$Q165,$S165,$U165,$W165,$Y165,$AA165,#REF!,#REF!),2)+$B165/2&gt;=S165)),($G$5/$B$5),0))))</f>
        <v>0</v>
      </c>
      <c r="U165" s="216">
        <f t="shared" si="73"/>
        <v>600000</v>
      </c>
      <c r="V165" s="217">
        <f>IF($A165="","",IF(U165="","",IF($K$4="Media aritmética",(U165&lt;=$B165)*($G$5/$B$5)+(U165&gt;$B165)*0,IF(AND(ROUND(AVERAGE($C165,$E165,$G165,$I165,$K165,$M165,$O165,$Q165,$S165,$U165,$W165,$Y165,$AA165,#REF!,#REF!),2)-$B165/2&lt;=U165,(ROUND(AVERAGE($C165,$E165,$G165,$I165,$K165,$M165,$O165,$Q165,$S165,$U165,$W165,$Y165,$AA165,#REF!,#REF!),2)+$B165/2&gt;=U165)),($G$5/$B$5),0))))</f>
        <v>0</v>
      </c>
      <c r="W165" s="216" t="str">
        <f t="shared" si="74"/>
        <v/>
      </c>
      <c r="X165" s="217" t="str">
        <f>IF($A165="","",IF(W165="","",IF($K$4="Media aritmética",(W165&lt;=$B165)*($G$5/$B$5)+(W165&gt;$B165)*0,IF(AND(ROUND(AVERAGE($C165,$E165,$G165,$I165,$K165,$M165,$O165,$Q165,$S165,$U165,$W165,$Y165,$AA165,#REF!,#REF!),2)-$B165/2&lt;=W165,(ROUND(AVERAGE($C165,$E165,$G165,$I165,$K165,$M165,$O165,$Q165,$S165,$U165,$W165,$Y165,$AA165,#REF!,#REF!),2)+$B165/2&gt;=W165)),($G$5/$B$5),0))))</f>
        <v/>
      </c>
      <c r="Y165" s="216">
        <f t="shared" si="75"/>
        <v>590000</v>
      </c>
      <c r="Z165" s="217">
        <f>IF($A165="","",IF(Y165="","",IF($K$4="Media aritmética",(Y165&lt;=$B165)*($G$5/$B$5)+(Y165&gt;$B165)*0,IF(AND(ROUND(AVERAGE($C165,$E165,$G165,$I165,$K165,$M165,$O165,$Q165,$S165,$U165,$W165,$Y165,$AA165,#REF!,#REF!),2)-$B165/2&lt;=Y165,(ROUND(AVERAGE($C165,$E165,$G165,$I165,$K165,$M165,$O165,$Q165,$S165,$U165,$W165,$Y165,$AA165,#REF!,#REF!),2)+$B165/2&gt;=Y165)),($G$5/$B$5),0))))</f>
        <v>0</v>
      </c>
      <c r="AA165" s="216">
        <f t="shared" si="76"/>
        <v>138000</v>
      </c>
      <c r="AB165" s="217">
        <f>IF($A165="","",IF(AA165="","",IF($K$4="Media aritmética",(AA165&lt;=$B165)*($G$5/$B$5)+(AA165&gt;$B165)*0,IF(AND(ROUND(AVERAGE($C165,$E165,$G165,$I165,$K165,$M165,$O165,$Q165,$S165,$U165,$W165,$Y165,$AA165,#REF!,#REF!),2)-$B165/2&lt;=AA165,(ROUND(AVERAGE($C165,$E165,$G165,$I165,$K165,$M165,$O165,$Q165,$S165,$U165,$W165,$Y165,$AA165,#REF!,#REF!),2)+$B165/2&gt;=AA165)),($G$5/$B$5),0))))</f>
        <v>0.79207920792079212</v>
      </c>
    </row>
    <row r="166" spans="1:28" s="210" customFormat="1" ht="21" customHeight="1">
      <c r="A166" s="221" t="s">
        <v>174</v>
      </c>
      <c r="B166" s="222">
        <f t="shared" si="77"/>
        <v>1859538.67</v>
      </c>
      <c r="C166" s="216">
        <f t="shared" si="64"/>
        <v>256200</v>
      </c>
      <c r="D166" s="217">
        <f>IF($A166="","",IF(C166="","",IF($K$4="Media aritmética",(C166&lt;=$B166)*($G$5/$B$5)+(C166&gt;$B166)*0,IF(AND(ROUND(AVERAGE($C166,$E166,$G166,$I166,$K166,$M166,$O166,$Q166,$S166,$U166,$W166,$Y166,$AA166,#REF!,#REF!),2)-$B166/2&lt;=C166,(ROUND(AVERAGE($C166,$E166,$G166,$I166,$K166,$M166,$O166,$Q166,$S166,$U166,$W166,$Y166,$AA166,#REF!,#REF!),2)+$B166/2&gt;=C166)),($G$5/$B$5),0))))</f>
        <v>0.79207920792079212</v>
      </c>
      <c r="E166" s="216">
        <f t="shared" si="65"/>
        <v>6400000</v>
      </c>
      <c r="F166" s="217">
        <f>IF($A166="","",IF(E166="","",IF($K$4="Media aritmética",(E166&lt;=$B166)*($G$5/$B$5)+(E166&gt;$B166)*0,IF(AND(ROUND(AVERAGE($C166,$E166,$G166,$I166,$K166,$M166,$O166,$Q166,$S166,$U166,$W166,$Y166,$AA166,#REF!,#REF!),2)-$B166/2&lt;=E166,(ROUND(AVERAGE($C166,$E166,$G166,$I166,$K166,$M166,$O166,$Q166,$S166,$U166,$W166,$Y166,$AA166,#REF!,#REF!),2)+$B166/2&gt;=E166)),($G$5/$B$5),0))))</f>
        <v>0</v>
      </c>
      <c r="G166" s="216" t="str">
        <f t="shared" si="66"/>
        <v/>
      </c>
      <c r="H166" s="217" t="str">
        <f>IF($A166="","",IF(G166="","",IF($K$4="Media aritmética",(G166&lt;=$B166)*($G$5/$B$5)+(G166&gt;$B166)*0,IF(AND(ROUND(AVERAGE($C166,$E166,$G166,$I166,$K166,$M166,$O166,$Q166,$S166,$U166,$W166,$Y166,$AA166,#REF!,#REF!),2)-$B166/2&lt;=G166,(ROUND(AVERAGE($C166,$E166,$G166,$I166,$K166,$M166,$O166,$Q166,$S166,$U166,$W166,$Y166,$AA166,#REF!,#REF!),2)+$B166/2&gt;=G166)),($G$5/$B$5),0))))</f>
        <v/>
      </c>
      <c r="I166" s="216">
        <f t="shared" si="67"/>
        <v>255648</v>
      </c>
      <c r="J166" s="217">
        <f>IF($A166="","",IF(I166="","",IF($K$4="Media aritmética",(I166&lt;=$B166)*($G$5/$B$5)+(I166&gt;$B166)*0,IF(AND(ROUND(AVERAGE($C166,$E166,$G166,$I166,$K166,$M166,$O166,$Q166,$S166,$U166,$W166,$Y166,$AA166,#REF!,#REF!),2)-$B166/2&lt;=I166,(ROUND(AVERAGE($C166,$E166,$G166,$I166,$K166,$M166,$O166,$Q166,$S166,$U166,$W166,$Y166,$AA166,#REF!,#REF!),2)+$B166/2&gt;=I166)),($G$5/$B$5),0))))</f>
        <v>0.79207920792079212</v>
      </c>
      <c r="K166" s="216" t="str">
        <f t="shared" si="68"/>
        <v/>
      </c>
      <c r="L166" s="217" t="str">
        <f>IF($A166="","",IF(K166="","",IF($K$4="Media aritmética",(K166&lt;=$B166)*($G$5/$B$5)+(K166&gt;$B166)*0,IF(AND(ROUND(AVERAGE($C166,$E166,$G166,$I166,$K166,$M166,$O166,$Q166,$S166,$U166,$W166,$Y166,$AA166,#REF!,#REF!),2)-$B166/2&lt;=K166,(ROUND(AVERAGE($C166,$E166,$G166,$I166,$K166,$M166,$O166,$Q166,$S166,$U166,$W166,$Y166,$AA166,#REF!,#REF!),2)+$B166/2&gt;=K166)),($G$5/$B$5),0))))</f>
        <v/>
      </c>
      <c r="M166" s="216">
        <f t="shared" si="69"/>
        <v>6904000</v>
      </c>
      <c r="N166" s="217">
        <f>IF($A166="","",IF(M166="","",IF($K$4="Media aritmética",(M166&lt;=$B166)*($G$5/$B$5)+(M166&gt;$B166)*0,IF(AND(ROUND(AVERAGE($C166,$E166,$G166,$I166,$K166,$M166,$O166,$Q166,$S166,$U166,$W166,$Y166,$AA166,#REF!,#REF!),2)-$B166/2&lt;=M166,(ROUND(AVERAGE($C166,$E166,$G166,$I166,$K166,$M166,$O166,$Q166,$S166,$U166,$W166,$Y166,$AA166,#REF!,#REF!),2)+$B166/2&gt;=M166)),($G$5/$B$5),0))))</f>
        <v>0</v>
      </c>
      <c r="O166" s="216" t="str">
        <f t="shared" si="70"/>
        <v/>
      </c>
      <c r="P166" s="217" t="str">
        <f>IF($A166="","",IF(O166="","",IF($K$4="Media aritmética",(O166&lt;=$B166)*($G$5/$B$5)+(O166&gt;$B166)*0,IF(AND(ROUND(AVERAGE($C166,$E166,$G166,$I166,$K166,$M166,$O166,$Q166,$S166,$U166,$W166,$Y166,$AA166,#REF!,#REF!),2)-$B166/2&lt;=O166,(ROUND(AVERAGE($C166,$E166,$G166,$I166,$K166,$M166,$O166,$Q166,$S166,$U166,$W166,$Y166,$AA166,#REF!,#REF!),2)+$B166/2&gt;=O166)),($G$5/$B$5),0))))</f>
        <v/>
      </c>
      <c r="Q166" s="216">
        <f t="shared" si="71"/>
        <v>500000</v>
      </c>
      <c r="R166" s="217">
        <f>IF($A166="","",IF(Q166="","",IF($K$4="Media aritmética",(Q166&lt;=$B166)*($G$5/$B$5)+(Q166&gt;$B166)*0,IF(AND(ROUND(AVERAGE($C166,$E166,$G166,$I166,$K166,$M166,$O166,$Q166,$S166,$U166,$W166,$Y166,$AA166,#REF!,#REF!),2)-$B166/2&lt;=Q166,(ROUND(AVERAGE($C166,$E166,$G166,$I166,$K166,$M166,$O166,$Q166,$S166,$U166,$W166,$Y166,$AA166,#REF!,#REF!),2)+$B166/2&gt;=Q166)),($G$5/$B$5),0))))</f>
        <v>0.79207920792079212</v>
      </c>
      <c r="S166" s="216">
        <f t="shared" si="72"/>
        <v>450000</v>
      </c>
      <c r="T166" s="217">
        <f>IF($A166="","",IF(S166="","",IF($K$4="Media aritmética",(S166&lt;=$B166)*($G$5/$B$5)+(S166&gt;$B166)*0,IF(AND(ROUND(AVERAGE($C166,$E166,$G166,$I166,$K166,$M166,$O166,$Q166,$S166,$U166,$W166,$Y166,$AA166,#REF!,#REF!),2)-$B166/2&lt;=S166,(ROUND(AVERAGE($C166,$E166,$G166,$I166,$K166,$M166,$O166,$Q166,$S166,$U166,$W166,$Y166,$AA166,#REF!,#REF!),2)+$B166/2&gt;=S166)),($G$5/$B$5),0))))</f>
        <v>0.79207920792079212</v>
      </c>
      <c r="U166" s="216">
        <f t="shared" si="73"/>
        <v>440000</v>
      </c>
      <c r="V166" s="217">
        <f>IF($A166="","",IF(U166="","",IF($K$4="Media aritmética",(U166&lt;=$B166)*($G$5/$B$5)+(U166&gt;$B166)*0,IF(AND(ROUND(AVERAGE($C166,$E166,$G166,$I166,$K166,$M166,$O166,$Q166,$S166,$U166,$W166,$Y166,$AA166,#REF!,#REF!),2)-$B166/2&lt;=U166,(ROUND(AVERAGE($C166,$E166,$G166,$I166,$K166,$M166,$O166,$Q166,$S166,$U166,$W166,$Y166,$AA166,#REF!,#REF!),2)+$B166/2&gt;=U166)),($G$5/$B$5),0))))</f>
        <v>0.79207920792079212</v>
      </c>
      <c r="W166" s="216" t="str">
        <f t="shared" si="74"/>
        <v/>
      </c>
      <c r="X166" s="217" t="str">
        <f>IF($A166="","",IF(W166="","",IF($K$4="Media aritmética",(W166&lt;=$B166)*($G$5/$B$5)+(W166&gt;$B166)*0,IF(AND(ROUND(AVERAGE($C166,$E166,$G166,$I166,$K166,$M166,$O166,$Q166,$S166,$U166,$W166,$Y166,$AA166,#REF!,#REF!),2)-$B166/2&lt;=W166,(ROUND(AVERAGE($C166,$E166,$G166,$I166,$K166,$M166,$O166,$Q166,$S166,$U166,$W166,$Y166,$AA166,#REF!,#REF!),2)+$B166/2&gt;=W166)),($G$5/$B$5),0))))</f>
        <v/>
      </c>
      <c r="Y166" s="216">
        <f t="shared" si="75"/>
        <v>430000</v>
      </c>
      <c r="Z166" s="217">
        <f>IF($A166="","",IF(Y166="","",IF($K$4="Media aritmética",(Y166&lt;=$B166)*($G$5/$B$5)+(Y166&gt;$B166)*0,IF(AND(ROUND(AVERAGE($C166,$E166,$G166,$I166,$K166,$M166,$O166,$Q166,$S166,$U166,$W166,$Y166,$AA166,#REF!,#REF!),2)-$B166/2&lt;=Y166,(ROUND(AVERAGE($C166,$E166,$G166,$I166,$K166,$M166,$O166,$Q166,$S166,$U166,$W166,$Y166,$AA166,#REF!,#REF!),2)+$B166/2&gt;=Y166)),($G$5/$B$5),0))))</f>
        <v>0.79207920792079212</v>
      </c>
      <c r="AA166" s="216">
        <f t="shared" si="76"/>
        <v>1100000</v>
      </c>
      <c r="AB166" s="217">
        <f>IF($A166="","",IF(AA166="","",IF($K$4="Media aritmética",(AA166&lt;=$B166)*($G$5/$B$5)+(AA166&gt;$B166)*0,IF(AND(ROUND(AVERAGE($C166,$E166,$G166,$I166,$K166,$M166,$O166,$Q166,$S166,$U166,$W166,$Y166,$AA166,#REF!,#REF!),2)-$B166/2&lt;=AA166,(ROUND(AVERAGE($C166,$E166,$G166,$I166,$K166,$M166,$O166,$Q166,$S166,$U166,$W166,$Y166,$AA166,#REF!,#REF!),2)+$B166/2&gt;=AA166)),($G$5/$B$5),0))))</f>
        <v>0.79207920792079212</v>
      </c>
    </row>
    <row r="167" spans="1:28" s="210" customFormat="1" ht="21" customHeight="1">
      <c r="A167" s="221" t="s">
        <v>598</v>
      </c>
      <c r="B167" s="222">
        <f t="shared" si="77"/>
        <v>552908.89</v>
      </c>
      <c r="C167" s="216">
        <f t="shared" si="64"/>
        <v>658800</v>
      </c>
      <c r="D167" s="217">
        <f>IF($A167="","",IF(C167="","",IF($K$4="Media aritmética",(C167&lt;=$B167)*($G$5/$B$5)+(C167&gt;$B167)*0,IF(AND(ROUND(AVERAGE($C167,$E167,$G167,$I167,$K167,$M167,$O167,$Q167,$S167,$U167,$W167,$Y167,$AA167,#REF!,#REF!),2)-$B167/2&lt;=C167,(ROUND(AVERAGE($C167,$E167,$G167,$I167,$K167,$M167,$O167,$Q167,$S167,$U167,$W167,$Y167,$AA167,#REF!,#REF!),2)+$B167/2&gt;=C167)),($G$5/$B$5),0))))</f>
        <v>0</v>
      </c>
      <c r="E167" s="216">
        <f t="shared" si="65"/>
        <v>500000</v>
      </c>
      <c r="F167" s="217">
        <f>IF($A167="","",IF(E167="","",IF($K$4="Media aritmética",(E167&lt;=$B167)*($G$5/$B$5)+(E167&gt;$B167)*0,IF(AND(ROUND(AVERAGE($C167,$E167,$G167,$I167,$K167,$M167,$O167,$Q167,$S167,$U167,$W167,$Y167,$AA167,#REF!,#REF!),2)-$B167/2&lt;=E167,(ROUND(AVERAGE($C167,$E167,$G167,$I167,$K167,$M167,$O167,$Q167,$S167,$U167,$W167,$Y167,$AA167,#REF!,#REF!),2)+$B167/2&gt;=E167)),($G$5/$B$5),0))))</f>
        <v>0.79207920792079212</v>
      </c>
      <c r="G167" s="216" t="str">
        <f t="shared" si="66"/>
        <v/>
      </c>
      <c r="H167" s="217" t="str">
        <f>IF($A167="","",IF(G167="","",IF($K$4="Media aritmética",(G167&lt;=$B167)*($G$5/$B$5)+(G167&gt;$B167)*0,IF(AND(ROUND(AVERAGE($C167,$E167,$G167,$I167,$K167,$M167,$O167,$Q167,$S167,$U167,$W167,$Y167,$AA167,#REF!,#REF!),2)-$B167/2&lt;=G167,(ROUND(AVERAGE($C167,$E167,$G167,$I167,$K167,$M167,$O167,$Q167,$S167,$U167,$W167,$Y167,$AA167,#REF!,#REF!),2)+$B167/2&gt;=G167)),($G$5/$B$5),0))))</f>
        <v/>
      </c>
      <c r="I167" s="216">
        <f t="shared" si="67"/>
        <v>657380</v>
      </c>
      <c r="J167" s="217">
        <f>IF($A167="","",IF(I167="","",IF($K$4="Media aritmética",(I167&lt;=$B167)*($G$5/$B$5)+(I167&gt;$B167)*0,IF(AND(ROUND(AVERAGE($C167,$E167,$G167,$I167,$K167,$M167,$O167,$Q167,$S167,$U167,$W167,$Y167,$AA167,#REF!,#REF!),2)-$B167/2&lt;=I167,(ROUND(AVERAGE($C167,$E167,$G167,$I167,$K167,$M167,$O167,$Q167,$S167,$U167,$W167,$Y167,$AA167,#REF!,#REF!),2)+$B167/2&gt;=I167)),($G$5/$B$5),0))))</f>
        <v>0</v>
      </c>
      <c r="K167" s="216" t="str">
        <f t="shared" si="68"/>
        <v/>
      </c>
      <c r="L167" s="217" t="str">
        <f>IF($A167="","",IF(K167="","",IF($K$4="Media aritmética",(K167&lt;=$B167)*($G$5/$B$5)+(K167&gt;$B167)*0,IF(AND(ROUND(AVERAGE($C167,$E167,$G167,$I167,$K167,$M167,$O167,$Q167,$S167,$U167,$W167,$Y167,$AA167,#REF!,#REF!),2)-$B167/2&lt;=K167,(ROUND(AVERAGE($C167,$E167,$G167,$I167,$K167,$M167,$O167,$Q167,$S167,$U167,$W167,$Y167,$AA167,#REF!,#REF!),2)+$B167/2&gt;=K167)),($G$5/$B$5),0))))</f>
        <v/>
      </c>
      <c r="M167" s="216">
        <f t="shared" si="69"/>
        <v>1245000</v>
      </c>
      <c r="N167" s="217">
        <f>IF($A167="","",IF(M167="","",IF($K$4="Media aritmética",(M167&lt;=$B167)*($G$5/$B$5)+(M167&gt;$B167)*0,IF(AND(ROUND(AVERAGE($C167,$E167,$G167,$I167,$K167,$M167,$O167,$Q167,$S167,$U167,$W167,$Y167,$AA167,#REF!,#REF!),2)-$B167/2&lt;=M167,(ROUND(AVERAGE($C167,$E167,$G167,$I167,$K167,$M167,$O167,$Q167,$S167,$U167,$W167,$Y167,$AA167,#REF!,#REF!),2)+$B167/2&gt;=M167)),($G$5/$B$5),0))))</f>
        <v>0</v>
      </c>
      <c r="O167" s="216" t="str">
        <f t="shared" si="70"/>
        <v/>
      </c>
      <c r="P167" s="217" t="str">
        <f>IF($A167="","",IF(O167="","",IF($K$4="Media aritmética",(O167&lt;=$B167)*($G$5/$B$5)+(O167&gt;$B167)*0,IF(AND(ROUND(AVERAGE($C167,$E167,$G167,$I167,$K167,$M167,$O167,$Q167,$S167,$U167,$W167,$Y167,$AA167,#REF!,#REF!),2)-$B167/2&lt;=O167,(ROUND(AVERAGE($C167,$E167,$G167,$I167,$K167,$M167,$O167,$Q167,$S167,$U167,$W167,$Y167,$AA167,#REF!,#REF!),2)+$B167/2&gt;=O167)),($G$5/$B$5),0))))</f>
        <v/>
      </c>
      <c r="Q167" s="216">
        <f t="shared" si="71"/>
        <v>300000</v>
      </c>
      <c r="R167" s="217">
        <f>IF($A167="","",IF(Q167="","",IF($K$4="Media aritmética",(Q167&lt;=$B167)*($G$5/$B$5)+(Q167&gt;$B167)*0,IF(AND(ROUND(AVERAGE($C167,$E167,$G167,$I167,$K167,$M167,$O167,$Q167,$S167,$U167,$W167,$Y167,$AA167,#REF!,#REF!),2)-$B167/2&lt;=Q167,(ROUND(AVERAGE($C167,$E167,$G167,$I167,$K167,$M167,$O167,$Q167,$S167,$U167,$W167,$Y167,$AA167,#REF!,#REF!),2)+$B167/2&gt;=Q167)),($G$5/$B$5),0))))</f>
        <v>0.79207920792079212</v>
      </c>
      <c r="S167" s="216">
        <f t="shared" si="72"/>
        <v>530000</v>
      </c>
      <c r="T167" s="217">
        <f>IF($A167="","",IF(S167="","",IF($K$4="Media aritmética",(S167&lt;=$B167)*($G$5/$B$5)+(S167&gt;$B167)*0,IF(AND(ROUND(AVERAGE($C167,$E167,$G167,$I167,$K167,$M167,$O167,$Q167,$S167,$U167,$W167,$Y167,$AA167,#REF!,#REF!),2)-$B167/2&lt;=S167,(ROUND(AVERAGE($C167,$E167,$G167,$I167,$K167,$M167,$O167,$Q167,$S167,$U167,$W167,$Y167,$AA167,#REF!,#REF!),2)+$B167/2&gt;=S167)),($G$5/$B$5),0))))</f>
        <v>0.79207920792079212</v>
      </c>
      <c r="U167" s="216">
        <f t="shared" si="73"/>
        <v>510000</v>
      </c>
      <c r="V167" s="217">
        <f>IF($A167="","",IF(U167="","",IF($K$4="Media aritmética",(U167&lt;=$B167)*($G$5/$B$5)+(U167&gt;$B167)*0,IF(AND(ROUND(AVERAGE($C167,$E167,$G167,$I167,$K167,$M167,$O167,$Q167,$S167,$U167,$W167,$Y167,$AA167,#REF!,#REF!),2)-$B167/2&lt;=U167,(ROUND(AVERAGE($C167,$E167,$G167,$I167,$K167,$M167,$O167,$Q167,$S167,$U167,$W167,$Y167,$AA167,#REF!,#REF!),2)+$B167/2&gt;=U167)),($G$5/$B$5),0))))</f>
        <v>0.79207920792079212</v>
      </c>
      <c r="W167" s="216" t="str">
        <f t="shared" si="74"/>
        <v/>
      </c>
      <c r="X167" s="217" t="str">
        <f>IF($A167="","",IF(W167="","",IF($K$4="Media aritmética",(W167&lt;=$B167)*($G$5/$B$5)+(W167&gt;$B167)*0,IF(AND(ROUND(AVERAGE($C167,$E167,$G167,$I167,$K167,$M167,$O167,$Q167,$S167,$U167,$W167,$Y167,$AA167,#REF!,#REF!),2)-$B167/2&lt;=W167,(ROUND(AVERAGE($C167,$E167,$G167,$I167,$K167,$M167,$O167,$Q167,$S167,$U167,$W167,$Y167,$AA167,#REF!,#REF!),2)+$B167/2&gt;=W167)),($G$5/$B$5),0))))</f>
        <v/>
      </c>
      <c r="Y167" s="216">
        <f t="shared" si="75"/>
        <v>495000</v>
      </c>
      <c r="Z167" s="217">
        <f>IF($A167="","",IF(Y167="","",IF($K$4="Media aritmética",(Y167&lt;=$B167)*($G$5/$B$5)+(Y167&gt;$B167)*0,IF(AND(ROUND(AVERAGE($C167,$E167,$G167,$I167,$K167,$M167,$O167,$Q167,$S167,$U167,$W167,$Y167,$AA167,#REF!,#REF!),2)-$B167/2&lt;=Y167,(ROUND(AVERAGE($C167,$E167,$G167,$I167,$K167,$M167,$O167,$Q167,$S167,$U167,$W167,$Y167,$AA167,#REF!,#REF!),2)+$B167/2&gt;=Y167)),($G$5/$B$5),0))))</f>
        <v>0.79207920792079212</v>
      </c>
      <c r="AA167" s="216">
        <f t="shared" si="76"/>
        <v>80000</v>
      </c>
      <c r="AB167" s="217">
        <f>IF($A167="","",IF(AA167="","",IF($K$4="Media aritmética",(AA167&lt;=$B167)*($G$5/$B$5)+(AA167&gt;$B167)*0,IF(AND(ROUND(AVERAGE($C167,$E167,$G167,$I167,$K167,$M167,$O167,$Q167,$S167,$U167,$W167,$Y167,$AA167,#REF!,#REF!),2)-$B167/2&lt;=AA167,(ROUND(AVERAGE($C167,$E167,$G167,$I167,$K167,$M167,$O167,$Q167,$S167,$U167,$W167,$Y167,$AA167,#REF!,#REF!),2)+$B167/2&gt;=AA167)),($G$5/$B$5),0))))</f>
        <v>0.79207920792079212</v>
      </c>
    </row>
    <row r="168" spans="1:28" s="210" customFormat="1" ht="21" customHeight="1">
      <c r="A168" s="221" t="s">
        <v>600</v>
      </c>
      <c r="B168" s="222">
        <f t="shared" si="77"/>
        <v>905913.56</v>
      </c>
      <c r="C168" s="216">
        <f t="shared" si="64"/>
        <v>731800</v>
      </c>
      <c r="D168" s="217">
        <f>IF($A168="","",IF(C168="","",IF($K$4="Media aritmética",(C168&lt;=$B168)*($G$5/$B$5)+(C168&gt;$B168)*0,IF(AND(ROUND(AVERAGE($C168,$E168,$G168,$I168,$K168,$M168,$O168,$Q168,$S168,$U168,$W168,$Y168,$AA168,#REF!,#REF!),2)-$B168/2&lt;=C168,(ROUND(AVERAGE($C168,$E168,$G168,$I168,$K168,$M168,$O168,$Q168,$S168,$U168,$W168,$Y168,$AA168,#REF!,#REF!),2)+$B168/2&gt;=C168)),($G$5/$B$5),0))))</f>
        <v>0.79207920792079212</v>
      </c>
      <c r="E168" s="216">
        <f t="shared" si="65"/>
        <v>800000</v>
      </c>
      <c r="F168" s="217">
        <f>IF($A168="","",IF(E168="","",IF($K$4="Media aritmética",(E168&lt;=$B168)*($G$5/$B$5)+(E168&gt;$B168)*0,IF(AND(ROUND(AVERAGE($C168,$E168,$G168,$I168,$K168,$M168,$O168,$Q168,$S168,$U168,$W168,$Y168,$AA168,#REF!,#REF!),2)-$B168/2&lt;=E168,(ROUND(AVERAGE($C168,$E168,$G168,$I168,$K168,$M168,$O168,$Q168,$S168,$U168,$W168,$Y168,$AA168,#REF!,#REF!),2)+$B168/2&gt;=E168)),($G$5/$B$5),0))))</f>
        <v>0.79207920792079212</v>
      </c>
      <c r="G168" s="216" t="str">
        <f t="shared" si="66"/>
        <v/>
      </c>
      <c r="H168" s="217" t="str">
        <f>IF($A168="","",IF(G168="","",IF($K$4="Media aritmética",(G168&lt;=$B168)*($G$5/$B$5)+(G168&gt;$B168)*0,IF(AND(ROUND(AVERAGE($C168,$E168,$G168,$I168,$K168,$M168,$O168,$Q168,$S168,$U168,$W168,$Y168,$AA168,#REF!,#REF!),2)-$B168/2&lt;=G168,(ROUND(AVERAGE($C168,$E168,$G168,$I168,$K168,$M168,$O168,$Q168,$S168,$U168,$W168,$Y168,$AA168,#REF!,#REF!),2)+$B168/2&gt;=G168)),($G$5/$B$5),0))))</f>
        <v/>
      </c>
      <c r="I168" s="216">
        <f t="shared" si="67"/>
        <v>730422</v>
      </c>
      <c r="J168" s="217">
        <f>IF($A168="","",IF(I168="","",IF($K$4="Media aritmética",(I168&lt;=$B168)*($G$5/$B$5)+(I168&gt;$B168)*0,IF(AND(ROUND(AVERAGE($C168,$E168,$G168,$I168,$K168,$M168,$O168,$Q168,$S168,$U168,$W168,$Y168,$AA168,#REF!,#REF!),2)-$B168/2&lt;=I168,(ROUND(AVERAGE($C168,$E168,$G168,$I168,$K168,$M168,$O168,$Q168,$S168,$U168,$W168,$Y168,$AA168,#REF!,#REF!),2)+$B168/2&gt;=I168)),($G$5/$B$5),0))))</f>
        <v>0.79207920792079212</v>
      </c>
      <c r="K168" s="216" t="str">
        <f t="shared" si="68"/>
        <v/>
      </c>
      <c r="L168" s="217" t="str">
        <f>IF($A168="","",IF(K168="","",IF($K$4="Media aritmética",(K168&lt;=$B168)*($G$5/$B$5)+(K168&gt;$B168)*0,IF(AND(ROUND(AVERAGE($C168,$E168,$G168,$I168,$K168,$M168,$O168,$Q168,$S168,$U168,$W168,$Y168,$AA168,#REF!,#REF!),2)-$B168/2&lt;=K168,(ROUND(AVERAGE($C168,$E168,$G168,$I168,$K168,$M168,$O168,$Q168,$S168,$U168,$W168,$Y168,$AA168,#REF!,#REF!),2)+$B168/2&gt;=K168)),($G$5/$B$5),0))))</f>
        <v/>
      </c>
      <c r="M168" s="216">
        <f t="shared" si="69"/>
        <v>1579000</v>
      </c>
      <c r="N168" s="217">
        <f>IF($A168="","",IF(M168="","",IF($K$4="Media aritmética",(M168&lt;=$B168)*($G$5/$B$5)+(M168&gt;$B168)*0,IF(AND(ROUND(AVERAGE($C168,$E168,$G168,$I168,$K168,$M168,$O168,$Q168,$S168,$U168,$W168,$Y168,$AA168,#REF!,#REF!),2)-$B168/2&lt;=M168,(ROUND(AVERAGE($C168,$E168,$G168,$I168,$K168,$M168,$O168,$Q168,$S168,$U168,$W168,$Y168,$AA168,#REF!,#REF!),2)+$B168/2&gt;=M168)),($G$5/$B$5),0))))</f>
        <v>0</v>
      </c>
      <c r="O168" s="216" t="str">
        <f t="shared" si="70"/>
        <v/>
      </c>
      <c r="P168" s="217" t="str">
        <f>IF($A168="","",IF(O168="","",IF($K$4="Media aritmética",(O168&lt;=$B168)*($G$5/$B$5)+(O168&gt;$B168)*0,IF(AND(ROUND(AVERAGE($C168,$E168,$G168,$I168,$K168,$M168,$O168,$Q168,$S168,$U168,$W168,$Y168,$AA168,#REF!,#REF!),2)-$B168/2&lt;=O168,(ROUND(AVERAGE($C168,$E168,$G168,$I168,$K168,$M168,$O168,$Q168,$S168,$U168,$W168,$Y168,$AA168,#REF!,#REF!),2)+$B168/2&gt;=O168)),($G$5/$B$5),0))))</f>
        <v/>
      </c>
      <c r="Q168" s="216">
        <f t="shared" si="71"/>
        <v>600000</v>
      </c>
      <c r="R168" s="217">
        <f>IF($A168="","",IF(Q168="","",IF($K$4="Media aritmética",(Q168&lt;=$B168)*($G$5/$B$5)+(Q168&gt;$B168)*0,IF(AND(ROUND(AVERAGE($C168,$E168,$G168,$I168,$K168,$M168,$O168,$Q168,$S168,$U168,$W168,$Y168,$AA168,#REF!,#REF!),2)-$B168/2&lt;=Q168,(ROUND(AVERAGE($C168,$E168,$G168,$I168,$K168,$M168,$O168,$Q168,$S168,$U168,$W168,$Y168,$AA168,#REF!,#REF!),2)+$B168/2&gt;=Q168)),($G$5/$B$5),0))))</f>
        <v>0.79207920792079212</v>
      </c>
      <c r="S168" s="216">
        <f t="shared" si="72"/>
        <v>1170000</v>
      </c>
      <c r="T168" s="217">
        <f>IF($A168="","",IF(S168="","",IF($K$4="Media aritmética",(S168&lt;=$B168)*($G$5/$B$5)+(S168&gt;$B168)*0,IF(AND(ROUND(AVERAGE($C168,$E168,$G168,$I168,$K168,$M168,$O168,$Q168,$S168,$U168,$W168,$Y168,$AA168,#REF!,#REF!),2)-$B168/2&lt;=S168,(ROUND(AVERAGE($C168,$E168,$G168,$I168,$K168,$M168,$O168,$Q168,$S168,$U168,$W168,$Y168,$AA168,#REF!,#REF!),2)+$B168/2&gt;=S168)),($G$5/$B$5),0))))</f>
        <v>0</v>
      </c>
      <c r="U168" s="216">
        <f t="shared" si="73"/>
        <v>1160000</v>
      </c>
      <c r="V168" s="217">
        <f>IF($A168="","",IF(U168="","",IF($K$4="Media aritmética",(U168&lt;=$B168)*($G$5/$B$5)+(U168&gt;$B168)*0,IF(AND(ROUND(AVERAGE($C168,$E168,$G168,$I168,$K168,$M168,$O168,$Q168,$S168,$U168,$W168,$Y168,$AA168,#REF!,#REF!),2)-$B168/2&lt;=U168,(ROUND(AVERAGE($C168,$E168,$G168,$I168,$K168,$M168,$O168,$Q168,$S168,$U168,$W168,$Y168,$AA168,#REF!,#REF!),2)+$B168/2&gt;=U168)),($G$5/$B$5),0))))</f>
        <v>0</v>
      </c>
      <c r="W168" s="216" t="str">
        <f t="shared" si="74"/>
        <v/>
      </c>
      <c r="X168" s="217" t="str">
        <f>IF($A168="","",IF(W168="","",IF($K$4="Media aritmética",(W168&lt;=$B168)*($G$5/$B$5)+(W168&gt;$B168)*0,IF(AND(ROUND(AVERAGE($C168,$E168,$G168,$I168,$K168,$M168,$O168,$Q168,$S168,$U168,$W168,$Y168,$AA168,#REF!,#REF!),2)-$B168/2&lt;=W168,(ROUND(AVERAGE($C168,$E168,$G168,$I168,$K168,$M168,$O168,$Q168,$S168,$U168,$W168,$Y168,$AA168,#REF!,#REF!),2)+$B168/2&gt;=W168)),($G$5/$B$5),0))))</f>
        <v/>
      </c>
      <c r="Y168" s="216">
        <f t="shared" si="75"/>
        <v>1130000</v>
      </c>
      <c r="Z168" s="217">
        <f>IF($A168="","",IF(Y168="","",IF($K$4="Media aritmética",(Y168&lt;=$B168)*($G$5/$B$5)+(Y168&gt;$B168)*0,IF(AND(ROUND(AVERAGE($C168,$E168,$G168,$I168,$K168,$M168,$O168,$Q168,$S168,$U168,$W168,$Y168,$AA168,#REF!,#REF!),2)-$B168/2&lt;=Y168,(ROUND(AVERAGE($C168,$E168,$G168,$I168,$K168,$M168,$O168,$Q168,$S168,$U168,$W168,$Y168,$AA168,#REF!,#REF!),2)+$B168/2&gt;=Y168)),($G$5/$B$5),0))))</f>
        <v>0</v>
      </c>
      <c r="AA168" s="216">
        <f t="shared" si="76"/>
        <v>252000</v>
      </c>
      <c r="AB168" s="217">
        <f>IF($A168="","",IF(AA168="","",IF($K$4="Media aritmética",(AA168&lt;=$B168)*($G$5/$B$5)+(AA168&gt;$B168)*0,IF(AND(ROUND(AVERAGE($C168,$E168,$G168,$I168,$K168,$M168,$O168,$Q168,$S168,$U168,$W168,$Y168,$AA168,#REF!,#REF!),2)-$B168/2&lt;=AA168,(ROUND(AVERAGE($C168,$E168,$G168,$I168,$K168,$M168,$O168,$Q168,$S168,$U168,$W168,$Y168,$AA168,#REF!,#REF!),2)+$B168/2&gt;=AA168)),($G$5/$B$5),0))))</f>
        <v>0.79207920792079212</v>
      </c>
    </row>
    <row r="169" spans="1:28" s="210" customFormat="1" ht="21" customHeight="1">
      <c r="A169" s="221" t="s">
        <v>602</v>
      </c>
      <c r="B169" s="222">
        <f t="shared" si="77"/>
        <v>875434.22</v>
      </c>
      <c r="C169" s="216">
        <f t="shared" si="64"/>
        <v>878400</v>
      </c>
      <c r="D169" s="217">
        <f>IF($A169="","",IF(C169="","",IF($K$4="Media aritmética",(C169&lt;=$B169)*($G$5/$B$5)+(C169&gt;$B169)*0,IF(AND(ROUND(AVERAGE($C169,$E169,$G169,$I169,$K169,$M169,$O169,$Q169,$S169,$U169,$W169,$Y169,$AA169,#REF!,#REF!),2)-$B169/2&lt;=C169,(ROUND(AVERAGE($C169,$E169,$G169,$I169,$K169,$M169,$O169,$Q169,$S169,$U169,$W169,$Y169,$AA169,#REF!,#REF!),2)+$B169/2&gt;=C169)),($G$5/$B$5),0))))</f>
        <v>0</v>
      </c>
      <c r="E169" s="216">
        <f t="shared" si="65"/>
        <v>1400000</v>
      </c>
      <c r="F169" s="217">
        <f>IF($A169="","",IF(E169="","",IF($K$4="Media aritmética",(E169&lt;=$B169)*($G$5/$B$5)+(E169&gt;$B169)*0,IF(AND(ROUND(AVERAGE($C169,$E169,$G169,$I169,$K169,$M169,$O169,$Q169,$S169,$U169,$W169,$Y169,$AA169,#REF!,#REF!),2)-$B169/2&lt;=E169,(ROUND(AVERAGE($C169,$E169,$G169,$I169,$K169,$M169,$O169,$Q169,$S169,$U169,$W169,$Y169,$AA169,#REF!,#REF!),2)+$B169/2&gt;=E169)),($G$5/$B$5),0))))</f>
        <v>0</v>
      </c>
      <c r="G169" s="216" t="str">
        <f t="shared" si="66"/>
        <v/>
      </c>
      <c r="H169" s="217" t="str">
        <f>IF($A169="","",IF(G169="","",IF($K$4="Media aritmética",(G169&lt;=$B169)*($G$5/$B$5)+(G169&gt;$B169)*0,IF(AND(ROUND(AVERAGE($C169,$E169,$G169,$I169,$K169,$M169,$O169,$Q169,$S169,$U169,$W169,$Y169,$AA169,#REF!,#REF!),2)-$B169/2&lt;=G169,(ROUND(AVERAGE($C169,$E169,$G169,$I169,$K169,$M169,$O169,$Q169,$S169,$U169,$W169,$Y169,$AA169,#REF!,#REF!),2)+$B169/2&gt;=G169)),($G$5/$B$5),0))))</f>
        <v/>
      </c>
      <c r="I169" s="216">
        <f t="shared" si="67"/>
        <v>876508</v>
      </c>
      <c r="J169" s="217">
        <f>IF($A169="","",IF(I169="","",IF($K$4="Media aritmética",(I169&lt;=$B169)*($G$5/$B$5)+(I169&gt;$B169)*0,IF(AND(ROUND(AVERAGE($C169,$E169,$G169,$I169,$K169,$M169,$O169,$Q169,$S169,$U169,$W169,$Y169,$AA169,#REF!,#REF!),2)-$B169/2&lt;=I169,(ROUND(AVERAGE($C169,$E169,$G169,$I169,$K169,$M169,$O169,$Q169,$S169,$U169,$W169,$Y169,$AA169,#REF!,#REF!),2)+$B169/2&gt;=I169)),($G$5/$B$5),0))))</f>
        <v>0</v>
      </c>
      <c r="K169" s="216" t="str">
        <f t="shared" si="68"/>
        <v/>
      </c>
      <c r="L169" s="217" t="str">
        <f>IF($A169="","",IF(K169="","",IF($K$4="Media aritmética",(K169&lt;=$B169)*($G$5/$B$5)+(K169&gt;$B169)*0,IF(AND(ROUND(AVERAGE($C169,$E169,$G169,$I169,$K169,$M169,$O169,$Q169,$S169,$U169,$W169,$Y169,$AA169,#REF!,#REF!),2)-$B169/2&lt;=K169,(ROUND(AVERAGE($C169,$E169,$G169,$I169,$K169,$M169,$O169,$Q169,$S169,$U169,$W169,$Y169,$AA169,#REF!,#REF!),2)+$B169/2&gt;=K169)),($G$5/$B$5),0))))</f>
        <v/>
      </c>
      <c r="M169" s="216">
        <f t="shared" si="69"/>
        <v>748000</v>
      </c>
      <c r="N169" s="217">
        <f>IF($A169="","",IF(M169="","",IF($K$4="Media aritmética",(M169&lt;=$B169)*($G$5/$B$5)+(M169&gt;$B169)*0,IF(AND(ROUND(AVERAGE($C169,$E169,$G169,$I169,$K169,$M169,$O169,$Q169,$S169,$U169,$W169,$Y169,$AA169,#REF!,#REF!),2)-$B169/2&lt;=M169,(ROUND(AVERAGE($C169,$E169,$G169,$I169,$K169,$M169,$O169,$Q169,$S169,$U169,$W169,$Y169,$AA169,#REF!,#REF!),2)+$B169/2&gt;=M169)),($G$5/$B$5),0))))</f>
        <v>0.79207920792079212</v>
      </c>
      <c r="O169" s="216" t="str">
        <f t="shared" si="70"/>
        <v/>
      </c>
      <c r="P169" s="217" t="str">
        <f>IF($A169="","",IF(O169="","",IF($K$4="Media aritmética",(O169&lt;=$B169)*($G$5/$B$5)+(O169&gt;$B169)*0,IF(AND(ROUND(AVERAGE($C169,$E169,$G169,$I169,$K169,$M169,$O169,$Q169,$S169,$U169,$W169,$Y169,$AA169,#REF!,#REF!),2)-$B169/2&lt;=O169,(ROUND(AVERAGE($C169,$E169,$G169,$I169,$K169,$M169,$O169,$Q169,$S169,$U169,$W169,$Y169,$AA169,#REF!,#REF!),2)+$B169/2&gt;=O169)),($G$5/$B$5),0))))</f>
        <v/>
      </c>
      <c r="Q169" s="216">
        <f t="shared" si="71"/>
        <v>920000</v>
      </c>
      <c r="R169" s="217">
        <f>IF($A169="","",IF(Q169="","",IF($K$4="Media aritmética",(Q169&lt;=$B169)*($G$5/$B$5)+(Q169&gt;$B169)*0,IF(AND(ROUND(AVERAGE($C169,$E169,$G169,$I169,$K169,$M169,$O169,$Q169,$S169,$U169,$W169,$Y169,$AA169,#REF!,#REF!),2)-$B169/2&lt;=Q169,(ROUND(AVERAGE($C169,$E169,$G169,$I169,$K169,$M169,$O169,$Q169,$S169,$U169,$W169,$Y169,$AA169,#REF!,#REF!),2)+$B169/2&gt;=Q169)),($G$5/$B$5),0))))</f>
        <v>0</v>
      </c>
      <c r="S169" s="216">
        <f t="shared" si="72"/>
        <v>860000</v>
      </c>
      <c r="T169" s="217">
        <f>IF($A169="","",IF(S169="","",IF($K$4="Media aritmética",(S169&lt;=$B169)*($G$5/$B$5)+(S169&gt;$B169)*0,IF(AND(ROUND(AVERAGE($C169,$E169,$G169,$I169,$K169,$M169,$O169,$Q169,$S169,$U169,$W169,$Y169,$AA169,#REF!,#REF!),2)-$B169/2&lt;=S169,(ROUND(AVERAGE($C169,$E169,$G169,$I169,$K169,$M169,$O169,$Q169,$S169,$U169,$W169,$Y169,$AA169,#REF!,#REF!),2)+$B169/2&gt;=S169)),($G$5/$B$5),0))))</f>
        <v>0.79207920792079212</v>
      </c>
      <c r="U169" s="216">
        <f t="shared" si="73"/>
        <v>840000</v>
      </c>
      <c r="V169" s="217">
        <f>IF($A169="","",IF(U169="","",IF($K$4="Media aritmética",(U169&lt;=$B169)*($G$5/$B$5)+(U169&gt;$B169)*0,IF(AND(ROUND(AVERAGE($C169,$E169,$G169,$I169,$K169,$M169,$O169,$Q169,$S169,$U169,$W169,$Y169,$AA169,#REF!,#REF!),2)-$B169/2&lt;=U169,(ROUND(AVERAGE($C169,$E169,$G169,$I169,$K169,$M169,$O169,$Q169,$S169,$U169,$W169,$Y169,$AA169,#REF!,#REF!),2)+$B169/2&gt;=U169)),($G$5/$B$5),0))))</f>
        <v>0.79207920792079212</v>
      </c>
      <c r="W169" s="216" t="str">
        <f t="shared" si="74"/>
        <v/>
      </c>
      <c r="X169" s="217" t="str">
        <f>IF($A169="","",IF(W169="","",IF($K$4="Media aritmética",(W169&lt;=$B169)*($G$5/$B$5)+(W169&gt;$B169)*0,IF(AND(ROUND(AVERAGE($C169,$E169,$G169,$I169,$K169,$M169,$O169,$Q169,$S169,$U169,$W169,$Y169,$AA169,#REF!,#REF!),2)-$B169/2&lt;=W169,(ROUND(AVERAGE($C169,$E169,$G169,$I169,$K169,$M169,$O169,$Q169,$S169,$U169,$W169,$Y169,$AA169,#REF!,#REF!),2)+$B169/2&gt;=W169)),($G$5/$B$5),0))))</f>
        <v/>
      </c>
      <c r="Y169" s="216">
        <f t="shared" si="75"/>
        <v>816000</v>
      </c>
      <c r="Z169" s="217">
        <f>IF($A169="","",IF(Y169="","",IF($K$4="Media aritmética",(Y169&lt;=$B169)*($G$5/$B$5)+(Y169&gt;$B169)*0,IF(AND(ROUND(AVERAGE($C169,$E169,$G169,$I169,$K169,$M169,$O169,$Q169,$S169,$U169,$W169,$Y169,$AA169,#REF!,#REF!),2)-$B169/2&lt;=Y169,(ROUND(AVERAGE($C169,$E169,$G169,$I169,$K169,$M169,$O169,$Q169,$S169,$U169,$W169,$Y169,$AA169,#REF!,#REF!),2)+$B169/2&gt;=Y169)),($G$5/$B$5),0))))</f>
        <v>0.79207920792079212</v>
      </c>
      <c r="AA169" s="216">
        <f t="shared" si="76"/>
        <v>540000</v>
      </c>
      <c r="AB169" s="217">
        <f>IF($A169="","",IF(AA169="","",IF($K$4="Media aritmética",(AA169&lt;=$B169)*($G$5/$B$5)+(AA169&gt;$B169)*0,IF(AND(ROUND(AVERAGE($C169,$E169,$G169,$I169,$K169,$M169,$O169,$Q169,$S169,$U169,$W169,$Y169,$AA169,#REF!,#REF!),2)-$B169/2&lt;=AA169,(ROUND(AVERAGE($C169,$E169,$G169,$I169,$K169,$M169,$O169,$Q169,$S169,$U169,$W169,$Y169,$AA169,#REF!,#REF!),2)+$B169/2&gt;=AA169)),($G$5/$B$5),0))))</f>
        <v>0.79207920792079212</v>
      </c>
    </row>
    <row r="170" spans="1:28" s="210" customFormat="1" ht="21" customHeight="1">
      <c r="A170" s="221" t="s">
        <v>604</v>
      </c>
      <c r="B170" s="222">
        <f t="shared" si="77"/>
        <v>248498.22</v>
      </c>
      <c r="C170" s="216">
        <f t="shared" si="64"/>
        <v>146400</v>
      </c>
      <c r="D170" s="217">
        <f>IF($A170="","",IF(C170="","",IF($K$4="Media aritmética",(C170&lt;=$B170)*($G$5/$B$5)+(C170&gt;$B170)*0,IF(AND(ROUND(AVERAGE($C170,$E170,$G170,$I170,$K170,$M170,$O170,$Q170,$S170,$U170,$W170,$Y170,$AA170,#REF!,#REF!),2)-$B170/2&lt;=C170,(ROUND(AVERAGE($C170,$E170,$G170,$I170,$K170,$M170,$O170,$Q170,$S170,$U170,$W170,$Y170,$AA170,#REF!,#REF!),2)+$B170/2&gt;=C170)),($G$5/$B$5),0))))</f>
        <v>0.79207920792079212</v>
      </c>
      <c r="E170" s="216">
        <f t="shared" si="65"/>
        <v>700000</v>
      </c>
      <c r="F170" s="217">
        <f>IF($A170="","",IF(E170="","",IF($K$4="Media aritmética",(E170&lt;=$B170)*($G$5/$B$5)+(E170&gt;$B170)*0,IF(AND(ROUND(AVERAGE($C170,$E170,$G170,$I170,$K170,$M170,$O170,$Q170,$S170,$U170,$W170,$Y170,$AA170,#REF!,#REF!),2)-$B170/2&lt;=E170,(ROUND(AVERAGE($C170,$E170,$G170,$I170,$K170,$M170,$O170,$Q170,$S170,$U170,$W170,$Y170,$AA170,#REF!,#REF!),2)+$B170/2&gt;=E170)),($G$5/$B$5),0))))</f>
        <v>0</v>
      </c>
      <c r="G170" s="216" t="str">
        <f t="shared" si="66"/>
        <v/>
      </c>
      <c r="H170" s="217" t="str">
        <f>IF($A170="","",IF(G170="","",IF($K$4="Media aritmética",(G170&lt;=$B170)*($G$5/$B$5)+(G170&gt;$B170)*0,IF(AND(ROUND(AVERAGE($C170,$E170,$G170,$I170,$K170,$M170,$O170,$Q170,$S170,$U170,$W170,$Y170,$AA170,#REF!,#REF!),2)-$B170/2&lt;=G170,(ROUND(AVERAGE($C170,$E170,$G170,$I170,$K170,$M170,$O170,$Q170,$S170,$U170,$W170,$Y170,$AA170,#REF!,#REF!),2)+$B170/2&gt;=G170)),($G$5/$B$5),0))))</f>
        <v/>
      </c>
      <c r="I170" s="216">
        <f t="shared" si="67"/>
        <v>146084</v>
      </c>
      <c r="J170" s="217">
        <f>IF($A170="","",IF(I170="","",IF($K$4="Media aritmética",(I170&lt;=$B170)*($G$5/$B$5)+(I170&gt;$B170)*0,IF(AND(ROUND(AVERAGE($C170,$E170,$G170,$I170,$K170,$M170,$O170,$Q170,$S170,$U170,$W170,$Y170,$AA170,#REF!,#REF!),2)-$B170/2&lt;=I170,(ROUND(AVERAGE($C170,$E170,$G170,$I170,$K170,$M170,$O170,$Q170,$S170,$U170,$W170,$Y170,$AA170,#REF!,#REF!),2)+$B170/2&gt;=I170)),($G$5/$B$5),0))))</f>
        <v>0.79207920792079212</v>
      </c>
      <c r="K170" s="216" t="str">
        <f t="shared" si="68"/>
        <v/>
      </c>
      <c r="L170" s="217" t="str">
        <f>IF($A170="","",IF(K170="","",IF($K$4="Media aritmética",(K170&lt;=$B170)*($G$5/$B$5)+(K170&gt;$B170)*0,IF(AND(ROUND(AVERAGE($C170,$E170,$G170,$I170,$K170,$M170,$O170,$Q170,$S170,$U170,$W170,$Y170,$AA170,#REF!,#REF!),2)-$B170/2&lt;=K170,(ROUND(AVERAGE($C170,$E170,$G170,$I170,$K170,$M170,$O170,$Q170,$S170,$U170,$W170,$Y170,$AA170,#REF!,#REF!),2)+$B170/2&gt;=K170)),($G$5/$B$5),0))))</f>
        <v/>
      </c>
      <c r="M170" s="216">
        <f t="shared" si="69"/>
        <v>204000</v>
      </c>
      <c r="N170" s="217">
        <f>IF($A170="","",IF(M170="","",IF($K$4="Media aritmética",(M170&lt;=$B170)*($G$5/$B$5)+(M170&gt;$B170)*0,IF(AND(ROUND(AVERAGE($C170,$E170,$G170,$I170,$K170,$M170,$O170,$Q170,$S170,$U170,$W170,$Y170,$AA170,#REF!,#REF!),2)-$B170/2&lt;=M170,(ROUND(AVERAGE($C170,$E170,$G170,$I170,$K170,$M170,$O170,$Q170,$S170,$U170,$W170,$Y170,$AA170,#REF!,#REF!),2)+$B170/2&gt;=M170)),($G$5/$B$5),0))))</f>
        <v>0.79207920792079212</v>
      </c>
      <c r="O170" s="216" t="str">
        <f t="shared" si="70"/>
        <v/>
      </c>
      <c r="P170" s="217" t="str">
        <f>IF($A170="","",IF(O170="","",IF($K$4="Media aritmética",(O170&lt;=$B170)*($G$5/$B$5)+(O170&gt;$B170)*0,IF(AND(ROUND(AVERAGE($C170,$E170,$G170,$I170,$K170,$M170,$O170,$Q170,$S170,$U170,$W170,$Y170,$AA170,#REF!,#REF!),2)-$B170/2&lt;=O170,(ROUND(AVERAGE($C170,$E170,$G170,$I170,$K170,$M170,$O170,$Q170,$S170,$U170,$W170,$Y170,$AA170,#REF!,#REF!),2)+$B170/2&gt;=O170)),($G$5/$B$5),0))))</f>
        <v/>
      </c>
      <c r="Q170" s="216">
        <f t="shared" si="71"/>
        <v>60000</v>
      </c>
      <c r="R170" s="217">
        <f>IF($A170="","",IF(Q170="","",IF($K$4="Media aritmética",(Q170&lt;=$B170)*($G$5/$B$5)+(Q170&gt;$B170)*0,IF(AND(ROUND(AVERAGE($C170,$E170,$G170,$I170,$K170,$M170,$O170,$Q170,$S170,$U170,$W170,$Y170,$AA170,#REF!,#REF!),2)-$B170/2&lt;=Q170,(ROUND(AVERAGE($C170,$E170,$G170,$I170,$K170,$M170,$O170,$Q170,$S170,$U170,$W170,$Y170,$AA170,#REF!,#REF!),2)+$B170/2&gt;=Q170)),($G$5/$B$5),0))))</f>
        <v>0.79207920792079212</v>
      </c>
      <c r="S170" s="216">
        <f t="shared" si="72"/>
        <v>206000</v>
      </c>
      <c r="T170" s="217">
        <f>IF($A170="","",IF(S170="","",IF($K$4="Media aritmética",(S170&lt;=$B170)*($G$5/$B$5)+(S170&gt;$B170)*0,IF(AND(ROUND(AVERAGE($C170,$E170,$G170,$I170,$K170,$M170,$O170,$Q170,$S170,$U170,$W170,$Y170,$AA170,#REF!,#REF!),2)-$B170/2&lt;=S170,(ROUND(AVERAGE($C170,$E170,$G170,$I170,$K170,$M170,$O170,$Q170,$S170,$U170,$W170,$Y170,$AA170,#REF!,#REF!),2)+$B170/2&gt;=S170)),($G$5/$B$5),0))))</f>
        <v>0.79207920792079212</v>
      </c>
      <c r="U170" s="216">
        <f t="shared" si="73"/>
        <v>210000</v>
      </c>
      <c r="V170" s="217">
        <f>IF($A170="","",IF(U170="","",IF($K$4="Media aritmética",(U170&lt;=$B170)*($G$5/$B$5)+(U170&gt;$B170)*0,IF(AND(ROUND(AVERAGE($C170,$E170,$G170,$I170,$K170,$M170,$O170,$Q170,$S170,$U170,$W170,$Y170,$AA170,#REF!,#REF!),2)-$B170/2&lt;=U170,(ROUND(AVERAGE($C170,$E170,$G170,$I170,$K170,$M170,$O170,$Q170,$S170,$U170,$W170,$Y170,$AA170,#REF!,#REF!),2)+$B170/2&gt;=U170)),($G$5/$B$5),0))))</f>
        <v>0.79207920792079212</v>
      </c>
      <c r="W170" s="216" t="str">
        <f t="shared" si="74"/>
        <v/>
      </c>
      <c r="X170" s="217" t="str">
        <f>IF($A170="","",IF(W170="","",IF($K$4="Media aritmética",(W170&lt;=$B170)*($G$5/$B$5)+(W170&gt;$B170)*0,IF(AND(ROUND(AVERAGE($C170,$E170,$G170,$I170,$K170,$M170,$O170,$Q170,$S170,$U170,$W170,$Y170,$AA170,#REF!,#REF!),2)-$B170/2&lt;=W170,(ROUND(AVERAGE($C170,$E170,$G170,$I170,$K170,$M170,$O170,$Q170,$S170,$U170,$W170,$Y170,$AA170,#REF!,#REF!),2)+$B170/2&gt;=W170)),($G$5/$B$5),0))))</f>
        <v/>
      </c>
      <c r="Y170" s="216">
        <f t="shared" si="75"/>
        <v>204000</v>
      </c>
      <c r="Z170" s="217">
        <f>IF($A170="","",IF(Y170="","",IF($K$4="Media aritmética",(Y170&lt;=$B170)*($G$5/$B$5)+(Y170&gt;$B170)*0,IF(AND(ROUND(AVERAGE($C170,$E170,$G170,$I170,$K170,$M170,$O170,$Q170,$S170,$U170,$W170,$Y170,$AA170,#REF!,#REF!),2)-$B170/2&lt;=Y170,(ROUND(AVERAGE($C170,$E170,$G170,$I170,$K170,$M170,$O170,$Q170,$S170,$U170,$W170,$Y170,$AA170,#REF!,#REF!),2)+$B170/2&gt;=Y170)),($G$5/$B$5),0))))</f>
        <v>0.79207920792079212</v>
      </c>
      <c r="AA170" s="216">
        <f t="shared" si="76"/>
        <v>360000</v>
      </c>
      <c r="AB170" s="217">
        <f>IF($A170="","",IF(AA170="","",IF($K$4="Media aritmética",(AA170&lt;=$B170)*($G$5/$B$5)+(AA170&gt;$B170)*0,IF(AND(ROUND(AVERAGE($C170,$E170,$G170,$I170,$K170,$M170,$O170,$Q170,$S170,$U170,$W170,$Y170,$AA170,#REF!,#REF!),2)-$B170/2&lt;=AA170,(ROUND(AVERAGE($C170,$E170,$G170,$I170,$K170,$M170,$O170,$Q170,$S170,$U170,$W170,$Y170,$AA170,#REF!,#REF!),2)+$B170/2&gt;=AA170)),($G$5/$B$5),0))))</f>
        <v>0</v>
      </c>
    </row>
    <row r="171" spans="1:28" s="210" customFormat="1" ht="21" customHeight="1">
      <c r="A171" s="221" t="s">
        <v>606</v>
      </c>
      <c r="B171" s="222">
        <f t="shared" si="77"/>
        <v>132726.56</v>
      </c>
      <c r="C171" s="216">
        <f t="shared" si="64"/>
        <v>100400</v>
      </c>
      <c r="D171" s="217">
        <f>IF($A171="","",IF(C171="","",IF($K$4="Media aritmética",(C171&lt;=$B171)*($G$5/$B$5)+(C171&gt;$B171)*0,IF(AND(ROUND(AVERAGE($C171,$E171,$G171,$I171,$K171,$M171,$O171,$Q171,$S171,$U171,$W171,$Y171,$AA171,#REF!,#REF!),2)-$B171/2&lt;=C171,(ROUND(AVERAGE($C171,$E171,$G171,$I171,$K171,$M171,$O171,$Q171,$S171,$U171,$W171,$Y171,$AA171,#REF!,#REF!),2)+$B171/2&gt;=C171)),($G$5/$B$5),0))))</f>
        <v>0.79207920792079212</v>
      </c>
      <c r="E171" s="216">
        <f t="shared" si="65"/>
        <v>350000</v>
      </c>
      <c r="F171" s="217">
        <f>IF($A171="","",IF(E171="","",IF($K$4="Media aritmética",(E171&lt;=$B171)*($G$5/$B$5)+(E171&gt;$B171)*0,IF(AND(ROUND(AVERAGE($C171,$E171,$G171,$I171,$K171,$M171,$O171,$Q171,$S171,$U171,$W171,$Y171,$AA171,#REF!,#REF!),2)-$B171/2&lt;=E171,(ROUND(AVERAGE($C171,$E171,$G171,$I171,$K171,$M171,$O171,$Q171,$S171,$U171,$W171,$Y171,$AA171,#REF!,#REF!),2)+$B171/2&gt;=E171)),($G$5/$B$5),0))))</f>
        <v>0</v>
      </c>
      <c r="G171" s="216" t="str">
        <f t="shared" si="66"/>
        <v/>
      </c>
      <c r="H171" s="217" t="str">
        <f>IF($A171="","",IF(G171="","",IF($K$4="Media aritmética",(G171&lt;=$B171)*($G$5/$B$5)+(G171&gt;$B171)*0,IF(AND(ROUND(AVERAGE($C171,$E171,$G171,$I171,$K171,$M171,$O171,$Q171,$S171,$U171,$W171,$Y171,$AA171,#REF!,#REF!),2)-$B171/2&lt;=G171,(ROUND(AVERAGE($C171,$E171,$G171,$I171,$K171,$M171,$O171,$Q171,$S171,$U171,$W171,$Y171,$AA171,#REF!,#REF!),2)+$B171/2&gt;=G171)),($G$5/$B$5),0))))</f>
        <v/>
      </c>
      <c r="I171" s="216">
        <f t="shared" si="67"/>
        <v>100139</v>
      </c>
      <c r="J171" s="217">
        <f>IF($A171="","",IF(I171="","",IF($K$4="Media aritmética",(I171&lt;=$B171)*($G$5/$B$5)+(I171&gt;$B171)*0,IF(AND(ROUND(AVERAGE($C171,$E171,$G171,$I171,$K171,$M171,$O171,$Q171,$S171,$U171,$W171,$Y171,$AA171,#REF!,#REF!),2)-$B171/2&lt;=I171,(ROUND(AVERAGE($C171,$E171,$G171,$I171,$K171,$M171,$O171,$Q171,$S171,$U171,$W171,$Y171,$AA171,#REF!,#REF!),2)+$B171/2&gt;=I171)),($G$5/$B$5),0))))</f>
        <v>0.79207920792079212</v>
      </c>
      <c r="K171" s="216" t="str">
        <f t="shared" si="68"/>
        <v/>
      </c>
      <c r="L171" s="217" t="str">
        <f>IF($A171="","",IF(K171="","",IF($K$4="Media aritmética",(K171&lt;=$B171)*($G$5/$B$5)+(K171&gt;$B171)*0,IF(AND(ROUND(AVERAGE($C171,$E171,$G171,$I171,$K171,$M171,$O171,$Q171,$S171,$U171,$W171,$Y171,$AA171,#REF!,#REF!),2)-$B171/2&lt;=K171,(ROUND(AVERAGE($C171,$E171,$G171,$I171,$K171,$M171,$O171,$Q171,$S171,$U171,$W171,$Y171,$AA171,#REF!,#REF!),2)+$B171/2&gt;=K171)),($G$5/$B$5),0))))</f>
        <v/>
      </c>
      <c r="M171" s="216">
        <f t="shared" si="69"/>
        <v>178000</v>
      </c>
      <c r="N171" s="217">
        <f>IF($A171="","",IF(M171="","",IF($K$4="Media aritmética",(M171&lt;=$B171)*($G$5/$B$5)+(M171&gt;$B171)*0,IF(AND(ROUND(AVERAGE($C171,$E171,$G171,$I171,$K171,$M171,$O171,$Q171,$S171,$U171,$W171,$Y171,$AA171,#REF!,#REF!),2)-$B171/2&lt;=M171,(ROUND(AVERAGE($C171,$E171,$G171,$I171,$K171,$M171,$O171,$Q171,$S171,$U171,$W171,$Y171,$AA171,#REF!,#REF!),2)+$B171/2&gt;=M171)),($G$5/$B$5),0))))</f>
        <v>0</v>
      </c>
      <c r="O171" s="216" t="str">
        <f t="shared" si="70"/>
        <v/>
      </c>
      <c r="P171" s="217" t="str">
        <f>IF($A171="","",IF(O171="","",IF($K$4="Media aritmética",(O171&lt;=$B171)*($G$5/$B$5)+(O171&gt;$B171)*0,IF(AND(ROUND(AVERAGE($C171,$E171,$G171,$I171,$K171,$M171,$O171,$Q171,$S171,$U171,$W171,$Y171,$AA171,#REF!,#REF!),2)-$B171/2&lt;=O171,(ROUND(AVERAGE($C171,$E171,$G171,$I171,$K171,$M171,$O171,$Q171,$S171,$U171,$W171,$Y171,$AA171,#REF!,#REF!),2)+$B171/2&gt;=O171)),($G$5/$B$5),0))))</f>
        <v/>
      </c>
      <c r="Q171" s="216">
        <f t="shared" si="71"/>
        <v>40000</v>
      </c>
      <c r="R171" s="217">
        <f>IF($A171="","",IF(Q171="","",IF($K$4="Media aritmética",(Q171&lt;=$B171)*($G$5/$B$5)+(Q171&gt;$B171)*0,IF(AND(ROUND(AVERAGE($C171,$E171,$G171,$I171,$K171,$M171,$O171,$Q171,$S171,$U171,$W171,$Y171,$AA171,#REF!,#REF!),2)-$B171/2&lt;=Q171,(ROUND(AVERAGE($C171,$E171,$G171,$I171,$K171,$M171,$O171,$Q171,$S171,$U171,$W171,$Y171,$AA171,#REF!,#REF!),2)+$B171/2&gt;=Q171)),($G$5/$B$5),0))))</f>
        <v>0.79207920792079212</v>
      </c>
      <c r="S171" s="216">
        <f t="shared" si="72"/>
        <v>99000</v>
      </c>
      <c r="T171" s="217">
        <f>IF($A171="","",IF(S171="","",IF($K$4="Media aritmética",(S171&lt;=$B171)*($G$5/$B$5)+(S171&gt;$B171)*0,IF(AND(ROUND(AVERAGE($C171,$E171,$G171,$I171,$K171,$M171,$O171,$Q171,$S171,$U171,$W171,$Y171,$AA171,#REF!,#REF!),2)-$B171/2&lt;=S171,(ROUND(AVERAGE($C171,$E171,$G171,$I171,$K171,$M171,$O171,$Q171,$S171,$U171,$W171,$Y171,$AA171,#REF!,#REF!),2)+$B171/2&gt;=S171)),($G$5/$B$5),0))))</f>
        <v>0.79207920792079212</v>
      </c>
      <c r="U171" s="216">
        <f t="shared" si="73"/>
        <v>98000</v>
      </c>
      <c r="V171" s="217">
        <f>IF($A171="","",IF(U171="","",IF($K$4="Media aritmética",(U171&lt;=$B171)*($G$5/$B$5)+(U171&gt;$B171)*0,IF(AND(ROUND(AVERAGE($C171,$E171,$G171,$I171,$K171,$M171,$O171,$Q171,$S171,$U171,$W171,$Y171,$AA171,#REF!,#REF!),2)-$B171/2&lt;=U171,(ROUND(AVERAGE($C171,$E171,$G171,$I171,$K171,$M171,$O171,$Q171,$S171,$U171,$W171,$Y171,$AA171,#REF!,#REF!),2)+$B171/2&gt;=U171)),($G$5/$B$5),0))))</f>
        <v>0.79207920792079212</v>
      </c>
      <c r="W171" s="216" t="str">
        <f t="shared" si="74"/>
        <v/>
      </c>
      <c r="X171" s="217" t="str">
        <f>IF($A171="","",IF(W171="","",IF($K$4="Media aritmética",(W171&lt;=$B171)*($G$5/$B$5)+(W171&gt;$B171)*0,IF(AND(ROUND(AVERAGE($C171,$E171,$G171,$I171,$K171,$M171,$O171,$Q171,$S171,$U171,$W171,$Y171,$AA171,#REF!,#REF!),2)-$B171/2&lt;=W171,(ROUND(AVERAGE($C171,$E171,$G171,$I171,$K171,$M171,$O171,$Q171,$S171,$U171,$W171,$Y171,$AA171,#REF!,#REF!),2)+$B171/2&gt;=W171)),($G$5/$B$5),0))))</f>
        <v/>
      </c>
      <c r="Y171" s="216">
        <f t="shared" si="75"/>
        <v>95000</v>
      </c>
      <c r="Z171" s="217">
        <f>IF($A171="","",IF(Y171="","",IF($K$4="Media aritmética",(Y171&lt;=$B171)*($G$5/$B$5)+(Y171&gt;$B171)*0,IF(AND(ROUND(AVERAGE($C171,$E171,$G171,$I171,$K171,$M171,$O171,$Q171,$S171,$U171,$W171,$Y171,$AA171,#REF!,#REF!),2)-$B171/2&lt;=Y171,(ROUND(AVERAGE($C171,$E171,$G171,$I171,$K171,$M171,$O171,$Q171,$S171,$U171,$W171,$Y171,$AA171,#REF!,#REF!),2)+$B171/2&gt;=Y171)),($G$5/$B$5),0))))</f>
        <v>0.79207920792079212</v>
      </c>
      <c r="AA171" s="216">
        <f t="shared" si="76"/>
        <v>134000</v>
      </c>
      <c r="AB171" s="217">
        <f>IF($A171="","",IF(AA171="","",IF($K$4="Media aritmética",(AA171&lt;=$B171)*($G$5/$B$5)+(AA171&gt;$B171)*0,IF(AND(ROUND(AVERAGE($C171,$E171,$G171,$I171,$K171,$M171,$O171,$Q171,$S171,$U171,$W171,$Y171,$AA171,#REF!,#REF!),2)-$B171/2&lt;=AA171,(ROUND(AVERAGE($C171,$E171,$G171,$I171,$K171,$M171,$O171,$Q171,$S171,$U171,$W171,$Y171,$AA171,#REF!,#REF!),2)+$B171/2&gt;=AA171)),($G$5/$B$5),0))))</f>
        <v>0</v>
      </c>
    </row>
    <row r="172" spans="1:28" s="210" customFormat="1" ht="21" customHeight="1">
      <c r="A172" s="221" t="s">
        <v>610</v>
      </c>
      <c r="B172" s="222">
        <f t="shared" si="77"/>
        <v>805444.44</v>
      </c>
      <c r="C172" s="216">
        <f t="shared" si="64"/>
        <v>940000</v>
      </c>
      <c r="D172" s="217">
        <f>IF($A172="","",IF(C172="","",IF($K$4="Media aritmética",(C172&lt;=$B172)*($G$5/$B$5)+(C172&gt;$B172)*0,IF(AND(ROUND(AVERAGE($C172,$E172,$G172,$I172,$K172,$M172,$O172,$Q172,$S172,$U172,$W172,$Y172,$AA172,#REF!,#REF!),2)-$B172/2&lt;=C172,(ROUND(AVERAGE($C172,$E172,$G172,$I172,$K172,$M172,$O172,$Q172,$S172,$U172,$W172,$Y172,$AA172,#REF!,#REF!),2)+$B172/2&gt;=C172)),($G$5/$B$5),0))))</f>
        <v>0</v>
      </c>
      <c r="E172" s="216">
        <f t="shared" si="65"/>
        <v>300000</v>
      </c>
      <c r="F172" s="217">
        <f>IF($A172="","",IF(E172="","",IF($K$4="Media aritmética",(E172&lt;=$B172)*($G$5/$B$5)+(E172&gt;$B172)*0,IF(AND(ROUND(AVERAGE($C172,$E172,$G172,$I172,$K172,$M172,$O172,$Q172,$S172,$U172,$W172,$Y172,$AA172,#REF!,#REF!),2)-$B172/2&lt;=E172,(ROUND(AVERAGE($C172,$E172,$G172,$I172,$K172,$M172,$O172,$Q172,$S172,$U172,$W172,$Y172,$AA172,#REF!,#REF!),2)+$B172/2&gt;=E172)),($G$5/$B$5),0))))</f>
        <v>0.79207920792079212</v>
      </c>
      <c r="G172" s="216" t="str">
        <f t="shared" si="66"/>
        <v/>
      </c>
      <c r="H172" s="217" t="str">
        <f>IF($A172="","",IF(G172="","",IF($K$4="Media aritmética",(G172&lt;=$B172)*($G$5/$B$5)+(G172&gt;$B172)*0,IF(AND(ROUND(AVERAGE($C172,$E172,$G172,$I172,$K172,$M172,$O172,$Q172,$S172,$U172,$W172,$Y172,$AA172,#REF!,#REF!),2)-$B172/2&lt;=G172,(ROUND(AVERAGE($C172,$E172,$G172,$I172,$K172,$M172,$O172,$Q172,$S172,$U172,$W172,$Y172,$AA172,#REF!,#REF!),2)+$B172/2&gt;=G172)),($G$5/$B$5),0))))</f>
        <v/>
      </c>
      <c r="I172" s="216">
        <f t="shared" si="67"/>
        <v>933000</v>
      </c>
      <c r="J172" s="217">
        <f>IF($A172="","",IF(I172="","",IF($K$4="Media aritmética",(I172&lt;=$B172)*($G$5/$B$5)+(I172&gt;$B172)*0,IF(AND(ROUND(AVERAGE($C172,$E172,$G172,$I172,$K172,$M172,$O172,$Q172,$S172,$U172,$W172,$Y172,$AA172,#REF!,#REF!),2)-$B172/2&lt;=I172,(ROUND(AVERAGE($C172,$E172,$G172,$I172,$K172,$M172,$O172,$Q172,$S172,$U172,$W172,$Y172,$AA172,#REF!,#REF!),2)+$B172/2&gt;=I172)),($G$5/$B$5),0))))</f>
        <v>0</v>
      </c>
      <c r="K172" s="216" t="str">
        <f t="shared" si="68"/>
        <v/>
      </c>
      <c r="L172" s="217" t="str">
        <f>IF($A172="","",IF(K172="","",IF($K$4="Media aritmética",(K172&lt;=$B172)*($G$5/$B$5)+(K172&gt;$B172)*0,IF(AND(ROUND(AVERAGE($C172,$E172,$G172,$I172,$K172,$M172,$O172,$Q172,$S172,$U172,$W172,$Y172,$AA172,#REF!,#REF!),2)-$B172/2&lt;=K172,(ROUND(AVERAGE($C172,$E172,$G172,$I172,$K172,$M172,$O172,$Q172,$S172,$U172,$W172,$Y172,$AA172,#REF!,#REF!),2)+$B172/2&gt;=K172)),($G$5/$B$5),0))))</f>
        <v/>
      </c>
      <c r="M172" s="216">
        <f t="shared" si="69"/>
        <v>420000</v>
      </c>
      <c r="N172" s="217">
        <f>IF($A172="","",IF(M172="","",IF($K$4="Media aritmética",(M172&lt;=$B172)*($G$5/$B$5)+(M172&gt;$B172)*0,IF(AND(ROUND(AVERAGE($C172,$E172,$G172,$I172,$K172,$M172,$O172,$Q172,$S172,$U172,$W172,$Y172,$AA172,#REF!,#REF!),2)-$B172/2&lt;=M172,(ROUND(AVERAGE($C172,$E172,$G172,$I172,$K172,$M172,$O172,$Q172,$S172,$U172,$W172,$Y172,$AA172,#REF!,#REF!),2)+$B172/2&gt;=M172)),($G$5/$B$5),0))))</f>
        <v>0.79207920792079212</v>
      </c>
      <c r="O172" s="216" t="str">
        <f t="shared" si="70"/>
        <v/>
      </c>
      <c r="P172" s="217" t="str">
        <f>IF($A172="","",IF(O172="","",IF($K$4="Media aritmética",(O172&lt;=$B172)*($G$5/$B$5)+(O172&gt;$B172)*0,IF(AND(ROUND(AVERAGE($C172,$E172,$G172,$I172,$K172,$M172,$O172,$Q172,$S172,$U172,$W172,$Y172,$AA172,#REF!,#REF!),2)-$B172/2&lt;=O172,(ROUND(AVERAGE($C172,$E172,$G172,$I172,$K172,$M172,$O172,$Q172,$S172,$U172,$W172,$Y172,$AA172,#REF!,#REF!),2)+$B172/2&gt;=O172)),($G$5/$B$5),0))))</f>
        <v/>
      </c>
      <c r="Q172" s="216">
        <f t="shared" si="71"/>
        <v>560000</v>
      </c>
      <c r="R172" s="217">
        <f>IF($A172="","",IF(Q172="","",IF($K$4="Media aritmética",(Q172&lt;=$B172)*($G$5/$B$5)+(Q172&gt;$B172)*0,IF(AND(ROUND(AVERAGE($C172,$E172,$G172,$I172,$K172,$M172,$O172,$Q172,$S172,$U172,$W172,$Y172,$AA172,#REF!,#REF!),2)-$B172/2&lt;=Q172,(ROUND(AVERAGE($C172,$E172,$G172,$I172,$K172,$M172,$O172,$Q172,$S172,$U172,$W172,$Y172,$AA172,#REF!,#REF!),2)+$B172/2&gt;=Q172)),($G$5/$B$5),0))))</f>
        <v>0.79207920792079212</v>
      </c>
      <c r="S172" s="216">
        <f t="shared" si="72"/>
        <v>200000</v>
      </c>
      <c r="T172" s="217">
        <f>IF($A172="","",IF(S172="","",IF($K$4="Media aritmética",(S172&lt;=$B172)*($G$5/$B$5)+(S172&gt;$B172)*0,IF(AND(ROUND(AVERAGE($C172,$E172,$G172,$I172,$K172,$M172,$O172,$Q172,$S172,$U172,$W172,$Y172,$AA172,#REF!,#REF!),2)-$B172/2&lt;=S172,(ROUND(AVERAGE($C172,$E172,$G172,$I172,$K172,$M172,$O172,$Q172,$S172,$U172,$W172,$Y172,$AA172,#REF!,#REF!),2)+$B172/2&gt;=S172)),($G$5/$B$5),0))))</f>
        <v>0.79207920792079212</v>
      </c>
      <c r="U172" s="216">
        <f t="shared" si="73"/>
        <v>196000</v>
      </c>
      <c r="V172" s="217">
        <f>IF($A172="","",IF(U172="","",IF($K$4="Media aritmética",(U172&lt;=$B172)*($G$5/$B$5)+(U172&gt;$B172)*0,IF(AND(ROUND(AVERAGE($C172,$E172,$G172,$I172,$K172,$M172,$O172,$Q172,$S172,$U172,$W172,$Y172,$AA172,#REF!,#REF!),2)-$B172/2&lt;=U172,(ROUND(AVERAGE($C172,$E172,$G172,$I172,$K172,$M172,$O172,$Q172,$S172,$U172,$W172,$Y172,$AA172,#REF!,#REF!),2)+$B172/2&gt;=U172)),($G$5/$B$5),0))))</f>
        <v>0.79207920792079212</v>
      </c>
      <c r="W172" s="216" t="str">
        <f t="shared" si="74"/>
        <v/>
      </c>
      <c r="X172" s="217" t="str">
        <f>IF($A172="","",IF(W172="","",IF($K$4="Media aritmética",(W172&lt;=$B172)*($G$5/$B$5)+(W172&gt;$B172)*0,IF(AND(ROUND(AVERAGE($C172,$E172,$G172,$I172,$K172,$M172,$O172,$Q172,$S172,$U172,$W172,$Y172,$AA172,#REF!,#REF!),2)-$B172/2&lt;=W172,(ROUND(AVERAGE($C172,$E172,$G172,$I172,$K172,$M172,$O172,$Q172,$S172,$U172,$W172,$Y172,$AA172,#REF!,#REF!),2)+$B172/2&gt;=W172)),($G$5/$B$5),0))))</f>
        <v/>
      </c>
      <c r="Y172" s="216">
        <f t="shared" si="75"/>
        <v>200000</v>
      </c>
      <c r="Z172" s="217">
        <f>IF($A172="","",IF(Y172="","",IF($K$4="Media aritmética",(Y172&lt;=$B172)*($G$5/$B$5)+(Y172&gt;$B172)*0,IF(AND(ROUND(AVERAGE($C172,$E172,$G172,$I172,$K172,$M172,$O172,$Q172,$S172,$U172,$W172,$Y172,$AA172,#REF!,#REF!),2)-$B172/2&lt;=Y172,(ROUND(AVERAGE($C172,$E172,$G172,$I172,$K172,$M172,$O172,$Q172,$S172,$U172,$W172,$Y172,$AA172,#REF!,#REF!),2)+$B172/2&gt;=Y172)),($G$5/$B$5),0))))</f>
        <v>0.79207920792079212</v>
      </c>
      <c r="AA172" s="216">
        <f t="shared" si="76"/>
        <v>3500000</v>
      </c>
      <c r="AB172" s="217">
        <f>IF($A172="","",IF(AA172="","",IF($K$4="Media aritmética",(AA172&lt;=$B172)*($G$5/$B$5)+(AA172&gt;$B172)*0,IF(AND(ROUND(AVERAGE($C172,$E172,$G172,$I172,$K172,$M172,$O172,$Q172,$S172,$U172,$W172,$Y172,$AA172,#REF!,#REF!),2)-$B172/2&lt;=AA172,(ROUND(AVERAGE($C172,$E172,$G172,$I172,$K172,$M172,$O172,$Q172,$S172,$U172,$W172,$Y172,$AA172,#REF!,#REF!),2)+$B172/2&gt;=AA172)),($G$5/$B$5),0))))</f>
        <v>0</v>
      </c>
    </row>
    <row r="173" spans="1:28" s="210" customFormat="1" ht="21" customHeight="1">
      <c r="A173" s="221" t="s">
        <v>611</v>
      </c>
      <c r="B173" s="222">
        <f t="shared" si="77"/>
        <v>10098.67</v>
      </c>
      <c r="C173" s="216">
        <f t="shared" si="64"/>
        <v>4400</v>
      </c>
      <c r="D173" s="217">
        <f>IF($A173="","",IF(C173="","",IF($K$4="Media aritmética",(C173&lt;=$B173)*($G$5/$B$5)+(C173&gt;$B173)*0,IF(AND(ROUND(AVERAGE($C173,$E173,$G173,$I173,$K173,$M173,$O173,$Q173,$S173,$U173,$W173,$Y173,$AA173,#REF!,#REF!),2)-$B173/2&lt;=C173,(ROUND(AVERAGE($C173,$E173,$G173,$I173,$K173,$M173,$O173,$Q173,$S173,$U173,$W173,$Y173,$AA173,#REF!,#REF!),2)+$B173/2&gt;=C173)),($G$5/$B$5),0))))</f>
        <v>0.79207920792079212</v>
      </c>
      <c r="E173" s="216">
        <f t="shared" si="65"/>
        <v>6000</v>
      </c>
      <c r="F173" s="217">
        <f>IF($A173="","",IF(E173="","",IF($K$4="Media aritmética",(E173&lt;=$B173)*($G$5/$B$5)+(E173&gt;$B173)*0,IF(AND(ROUND(AVERAGE($C173,$E173,$G173,$I173,$K173,$M173,$O173,$Q173,$S173,$U173,$W173,$Y173,$AA173,#REF!,#REF!),2)-$B173/2&lt;=E173,(ROUND(AVERAGE($C173,$E173,$G173,$I173,$K173,$M173,$O173,$Q173,$S173,$U173,$W173,$Y173,$AA173,#REF!,#REF!),2)+$B173/2&gt;=E173)),($G$5/$B$5),0))))</f>
        <v>0.79207920792079212</v>
      </c>
      <c r="G173" s="216" t="str">
        <f t="shared" si="66"/>
        <v/>
      </c>
      <c r="H173" s="217" t="str">
        <f>IF($A173="","",IF(G173="","",IF($K$4="Media aritmética",(G173&lt;=$B173)*($G$5/$B$5)+(G173&gt;$B173)*0,IF(AND(ROUND(AVERAGE($C173,$E173,$G173,$I173,$K173,$M173,$O173,$Q173,$S173,$U173,$W173,$Y173,$AA173,#REF!,#REF!),2)-$B173/2&lt;=G173,(ROUND(AVERAGE($C173,$E173,$G173,$I173,$K173,$M173,$O173,$Q173,$S173,$U173,$W173,$Y173,$AA173,#REF!,#REF!),2)+$B173/2&gt;=G173)),($G$5/$B$5),0))))</f>
        <v/>
      </c>
      <c r="I173" s="216">
        <f t="shared" si="67"/>
        <v>4088</v>
      </c>
      <c r="J173" s="217">
        <f>IF($A173="","",IF(I173="","",IF($K$4="Media aritmética",(I173&lt;=$B173)*($G$5/$B$5)+(I173&gt;$B173)*0,IF(AND(ROUND(AVERAGE($C173,$E173,$G173,$I173,$K173,$M173,$O173,$Q173,$S173,$U173,$W173,$Y173,$AA173,#REF!,#REF!),2)-$B173/2&lt;=I173,(ROUND(AVERAGE($C173,$E173,$G173,$I173,$K173,$M173,$O173,$Q173,$S173,$U173,$W173,$Y173,$AA173,#REF!,#REF!),2)+$B173/2&gt;=I173)),($G$5/$B$5),0))))</f>
        <v>0.79207920792079212</v>
      </c>
      <c r="K173" s="216" t="str">
        <f t="shared" si="68"/>
        <v/>
      </c>
      <c r="L173" s="217" t="str">
        <f>IF($A173="","",IF(K173="","",IF($K$4="Media aritmética",(K173&lt;=$B173)*($G$5/$B$5)+(K173&gt;$B173)*0,IF(AND(ROUND(AVERAGE($C173,$E173,$G173,$I173,$K173,$M173,$O173,$Q173,$S173,$U173,$W173,$Y173,$AA173,#REF!,#REF!),2)-$B173/2&lt;=K173,(ROUND(AVERAGE($C173,$E173,$G173,$I173,$K173,$M173,$O173,$Q173,$S173,$U173,$W173,$Y173,$AA173,#REF!,#REF!),2)+$B173/2&gt;=K173)),($G$5/$B$5),0))))</f>
        <v/>
      </c>
      <c r="M173" s="216">
        <f t="shared" si="69"/>
        <v>24000</v>
      </c>
      <c r="N173" s="217">
        <f>IF($A173="","",IF(M173="","",IF($K$4="Media aritmética",(M173&lt;=$B173)*($G$5/$B$5)+(M173&gt;$B173)*0,IF(AND(ROUND(AVERAGE($C173,$E173,$G173,$I173,$K173,$M173,$O173,$Q173,$S173,$U173,$W173,$Y173,$AA173,#REF!,#REF!),2)-$B173/2&lt;=M173,(ROUND(AVERAGE($C173,$E173,$G173,$I173,$K173,$M173,$O173,$Q173,$S173,$U173,$W173,$Y173,$AA173,#REF!,#REF!),2)+$B173/2&gt;=M173)),($G$5/$B$5),0))))</f>
        <v>0</v>
      </c>
      <c r="O173" s="216" t="str">
        <f t="shared" si="70"/>
        <v/>
      </c>
      <c r="P173" s="217" t="str">
        <f>IF($A173="","",IF(O173="","",IF($K$4="Media aritmética",(O173&lt;=$B173)*($G$5/$B$5)+(O173&gt;$B173)*0,IF(AND(ROUND(AVERAGE($C173,$E173,$G173,$I173,$K173,$M173,$O173,$Q173,$S173,$U173,$W173,$Y173,$AA173,#REF!,#REF!),2)-$B173/2&lt;=O173,(ROUND(AVERAGE($C173,$E173,$G173,$I173,$K173,$M173,$O173,$Q173,$S173,$U173,$W173,$Y173,$AA173,#REF!,#REF!),2)+$B173/2&gt;=O173)),($G$5/$B$5),0))))</f>
        <v/>
      </c>
      <c r="Q173" s="216">
        <f t="shared" si="71"/>
        <v>8000</v>
      </c>
      <c r="R173" s="217">
        <f>IF($A173="","",IF(Q173="","",IF($K$4="Media aritmética",(Q173&lt;=$B173)*($G$5/$B$5)+(Q173&gt;$B173)*0,IF(AND(ROUND(AVERAGE($C173,$E173,$G173,$I173,$K173,$M173,$O173,$Q173,$S173,$U173,$W173,$Y173,$AA173,#REF!,#REF!),2)-$B173/2&lt;=Q173,(ROUND(AVERAGE($C173,$E173,$G173,$I173,$K173,$M173,$O173,$Q173,$S173,$U173,$W173,$Y173,$AA173,#REF!,#REF!),2)+$B173/2&gt;=Q173)),($G$5/$B$5),0))))</f>
        <v>0.79207920792079212</v>
      </c>
      <c r="S173" s="216">
        <f t="shared" si="72"/>
        <v>4200</v>
      </c>
      <c r="T173" s="217">
        <f>IF($A173="","",IF(S173="","",IF($K$4="Media aritmética",(S173&lt;=$B173)*($G$5/$B$5)+(S173&gt;$B173)*0,IF(AND(ROUND(AVERAGE($C173,$E173,$G173,$I173,$K173,$M173,$O173,$Q173,$S173,$U173,$W173,$Y173,$AA173,#REF!,#REF!),2)-$B173/2&lt;=S173,(ROUND(AVERAGE($C173,$E173,$G173,$I173,$K173,$M173,$O173,$Q173,$S173,$U173,$W173,$Y173,$AA173,#REF!,#REF!),2)+$B173/2&gt;=S173)),($G$5/$B$5),0))))</f>
        <v>0.79207920792079212</v>
      </c>
      <c r="U173" s="216">
        <f t="shared" si="73"/>
        <v>4500</v>
      </c>
      <c r="V173" s="217">
        <f>IF($A173="","",IF(U173="","",IF($K$4="Media aritmética",(U173&lt;=$B173)*($G$5/$B$5)+(U173&gt;$B173)*0,IF(AND(ROUND(AVERAGE($C173,$E173,$G173,$I173,$K173,$M173,$O173,$Q173,$S173,$U173,$W173,$Y173,$AA173,#REF!,#REF!),2)-$B173/2&lt;=U173,(ROUND(AVERAGE($C173,$E173,$G173,$I173,$K173,$M173,$O173,$Q173,$S173,$U173,$W173,$Y173,$AA173,#REF!,#REF!),2)+$B173/2&gt;=U173)),($G$5/$B$5),0))))</f>
        <v>0.79207920792079212</v>
      </c>
      <c r="W173" s="216" t="str">
        <f t="shared" si="74"/>
        <v/>
      </c>
      <c r="X173" s="217" t="str">
        <f>IF($A173="","",IF(W173="","",IF($K$4="Media aritmética",(W173&lt;=$B173)*($G$5/$B$5)+(W173&gt;$B173)*0,IF(AND(ROUND(AVERAGE($C173,$E173,$G173,$I173,$K173,$M173,$O173,$Q173,$S173,$U173,$W173,$Y173,$AA173,#REF!,#REF!),2)-$B173/2&lt;=W173,(ROUND(AVERAGE($C173,$E173,$G173,$I173,$K173,$M173,$O173,$Q173,$S173,$U173,$W173,$Y173,$AA173,#REF!,#REF!),2)+$B173/2&gt;=W173)),($G$5/$B$5),0))))</f>
        <v/>
      </c>
      <c r="Y173" s="216">
        <f t="shared" si="75"/>
        <v>4500</v>
      </c>
      <c r="Z173" s="217">
        <f>IF($A173="","",IF(Y173="","",IF($K$4="Media aritmética",(Y173&lt;=$B173)*($G$5/$B$5)+(Y173&gt;$B173)*0,IF(AND(ROUND(AVERAGE($C173,$E173,$G173,$I173,$K173,$M173,$O173,$Q173,$S173,$U173,$W173,$Y173,$AA173,#REF!,#REF!),2)-$B173/2&lt;=Y173,(ROUND(AVERAGE($C173,$E173,$G173,$I173,$K173,$M173,$O173,$Q173,$S173,$U173,$W173,$Y173,$AA173,#REF!,#REF!),2)+$B173/2&gt;=Y173)),($G$5/$B$5),0))))</f>
        <v>0.79207920792079212</v>
      </c>
      <c r="AA173" s="216">
        <f t="shared" si="76"/>
        <v>31200</v>
      </c>
      <c r="AB173" s="217">
        <f>IF($A173="","",IF(AA173="","",IF($K$4="Media aritmética",(AA173&lt;=$B173)*($G$5/$B$5)+(AA173&gt;$B173)*0,IF(AND(ROUND(AVERAGE($C173,$E173,$G173,$I173,$K173,$M173,$O173,$Q173,$S173,$U173,$W173,$Y173,$AA173,#REF!,#REF!),2)-$B173/2&lt;=AA173,(ROUND(AVERAGE($C173,$E173,$G173,$I173,$K173,$M173,$O173,$Q173,$S173,$U173,$W173,$Y173,$AA173,#REF!,#REF!),2)+$B173/2&gt;=AA173)),($G$5/$B$5),0))))</f>
        <v>0</v>
      </c>
    </row>
    <row r="174" spans="1:28" s="210" customFormat="1" ht="21" customHeight="1">
      <c r="A174" s="221" t="s">
        <v>613</v>
      </c>
      <c r="B174" s="222">
        <f t="shared" si="77"/>
        <v>93810.559999999998</v>
      </c>
      <c r="C174" s="216">
        <f t="shared" si="64"/>
        <v>2950</v>
      </c>
      <c r="D174" s="217">
        <f>IF($A174="","",IF(C174="","",IF($K$4="Media aritmética",(C174&lt;=$B174)*($G$5/$B$5)+(C174&gt;$B174)*0,IF(AND(ROUND(AVERAGE($C174,$E174,$G174,$I174,$K174,$M174,$O174,$Q174,$S174,$U174,$W174,$Y174,$AA174,#REF!,#REF!),2)-$B174/2&lt;=C174,(ROUND(AVERAGE($C174,$E174,$G174,$I174,$K174,$M174,$O174,$Q174,$S174,$U174,$W174,$Y174,$AA174,#REF!,#REF!),2)+$B174/2&gt;=C174)),($G$5/$B$5),0))))</f>
        <v>0.79207920792079212</v>
      </c>
      <c r="E174" s="216">
        <f t="shared" si="65"/>
        <v>100000</v>
      </c>
      <c r="F174" s="217">
        <f>IF($A174="","",IF(E174="","",IF($K$4="Media aritmética",(E174&lt;=$B174)*($G$5/$B$5)+(E174&gt;$B174)*0,IF(AND(ROUND(AVERAGE($C174,$E174,$G174,$I174,$K174,$M174,$O174,$Q174,$S174,$U174,$W174,$Y174,$AA174,#REF!,#REF!),2)-$B174/2&lt;=E174,(ROUND(AVERAGE($C174,$E174,$G174,$I174,$K174,$M174,$O174,$Q174,$S174,$U174,$W174,$Y174,$AA174,#REF!,#REF!),2)+$B174/2&gt;=E174)),($G$5/$B$5),0))))</f>
        <v>0</v>
      </c>
      <c r="G174" s="216" t="str">
        <f t="shared" si="66"/>
        <v/>
      </c>
      <c r="H174" s="217" t="str">
        <f>IF($A174="","",IF(G174="","",IF($K$4="Media aritmética",(G174&lt;=$B174)*($G$5/$B$5)+(G174&gt;$B174)*0,IF(AND(ROUND(AVERAGE($C174,$E174,$G174,$I174,$K174,$M174,$O174,$Q174,$S174,$U174,$W174,$Y174,$AA174,#REF!,#REF!),2)-$B174/2&lt;=G174,(ROUND(AVERAGE($C174,$E174,$G174,$I174,$K174,$M174,$O174,$Q174,$S174,$U174,$W174,$Y174,$AA174,#REF!,#REF!),2)+$B174/2&gt;=G174)),($G$5/$B$5),0))))</f>
        <v/>
      </c>
      <c r="I174" s="216">
        <f t="shared" si="67"/>
        <v>2945</v>
      </c>
      <c r="J174" s="217">
        <f>IF($A174="","",IF(I174="","",IF($K$4="Media aritmética",(I174&lt;=$B174)*($G$5/$B$5)+(I174&gt;$B174)*0,IF(AND(ROUND(AVERAGE($C174,$E174,$G174,$I174,$K174,$M174,$O174,$Q174,$S174,$U174,$W174,$Y174,$AA174,#REF!,#REF!),2)-$B174/2&lt;=I174,(ROUND(AVERAGE($C174,$E174,$G174,$I174,$K174,$M174,$O174,$Q174,$S174,$U174,$W174,$Y174,$AA174,#REF!,#REF!),2)+$B174/2&gt;=I174)),($G$5/$B$5),0))))</f>
        <v>0.79207920792079212</v>
      </c>
      <c r="K174" s="216" t="str">
        <f t="shared" si="68"/>
        <v/>
      </c>
      <c r="L174" s="217" t="str">
        <f>IF($A174="","",IF(K174="","",IF($K$4="Media aritmética",(K174&lt;=$B174)*($G$5/$B$5)+(K174&gt;$B174)*0,IF(AND(ROUND(AVERAGE($C174,$E174,$G174,$I174,$K174,$M174,$O174,$Q174,$S174,$U174,$W174,$Y174,$AA174,#REF!,#REF!),2)-$B174/2&lt;=K174,(ROUND(AVERAGE($C174,$E174,$G174,$I174,$K174,$M174,$O174,$Q174,$S174,$U174,$W174,$Y174,$AA174,#REF!,#REF!),2)+$B174/2&gt;=K174)),($G$5/$B$5),0))))</f>
        <v/>
      </c>
      <c r="M174" s="216">
        <f t="shared" si="69"/>
        <v>31000</v>
      </c>
      <c r="N174" s="217">
        <f>IF($A174="","",IF(M174="","",IF($K$4="Media aritmética",(M174&lt;=$B174)*($G$5/$B$5)+(M174&gt;$B174)*0,IF(AND(ROUND(AVERAGE($C174,$E174,$G174,$I174,$K174,$M174,$O174,$Q174,$S174,$U174,$W174,$Y174,$AA174,#REF!,#REF!),2)-$B174/2&lt;=M174,(ROUND(AVERAGE($C174,$E174,$G174,$I174,$K174,$M174,$O174,$Q174,$S174,$U174,$W174,$Y174,$AA174,#REF!,#REF!),2)+$B174/2&gt;=M174)),($G$5/$B$5),0))))</f>
        <v>0.79207920792079212</v>
      </c>
      <c r="O174" s="216" t="str">
        <f t="shared" si="70"/>
        <v/>
      </c>
      <c r="P174" s="217" t="str">
        <f>IF($A174="","",IF(O174="","",IF($K$4="Media aritmética",(O174&lt;=$B174)*($G$5/$B$5)+(O174&gt;$B174)*0,IF(AND(ROUND(AVERAGE($C174,$E174,$G174,$I174,$K174,$M174,$O174,$Q174,$S174,$U174,$W174,$Y174,$AA174,#REF!,#REF!),2)-$B174/2&lt;=O174,(ROUND(AVERAGE($C174,$E174,$G174,$I174,$K174,$M174,$O174,$Q174,$S174,$U174,$W174,$Y174,$AA174,#REF!,#REF!),2)+$B174/2&gt;=O174)),($G$5/$B$5),0))))</f>
        <v/>
      </c>
      <c r="Q174" s="216">
        <f t="shared" si="71"/>
        <v>90000</v>
      </c>
      <c r="R174" s="217">
        <f>IF($A174="","",IF(Q174="","",IF($K$4="Media aritmética",(Q174&lt;=$B174)*($G$5/$B$5)+(Q174&gt;$B174)*0,IF(AND(ROUND(AVERAGE($C174,$E174,$G174,$I174,$K174,$M174,$O174,$Q174,$S174,$U174,$W174,$Y174,$AA174,#REF!,#REF!),2)-$B174/2&lt;=Q174,(ROUND(AVERAGE($C174,$E174,$G174,$I174,$K174,$M174,$O174,$Q174,$S174,$U174,$W174,$Y174,$AA174,#REF!,#REF!),2)+$B174/2&gt;=Q174)),($G$5/$B$5),0))))</f>
        <v>0.79207920792079212</v>
      </c>
      <c r="S174" s="216">
        <f t="shared" si="72"/>
        <v>63000</v>
      </c>
      <c r="T174" s="217">
        <f>IF($A174="","",IF(S174="","",IF($K$4="Media aritmética",(S174&lt;=$B174)*($G$5/$B$5)+(S174&gt;$B174)*0,IF(AND(ROUND(AVERAGE($C174,$E174,$G174,$I174,$K174,$M174,$O174,$Q174,$S174,$U174,$W174,$Y174,$AA174,#REF!,#REF!),2)-$B174/2&lt;=S174,(ROUND(AVERAGE($C174,$E174,$G174,$I174,$K174,$M174,$O174,$Q174,$S174,$U174,$W174,$Y174,$AA174,#REF!,#REF!),2)+$B174/2&gt;=S174)),($G$5/$B$5),0))))</f>
        <v>0.79207920792079212</v>
      </c>
      <c r="U174" s="216">
        <f t="shared" si="73"/>
        <v>58000</v>
      </c>
      <c r="V174" s="217">
        <f>IF($A174="","",IF(U174="","",IF($K$4="Media aritmética",(U174&lt;=$B174)*($G$5/$B$5)+(U174&gt;$B174)*0,IF(AND(ROUND(AVERAGE($C174,$E174,$G174,$I174,$K174,$M174,$O174,$Q174,$S174,$U174,$W174,$Y174,$AA174,#REF!,#REF!),2)-$B174/2&lt;=U174,(ROUND(AVERAGE($C174,$E174,$G174,$I174,$K174,$M174,$O174,$Q174,$S174,$U174,$W174,$Y174,$AA174,#REF!,#REF!),2)+$B174/2&gt;=U174)),($G$5/$B$5),0))))</f>
        <v>0.79207920792079212</v>
      </c>
      <c r="W174" s="216" t="str">
        <f t="shared" si="74"/>
        <v/>
      </c>
      <c r="X174" s="217" t="str">
        <f>IF($A174="","",IF(W174="","",IF($K$4="Media aritmética",(W174&lt;=$B174)*($G$5/$B$5)+(W174&gt;$B174)*0,IF(AND(ROUND(AVERAGE($C174,$E174,$G174,$I174,$K174,$M174,$O174,$Q174,$S174,$U174,$W174,$Y174,$AA174,#REF!,#REF!),2)-$B174/2&lt;=W174,(ROUND(AVERAGE($C174,$E174,$G174,$I174,$K174,$M174,$O174,$Q174,$S174,$U174,$W174,$Y174,$AA174,#REF!,#REF!),2)+$B174/2&gt;=W174)),($G$5/$B$5),0))))</f>
        <v/>
      </c>
      <c r="Y174" s="216">
        <f t="shared" si="75"/>
        <v>56400</v>
      </c>
      <c r="Z174" s="217">
        <f>IF($A174="","",IF(Y174="","",IF($K$4="Media aritmética",(Y174&lt;=$B174)*($G$5/$B$5)+(Y174&gt;$B174)*0,IF(AND(ROUND(AVERAGE($C174,$E174,$G174,$I174,$K174,$M174,$O174,$Q174,$S174,$U174,$W174,$Y174,$AA174,#REF!,#REF!),2)-$B174/2&lt;=Y174,(ROUND(AVERAGE($C174,$E174,$G174,$I174,$K174,$M174,$O174,$Q174,$S174,$U174,$W174,$Y174,$AA174,#REF!,#REF!),2)+$B174/2&gt;=Y174)),($G$5/$B$5),0))))</f>
        <v>0.79207920792079212</v>
      </c>
      <c r="AA174" s="216">
        <f t="shared" si="76"/>
        <v>440000</v>
      </c>
      <c r="AB174" s="217">
        <f>IF($A174="","",IF(AA174="","",IF($K$4="Media aritmética",(AA174&lt;=$B174)*($G$5/$B$5)+(AA174&gt;$B174)*0,IF(AND(ROUND(AVERAGE($C174,$E174,$G174,$I174,$K174,$M174,$O174,$Q174,$S174,$U174,$W174,$Y174,$AA174,#REF!,#REF!),2)-$B174/2&lt;=AA174,(ROUND(AVERAGE($C174,$E174,$G174,$I174,$K174,$M174,$O174,$Q174,$S174,$U174,$W174,$Y174,$AA174,#REF!,#REF!),2)+$B174/2&gt;=AA174)),($G$5/$B$5),0))))</f>
        <v>0</v>
      </c>
    </row>
    <row r="175" spans="1:28" s="210" customFormat="1" ht="21" customHeight="1">
      <c r="A175" s="221" t="s">
        <v>615</v>
      </c>
      <c r="B175" s="222">
        <f t="shared" si="77"/>
        <v>607780.67000000004</v>
      </c>
      <c r="C175" s="216">
        <f t="shared" si="64"/>
        <v>543100</v>
      </c>
      <c r="D175" s="217">
        <f>IF($A175="","",IF(C175="","",IF($K$4="Media aritmética",(C175&lt;=$B175)*($G$5/$B$5)+(C175&gt;$B175)*0,IF(AND(ROUND(AVERAGE($C175,$E175,$G175,$I175,$K175,$M175,$O175,$Q175,$S175,$U175,$W175,$Y175,$AA175,#REF!,#REF!),2)-$B175/2&lt;=C175,(ROUND(AVERAGE($C175,$E175,$G175,$I175,$K175,$M175,$O175,$Q175,$S175,$U175,$W175,$Y175,$AA175,#REF!,#REF!),2)+$B175/2&gt;=C175)),($G$5/$B$5),0))))</f>
        <v>0.79207920792079212</v>
      </c>
      <c r="E175" s="216">
        <f t="shared" si="65"/>
        <v>1500000</v>
      </c>
      <c r="F175" s="217">
        <f>IF($A175="","",IF(E175="","",IF($K$4="Media aritmética",(E175&lt;=$B175)*($G$5/$B$5)+(E175&gt;$B175)*0,IF(AND(ROUND(AVERAGE($C175,$E175,$G175,$I175,$K175,$M175,$O175,$Q175,$S175,$U175,$W175,$Y175,$AA175,#REF!,#REF!),2)-$B175/2&lt;=E175,(ROUND(AVERAGE($C175,$E175,$G175,$I175,$K175,$M175,$O175,$Q175,$S175,$U175,$W175,$Y175,$AA175,#REF!,#REF!),2)+$B175/2&gt;=E175)),($G$5/$B$5),0))))</f>
        <v>0</v>
      </c>
      <c r="G175" s="216" t="str">
        <f t="shared" si="66"/>
        <v/>
      </c>
      <c r="H175" s="217" t="str">
        <f>IF($A175="","",IF(G175="","",IF($K$4="Media aritmética",(G175&lt;=$B175)*($G$5/$B$5)+(G175&gt;$B175)*0,IF(AND(ROUND(AVERAGE($C175,$E175,$G175,$I175,$K175,$M175,$O175,$Q175,$S175,$U175,$W175,$Y175,$AA175,#REF!,#REF!),2)-$B175/2&lt;=G175,(ROUND(AVERAGE($C175,$E175,$G175,$I175,$K175,$M175,$O175,$Q175,$S175,$U175,$W175,$Y175,$AA175,#REF!,#REF!),2)+$B175/2&gt;=G175)),($G$5/$B$5),0))))</f>
        <v/>
      </c>
      <c r="I175" s="216">
        <f t="shared" si="67"/>
        <v>541926</v>
      </c>
      <c r="J175" s="217">
        <f>IF($A175="","",IF(I175="","",IF($K$4="Media aritmética",(I175&lt;=$B175)*($G$5/$B$5)+(I175&gt;$B175)*0,IF(AND(ROUND(AVERAGE($C175,$E175,$G175,$I175,$K175,$M175,$O175,$Q175,$S175,$U175,$W175,$Y175,$AA175,#REF!,#REF!),2)-$B175/2&lt;=I175,(ROUND(AVERAGE($C175,$E175,$G175,$I175,$K175,$M175,$O175,$Q175,$S175,$U175,$W175,$Y175,$AA175,#REF!,#REF!),2)+$B175/2&gt;=I175)),($G$5/$B$5),0))))</f>
        <v>0.79207920792079212</v>
      </c>
      <c r="K175" s="216" t="str">
        <f t="shared" si="68"/>
        <v/>
      </c>
      <c r="L175" s="217" t="str">
        <f>IF($A175="","",IF(K175="","",IF($K$4="Media aritmética",(K175&lt;=$B175)*($G$5/$B$5)+(K175&gt;$B175)*0,IF(AND(ROUND(AVERAGE($C175,$E175,$G175,$I175,$K175,$M175,$O175,$Q175,$S175,$U175,$W175,$Y175,$AA175,#REF!,#REF!),2)-$B175/2&lt;=K175,(ROUND(AVERAGE($C175,$E175,$G175,$I175,$K175,$M175,$O175,$Q175,$S175,$U175,$W175,$Y175,$AA175,#REF!,#REF!),2)+$B175/2&gt;=K175)),($G$5/$B$5),0))))</f>
        <v/>
      </c>
      <c r="M175" s="216">
        <f t="shared" si="69"/>
        <v>720000</v>
      </c>
      <c r="N175" s="217">
        <f>IF($A175="","",IF(M175="","",IF($K$4="Media aritmética",(M175&lt;=$B175)*($G$5/$B$5)+(M175&gt;$B175)*0,IF(AND(ROUND(AVERAGE($C175,$E175,$G175,$I175,$K175,$M175,$O175,$Q175,$S175,$U175,$W175,$Y175,$AA175,#REF!,#REF!),2)-$B175/2&lt;=M175,(ROUND(AVERAGE($C175,$E175,$G175,$I175,$K175,$M175,$O175,$Q175,$S175,$U175,$W175,$Y175,$AA175,#REF!,#REF!),2)+$B175/2&gt;=M175)),($G$5/$B$5),0))))</f>
        <v>0</v>
      </c>
      <c r="O175" s="216" t="str">
        <f t="shared" si="70"/>
        <v/>
      </c>
      <c r="P175" s="217" t="str">
        <f>IF($A175="","",IF(O175="","",IF($K$4="Media aritmética",(O175&lt;=$B175)*($G$5/$B$5)+(O175&gt;$B175)*0,IF(AND(ROUND(AVERAGE($C175,$E175,$G175,$I175,$K175,$M175,$O175,$Q175,$S175,$U175,$W175,$Y175,$AA175,#REF!,#REF!),2)-$B175/2&lt;=O175,(ROUND(AVERAGE($C175,$E175,$G175,$I175,$K175,$M175,$O175,$Q175,$S175,$U175,$W175,$Y175,$AA175,#REF!,#REF!),2)+$B175/2&gt;=O175)),($G$5/$B$5),0))))</f>
        <v/>
      </c>
      <c r="Q175" s="216">
        <f t="shared" si="71"/>
        <v>300000</v>
      </c>
      <c r="R175" s="217">
        <f>IF($A175="","",IF(Q175="","",IF($K$4="Media aritmética",(Q175&lt;=$B175)*($G$5/$B$5)+(Q175&gt;$B175)*0,IF(AND(ROUND(AVERAGE($C175,$E175,$G175,$I175,$K175,$M175,$O175,$Q175,$S175,$U175,$W175,$Y175,$AA175,#REF!,#REF!),2)-$B175/2&lt;=Q175,(ROUND(AVERAGE($C175,$E175,$G175,$I175,$K175,$M175,$O175,$Q175,$S175,$U175,$W175,$Y175,$AA175,#REF!,#REF!),2)+$B175/2&gt;=Q175)),($G$5/$B$5),0))))</f>
        <v>0.79207920792079212</v>
      </c>
      <c r="S175" s="216">
        <f t="shared" si="72"/>
        <v>520000</v>
      </c>
      <c r="T175" s="217">
        <f>IF($A175="","",IF(S175="","",IF($K$4="Media aritmética",(S175&lt;=$B175)*($G$5/$B$5)+(S175&gt;$B175)*0,IF(AND(ROUND(AVERAGE($C175,$E175,$G175,$I175,$K175,$M175,$O175,$Q175,$S175,$U175,$W175,$Y175,$AA175,#REF!,#REF!),2)-$B175/2&lt;=S175,(ROUND(AVERAGE($C175,$E175,$G175,$I175,$K175,$M175,$O175,$Q175,$S175,$U175,$W175,$Y175,$AA175,#REF!,#REF!),2)+$B175/2&gt;=S175)),($G$5/$B$5),0))))</f>
        <v>0.79207920792079212</v>
      </c>
      <c r="U175" s="216">
        <f t="shared" si="73"/>
        <v>580000</v>
      </c>
      <c r="V175" s="217">
        <f>IF($A175="","",IF(U175="","",IF($K$4="Media aritmética",(U175&lt;=$B175)*($G$5/$B$5)+(U175&gt;$B175)*0,IF(AND(ROUND(AVERAGE($C175,$E175,$G175,$I175,$K175,$M175,$O175,$Q175,$S175,$U175,$W175,$Y175,$AA175,#REF!,#REF!),2)-$B175/2&lt;=U175,(ROUND(AVERAGE($C175,$E175,$G175,$I175,$K175,$M175,$O175,$Q175,$S175,$U175,$W175,$Y175,$AA175,#REF!,#REF!),2)+$B175/2&gt;=U175)),($G$5/$B$5),0))))</f>
        <v>0.79207920792079212</v>
      </c>
      <c r="W175" s="216" t="str">
        <f t="shared" si="74"/>
        <v/>
      </c>
      <c r="X175" s="217" t="str">
        <f>IF($A175="","",IF(W175="","",IF($K$4="Media aritmética",(W175&lt;=$B175)*($G$5/$B$5)+(W175&gt;$B175)*0,IF(AND(ROUND(AVERAGE($C175,$E175,$G175,$I175,$K175,$M175,$O175,$Q175,$S175,$U175,$W175,$Y175,$AA175,#REF!,#REF!),2)-$B175/2&lt;=W175,(ROUND(AVERAGE($C175,$E175,$G175,$I175,$K175,$M175,$O175,$Q175,$S175,$U175,$W175,$Y175,$AA175,#REF!,#REF!),2)+$B175/2&gt;=W175)),($G$5/$B$5),0))))</f>
        <v/>
      </c>
      <c r="Y175" s="216">
        <f t="shared" si="75"/>
        <v>565000</v>
      </c>
      <c r="Z175" s="217">
        <f>IF($A175="","",IF(Y175="","",IF($K$4="Media aritmética",(Y175&lt;=$B175)*($G$5/$B$5)+(Y175&gt;$B175)*0,IF(AND(ROUND(AVERAGE($C175,$E175,$G175,$I175,$K175,$M175,$O175,$Q175,$S175,$U175,$W175,$Y175,$AA175,#REF!,#REF!),2)-$B175/2&lt;=Y175,(ROUND(AVERAGE($C175,$E175,$G175,$I175,$K175,$M175,$O175,$Q175,$S175,$U175,$W175,$Y175,$AA175,#REF!,#REF!),2)+$B175/2&gt;=Y175)),($G$5/$B$5),0))))</f>
        <v>0.79207920792079212</v>
      </c>
      <c r="AA175" s="216">
        <f t="shared" si="76"/>
        <v>200000</v>
      </c>
      <c r="AB175" s="217">
        <f>IF($A175="","",IF(AA175="","",IF($K$4="Media aritmética",(AA175&lt;=$B175)*($G$5/$B$5)+(AA175&gt;$B175)*0,IF(AND(ROUND(AVERAGE($C175,$E175,$G175,$I175,$K175,$M175,$O175,$Q175,$S175,$U175,$W175,$Y175,$AA175,#REF!,#REF!),2)-$B175/2&lt;=AA175,(ROUND(AVERAGE($C175,$E175,$G175,$I175,$K175,$M175,$O175,$Q175,$S175,$U175,$W175,$Y175,$AA175,#REF!,#REF!),2)+$B175/2&gt;=AA175)),($G$5/$B$5),0))))</f>
        <v>0.79207920792079212</v>
      </c>
    </row>
    <row r="176" spans="1:28" s="210" customFormat="1" ht="21" customHeight="1">
      <c r="A176" s="221" t="s">
        <v>175</v>
      </c>
      <c r="B176" s="222">
        <f t="shared" si="77"/>
        <v>755340.33</v>
      </c>
      <c r="C176" s="216">
        <f t="shared" si="64"/>
        <v>842900</v>
      </c>
      <c r="D176" s="217">
        <f>IF($A176="","",IF(C176="","",IF($K$4="Media aritmética",(C176&lt;=$B176)*($G$5/$B$5)+(C176&gt;$B176)*0,IF(AND(ROUND(AVERAGE($C176,$E176,$G176,$I176,$K176,$M176,$O176,$Q176,$S176,$U176,$W176,$Y176,$AA176,#REF!,#REF!),2)-$B176/2&lt;=C176,(ROUND(AVERAGE($C176,$E176,$G176,$I176,$K176,$M176,$O176,$Q176,$S176,$U176,$W176,$Y176,$AA176,#REF!,#REF!),2)+$B176/2&gt;=C176)),($G$5/$B$5),0))))</f>
        <v>0</v>
      </c>
      <c r="E176" s="216">
        <f t="shared" si="65"/>
        <v>650000</v>
      </c>
      <c r="F176" s="217">
        <f>IF($A176="","",IF(E176="","",IF($K$4="Media aritmética",(E176&lt;=$B176)*($G$5/$B$5)+(E176&gt;$B176)*0,IF(AND(ROUND(AVERAGE($C176,$E176,$G176,$I176,$K176,$M176,$O176,$Q176,$S176,$U176,$W176,$Y176,$AA176,#REF!,#REF!),2)-$B176/2&lt;=E176,(ROUND(AVERAGE($C176,$E176,$G176,$I176,$K176,$M176,$O176,$Q176,$S176,$U176,$W176,$Y176,$AA176,#REF!,#REF!),2)+$B176/2&gt;=E176)),($G$5/$B$5),0))))</f>
        <v>0.79207920792079212</v>
      </c>
      <c r="G176" s="216" t="str">
        <f t="shared" si="66"/>
        <v/>
      </c>
      <c r="H176" s="217" t="str">
        <f>IF($A176="","",IF(G176="","",IF($K$4="Media aritmética",(G176&lt;=$B176)*($G$5/$B$5)+(G176&gt;$B176)*0,IF(AND(ROUND(AVERAGE($C176,$E176,$G176,$I176,$K176,$M176,$O176,$Q176,$S176,$U176,$W176,$Y176,$AA176,#REF!,#REF!),2)-$B176/2&lt;=G176,(ROUND(AVERAGE($C176,$E176,$G176,$I176,$K176,$M176,$O176,$Q176,$S176,$U176,$W176,$Y176,$AA176,#REF!,#REF!),2)+$B176/2&gt;=G176)),($G$5/$B$5),0))))</f>
        <v/>
      </c>
      <c r="I176" s="216">
        <f t="shared" si="67"/>
        <v>841163</v>
      </c>
      <c r="J176" s="217">
        <f>IF($A176="","",IF(I176="","",IF($K$4="Media aritmética",(I176&lt;=$B176)*($G$5/$B$5)+(I176&gt;$B176)*0,IF(AND(ROUND(AVERAGE($C176,$E176,$G176,$I176,$K176,$M176,$O176,$Q176,$S176,$U176,$W176,$Y176,$AA176,#REF!,#REF!),2)-$B176/2&lt;=I176,(ROUND(AVERAGE($C176,$E176,$G176,$I176,$K176,$M176,$O176,$Q176,$S176,$U176,$W176,$Y176,$AA176,#REF!,#REF!),2)+$B176/2&gt;=I176)),($G$5/$B$5),0))))</f>
        <v>0</v>
      </c>
      <c r="K176" s="216" t="str">
        <f t="shared" si="68"/>
        <v/>
      </c>
      <c r="L176" s="217" t="str">
        <f>IF($A176="","",IF(K176="","",IF($K$4="Media aritmética",(K176&lt;=$B176)*($G$5/$B$5)+(K176&gt;$B176)*0,IF(AND(ROUND(AVERAGE($C176,$E176,$G176,$I176,$K176,$M176,$O176,$Q176,$S176,$U176,$W176,$Y176,$AA176,#REF!,#REF!),2)-$B176/2&lt;=K176,(ROUND(AVERAGE($C176,$E176,$G176,$I176,$K176,$M176,$O176,$Q176,$S176,$U176,$W176,$Y176,$AA176,#REF!,#REF!),2)+$B176/2&gt;=K176)),($G$5/$B$5),0))))</f>
        <v/>
      </c>
      <c r="M176" s="216">
        <f t="shared" si="69"/>
        <v>789000</v>
      </c>
      <c r="N176" s="217">
        <f>IF($A176="","",IF(M176="","",IF($K$4="Media aritmética",(M176&lt;=$B176)*($G$5/$B$5)+(M176&gt;$B176)*0,IF(AND(ROUND(AVERAGE($C176,$E176,$G176,$I176,$K176,$M176,$O176,$Q176,$S176,$U176,$W176,$Y176,$AA176,#REF!,#REF!),2)-$B176/2&lt;=M176,(ROUND(AVERAGE($C176,$E176,$G176,$I176,$K176,$M176,$O176,$Q176,$S176,$U176,$W176,$Y176,$AA176,#REF!,#REF!),2)+$B176/2&gt;=M176)),($G$5/$B$5),0))))</f>
        <v>0</v>
      </c>
      <c r="O176" s="216" t="str">
        <f t="shared" si="70"/>
        <v/>
      </c>
      <c r="P176" s="217" t="str">
        <f>IF($A176="","",IF(O176="","",IF($K$4="Media aritmética",(O176&lt;=$B176)*($G$5/$B$5)+(O176&gt;$B176)*0,IF(AND(ROUND(AVERAGE($C176,$E176,$G176,$I176,$K176,$M176,$O176,$Q176,$S176,$U176,$W176,$Y176,$AA176,#REF!,#REF!),2)-$B176/2&lt;=O176,(ROUND(AVERAGE($C176,$E176,$G176,$I176,$K176,$M176,$O176,$Q176,$S176,$U176,$W176,$Y176,$AA176,#REF!,#REF!),2)+$B176/2&gt;=O176)),($G$5/$B$5),0))))</f>
        <v/>
      </c>
      <c r="Q176" s="216">
        <f t="shared" si="71"/>
        <v>800000</v>
      </c>
      <c r="R176" s="217">
        <f>IF($A176="","",IF(Q176="","",IF($K$4="Media aritmética",(Q176&lt;=$B176)*($G$5/$B$5)+(Q176&gt;$B176)*0,IF(AND(ROUND(AVERAGE($C176,$E176,$G176,$I176,$K176,$M176,$O176,$Q176,$S176,$U176,$W176,$Y176,$AA176,#REF!,#REF!),2)-$B176/2&lt;=Q176,(ROUND(AVERAGE($C176,$E176,$G176,$I176,$K176,$M176,$O176,$Q176,$S176,$U176,$W176,$Y176,$AA176,#REF!,#REF!),2)+$B176/2&gt;=Q176)),($G$5/$B$5),0))))</f>
        <v>0</v>
      </c>
      <c r="S176" s="216">
        <f t="shared" si="72"/>
        <v>825000</v>
      </c>
      <c r="T176" s="217">
        <f>IF($A176="","",IF(S176="","",IF($K$4="Media aritmética",(S176&lt;=$B176)*($G$5/$B$5)+(S176&gt;$B176)*0,IF(AND(ROUND(AVERAGE($C176,$E176,$G176,$I176,$K176,$M176,$O176,$Q176,$S176,$U176,$W176,$Y176,$AA176,#REF!,#REF!),2)-$B176/2&lt;=S176,(ROUND(AVERAGE($C176,$E176,$G176,$I176,$K176,$M176,$O176,$Q176,$S176,$U176,$W176,$Y176,$AA176,#REF!,#REF!),2)+$B176/2&gt;=S176)),($G$5/$B$5),0))))</f>
        <v>0</v>
      </c>
      <c r="U176" s="216">
        <f t="shared" si="73"/>
        <v>900000</v>
      </c>
      <c r="V176" s="217">
        <f>IF($A176="","",IF(U176="","",IF($K$4="Media aritmética",(U176&lt;=$B176)*($G$5/$B$5)+(U176&gt;$B176)*0,IF(AND(ROUND(AVERAGE($C176,$E176,$G176,$I176,$K176,$M176,$O176,$Q176,$S176,$U176,$W176,$Y176,$AA176,#REF!,#REF!),2)-$B176/2&lt;=U176,(ROUND(AVERAGE($C176,$E176,$G176,$I176,$K176,$M176,$O176,$Q176,$S176,$U176,$W176,$Y176,$AA176,#REF!,#REF!),2)+$B176/2&gt;=U176)),($G$5/$B$5),0))))</f>
        <v>0</v>
      </c>
      <c r="W176" s="216" t="str">
        <f t="shared" si="74"/>
        <v/>
      </c>
      <c r="X176" s="217" t="str">
        <f>IF($A176="","",IF(W176="","",IF($K$4="Media aritmética",(W176&lt;=$B176)*($G$5/$B$5)+(W176&gt;$B176)*0,IF(AND(ROUND(AVERAGE($C176,$E176,$G176,$I176,$K176,$M176,$O176,$Q176,$S176,$U176,$W176,$Y176,$AA176,#REF!,#REF!),2)-$B176/2&lt;=W176,(ROUND(AVERAGE($C176,$E176,$G176,$I176,$K176,$M176,$O176,$Q176,$S176,$U176,$W176,$Y176,$AA176,#REF!,#REF!),2)+$B176/2&gt;=W176)),($G$5/$B$5),0))))</f>
        <v/>
      </c>
      <c r="Y176" s="216">
        <f t="shared" si="75"/>
        <v>900000</v>
      </c>
      <c r="Z176" s="217">
        <f>IF($A176="","",IF(Y176="","",IF($K$4="Media aritmética",(Y176&lt;=$B176)*($G$5/$B$5)+(Y176&gt;$B176)*0,IF(AND(ROUND(AVERAGE($C176,$E176,$G176,$I176,$K176,$M176,$O176,$Q176,$S176,$U176,$W176,$Y176,$AA176,#REF!,#REF!),2)-$B176/2&lt;=Y176,(ROUND(AVERAGE($C176,$E176,$G176,$I176,$K176,$M176,$O176,$Q176,$S176,$U176,$W176,$Y176,$AA176,#REF!,#REF!),2)+$B176/2&gt;=Y176)),($G$5/$B$5),0))))</f>
        <v>0</v>
      </c>
      <c r="AA176" s="216">
        <f t="shared" si="76"/>
        <v>250000</v>
      </c>
      <c r="AB176" s="217">
        <f>IF($A176="","",IF(AA176="","",IF($K$4="Media aritmética",(AA176&lt;=$B176)*($G$5/$B$5)+(AA176&gt;$B176)*0,IF(AND(ROUND(AVERAGE($C176,$E176,$G176,$I176,$K176,$M176,$O176,$Q176,$S176,$U176,$W176,$Y176,$AA176,#REF!,#REF!),2)-$B176/2&lt;=AA176,(ROUND(AVERAGE($C176,$E176,$G176,$I176,$K176,$M176,$O176,$Q176,$S176,$U176,$W176,$Y176,$AA176,#REF!,#REF!),2)+$B176/2&gt;=AA176)),($G$5/$B$5),0))))</f>
        <v>0.79207920792079212</v>
      </c>
    </row>
    <row r="177" spans="1:28" s="210" customFormat="1" ht="21" customHeight="1">
      <c r="A177" s="221" t="s">
        <v>176</v>
      </c>
      <c r="B177" s="222">
        <f t="shared" si="77"/>
        <v>384455.56</v>
      </c>
      <c r="C177" s="216">
        <f t="shared" si="64"/>
        <v>720100</v>
      </c>
      <c r="D177" s="217">
        <f>IF($A177="","",IF(C177="","",IF($K$4="Media aritmética",(C177&lt;=$B177)*($G$5/$B$5)+(C177&gt;$B177)*0,IF(AND(ROUND(AVERAGE($C177,$E177,$G177,$I177,$K177,$M177,$O177,$Q177,$S177,$U177,$W177,$Y177,$AA177,#REF!,#REF!),2)-$B177/2&lt;=C177,(ROUND(AVERAGE($C177,$E177,$G177,$I177,$K177,$M177,$O177,$Q177,$S177,$U177,$W177,$Y177,$AA177,#REF!,#REF!),2)+$B177/2&gt;=C177)),($G$5/$B$5),0))))</f>
        <v>0</v>
      </c>
      <c r="E177" s="216">
        <f t="shared" si="65"/>
        <v>250000</v>
      </c>
      <c r="F177" s="217">
        <f>IF($A177="","",IF(E177="","",IF($K$4="Media aritmética",(E177&lt;=$B177)*($G$5/$B$5)+(E177&gt;$B177)*0,IF(AND(ROUND(AVERAGE($C177,$E177,$G177,$I177,$K177,$M177,$O177,$Q177,$S177,$U177,$W177,$Y177,$AA177,#REF!,#REF!),2)-$B177/2&lt;=E177,(ROUND(AVERAGE($C177,$E177,$G177,$I177,$K177,$M177,$O177,$Q177,$S177,$U177,$W177,$Y177,$AA177,#REF!,#REF!),2)+$B177/2&gt;=E177)),($G$5/$B$5),0))))</f>
        <v>0.79207920792079212</v>
      </c>
      <c r="G177" s="216" t="str">
        <f t="shared" si="66"/>
        <v/>
      </c>
      <c r="H177" s="217" t="str">
        <f>IF($A177="","",IF(G177="","",IF($K$4="Media aritmética",(G177&lt;=$B177)*($G$5/$B$5)+(G177&gt;$B177)*0,IF(AND(ROUND(AVERAGE($C177,$E177,$G177,$I177,$K177,$M177,$O177,$Q177,$S177,$U177,$W177,$Y177,$AA177,#REF!,#REF!),2)-$B177/2&lt;=G177,(ROUND(AVERAGE($C177,$E177,$G177,$I177,$K177,$M177,$O177,$Q177,$S177,$U177,$W177,$Y177,$AA177,#REF!,#REF!),2)+$B177/2&gt;=G177)),($G$5/$B$5),0))))</f>
        <v/>
      </c>
      <c r="I177" s="216">
        <f t="shared" si="67"/>
        <v>750000</v>
      </c>
      <c r="J177" s="217">
        <f>IF($A177="","",IF(I177="","",IF($K$4="Media aritmética",(I177&lt;=$B177)*($G$5/$B$5)+(I177&gt;$B177)*0,IF(AND(ROUND(AVERAGE($C177,$E177,$G177,$I177,$K177,$M177,$O177,$Q177,$S177,$U177,$W177,$Y177,$AA177,#REF!,#REF!),2)-$B177/2&lt;=I177,(ROUND(AVERAGE($C177,$E177,$G177,$I177,$K177,$M177,$O177,$Q177,$S177,$U177,$W177,$Y177,$AA177,#REF!,#REF!),2)+$B177/2&gt;=I177)),($G$5/$B$5),0))))</f>
        <v>0</v>
      </c>
      <c r="K177" s="216" t="str">
        <f t="shared" si="68"/>
        <v/>
      </c>
      <c r="L177" s="217" t="str">
        <f>IF($A177="","",IF(K177="","",IF($K$4="Media aritmética",(K177&lt;=$B177)*($G$5/$B$5)+(K177&gt;$B177)*0,IF(AND(ROUND(AVERAGE($C177,$E177,$G177,$I177,$K177,$M177,$O177,$Q177,$S177,$U177,$W177,$Y177,$AA177,#REF!,#REF!),2)-$B177/2&lt;=K177,(ROUND(AVERAGE($C177,$E177,$G177,$I177,$K177,$M177,$O177,$Q177,$S177,$U177,$W177,$Y177,$AA177,#REF!,#REF!),2)+$B177/2&gt;=K177)),($G$5/$B$5),0))))</f>
        <v/>
      </c>
      <c r="M177" s="216">
        <f t="shared" si="69"/>
        <v>950000</v>
      </c>
      <c r="N177" s="217">
        <f>IF($A177="","",IF(M177="","",IF($K$4="Media aritmética",(M177&lt;=$B177)*($G$5/$B$5)+(M177&gt;$B177)*0,IF(AND(ROUND(AVERAGE($C177,$E177,$G177,$I177,$K177,$M177,$O177,$Q177,$S177,$U177,$W177,$Y177,$AA177,#REF!,#REF!),2)-$B177/2&lt;=M177,(ROUND(AVERAGE($C177,$E177,$G177,$I177,$K177,$M177,$O177,$Q177,$S177,$U177,$W177,$Y177,$AA177,#REF!,#REF!),2)+$B177/2&gt;=M177)),($G$5/$B$5),0))))</f>
        <v>0</v>
      </c>
      <c r="O177" s="216" t="str">
        <f t="shared" si="70"/>
        <v/>
      </c>
      <c r="P177" s="217" t="str">
        <f>IF($A177="","",IF(O177="","",IF($K$4="Media aritmética",(O177&lt;=$B177)*($G$5/$B$5)+(O177&gt;$B177)*0,IF(AND(ROUND(AVERAGE($C177,$E177,$G177,$I177,$K177,$M177,$O177,$Q177,$S177,$U177,$W177,$Y177,$AA177,#REF!,#REF!),2)-$B177/2&lt;=O177,(ROUND(AVERAGE($C177,$E177,$G177,$I177,$K177,$M177,$O177,$Q177,$S177,$U177,$W177,$Y177,$AA177,#REF!,#REF!),2)+$B177/2&gt;=O177)),($G$5/$B$5),0))))</f>
        <v/>
      </c>
      <c r="Q177" s="216">
        <f t="shared" si="71"/>
        <v>200000</v>
      </c>
      <c r="R177" s="217">
        <f>IF($A177="","",IF(Q177="","",IF($K$4="Media aritmética",(Q177&lt;=$B177)*($G$5/$B$5)+(Q177&gt;$B177)*0,IF(AND(ROUND(AVERAGE($C177,$E177,$G177,$I177,$K177,$M177,$O177,$Q177,$S177,$U177,$W177,$Y177,$AA177,#REF!,#REF!),2)-$B177/2&lt;=Q177,(ROUND(AVERAGE($C177,$E177,$G177,$I177,$K177,$M177,$O177,$Q177,$S177,$U177,$W177,$Y177,$AA177,#REF!,#REF!),2)+$B177/2&gt;=Q177)),($G$5/$B$5),0))))</f>
        <v>0.79207920792079212</v>
      </c>
      <c r="S177" s="216">
        <f t="shared" si="72"/>
        <v>150000</v>
      </c>
      <c r="T177" s="217">
        <f>IF($A177="","",IF(S177="","",IF($K$4="Media aritmética",(S177&lt;=$B177)*($G$5/$B$5)+(S177&gt;$B177)*0,IF(AND(ROUND(AVERAGE($C177,$E177,$G177,$I177,$K177,$M177,$O177,$Q177,$S177,$U177,$W177,$Y177,$AA177,#REF!,#REF!),2)-$B177/2&lt;=S177,(ROUND(AVERAGE($C177,$E177,$G177,$I177,$K177,$M177,$O177,$Q177,$S177,$U177,$W177,$Y177,$AA177,#REF!,#REF!),2)+$B177/2&gt;=S177)),($G$5/$B$5),0))))</f>
        <v>0.79207920792079212</v>
      </c>
      <c r="U177" s="216">
        <f t="shared" si="73"/>
        <v>160000</v>
      </c>
      <c r="V177" s="217">
        <f>IF($A177="","",IF(U177="","",IF($K$4="Media aritmética",(U177&lt;=$B177)*($G$5/$B$5)+(U177&gt;$B177)*0,IF(AND(ROUND(AVERAGE($C177,$E177,$G177,$I177,$K177,$M177,$O177,$Q177,$S177,$U177,$W177,$Y177,$AA177,#REF!,#REF!),2)-$B177/2&lt;=U177,(ROUND(AVERAGE($C177,$E177,$G177,$I177,$K177,$M177,$O177,$Q177,$S177,$U177,$W177,$Y177,$AA177,#REF!,#REF!),2)+$B177/2&gt;=U177)),($G$5/$B$5),0))))</f>
        <v>0.79207920792079212</v>
      </c>
      <c r="W177" s="216" t="str">
        <f t="shared" si="74"/>
        <v/>
      </c>
      <c r="X177" s="217" t="str">
        <f>IF($A177="","",IF(W177="","",IF($K$4="Media aritmética",(W177&lt;=$B177)*($G$5/$B$5)+(W177&gt;$B177)*0,IF(AND(ROUND(AVERAGE($C177,$E177,$G177,$I177,$K177,$M177,$O177,$Q177,$S177,$U177,$W177,$Y177,$AA177,#REF!,#REF!),2)-$B177/2&lt;=W177,(ROUND(AVERAGE($C177,$E177,$G177,$I177,$K177,$M177,$O177,$Q177,$S177,$U177,$W177,$Y177,$AA177,#REF!,#REF!),2)+$B177/2&gt;=W177)),($G$5/$B$5),0))))</f>
        <v/>
      </c>
      <c r="Y177" s="216">
        <f t="shared" si="75"/>
        <v>160000</v>
      </c>
      <c r="Z177" s="217">
        <f>IF($A177="","",IF(Y177="","",IF($K$4="Media aritmética",(Y177&lt;=$B177)*($G$5/$B$5)+(Y177&gt;$B177)*0,IF(AND(ROUND(AVERAGE($C177,$E177,$G177,$I177,$K177,$M177,$O177,$Q177,$S177,$U177,$W177,$Y177,$AA177,#REF!,#REF!),2)-$B177/2&lt;=Y177,(ROUND(AVERAGE($C177,$E177,$G177,$I177,$K177,$M177,$O177,$Q177,$S177,$U177,$W177,$Y177,$AA177,#REF!,#REF!),2)+$B177/2&gt;=Y177)),($G$5/$B$5),0))))</f>
        <v>0.79207920792079212</v>
      </c>
      <c r="AA177" s="216">
        <f t="shared" si="76"/>
        <v>120000</v>
      </c>
      <c r="AB177" s="217">
        <f>IF($A177="","",IF(AA177="","",IF($K$4="Media aritmética",(AA177&lt;=$B177)*($G$5/$B$5)+(AA177&gt;$B177)*0,IF(AND(ROUND(AVERAGE($C177,$E177,$G177,$I177,$K177,$M177,$O177,$Q177,$S177,$U177,$W177,$Y177,$AA177,#REF!,#REF!),2)-$B177/2&lt;=AA177,(ROUND(AVERAGE($C177,$E177,$G177,$I177,$K177,$M177,$O177,$Q177,$S177,$U177,$W177,$Y177,$AA177,#REF!,#REF!),2)+$B177/2&gt;=AA177)),($G$5/$B$5),0))))</f>
        <v>0.79207920792079212</v>
      </c>
    </row>
  </sheetData>
  <sheetProtection algorithmName="SHA-512" hashValue="S9wknL0pBaCtLay2L4IVanWiYOpB26Ny2DBIincfM0o1jzPV3fmNzlRqWSB+21oV2UtMzC/1c4v8CEF6aYR0Vw==" saltValue="qz9GURv81Dx+sYTVWe1vGg==" spinCount="100000" sheet="1" objects="1" scenarios="1" selectLockedCells="1" selectUnlockedCells="1"/>
  <mergeCells count="79">
    <mergeCell ref="O7:P7"/>
    <mergeCell ref="E8:F8"/>
    <mergeCell ref="E7:F7"/>
    <mergeCell ref="C8:D8"/>
    <mergeCell ref="C7:D7"/>
    <mergeCell ref="G8:H8"/>
    <mergeCell ref="I8:J8"/>
    <mergeCell ref="K8:L8"/>
    <mergeCell ref="M8:N8"/>
    <mergeCell ref="O8:P8"/>
    <mergeCell ref="Q8:R8"/>
    <mergeCell ref="A3:B3"/>
    <mergeCell ref="A1:AB1"/>
    <mergeCell ref="E5:F5"/>
    <mergeCell ref="E4:F4"/>
    <mergeCell ref="G4:H4"/>
    <mergeCell ref="G5:H5"/>
    <mergeCell ref="E3:H3"/>
    <mergeCell ref="K3:M3"/>
    <mergeCell ref="K4:M5"/>
    <mergeCell ref="A7:A8"/>
    <mergeCell ref="Q7:R7"/>
    <mergeCell ref="G7:H7"/>
    <mergeCell ref="I7:J7"/>
    <mergeCell ref="K7:L7"/>
    <mergeCell ref="M7:N7"/>
    <mergeCell ref="S7:T7"/>
    <mergeCell ref="U7:V7"/>
    <mergeCell ref="W7:X7"/>
    <mergeCell ref="S8:T8"/>
    <mergeCell ref="U8:V8"/>
    <mergeCell ref="W8:X8"/>
    <mergeCell ref="Y7:Z7"/>
    <mergeCell ref="AA7:AB7"/>
    <mergeCell ref="AA11:AB11"/>
    <mergeCell ref="U9:V9"/>
    <mergeCell ref="Y8:Z8"/>
    <mergeCell ref="AA8:AB8"/>
    <mergeCell ref="U10:V10"/>
    <mergeCell ref="U11:V11"/>
    <mergeCell ref="C10:D10"/>
    <mergeCell ref="E10:F10"/>
    <mergeCell ref="K9:L9"/>
    <mergeCell ref="M9:N9"/>
    <mergeCell ref="O9:P9"/>
    <mergeCell ref="E9:F9"/>
    <mergeCell ref="G9:H9"/>
    <mergeCell ref="I9:J9"/>
    <mergeCell ref="G10:H10"/>
    <mergeCell ref="I10:J10"/>
    <mergeCell ref="A13:AB13"/>
    <mergeCell ref="A11:B11"/>
    <mergeCell ref="C11:D11"/>
    <mergeCell ref="E11:F11"/>
    <mergeCell ref="G11:H11"/>
    <mergeCell ref="I11:J11"/>
    <mergeCell ref="K11:L11"/>
    <mergeCell ref="M11:N11"/>
    <mergeCell ref="O11:P11"/>
    <mergeCell ref="Q11:R11"/>
    <mergeCell ref="S11:T11"/>
    <mergeCell ref="W11:X11"/>
    <mergeCell ref="Y11:Z11"/>
    <mergeCell ref="A10:B10"/>
    <mergeCell ref="W9:X9"/>
    <mergeCell ref="Y9:Z9"/>
    <mergeCell ref="AA9:AB9"/>
    <mergeCell ref="A9:B9"/>
    <mergeCell ref="K10:L10"/>
    <mergeCell ref="M10:N10"/>
    <mergeCell ref="O10:P10"/>
    <mergeCell ref="Q10:R10"/>
    <mergeCell ref="S10:T10"/>
    <mergeCell ref="W10:X10"/>
    <mergeCell ref="Y10:Z10"/>
    <mergeCell ref="AA10:AB10"/>
    <mergeCell ref="C9:D9"/>
    <mergeCell ref="Q9:R9"/>
    <mergeCell ref="S9:T9"/>
  </mergeCells>
  <printOptions horizontalCentered="1"/>
  <pageMargins left="0.39370078740157483" right="0.19685039370078741" top="0.39370078740157483" bottom="0.19685039370078741" header="0.31496062992125984" footer="0.31496062992125984"/>
  <pageSetup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H25"/>
  <sheetViews>
    <sheetView zoomScale="90" zoomScaleNormal="90" workbookViewId="0">
      <selection activeCell="N10" sqref="N10"/>
    </sheetView>
  </sheetViews>
  <sheetFormatPr baseColWidth="10" defaultColWidth="11.42578125" defaultRowHeight="15"/>
  <cols>
    <col min="1" max="1" width="6.140625" style="209" customWidth="1"/>
    <col min="2" max="2" width="13.7109375" style="209" customWidth="1"/>
    <col min="3" max="3" width="13.5703125" style="209" customWidth="1"/>
    <col min="4" max="4" width="11.140625" style="209" customWidth="1"/>
    <col min="5" max="5" width="10" style="209" customWidth="1"/>
    <col min="6" max="6" width="16.140625" style="209" customWidth="1"/>
    <col min="7" max="7" width="9.140625" style="209" customWidth="1"/>
    <col min="8" max="9" width="11.140625" style="209" customWidth="1"/>
    <col min="10" max="10" width="14.140625" style="209" customWidth="1"/>
    <col min="11" max="11" width="11.140625" style="209" customWidth="1"/>
    <col min="12" max="12" width="10.42578125" style="209" customWidth="1"/>
    <col min="13" max="13" width="13.85546875" style="209" customWidth="1"/>
    <col min="14" max="14" width="18.85546875" style="209" customWidth="1"/>
    <col min="15" max="15" width="11.7109375" style="209" customWidth="1"/>
    <col min="16" max="16" width="11.42578125" style="209"/>
    <col min="17" max="29" width="6.140625" style="209" hidden="1" customWidth="1"/>
    <col min="30" max="30" width="8.28515625" style="209" hidden="1" customWidth="1"/>
    <col min="31" max="31" width="13.7109375" style="209" bestFit="1" customWidth="1"/>
    <col min="32" max="32" width="11.7109375" style="209" bestFit="1" customWidth="1"/>
    <col min="33" max="34" width="13.7109375" style="209" bestFit="1" customWidth="1"/>
    <col min="35" max="16384" width="11.42578125" style="209"/>
  </cols>
  <sheetData>
    <row r="1" spans="1:32" ht="49.5" customHeight="1">
      <c r="A1" s="859" t="str">
        <f>+'1_ENTREGA'!A1</f>
        <v>UNIVERSIDAD DE ANTIOQUIA</v>
      </c>
      <c r="B1" s="860"/>
      <c r="C1" s="860"/>
      <c r="D1" s="860"/>
      <c r="E1" s="860"/>
      <c r="F1" s="860"/>
      <c r="G1" s="860"/>
      <c r="H1" s="860"/>
      <c r="I1" s="860"/>
      <c r="J1" s="861"/>
      <c r="K1" s="860"/>
      <c r="L1" s="860"/>
      <c r="M1" s="860"/>
      <c r="N1" s="860"/>
      <c r="O1" s="862"/>
    </row>
    <row r="2" spans="1:32" ht="34.5" customHeight="1">
      <c r="A2" s="863" t="str">
        <f>+'1_ENTREGA'!A2</f>
        <v>Invitación Pública N° VA-058-2019</v>
      </c>
      <c r="B2" s="864"/>
      <c r="C2" s="864"/>
      <c r="D2" s="864"/>
      <c r="E2" s="864"/>
      <c r="F2" s="864"/>
      <c r="G2" s="864"/>
      <c r="H2" s="864"/>
      <c r="I2" s="864"/>
      <c r="J2" s="864"/>
      <c r="K2" s="864"/>
      <c r="L2" s="864"/>
      <c r="M2" s="864"/>
      <c r="N2" s="864"/>
      <c r="O2" s="865"/>
    </row>
    <row r="3" spans="1:32" ht="47.25" customHeight="1">
      <c r="A3" s="866" t="str">
        <f>+'1_ENTREGA'!A3</f>
        <v>OBJETO: “Ejecutar las obras civiles, de aire acondicionado, hidrosanitarias, eléctricas y obras complementarias para el Laboratorio de Nutrición Animal, bajo la modalidad de precios unitarios fijos no reajustables, conforme con los planos y las especificaciones técnicas y cantidades de obra.  (ver anexo 2)”.</v>
      </c>
      <c r="B3" s="867"/>
      <c r="C3" s="867"/>
      <c r="D3" s="867"/>
      <c r="E3" s="867"/>
      <c r="F3" s="867"/>
      <c r="G3" s="867"/>
      <c r="H3" s="867"/>
      <c r="I3" s="867"/>
      <c r="J3" s="867"/>
      <c r="K3" s="867"/>
      <c r="L3" s="867"/>
      <c r="M3" s="867"/>
      <c r="N3" s="867"/>
      <c r="O3" s="868"/>
    </row>
    <row r="4" spans="1:32" ht="26.25" customHeight="1">
      <c r="A4" s="869" t="s">
        <v>53</v>
      </c>
      <c r="B4" s="870"/>
      <c r="C4" s="870"/>
      <c r="D4" s="870"/>
      <c r="E4" s="870"/>
      <c r="F4" s="870"/>
      <c r="G4" s="870"/>
      <c r="H4" s="870"/>
      <c r="I4" s="870"/>
      <c r="J4" s="870"/>
      <c r="K4" s="870"/>
      <c r="L4" s="870"/>
      <c r="M4" s="870"/>
      <c r="N4" s="870"/>
      <c r="O4" s="871"/>
    </row>
    <row r="5" spans="1:32" ht="15.75" thickBot="1">
      <c r="A5" s="223"/>
      <c r="B5" s="223"/>
      <c r="C5" s="223"/>
      <c r="D5" s="223"/>
      <c r="E5" s="223"/>
      <c r="F5" s="223"/>
      <c r="G5" s="223"/>
      <c r="H5" s="223"/>
      <c r="I5" s="223"/>
      <c r="J5" s="223"/>
      <c r="K5" s="223"/>
      <c r="L5" s="223"/>
      <c r="M5" s="223"/>
      <c r="N5" s="223"/>
      <c r="O5" s="223"/>
    </row>
    <row r="6" spans="1:32" ht="15" customHeight="1">
      <c r="A6" s="851" t="s">
        <v>29</v>
      </c>
      <c r="B6" s="852"/>
      <c r="C6" s="69">
        <v>3233.26</v>
      </c>
      <c r="D6" s="875" t="s">
        <v>81</v>
      </c>
      <c r="E6" s="876"/>
      <c r="F6" s="877"/>
      <c r="G6" s="843" t="s">
        <v>56</v>
      </c>
      <c r="H6" s="844"/>
      <c r="I6" s="844"/>
      <c r="J6" s="844"/>
      <c r="K6" s="845"/>
      <c r="L6" s="223"/>
      <c r="M6" s="223"/>
      <c r="N6" s="224" t="s">
        <v>28</v>
      </c>
      <c r="O6" s="225">
        <f>'5.2.1 EXPERIENCIA GRAL'!$I$6</f>
        <v>361046955</v>
      </c>
    </row>
    <row r="7" spans="1:32" ht="20.25" customHeight="1" thickBot="1">
      <c r="A7" s="878" t="s">
        <v>54</v>
      </c>
      <c r="B7" s="879"/>
      <c r="C7" s="70">
        <v>43673</v>
      </c>
      <c r="D7" s="226">
        <v>1</v>
      </c>
      <c r="E7" s="839" t="s">
        <v>79</v>
      </c>
      <c r="F7" s="840"/>
      <c r="G7" s="227">
        <f>IF(($C$6-TRUNC($C$6))&lt;=0.5,1,2)</f>
        <v>1</v>
      </c>
      <c r="H7" s="841" t="str">
        <f>IF(G7=3,VLOOKUP(G7,$D$7:$E$8,2,FALSE),IF(G7=2,VLOOKUP(G7,$D$7:$E$8,2,FALSE),IF(G7=1,VLOOKUP(G7,$D$7:$E$8,2,FALSE),"NINGUNO")))</f>
        <v>Media aritmética</v>
      </c>
      <c r="I7" s="842"/>
      <c r="J7" s="228">
        <f>IF($H$7="Media aritmética",ROUND(SUM(F13:F25)/O7,2),ROUND(_xlfn.STDEV.P(F13:F25),2))</f>
        <v>277677000.11000001</v>
      </c>
      <c r="K7" s="229">
        <f>IF($H$7="Media aritmética",ROUND(SUM(G13:G25)/O7,4),ROUND(_xlfn.STDEV.P(G13:G25),4))</f>
        <v>0.24809999999999999</v>
      </c>
      <c r="L7" s="223"/>
      <c r="M7" s="223"/>
      <c r="N7" s="278" t="s">
        <v>80</v>
      </c>
      <c r="O7" s="230">
        <f>COUNT(F13:F25)</f>
        <v>9</v>
      </c>
    </row>
    <row r="8" spans="1:32" ht="33.75" customHeight="1" thickBot="1">
      <c r="A8" s="855" t="s">
        <v>628</v>
      </c>
      <c r="B8" s="856"/>
      <c r="C8" s="1">
        <v>284177060</v>
      </c>
      <c r="D8" s="231">
        <v>2</v>
      </c>
      <c r="E8" s="846" t="s">
        <v>106</v>
      </c>
      <c r="F8" s="847"/>
      <c r="G8" s="223"/>
      <c r="H8" s="223"/>
      <c r="I8" s="223"/>
      <c r="J8" s="223"/>
      <c r="K8" s="223"/>
      <c r="L8" s="223"/>
      <c r="M8" s="232"/>
      <c r="N8" s="223"/>
      <c r="O8" s="223"/>
    </row>
    <row r="9" spans="1:32" ht="21" customHeight="1" thickBot="1">
      <c r="A9" s="855" t="s">
        <v>100</v>
      </c>
      <c r="B9" s="856"/>
      <c r="C9" s="72">
        <v>0.26100000000000001</v>
      </c>
      <c r="D9" s="223"/>
      <c r="E9" s="223"/>
      <c r="F9" s="223"/>
      <c r="G9" s="223"/>
      <c r="H9" s="223"/>
      <c r="I9" s="223"/>
      <c r="J9" s="223"/>
      <c r="K9" s="223"/>
      <c r="L9" s="223"/>
      <c r="M9" s="223"/>
      <c r="N9" s="223"/>
      <c r="O9" s="223"/>
    </row>
    <row r="10" spans="1:32" ht="18" customHeight="1">
      <c r="A10" s="223"/>
      <c r="B10" s="223"/>
      <c r="C10" s="223"/>
      <c r="D10" s="223"/>
      <c r="E10" s="223"/>
      <c r="F10" s="223"/>
      <c r="G10" s="223"/>
      <c r="H10" s="853" t="s">
        <v>99</v>
      </c>
      <c r="I10" s="853"/>
      <c r="J10" s="853"/>
      <c r="K10" s="853"/>
      <c r="L10" s="279" t="s">
        <v>2</v>
      </c>
      <c r="M10" s="223"/>
      <c r="N10" s="223"/>
      <c r="O10" s="223"/>
    </row>
    <row r="11" spans="1:32" ht="18" customHeight="1">
      <c r="A11" s="233"/>
      <c r="B11" s="232"/>
      <c r="C11" s="233"/>
      <c r="D11" s="232"/>
      <c r="E11" s="234" t="s">
        <v>70</v>
      </c>
      <c r="F11" s="232"/>
      <c r="G11" s="232"/>
      <c r="H11" s="235">
        <v>100</v>
      </c>
      <c r="I11" s="235">
        <v>120</v>
      </c>
      <c r="J11" s="235">
        <f>200-I11</f>
        <v>80</v>
      </c>
      <c r="K11" s="235">
        <v>100</v>
      </c>
      <c r="L11" s="279">
        <f>+SUM(H11:K11)</f>
        <v>400</v>
      </c>
      <c r="M11" s="232"/>
      <c r="N11" s="223"/>
      <c r="O11" s="223"/>
    </row>
    <row r="12" spans="1:32" ht="47.25" customHeight="1">
      <c r="A12" s="280" t="s">
        <v>31</v>
      </c>
      <c r="B12" s="872" t="s">
        <v>33</v>
      </c>
      <c r="C12" s="873"/>
      <c r="D12" s="874"/>
      <c r="E12" s="236" t="s">
        <v>71</v>
      </c>
      <c r="F12" s="280" t="s">
        <v>191</v>
      </c>
      <c r="G12" s="237" t="s">
        <v>107</v>
      </c>
      <c r="H12" s="238" t="s">
        <v>55</v>
      </c>
      <c r="I12" s="238" t="s">
        <v>101</v>
      </c>
      <c r="J12" s="238" t="s">
        <v>102</v>
      </c>
      <c r="K12" s="238" t="s">
        <v>67</v>
      </c>
      <c r="L12" s="237" t="s">
        <v>66</v>
      </c>
      <c r="M12" s="237" t="s">
        <v>30</v>
      </c>
      <c r="N12" s="858" t="s">
        <v>36</v>
      </c>
      <c r="O12" s="858"/>
      <c r="AE12" s="239"/>
    </row>
    <row r="13" spans="1:32" s="248" customFormat="1" ht="33" customHeight="1">
      <c r="A13" s="240">
        <f>+IF('1_ENTREGA'!A7="","",'1_ENTREGA'!A7)</f>
        <v>1</v>
      </c>
      <c r="B13" s="848" t="str">
        <f>IF(A13="","",VLOOKUP(A13,'1_ENTREGA'!$A$7:$B$19,2,FALSE))</f>
        <v>GUSTAVO CARMONA ALARCON</v>
      </c>
      <c r="C13" s="849"/>
      <c r="D13" s="850"/>
      <c r="E13" s="241" t="str">
        <f>VLOOKUP(A13,ESTATUS,10,FALSE)</f>
        <v>H</v>
      </c>
      <c r="F13" s="242">
        <f>IF(OR(E13="NH",E13=""),"",IF(VLOOKUP(A13,COSTO_D,2,FALSE)&gt;$C$8,"REVISAR",ROUND(VLOOKUP(A13,COSTO_D,2,FALSE),0)))</f>
        <v>280451838</v>
      </c>
      <c r="G13" s="243">
        <f>IF(OR(E13="NH",E13=""),"",IF(AU!D53&gt;$C$9,"REVISAR",ROUND(AU!D53,4)))</f>
        <v>0.25019999999999998</v>
      </c>
      <c r="H13" s="244">
        <f t="shared" ref="H13:H25" si="0">IF(F13="","",IF($H$7="Media aritmética",(F13&lt;=$J$7)*100+(F13&gt;$J$7)*0,IF(AND((AVERAGE($F$13:$F$25)-$J$7/2&lt;=F13),(F13&lt;=(AVERAGE($F$13:$F$25)+$J$7/2))),100,0)))</f>
        <v>0</v>
      </c>
      <c r="I13" s="245">
        <f>+IF(E13="H",HLOOKUP(A13,'Cálculo Pt2'!$C$7:$AB$11,3,FALSE),"")</f>
        <v>59.016393442622913</v>
      </c>
      <c r="J13" s="245">
        <f>+IF(E13="H",HLOOKUP(A13,'Cálculo Pt2'!$C$7:$AB$11,4,FALSE),"")</f>
        <v>60.198019801980237</v>
      </c>
      <c r="K13" s="244">
        <f t="shared" ref="K13:K25" si="1">IF(G13="","",ROUND($K$11*MIN($G$13:$G$25)/$G13,2))</f>
        <v>94.2</v>
      </c>
      <c r="L13" s="246">
        <f t="shared" ref="L13:L25" si="2">IF(OR(E13="",E13="NH"),"",SUM(H13:K13))</f>
        <v>213.41441324460317</v>
      </c>
      <c r="M13" s="247">
        <f t="shared" ref="M13:M25" si="3">IF(OR(E13="",E13="NH"),"",(L13=MAX($L$13:$L$25))*1+(L13=MAX($Q$13:$Q$25))*2+(L13=MAX($R$13:$R$25))*3+(L13=MAX($S$13:$S$25))*4+(L13=MAX($T$13:$T$25))*5+(L13=MAX($U$13:$U$25))*6+(L13=MAX($V$13:$V$25))*7+(L13=MAX($W$13:$W$25))*8+(L13=MAX($X$13:$X$25))*9+(L13=MAX($Y$13:$Y$25))*10+(L13=MAX($Z$13:$Z$25))*11+(L13=MAX($AA$13:$AA$25))*12+(L13=MAX($AB$13:$AB$25))*13+(L13=MAX($AC$13:$AC$25))*14+(L13=MAX($AD$13:$AD$25))*15)</f>
        <v>8</v>
      </c>
      <c r="N13" s="857"/>
      <c r="O13" s="857"/>
      <c r="Q13" s="249">
        <f t="shared" ref="Q13:Q25" si="4">+IF(L13=MAX($L$13:$L$25),"",L13)</f>
        <v>213.41441324460317</v>
      </c>
      <c r="R13" s="249">
        <f t="shared" ref="R13:R25" si="5">+IF(Q13=MAX($Q$13:$Q$25),"",Q13)</f>
        <v>213.41441324460317</v>
      </c>
      <c r="S13" s="249">
        <f t="shared" ref="S13:S25" si="6">+IF(R13=MAX($R$13:$R$25),"",R13)</f>
        <v>213.41441324460317</v>
      </c>
      <c r="T13" s="249">
        <f t="shared" ref="T13:T25" si="7">+IF(S13=MAX($S$13:$S$25),"",S13)</f>
        <v>213.41441324460317</v>
      </c>
      <c r="U13" s="249">
        <f t="shared" ref="U13:U25" si="8">+IF(T13=MAX($T$13:$T$25),"",T13)</f>
        <v>213.41441324460317</v>
      </c>
      <c r="V13" s="249">
        <f t="shared" ref="V13:V25" si="9">+IF(U13=MAX($U$13:$U$25),"",U13)</f>
        <v>213.41441324460317</v>
      </c>
      <c r="W13" s="249">
        <f t="shared" ref="W13:W25" si="10">+IF(V13=MAX($V$13:$V$25),"",V13)</f>
        <v>213.41441324460317</v>
      </c>
      <c r="X13" s="249" t="str">
        <f t="shared" ref="X13:X25" si="11">+IF(W13=MAX($W$13:$W$25),"",W13)</f>
        <v/>
      </c>
      <c r="Y13" s="249" t="str">
        <f t="shared" ref="Y13:Y25" si="12">+IF(X13=MAX($X$13:$X$25),"",X13)</f>
        <v/>
      </c>
      <c r="Z13" s="249" t="str">
        <f t="shared" ref="Z13:Z25" si="13">+IF(Y13=MAX($Y$13:$Y$25),"",Y13)</f>
        <v/>
      </c>
      <c r="AA13" s="249" t="str">
        <f t="shared" ref="AA13:AA25" si="14">+IF(Z13=MAX($Z$13:$Z$25),"",Z13)</f>
        <v/>
      </c>
      <c r="AB13" s="249" t="str">
        <f t="shared" ref="AB13:AB25" si="15">+IF(AA13=MAX($AA$13:$AA$25),"",AA13)</f>
        <v/>
      </c>
      <c r="AC13" s="249" t="str">
        <f t="shared" ref="AC13:AC25" si="16">+IF(AB13=MAX($AB$13:$AB$25),"",AB13)</f>
        <v/>
      </c>
      <c r="AD13" s="249" t="str">
        <f t="shared" ref="AD13:AD25" si="17">+IF(AC13=MAX($AC$13:$AC$25),"",AC13)</f>
        <v/>
      </c>
      <c r="AE13" s="239"/>
      <c r="AF13" s="239"/>
    </row>
    <row r="14" spans="1:32" s="248" customFormat="1" ht="33" customHeight="1">
      <c r="A14" s="240">
        <f>+IF('1_ENTREGA'!A8="","",'1_ENTREGA'!A8)</f>
        <v>2</v>
      </c>
      <c r="B14" s="848" t="str">
        <f>IF(A14="","",VLOOKUP(A14,'1_ENTREGA'!$A$7:$B$19,2,FALSE))</f>
        <v>LUIS CARLOS PARRA VELASQUEZ</v>
      </c>
      <c r="C14" s="849"/>
      <c r="D14" s="850"/>
      <c r="E14" s="241" t="str">
        <f t="shared" ref="E14:E25" si="18">VLOOKUP(A14,ESTATUS,10,FALSE)</f>
        <v>H</v>
      </c>
      <c r="F14" s="242">
        <f t="shared" ref="F14:F25" si="19">IF(OR(E14="NH",E14=""),"",IF(VLOOKUP(A14,COSTO_D,2,FALSE)&gt;$C$8,"REVISAR",ROUND(VLOOKUP(A14,COSTO_D,2,FALSE),0)))</f>
        <v>264345163</v>
      </c>
      <c r="G14" s="243">
        <f>IF(OR(E14="NH",E14=""),"",IF(AU!D54&gt;$C$9,"REVISAR",ROUND(AU!D54,4)))</f>
        <v>0.255</v>
      </c>
      <c r="H14" s="244">
        <f t="shared" si="0"/>
        <v>100</v>
      </c>
      <c r="I14" s="245">
        <f>+IF(E14="H",HLOOKUP(A14,'Cálculo Pt2'!$C$7:$AB$11,3,FALSE),"")</f>
        <v>80.655737704918025</v>
      </c>
      <c r="J14" s="245">
        <f>+IF(E14="H",HLOOKUP(A14,'Cálculo Pt2'!$C$7:$AB$11,4,FALSE),"")</f>
        <v>38.019801980198039</v>
      </c>
      <c r="K14" s="244">
        <f t="shared" si="1"/>
        <v>92.43</v>
      </c>
      <c r="L14" s="246">
        <f t="shared" si="2"/>
        <v>311.10553968511607</v>
      </c>
      <c r="M14" s="247">
        <f t="shared" si="3"/>
        <v>2</v>
      </c>
      <c r="N14" s="857"/>
      <c r="O14" s="857"/>
      <c r="Q14" s="249">
        <f t="shared" si="4"/>
        <v>311.10553968511607</v>
      </c>
      <c r="R14" s="249" t="str">
        <f t="shared" si="5"/>
        <v/>
      </c>
      <c r="S14" s="249" t="str">
        <f t="shared" si="6"/>
        <v/>
      </c>
      <c r="T14" s="249" t="str">
        <f t="shared" si="7"/>
        <v/>
      </c>
      <c r="U14" s="249" t="str">
        <f t="shared" si="8"/>
        <v/>
      </c>
      <c r="V14" s="249" t="str">
        <f t="shared" si="9"/>
        <v/>
      </c>
      <c r="W14" s="249" t="str">
        <f t="shared" si="10"/>
        <v/>
      </c>
      <c r="X14" s="249" t="str">
        <f t="shared" si="11"/>
        <v/>
      </c>
      <c r="Y14" s="249" t="str">
        <f t="shared" si="12"/>
        <v/>
      </c>
      <c r="Z14" s="249" t="str">
        <f t="shared" si="13"/>
        <v/>
      </c>
      <c r="AA14" s="249" t="str">
        <f t="shared" si="14"/>
        <v/>
      </c>
      <c r="AB14" s="249" t="str">
        <f t="shared" si="15"/>
        <v/>
      </c>
      <c r="AC14" s="249" t="str">
        <f t="shared" si="16"/>
        <v/>
      </c>
      <c r="AD14" s="249" t="str">
        <f t="shared" si="17"/>
        <v/>
      </c>
      <c r="AE14" s="239"/>
      <c r="AF14" s="239"/>
    </row>
    <row r="15" spans="1:32" s="248" customFormat="1" ht="33" customHeight="1">
      <c r="A15" s="240">
        <f>+IF('1_ENTREGA'!A9="","",'1_ENTREGA'!A9)</f>
        <v>3</v>
      </c>
      <c r="B15" s="848" t="str">
        <f>IF(A15="","",VLOOKUP(A15,'1_ENTREGA'!$A$7:$B$19,2,FALSE))</f>
        <v>ARGES INGENIEROS S.A.S.</v>
      </c>
      <c r="C15" s="849"/>
      <c r="D15" s="850"/>
      <c r="E15" s="241" t="str">
        <f t="shared" si="18"/>
        <v>NH</v>
      </c>
      <c r="F15" s="242" t="str">
        <f t="shared" si="19"/>
        <v/>
      </c>
      <c r="G15" s="243" t="str">
        <f>IF(OR(E15="NH",E15=""),"",IF(AU!D55&gt;$C$9,"REVISAR",ROUND(AU!D55,4)))</f>
        <v/>
      </c>
      <c r="H15" s="244" t="str">
        <f t="shared" si="0"/>
        <v/>
      </c>
      <c r="I15" s="245" t="str">
        <f>+IF(E15="H",HLOOKUP(A15,'Cálculo Pt2'!$C$7:$AB$11,3,FALSE),"")</f>
        <v/>
      </c>
      <c r="J15" s="245" t="str">
        <f>+IF(E15="H",HLOOKUP(A15,'Cálculo Pt2'!$C$7:$AB$11,4,FALSE),"")</f>
        <v/>
      </c>
      <c r="K15" s="244" t="str">
        <f t="shared" si="1"/>
        <v/>
      </c>
      <c r="L15" s="246" t="str">
        <f t="shared" si="2"/>
        <v/>
      </c>
      <c r="M15" s="247" t="str">
        <f t="shared" si="3"/>
        <v/>
      </c>
      <c r="N15" s="857"/>
      <c r="O15" s="857"/>
      <c r="Q15" s="249" t="str">
        <f t="shared" si="4"/>
        <v/>
      </c>
      <c r="R15" s="249" t="str">
        <f t="shared" si="5"/>
        <v/>
      </c>
      <c r="S15" s="249" t="str">
        <f t="shared" si="6"/>
        <v/>
      </c>
      <c r="T15" s="249" t="str">
        <f t="shared" si="7"/>
        <v/>
      </c>
      <c r="U15" s="249" t="str">
        <f t="shared" si="8"/>
        <v/>
      </c>
      <c r="V15" s="249" t="str">
        <f t="shared" si="9"/>
        <v/>
      </c>
      <c r="W15" s="249" t="str">
        <f t="shared" si="10"/>
        <v/>
      </c>
      <c r="X15" s="249" t="str">
        <f t="shared" si="11"/>
        <v/>
      </c>
      <c r="Y15" s="249" t="str">
        <f t="shared" si="12"/>
        <v/>
      </c>
      <c r="Z15" s="249" t="str">
        <f t="shared" si="13"/>
        <v/>
      </c>
      <c r="AA15" s="249" t="str">
        <f t="shared" si="14"/>
        <v/>
      </c>
      <c r="AB15" s="249" t="str">
        <f t="shared" si="15"/>
        <v/>
      </c>
      <c r="AC15" s="249" t="str">
        <f t="shared" si="16"/>
        <v/>
      </c>
      <c r="AD15" s="249" t="str">
        <f t="shared" si="17"/>
        <v/>
      </c>
      <c r="AE15" s="239"/>
      <c r="AF15" s="239"/>
    </row>
    <row r="16" spans="1:32" s="248" customFormat="1" ht="33" customHeight="1">
      <c r="A16" s="240">
        <f>+IF('1_ENTREGA'!A10="","",'1_ENTREGA'!A10)</f>
        <v>4</v>
      </c>
      <c r="B16" s="848" t="str">
        <f>IF(A16="","",VLOOKUP(A16,'1_ENTREGA'!$A$7:$B$19,2,FALSE))</f>
        <v>CONSTRUCON S.A.S.</v>
      </c>
      <c r="C16" s="849"/>
      <c r="D16" s="850"/>
      <c r="E16" s="241" t="str">
        <f t="shared" si="18"/>
        <v>H</v>
      </c>
      <c r="F16" s="242">
        <f t="shared" si="19"/>
        <v>279774227</v>
      </c>
      <c r="G16" s="243">
        <f>IF(OR(E16="NH",E16=""),"",IF(AU!D56&gt;$C$9,"REVISAR",ROUND(AU!D56,4)))</f>
        <v>0.25559999999999999</v>
      </c>
      <c r="H16" s="244">
        <f t="shared" si="0"/>
        <v>0</v>
      </c>
      <c r="I16" s="245">
        <f>+IF(E16="H",HLOOKUP(A16,'Cálculo Pt2'!$C$7:$AB$11,3,FALSE),"")</f>
        <v>57.049180327868818</v>
      </c>
      <c r="J16" s="245">
        <f>+IF(E16="H",HLOOKUP(A16,'Cálculo Pt2'!$C$7:$AB$11,4,FALSE),"")</f>
        <v>62.574257425742616</v>
      </c>
      <c r="K16" s="244">
        <f t="shared" si="1"/>
        <v>92.21</v>
      </c>
      <c r="L16" s="246">
        <f t="shared" si="2"/>
        <v>211.83343775361141</v>
      </c>
      <c r="M16" s="247">
        <f t="shared" si="3"/>
        <v>9</v>
      </c>
      <c r="N16" s="857"/>
      <c r="O16" s="857"/>
      <c r="Q16" s="249">
        <f t="shared" si="4"/>
        <v>211.83343775361141</v>
      </c>
      <c r="R16" s="249">
        <f t="shared" si="5"/>
        <v>211.83343775361141</v>
      </c>
      <c r="S16" s="249">
        <f t="shared" si="6"/>
        <v>211.83343775361141</v>
      </c>
      <c r="T16" s="249">
        <f t="shared" si="7"/>
        <v>211.83343775361141</v>
      </c>
      <c r="U16" s="249">
        <f t="shared" si="8"/>
        <v>211.83343775361141</v>
      </c>
      <c r="V16" s="249">
        <f t="shared" si="9"/>
        <v>211.83343775361141</v>
      </c>
      <c r="W16" s="249">
        <f t="shared" si="10"/>
        <v>211.83343775361141</v>
      </c>
      <c r="X16" s="249">
        <f t="shared" si="11"/>
        <v>211.83343775361141</v>
      </c>
      <c r="Y16" s="249" t="str">
        <f t="shared" si="12"/>
        <v/>
      </c>
      <c r="Z16" s="249" t="str">
        <f t="shared" si="13"/>
        <v/>
      </c>
      <c r="AA16" s="249" t="str">
        <f t="shared" si="14"/>
        <v/>
      </c>
      <c r="AB16" s="249" t="str">
        <f t="shared" si="15"/>
        <v/>
      </c>
      <c r="AC16" s="249" t="str">
        <f t="shared" si="16"/>
        <v/>
      </c>
      <c r="AD16" s="249" t="str">
        <f t="shared" si="17"/>
        <v/>
      </c>
      <c r="AE16" s="239"/>
      <c r="AF16" s="239"/>
    </row>
    <row r="17" spans="1:34" s="248" customFormat="1" ht="33" customHeight="1">
      <c r="A17" s="240">
        <f>+IF('1_ENTREGA'!A11="","",'1_ENTREGA'!A11)</f>
        <v>5</v>
      </c>
      <c r="B17" s="848" t="str">
        <f>IF(A17="","",VLOOKUP(A17,'1_ENTREGA'!$A$7:$B$19,2,FALSE))</f>
        <v>ARATTI S.A.S</v>
      </c>
      <c r="C17" s="849"/>
      <c r="D17" s="850"/>
      <c r="E17" s="241" t="str">
        <f t="shared" si="18"/>
        <v>NH</v>
      </c>
      <c r="F17" s="242" t="str">
        <f t="shared" si="19"/>
        <v/>
      </c>
      <c r="G17" s="243" t="str">
        <f>IF(OR(E17="NH",E17=""),"",IF(AU!D57&gt;$C$9,"REVISAR",ROUND(AU!D57,4)))</f>
        <v/>
      </c>
      <c r="H17" s="244" t="str">
        <f t="shared" si="0"/>
        <v/>
      </c>
      <c r="I17" s="245" t="str">
        <f>+IF(E17="H",HLOOKUP(A17,'Cálculo Pt2'!$C$7:$AB$11,3,FALSE),"")</f>
        <v/>
      </c>
      <c r="J17" s="245" t="str">
        <f>+IF(E17="H",HLOOKUP(A17,'Cálculo Pt2'!$C$7:$AB$11,4,FALSE),"")</f>
        <v/>
      </c>
      <c r="K17" s="244" t="str">
        <f t="shared" si="1"/>
        <v/>
      </c>
      <c r="L17" s="246" t="str">
        <f t="shared" si="2"/>
        <v/>
      </c>
      <c r="M17" s="247" t="str">
        <f t="shared" si="3"/>
        <v/>
      </c>
      <c r="N17" s="857"/>
      <c r="O17" s="857"/>
      <c r="Q17" s="249" t="str">
        <f t="shared" si="4"/>
        <v/>
      </c>
      <c r="R17" s="249" t="str">
        <f t="shared" si="5"/>
        <v/>
      </c>
      <c r="S17" s="249" t="str">
        <f t="shared" si="6"/>
        <v/>
      </c>
      <c r="T17" s="249" t="str">
        <f t="shared" si="7"/>
        <v/>
      </c>
      <c r="U17" s="249" t="str">
        <f t="shared" si="8"/>
        <v/>
      </c>
      <c r="V17" s="249" t="str">
        <f t="shared" si="9"/>
        <v/>
      </c>
      <c r="W17" s="249" t="str">
        <f t="shared" si="10"/>
        <v/>
      </c>
      <c r="X17" s="249" t="str">
        <f t="shared" si="11"/>
        <v/>
      </c>
      <c r="Y17" s="249" t="str">
        <f t="shared" si="12"/>
        <v/>
      </c>
      <c r="Z17" s="249" t="str">
        <f t="shared" si="13"/>
        <v/>
      </c>
      <c r="AA17" s="249" t="str">
        <f t="shared" si="14"/>
        <v/>
      </c>
      <c r="AB17" s="249" t="str">
        <f t="shared" si="15"/>
        <v/>
      </c>
      <c r="AC17" s="249" t="str">
        <f t="shared" si="16"/>
        <v/>
      </c>
      <c r="AD17" s="249" t="str">
        <f t="shared" si="17"/>
        <v/>
      </c>
      <c r="AE17" s="239"/>
      <c r="AF17" s="239"/>
      <c r="AG17" s="239"/>
      <c r="AH17" s="239"/>
    </row>
    <row r="18" spans="1:34" s="248" customFormat="1" ht="33" customHeight="1">
      <c r="A18" s="240">
        <f>+IF('1_ENTREGA'!A12="","",'1_ENTREGA'!A12)</f>
        <v>6</v>
      </c>
      <c r="B18" s="848" t="str">
        <f>IF(A18="","",VLOOKUP(A18,'1_ENTREGA'!$A$7:$B$19,2,FALSE))</f>
        <v>VERTICES INGENIERIA S.A.S.</v>
      </c>
      <c r="C18" s="849"/>
      <c r="D18" s="850"/>
      <c r="E18" s="241" t="str">
        <f t="shared" si="18"/>
        <v>H</v>
      </c>
      <c r="F18" s="242">
        <f t="shared" si="19"/>
        <v>278567182</v>
      </c>
      <c r="G18" s="243">
        <f>IF(OR(E18="NH",E18=""),"",IF(AU!D58&gt;$C$9,"REVISAR",ROUND(AU!D58,4)))</f>
        <v>0.25</v>
      </c>
      <c r="H18" s="244">
        <f t="shared" si="0"/>
        <v>0</v>
      </c>
      <c r="I18" s="245">
        <f>+IF(E18="H",HLOOKUP(A18,'Cálculo Pt2'!$C$7:$AB$11,3,FALSE),"")</f>
        <v>74.754098360655718</v>
      </c>
      <c r="J18" s="245">
        <f>+IF(E18="H",HLOOKUP(A18,'Cálculo Pt2'!$C$7:$AB$11,4,FALSE),"")</f>
        <v>45.148514851485174</v>
      </c>
      <c r="K18" s="244">
        <f t="shared" si="1"/>
        <v>94.28</v>
      </c>
      <c r="L18" s="246">
        <f t="shared" si="2"/>
        <v>214.18261321214089</v>
      </c>
      <c r="M18" s="247">
        <f t="shared" si="3"/>
        <v>6</v>
      </c>
      <c r="N18" s="857"/>
      <c r="O18" s="857"/>
      <c r="Q18" s="249">
        <f t="shared" si="4"/>
        <v>214.18261321214089</v>
      </c>
      <c r="R18" s="249">
        <f t="shared" si="5"/>
        <v>214.18261321214089</v>
      </c>
      <c r="S18" s="249">
        <f t="shared" si="6"/>
        <v>214.18261321214089</v>
      </c>
      <c r="T18" s="249">
        <f t="shared" si="7"/>
        <v>214.18261321214089</v>
      </c>
      <c r="U18" s="249">
        <f t="shared" si="8"/>
        <v>214.18261321214089</v>
      </c>
      <c r="V18" s="249" t="str">
        <f t="shared" si="9"/>
        <v/>
      </c>
      <c r="W18" s="249" t="str">
        <f t="shared" si="10"/>
        <v/>
      </c>
      <c r="X18" s="249" t="str">
        <f t="shared" si="11"/>
        <v/>
      </c>
      <c r="Y18" s="249" t="str">
        <f t="shared" si="12"/>
        <v/>
      </c>
      <c r="Z18" s="249" t="str">
        <f t="shared" si="13"/>
        <v/>
      </c>
      <c r="AA18" s="249" t="str">
        <f t="shared" si="14"/>
        <v/>
      </c>
      <c r="AB18" s="249" t="str">
        <f t="shared" si="15"/>
        <v/>
      </c>
      <c r="AC18" s="249" t="str">
        <f t="shared" si="16"/>
        <v/>
      </c>
      <c r="AD18" s="249" t="str">
        <f t="shared" si="17"/>
        <v/>
      </c>
      <c r="AE18" s="239"/>
      <c r="AF18" s="239"/>
    </row>
    <row r="19" spans="1:34" s="248" customFormat="1" ht="33" customHeight="1">
      <c r="A19" s="240">
        <f>+IF('1_ENTREGA'!A13="","",'1_ENTREGA'!A13)</f>
        <v>7</v>
      </c>
      <c r="B19" s="848" t="str">
        <f>IF(A19="","",VLOOKUP(A19,'1_ENTREGA'!$A$7:$B$19,2,FALSE))</f>
        <v>URBANICO S.A.S</v>
      </c>
      <c r="C19" s="849"/>
      <c r="D19" s="850"/>
      <c r="E19" s="241" t="str">
        <f t="shared" si="18"/>
        <v>NH</v>
      </c>
      <c r="F19" s="242" t="str">
        <f t="shared" si="19"/>
        <v/>
      </c>
      <c r="G19" s="243" t="str">
        <f>IF(OR(E19="NH",E19=""),"",IF(AU!D59&gt;$C$9,"REVISAR",ROUND(AU!D59,4)))</f>
        <v/>
      </c>
      <c r="H19" s="244" t="str">
        <f t="shared" si="0"/>
        <v/>
      </c>
      <c r="I19" s="245" t="str">
        <f>+IF(E19="H",HLOOKUP(A19,'Cálculo Pt2'!$C$7:$AB$11,3,FALSE),"")</f>
        <v/>
      </c>
      <c r="J19" s="245" t="str">
        <f>+IF(E19="H",HLOOKUP(A19,'Cálculo Pt2'!$C$7:$AB$11,4,FALSE),"")</f>
        <v/>
      </c>
      <c r="K19" s="244" t="str">
        <f t="shared" si="1"/>
        <v/>
      </c>
      <c r="L19" s="246" t="str">
        <f t="shared" si="2"/>
        <v/>
      </c>
      <c r="M19" s="247" t="str">
        <f t="shared" si="3"/>
        <v/>
      </c>
      <c r="N19" s="857"/>
      <c r="O19" s="857"/>
      <c r="Q19" s="249" t="str">
        <f t="shared" si="4"/>
        <v/>
      </c>
      <c r="R19" s="249" t="str">
        <f t="shared" si="5"/>
        <v/>
      </c>
      <c r="S19" s="249" t="str">
        <f t="shared" si="6"/>
        <v/>
      </c>
      <c r="T19" s="249" t="str">
        <f t="shared" si="7"/>
        <v/>
      </c>
      <c r="U19" s="249" t="str">
        <f t="shared" si="8"/>
        <v/>
      </c>
      <c r="V19" s="249" t="str">
        <f t="shared" si="9"/>
        <v/>
      </c>
      <c r="W19" s="249" t="str">
        <f t="shared" si="10"/>
        <v/>
      </c>
      <c r="X19" s="249" t="str">
        <f t="shared" si="11"/>
        <v/>
      </c>
      <c r="Y19" s="249" t="str">
        <f t="shared" si="12"/>
        <v/>
      </c>
      <c r="Z19" s="249" t="str">
        <f t="shared" si="13"/>
        <v/>
      </c>
      <c r="AA19" s="249" t="str">
        <f t="shared" si="14"/>
        <v/>
      </c>
      <c r="AB19" s="249" t="str">
        <f t="shared" si="15"/>
        <v/>
      </c>
      <c r="AC19" s="249" t="str">
        <f t="shared" si="16"/>
        <v/>
      </c>
      <c r="AD19" s="249" t="str">
        <f t="shared" si="17"/>
        <v/>
      </c>
      <c r="AE19" s="239"/>
      <c r="AF19" s="239"/>
    </row>
    <row r="20" spans="1:34" s="248" customFormat="1" ht="33" customHeight="1">
      <c r="A20" s="240">
        <f>+IF('1_ENTREGA'!A14="","",'1_ENTREGA'!A14)</f>
        <v>8</v>
      </c>
      <c r="B20" s="848" t="str">
        <f>IF(A20="","",VLOOKUP(A20,'1_ENTREGA'!$A$7:$B$19,2,FALSE))</f>
        <v>CONCIVE S.A.S</v>
      </c>
      <c r="C20" s="849"/>
      <c r="D20" s="850"/>
      <c r="E20" s="241" t="str">
        <f t="shared" si="18"/>
        <v>H</v>
      </c>
      <c r="F20" s="242">
        <f t="shared" si="19"/>
        <v>277427189</v>
      </c>
      <c r="G20" s="243">
        <f>IF(OR(E20="NH",E20=""),"",IF(AU!D60&gt;$C$9,"REVISAR",ROUND(AU!D60,4)))</f>
        <v>0.25890000000000002</v>
      </c>
      <c r="H20" s="244">
        <f t="shared" si="0"/>
        <v>100</v>
      </c>
      <c r="I20" s="245">
        <f>+IF(E20="H",HLOOKUP(A20,'Cálculo Pt2'!$C$7:$AB$11,3,FALSE),"")</f>
        <v>72.786885245901615</v>
      </c>
      <c r="J20" s="245">
        <f>+IF(E20="H",HLOOKUP(A20,'Cálculo Pt2'!$C$7:$AB$11,4,FALSE),"")</f>
        <v>29.306930693069322</v>
      </c>
      <c r="K20" s="244">
        <f t="shared" si="1"/>
        <v>91.04</v>
      </c>
      <c r="L20" s="246">
        <f t="shared" si="2"/>
        <v>293.13381593897094</v>
      </c>
      <c r="M20" s="247">
        <f t="shared" si="3"/>
        <v>4</v>
      </c>
      <c r="N20" s="857"/>
      <c r="O20" s="857"/>
      <c r="Q20" s="249">
        <f t="shared" si="4"/>
        <v>293.13381593897094</v>
      </c>
      <c r="R20" s="249">
        <f t="shared" si="5"/>
        <v>293.13381593897094</v>
      </c>
      <c r="S20" s="249">
        <f t="shared" si="6"/>
        <v>293.13381593897094</v>
      </c>
      <c r="T20" s="249" t="str">
        <f t="shared" si="7"/>
        <v/>
      </c>
      <c r="U20" s="249" t="str">
        <f t="shared" si="8"/>
        <v/>
      </c>
      <c r="V20" s="249" t="str">
        <f t="shared" si="9"/>
        <v/>
      </c>
      <c r="W20" s="249" t="str">
        <f t="shared" si="10"/>
        <v/>
      </c>
      <c r="X20" s="249" t="str">
        <f t="shared" si="11"/>
        <v/>
      </c>
      <c r="Y20" s="249" t="str">
        <f t="shared" si="12"/>
        <v/>
      </c>
      <c r="Z20" s="249" t="str">
        <f t="shared" si="13"/>
        <v/>
      </c>
      <c r="AA20" s="249" t="str">
        <f t="shared" si="14"/>
        <v/>
      </c>
      <c r="AB20" s="249" t="str">
        <f t="shared" si="15"/>
        <v/>
      </c>
      <c r="AC20" s="249" t="str">
        <f t="shared" si="16"/>
        <v/>
      </c>
      <c r="AD20" s="249" t="str">
        <f t="shared" si="17"/>
        <v/>
      </c>
      <c r="AE20" s="239"/>
      <c r="AF20" s="239"/>
    </row>
    <row r="21" spans="1:34" s="248" customFormat="1" ht="33" customHeight="1">
      <c r="A21" s="240">
        <f>+IF('1_ENTREGA'!A15="","",'1_ENTREGA'!A15)</f>
        <v>9</v>
      </c>
      <c r="B21" s="848" t="str">
        <f>IF(A21="","",VLOOKUP(A21,'1_ENTREGA'!$A$7:$B$19,2,FALSE))</f>
        <v>JORGE FERNANDO PRIETO MUÑOZ</v>
      </c>
      <c r="C21" s="849"/>
      <c r="D21" s="850"/>
      <c r="E21" s="241" t="str">
        <f t="shared" si="18"/>
        <v>H</v>
      </c>
      <c r="F21" s="242">
        <f t="shared" si="19"/>
        <v>281970814</v>
      </c>
      <c r="G21" s="243">
        <f>IF(OR(E21="NH",E21=""),"",IF(AU!D61&gt;$C$9,"REVISAR",ROUND(AU!D61,4)))</f>
        <v>0.23569999999999999</v>
      </c>
      <c r="H21" s="244">
        <f t="shared" si="0"/>
        <v>0</v>
      </c>
      <c r="I21" s="245">
        <f>+IF(E21="H",HLOOKUP(A21,'Cálculo Pt2'!$C$7:$AB$11,3,FALSE),"")</f>
        <v>59.016393442622913</v>
      </c>
      <c r="J21" s="245">
        <f>+IF(E21="H",HLOOKUP(A21,'Cálculo Pt2'!$C$7:$AB$11,4,FALSE),"")</f>
        <v>54.653465346534688</v>
      </c>
      <c r="K21" s="244">
        <f t="shared" si="1"/>
        <v>100</v>
      </c>
      <c r="L21" s="246">
        <f t="shared" si="2"/>
        <v>213.66985878915762</v>
      </c>
      <c r="M21" s="247">
        <f t="shared" si="3"/>
        <v>7</v>
      </c>
      <c r="N21" s="857"/>
      <c r="O21" s="857"/>
      <c r="Q21" s="249">
        <f t="shared" si="4"/>
        <v>213.66985878915762</v>
      </c>
      <c r="R21" s="249">
        <f t="shared" si="5"/>
        <v>213.66985878915762</v>
      </c>
      <c r="S21" s="249">
        <f t="shared" si="6"/>
        <v>213.66985878915762</v>
      </c>
      <c r="T21" s="249">
        <f t="shared" si="7"/>
        <v>213.66985878915762</v>
      </c>
      <c r="U21" s="249">
        <f t="shared" si="8"/>
        <v>213.66985878915762</v>
      </c>
      <c r="V21" s="249">
        <f t="shared" si="9"/>
        <v>213.66985878915762</v>
      </c>
      <c r="W21" s="249" t="str">
        <f t="shared" si="10"/>
        <v/>
      </c>
      <c r="X21" s="249" t="str">
        <f t="shared" si="11"/>
        <v/>
      </c>
      <c r="Y21" s="249" t="str">
        <f t="shared" si="12"/>
        <v/>
      </c>
      <c r="Z21" s="249" t="str">
        <f t="shared" si="13"/>
        <v/>
      </c>
      <c r="AA21" s="249" t="str">
        <f t="shared" si="14"/>
        <v/>
      </c>
      <c r="AB21" s="249" t="str">
        <f t="shared" si="15"/>
        <v/>
      </c>
      <c r="AC21" s="249" t="str">
        <f t="shared" si="16"/>
        <v/>
      </c>
      <c r="AD21" s="249" t="str">
        <f t="shared" si="17"/>
        <v/>
      </c>
      <c r="AE21" s="239"/>
      <c r="AF21" s="239"/>
    </row>
    <row r="22" spans="1:34" s="248" customFormat="1" ht="33" customHeight="1">
      <c r="A22" s="240">
        <f>+IF('1_ENTREGA'!A16="","",'1_ENTREGA'!A16)</f>
        <v>10</v>
      </c>
      <c r="B22" s="848" t="str">
        <f>IF(A22="","",VLOOKUP(A22,'1_ENTREGA'!$A$7:$B$19,2,FALSE))</f>
        <v>JOSE DE LA CRUZ MIRA HENAO</v>
      </c>
      <c r="C22" s="849"/>
      <c r="D22" s="850"/>
      <c r="E22" s="241" t="str">
        <f t="shared" si="18"/>
        <v>H</v>
      </c>
      <c r="F22" s="242">
        <f t="shared" si="19"/>
        <v>282343706</v>
      </c>
      <c r="G22" s="243">
        <f>IF(OR(E22="NH",E22=""),"",IF(AU!D62&gt;$C$9,"REVISAR",ROUND(AU!D62,4)))</f>
        <v>0.23580000000000001</v>
      </c>
      <c r="H22" s="244">
        <f t="shared" si="0"/>
        <v>0</v>
      </c>
      <c r="I22" s="245">
        <f>+IF(E22="H",HLOOKUP(A22,'Cálculo Pt2'!$C$7:$AB$11,3,FALSE),"")</f>
        <v>60.983606557377009</v>
      </c>
      <c r="J22" s="245">
        <f>+IF(E22="H",HLOOKUP(A22,'Cálculo Pt2'!$C$7:$AB$11,4,FALSE),"")</f>
        <v>55.445544554455481</v>
      </c>
      <c r="K22" s="244">
        <f t="shared" si="1"/>
        <v>99.96</v>
      </c>
      <c r="L22" s="246">
        <f t="shared" si="2"/>
        <v>216.38915111183246</v>
      </c>
      <c r="M22" s="247">
        <f t="shared" si="3"/>
        <v>5</v>
      </c>
      <c r="N22" s="857"/>
      <c r="O22" s="857"/>
      <c r="Q22" s="249">
        <f t="shared" si="4"/>
        <v>216.38915111183246</v>
      </c>
      <c r="R22" s="249">
        <f t="shared" si="5"/>
        <v>216.38915111183246</v>
      </c>
      <c r="S22" s="249">
        <f t="shared" si="6"/>
        <v>216.38915111183246</v>
      </c>
      <c r="T22" s="249">
        <f t="shared" si="7"/>
        <v>216.38915111183246</v>
      </c>
      <c r="U22" s="249" t="str">
        <f t="shared" si="8"/>
        <v/>
      </c>
      <c r="V22" s="249" t="str">
        <f t="shared" si="9"/>
        <v/>
      </c>
      <c r="W22" s="249" t="str">
        <f t="shared" si="10"/>
        <v/>
      </c>
      <c r="X22" s="249" t="str">
        <f t="shared" si="11"/>
        <v/>
      </c>
      <c r="Y22" s="249" t="str">
        <f t="shared" si="12"/>
        <v/>
      </c>
      <c r="Z22" s="249" t="str">
        <f t="shared" si="13"/>
        <v/>
      </c>
      <c r="AA22" s="249" t="str">
        <f t="shared" si="14"/>
        <v/>
      </c>
      <c r="AB22" s="249" t="str">
        <f t="shared" si="15"/>
        <v/>
      </c>
      <c r="AC22" s="249" t="str">
        <f t="shared" si="16"/>
        <v/>
      </c>
      <c r="AD22" s="249" t="str">
        <f t="shared" si="17"/>
        <v/>
      </c>
      <c r="AE22" s="239"/>
      <c r="AF22" s="239"/>
    </row>
    <row r="23" spans="1:34" s="248" customFormat="1" ht="33" customHeight="1">
      <c r="A23" s="240">
        <f>+IF('1_ENTREGA'!A17="","",'1_ENTREGA'!A17)</f>
        <v>11</v>
      </c>
      <c r="B23" s="848" t="str">
        <f>IF(A23="","",VLOOKUP(A23,'1_ENTREGA'!$A$7:$B$19,2,FALSE))</f>
        <v>GUINCO S.A.S.</v>
      </c>
      <c r="C23" s="849"/>
      <c r="D23" s="850"/>
      <c r="E23" s="241" t="str">
        <f t="shared" si="18"/>
        <v>NH</v>
      </c>
      <c r="F23" s="242" t="str">
        <f t="shared" si="19"/>
        <v/>
      </c>
      <c r="G23" s="243" t="str">
        <f>IF(OR(E23="NH",E23=""),"",IF(AU!D63&gt;$C$9,"REVISAR",ROUND(AU!D63,4)))</f>
        <v/>
      </c>
      <c r="H23" s="244" t="str">
        <f t="shared" si="0"/>
        <v/>
      </c>
      <c r="I23" s="245" t="str">
        <f>+IF(E23="H",HLOOKUP(A23,'Cálculo Pt2'!$C$7:$AB$11,3,FALSE),"")</f>
        <v/>
      </c>
      <c r="J23" s="245" t="str">
        <f>+IF(E23="H",HLOOKUP(A23,'Cálculo Pt2'!$C$7:$AB$11,4,FALSE),"")</f>
        <v/>
      </c>
      <c r="K23" s="244" t="str">
        <f t="shared" si="1"/>
        <v/>
      </c>
      <c r="L23" s="246" t="str">
        <f t="shared" si="2"/>
        <v/>
      </c>
      <c r="M23" s="247" t="str">
        <f t="shared" si="3"/>
        <v/>
      </c>
      <c r="N23" s="857"/>
      <c r="O23" s="857"/>
      <c r="Q23" s="249" t="str">
        <f t="shared" si="4"/>
        <v/>
      </c>
      <c r="R23" s="249" t="str">
        <f t="shared" si="5"/>
        <v/>
      </c>
      <c r="S23" s="249" t="str">
        <f t="shared" si="6"/>
        <v/>
      </c>
      <c r="T23" s="249" t="str">
        <f t="shared" si="7"/>
        <v/>
      </c>
      <c r="U23" s="249" t="str">
        <f t="shared" si="8"/>
        <v/>
      </c>
      <c r="V23" s="249" t="str">
        <f t="shared" si="9"/>
        <v/>
      </c>
      <c r="W23" s="249" t="str">
        <f t="shared" si="10"/>
        <v/>
      </c>
      <c r="X23" s="249" t="str">
        <f t="shared" si="11"/>
        <v/>
      </c>
      <c r="Y23" s="249" t="str">
        <f t="shared" si="12"/>
        <v/>
      </c>
      <c r="Z23" s="249" t="str">
        <f t="shared" si="13"/>
        <v/>
      </c>
      <c r="AA23" s="249" t="str">
        <f t="shared" si="14"/>
        <v/>
      </c>
      <c r="AB23" s="249" t="str">
        <f t="shared" si="15"/>
        <v/>
      </c>
      <c r="AC23" s="249" t="str">
        <f t="shared" si="16"/>
        <v/>
      </c>
      <c r="AD23" s="249" t="str">
        <f t="shared" si="17"/>
        <v/>
      </c>
      <c r="AE23" s="239"/>
      <c r="AF23" s="239"/>
    </row>
    <row r="24" spans="1:34" s="248" customFormat="1" ht="33" customHeight="1">
      <c r="A24" s="250">
        <f>+IF('1_ENTREGA'!A18="","",'1_ENTREGA'!A18)</f>
        <v>12</v>
      </c>
      <c r="B24" s="854" t="str">
        <f>IF(A24="","",VLOOKUP(A24,'1_ENTREGA'!$A$7:$B$19,2,FALSE))</f>
        <v>ACEROS Y CONCRETOS S.A.S.</v>
      </c>
      <c r="C24" s="854"/>
      <c r="D24" s="854"/>
      <c r="E24" s="241" t="str">
        <f t="shared" si="18"/>
        <v>H</v>
      </c>
      <c r="F24" s="242">
        <f t="shared" si="19"/>
        <v>276973022</v>
      </c>
      <c r="G24" s="243">
        <f>IF(OR(E24="NH",E24=""),"",IF(AU!D64&gt;$C$9,"REVISAR",ROUND(AU!D64,4)))</f>
        <v>0.25490000000000002</v>
      </c>
      <c r="H24" s="244">
        <f t="shared" si="0"/>
        <v>100</v>
      </c>
      <c r="I24" s="245">
        <f>+IF(E24="H",HLOOKUP(A24,'Cálculo Pt2'!$C$7:$AB$11,3,FALSE),"")</f>
        <v>62.950819672131104</v>
      </c>
      <c r="J24" s="245">
        <f>+IF(E24="H",HLOOKUP(A24,'Cálculo Pt2'!$C$7:$AB$11,4,FALSE),"")</f>
        <v>55.445544554455481</v>
      </c>
      <c r="K24" s="244">
        <f t="shared" si="1"/>
        <v>92.47</v>
      </c>
      <c r="L24" s="246">
        <f t="shared" si="2"/>
        <v>310.8663642265866</v>
      </c>
      <c r="M24" s="251">
        <f t="shared" si="3"/>
        <v>3</v>
      </c>
      <c r="N24" s="857"/>
      <c r="O24" s="857"/>
      <c r="Q24" s="249">
        <f t="shared" si="4"/>
        <v>310.8663642265866</v>
      </c>
      <c r="R24" s="249">
        <f t="shared" si="5"/>
        <v>310.8663642265866</v>
      </c>
      <c r="S24" s="249" t="str">
        <f t="shared" si="6"/>
        <v/>
      </c>
      <c r="T24" s="249" t="str">
        <f t="shared" si="7"/>
        <v/>
      </c>
      <c r="U24" s="249" t="str">
        <f t="shared" si="8"/>
        <v/>
      </c>
      <c r="V24" s="249" t="str">
        <f t="shared" si="9"/>
        <v/>
      </c>
      <c r="W24" s="249" t="str">
        <f t="shared" si="10"/>
        <v/>
      </c>
      <c r="X24" s="249" t="str">
        <f t="shared" si="11"/>
        <v/>
      </c>
      <c r="Y24" s="249" t="str">
        <f t="shared" si="12"/>
        <v/>
      </c>
      <c r="Z24" s="249" t="str">
        <f t="shared" si="13"/>
        <v/>
      </c>
      <c r="AA24" s="249" t="str">
        <f t="shared" si="14"/>
        <v/>
      </c>
      <c r="AB24" s="249" t="str">
        <f t="shared" si="15"/>
        <v/>
      </c>
      <c r="AC24" s="249" t="str">
        <f t="shared" si="16"/>
        <v/>
      </c>
      <c r="AD24" s="249" t="str">
        <f t="shared" si="17"/>
        <v/>
      </c>
      <c r="AE24" s="239"/>
      <c r="AF24" s="239"/>
    </row>
    <row r="25" spans="1:34" s="248" customFormat="1" ht="33" customHeight="1">
      <c r="A25" s="250">
        <f>+IF('1_ENTREGA'!A19="","",'1_ENTREGA'!A19)</f>
        <v>13</v>
      </c>
      <c r="B25" s="854" t="str">
        <f>IF(A25="","",VLOOKUP(A25,'1_ENTREGA'!$A$7:$B$19,2,FALSE))</f>
        <v>KA S.A.</v>
      </c>
      <c r="C25" s="854"/>
      <c r="D25" s="854"/>
      <c r="E25" s="241" t="str">
        <f t="shared" si="18"/>
        <v>H</v>
      </c>
      <c r="F25" s="242">
        <f t="shared" si="19"/>
        <v>277239860</v>
      </c>
      <c r="G25" s="243">
        <f>IF(OR(E25="NH",E25=""),"",IF(AU!D65&gt;$C$9,"REVISAR",ROUND(AU!D65,4)))</f>
        <v>0.2366</v>
      </c>
      <c r="H25" s="244">
        <f t="shared" si="0"/>
        <v>100</v>
      </c>
      <c r="I25" s="245">
        <f>+IF(E25="H",HLOOKUP(A25,'Cálculo Pt2'!$C$7:$AB$11,3,FALSE),"")</f>
        <v>86.557377049180332</v>
      </c>
      <c r="J25" s="245">
        <f>+IF(E25="H",HLOOKUP(A25,'Cálculo Pt2'!$C$7:$AB$11,4,FALSE),"")</f>
        <v>49.900990099009931</v>
      </c>
      <c r="K25" s="244">
        <f t="shared" si="1"/>
        <v>99.62</v>
      </c>
      <c r="L25" s="246">
        <f t="shared" si="2"/>
        <v>336.0783671481903</v>
      </c>
      <c r="M25" s="251">
        <f t="shared" si="3"/>
        <v>1</v>
      </c>
      <c r="N25" s="857"/>
      <c r="O25" s="857"/>
      <c r="Q25" s="249" t="str">
        <f t="shared" si="4"/>
        <v/>
      </c>
      <c r="R25" s="249" t="str">
        <f t="shared" si="5"/>
        <v/>
      </c>
      <c r="S25" s="249" t="str">
        <f t="shared" si="6"/>
        <v/>
      </c>
      <c r="T25" s="249" t="str">
        <f t="shared" si="7"/>
        <v/>
      </c>
      <c r="U25" s="249" t="str">
        <f t="shared" si="8"/>
        <v/>
      </c>
      <c r="V25" s="249" t="str">
        <f t="shared" si="9"/>
        <v/>
      </c>
      <c r="W25" s="249" t="str">
        <f t="shared" si="10"/>
        <v/>
      </c>
      <c r="X25" s="249" t="str">
        <f t="shared" si="11"/>
        <v/>
      </c>
      <c r="Y25" s="249" t="str">
        <f t="shared" si="12"/>
        <v/>
      </c>
      <c r="Z25" s="249" t="str">
        <f t="shared" si="13"/>
        <v/>
      </c>
      <c r="AA25" s="249" t="str">
        <f t="shared" si="14"/>
        <v/>
      </c>
      <c r="AB25" s="249" t="str">
        <f t="shared" si="15"/>
        <v/>
      </c>
      <c r="AC25" s="249" t="str">
        <f t="shared" si="16"/>
        <v/>
      </c>
      <c r="AD25" s="249" t="str">
        <f t="shared" si="17"/>
        <v/>
      </c>
      <c r="AE25" s="239"/>
      <c r="AF25" s="239"/>
    </row>
  </sheetData>
  <sheetProtection algorithmName="SHA-512" hashValue="kPU8ruDMBGDjo90KRxeVTJpVmPXTT/bmsgB96g7840r5HZPOCziEewm+D7JwBtqFDr3xCd5DoGop0LZvd6WkRg==" saltValue="3VCXjvaKNmDjiUpR8MTxDQ==" spinCount="100000" sheet="1" objects="1" scenarios="1" selectLockedCells="1" selectUnlockedCells="1"/>
  <mergeCells count="42">
    <mergeCell ref="B25:D25"/>
    <mergeCell ref="N25:O25"/>
    <mergeCell ref="B19:D19"/>
    <mergeCell ref="A1:O1"/>
    <mergeCell ref="A2:O2"/>
    <mergeCell ref="A3:O3"/>
    <mergeCell ref="A4:O4"/>
    <mergeCell ref="B14:D14"/>
    <mergeCell ref="B15:D15"/>
    <mergeCell ref="B16:D16"/>
    <mergeCell ref="B17:D17"/>
    <mergeCell ref="B18:D18"/>
    <mergeCell ref="B12:D12"/>
    <mergeCell ref="D6:F6"/>
    <mergeCell ref="A7:B7"/>
    <mergeCell ref="B13:D13"/>
    <mergeCell ref="N22:O22"/>
    <mergeCell ref="N23:O23"/>
    <mergeCell ref="N24:O24"/>
    <mergeCell ref="N12:O12"/>
    <mergeCell ref="N13:O13"/>
    <mergeCell ref="N14:O14"/>
    <mergeCell ref="N15:O15"/>
    <mergeCell ref="N21:O21"/>
    <mergeCell ref="N16:O16"/>
    <mergeCell ref="N17:O17"/>
    <mergeCell ref="N18:O18"/>
    <mergeCell ref="N19:O19"/>
    <mergeCell ref="N20:O20"/>
    <mergeCell ref="B22:D22"/>
    <mergeCell ref="B23:D23"/>
    <mergeCell ref="B24:D24"/>
    <mergeCell ref="A8:B8"/>
    <mergeCell ref="A9:B9"/>
    <mergeCell ref="B20:D20"/>
    <mergeCell ref="E7:F7"/>
    <mergeCell ref="H7:I7"/>
    <mergeCell ref="G6:K6"/>
    <mergeCell ref="E8:F8"/>
    <mergeCell ref="B21:D21"/>
    <mergeCell ref="A6:B6"/>
    <mergeCell ref="H10:K10"/>
  </mergeCells>
  <conditionalFormatting sqref="M13:M25">
    <cfRule type="cellIs" dxfId="2" priority="3" operator="equal">
      <formula>1</formula>
    </cfRule>
  </conditionalFormatting>
  <conditionalFormatting sqref="E13:E25">
    <cfRule type="cellIs" dxfId="1" priority="1" operator="equal">
      <formula>"NH"</formula>
    </cfRule>
    <cfRule type="cellIs" dxfId="0" priority="2" operator="equal">
      <formula>"H"</formula>
    </cfRule>
  </conditionalFormatting>
  <printOptions horizontalCentered="1"/>
  <pageMargins left="0.39370078740157483" right="0.19685039370078741" top="0.59055118110236227" bottom="0.39370078740157483" header="0.31496062992125984" footer="0.31496062992125984"/>
  <pageSetup scale="76"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21"/>
  <sheetViews>
    <sheetView showGridLines="0" workbookViewId="0">
      <selection activeCell="E5" sqref="E5"/>
    </sheetView>
  </sheetViews>
  <sheetFormatPr baseColWidth="10" defaultColWidth="11.42578125" defaultRowHeight="14.25"/>
  <cols>
    <col min="1" max="1" width="11.5703125" style="120" customWidth="1"/>
    <col min="2" max="2" width="16.5703125" style="120" customWidth="1"/>
    <col min="3" max="3" width="13.42578125" style="120" customWidth="1"/>
    <col min="4" max="4" width="34.140625" style="120" customWidth="1"/>
    <col min="5" max="5" width="18.140625" style="120" customWidth="1"/>
    <col min="6" max="6" width="28.5703125" style="120" customWidth="1"/>
    <col min="7" max="7" width="24.28515625" style="120" customWidth="1"/>
    <col min="8" max="8" width="16.42578125" style="120" customWidth="1"/>
    <col min="9" max="9" width="39.28515625" style="120" customWidth="1"/>
    <col min="10" max="16384" width="11.42578125" style="120"/>
  </cols>
  <sheetData>
    <row r="1" spans="1:9" ht="34.5" customHeight="1">
      <c r="A1" s="613"/>
      <c r="B1" s="615" t="s">
        <v>4</v>
      </c>
      <c r="C1" s="615"/>
      <c r="D1" s="615"/>
      <c r="E1" s="615"/>
      <c r="F1" s="615"/>
      <c r="G1" s="615"/>
      <c r="H1" s="615"/>
      <c r="I1" s="616"/>
    </row>
    <row r="2" spans="1:9" ht="32.25" customHeight="1">
      <c r="A2" s="614"/>
      <c r="B2" s="617" t="str">
        <f>+'1_ENTREGA'!A2</f>
        <v>Invitación Pública N° VA-058-2019</v>
      </c>
      <c r="C2" s="617"/>
      <c r="D2" s="617"/>
      <c r="E2" s="617"/>
      <c r="F2" s="617"/>
      <c r="G2" s="617"/>
      <c r="H2" s="617"/>
      <c r="I2" s="618"/>
    </row>
    <row r="3" spans="1:9" ht="57" customHeight="1">
      <c r="A3" s="614"/>
      <c r="B3" s="619" t="str">
        <f>+'1_ENTREGA'!A3</f>
        <v>OBJETO: “Ejecutar las obras civiles, de aire acondicionado, hidrosanitarias, eléctricas y obras complementarias para el Laboratorio de Nutrición Animal, bajo la modalidad de precios unitarios fijos no reajustables, conforme con los planos y las especificaciones técnicas y cantidades de obra.  (ver anexo 2)”.</v>
      </c>
      <c r="C3" s="619"/>
      <c r="D3" s="619"/>
      <c r="E3" s="619"/>
      <c r="F3" s="619"/>
      <c r="G3" s="619"/>
      <c r="H3" s="619"/>
      <c r="I3" s="620"/>
    </row>
    <row r="4" spans="1:9" ht="18" customHeight="1">
      <c r="A4" s="621" t="s">
        <v>52</v>
      </c>
      <c r="B4" s="622"/>
      <c r="C4" s="622"/>
      <c r="D4" s="622"/>
      <c r="E4" s="622"/>
      <c r="F4" s="622"/>
      <c r="G4" s="622"/>
      <c r="H4" s="622"/>
      <c r="I4" s="623"/>
    </row>
    <row r="5" spans="1:9" ht="33" customHeight="1">
      <c r="A5" s="624" t="s">
        <v>256</v>
      </c>
      <c r="B5" s="625"/>
      <c r="C5" s="626"/>
      <c r="D5" s="121"/>
      <c r="E5" s="122"/>
      <c r="F5" s="122"/>
      <c r="G5" s="122"/>
      <c r="H5" s="122"/>
      <c r="I5" s="123"/>
    </row>
    <row r="6" spans="1:9" ht="45">
      <c r="A6" s="124" t="s">
        <v>37</v>
      </c>
      <c r="B6" s="124" t="s">
        <v>38</v>
      </c>
      <c r="C6" s="125" t="s">
        <v>39</v>
      </c>
      <c r="D6" s="124" t="s">
        <v>34</v>
      </c>
      <c r="E6" s="125" t="s">
        <v>40</v>
      </c>
      <c r="F6" s="125" t="s">
        <v>41</v>
      </c>
      <c r="G6" s="125" t="s">
        <v>42</v>
      </c>
      <c r="H6" s="125" t="s">
        <v>43</v>
      </c>
      <c r="I6" s="125" t="s">
        <v>15</v>
      </c>
    </row>
    <row r="7" spans="1:9" ht="42" customHeight="1">
      <c r="A7" s="126">
        <f>IF('1_ENTREGA'!A7="","",'1_ENTREGA'!A7)</f>
        <v>1</v>
      </c>
      <c r="B7" s="79">
        <v>2019013557</v>
      </c>
      <c r="C7" s="80">
        <v>0.37550925925925926</v>
      </c>
      <c r="D7" s="127" t="str">
        <f>IF(A7="","",VLOOKUP(A7,'1_ENTREGA'!$A$7:$B$19,2,FALSE))</f>
        <v>GUSTAVO CARMONA ALARCON</v>
      </c>
      <c r="E7" s="81">
        <v>71577370</v>
      </c>
      <c r="F7" s="82" t="s">
        <v>654</v>
      </c>
      <c r="G7" s="82" t="s">
        <v>655</v>
      </c>
      <c r="H7" s="83">
        <v>353018751</v>
      </c>
      <c r="I7" s="84"/>
    </row>
    <row r="8" spans="1:9" ht="42" customHeight="1">
      <c r="A8" s="126">
        <f>IF('1_ENTREGA'!A8="","",'1_ENTREGA'!A8)</f>
        <v>2</v>
      </c>
      <c r="B8" s="79">
        <v>2019013558</v>
      </c>
      <c r="C8" s="80">
        <v>0.37557870370370372</v>
      </c>
      <c r="D8" s="127" t="str">
        <f>IF(A8="","",VLOOKUP(A8,'1_ENTREGA'!$A$7:$B$19,2,FALSE))</f>
        <v>LUIS CARLOS PARRA VELASQUEZ</v>
      </c>
      <c r="E8" s="85">
        <v>91278390</v>
      </c>
      <c r="F8" s="86" t="s">
        <v>197</v>
      </c>
      <c r="G8" s="86" t="s">
        <v>656</v>
      </c>
      <c r="H8" s="87">
        <v>334264459</v>
      </c>
      <c r="I8" s="84"/>
    </row>
    <row r="9" spans="1:9" ht="42" customHeight="1">
      <c r="A9" s="126">
        <f>IF('1_ENTREGA'!A9="","",'1_ENTREGA'!A9)</f>
        <v>3</v>
      </c>
      <c r="B9" s="79">
        <v>2019013559</v>
      </c>
      <c r="C9" s="80">
        <v>0.37563657407407408</v>
      </c>
      <c r="D9" s="127" t="str">
        <f>IF(A9="","",VLOOKUP(A9,'1_ENTREGA'!$A$7:$B$19,2,FALSE))</f>
        <v>ARGES INGENIEROS S.A.S.</v>
      </c>
      <c r="E9" s="85" t="s">
        <v>645</v>
      </c>
      <c r="F9" s="82" t="s">
        <v>657</v>
      </c>
      <c r="G9" s="86" t="s">
        <v>658</v>
      </c>
      <c r="H9" s="87">
        <v>352057808</v>
      </c>
      <c r="I9" s="84"/>
    </row>
    <row r="10" spans="1:9" ht="42" customHeight="1">
      <c r="A10" s="126">
        <f>IF('1_ENTREGA'!A10="","",'1_ENTREGA'!A10)</f>
        <v>4</v>
      </c>
      <c r="B10" s="79">
        <v>2019013560</v>
      </c>
      <c r="C10" s="80">
        <v>0.37623842592592593</v>
      </c>
      <c r="D10" s="127" t="str">
        <f>IF(A10="","",VLOOKUP(A10,'1_ENTREGA'!$A$7:$B$19,2,FALSE))</f>
        <v>CONSTRUCON S.A.S.</v>
      </c>
      <c r="E10" s="85" t="s">
        <v>646</v>
      </c>
      <c r="F10" s="86" t="s">
        <v>659</v>
      </c>
      <c r="G10" s="86" t="s">
        <v>660</v>
      </c>
      <c r="H10" s="87">
        <v>353942374</v>
      </c>
      <c r="I10" s="84"/>
    </row>
    <row r="11" spans="1:9" ht="42" customHeight="1">
      <c r="A11" s="126">
        <f>IF('1_ENTREGA'!A11="","",'1_ENTREGA'!A11)</f>
        <v>5</v>
      </c>
      <c r="B11" s="79">
        <v>2019013561</v>
      </c>
      <c r="C11" s="80">
        <v>0.3762962962962963</v>
      </c>
      <c r="D11" s="127" t="str">
        <f>IF(A11="","",VLOOKUP(A11,'1_ENTREGA'!$A$7:$B$19,2,FALSE))</f>
        <v>ARATTI S.A.S</v>
      </c>
      <c r="E11" s="85" t="s">
        <v>647</v>
      </c>
      <c r="F11" s="82" t="s">
        <v>661</v>
      </c>
      <c r="G11" s="86" t="s">
        <v>662</v>
      </c>
      <c r="H11" s="87">
        <v>353683276</v>
      </c>
      <c r="I11" s="84"/>
    </row>
    <row r="12" spans="1:9" ht="54" customHeight="1">
      <c r="A12" s="126">
        <f>IF('1_ENTREGA'!A12="","",'1_ENTREGA'!A12)</f>
        <v>6</v>
      </c>
      <c r="B12" s="79">
        <v>2019013562</v>
      </c>
      <c r="C12" s="80">
        <v>0.3767361111111111</v>
      </c>
      <c r="D12" s="127" t="str">
        <f>IF(A12="","",VLOOKUP(A12,'1_ENTREGA'!$A$7:$B$19,2,FALSE))</f>
        <v>VERTICES INGENIERIA S.A.S.</v>
      </c>
      <c r="E12" s="85" t="s">
        <v>648</v>
      </c>
      <c r="F12" s="86" t="s">
        <v>663</v>
      </c>
      <c r="G12" s="86" t="s">
        <v>664</v>
      </c>
      <c r="H12" s="87">
        <v>350855366</v>
      </c>
      <c r="I12" s="84"/>
    </row>
    <row r="13" spans="1:9" ht="42" customHeight="1">
      <c r="A13" s="126">
        <f>IF('1_ENTREGA'!A13="","",'1_ENTREGA'!A13)</f>
        <v>7</v>
      </c>
      <c r="B13" s="79">
        <v>2019013563</v>
      </c>
      <c r="C13" s="80">
        <v>0.37711805555555555</v>
      </c>
      <c r="D13" s="127" t="str">
        <f>IF(A13="","",VLOOKUP(A13,'1_ENTREGA'!$A$7:$B$19,2,FALSE))</f>
        <v>URBANICO S.A.S</v>
      </c>
      <c r="E13" s="85" t="s">
        <v>649</v>
      </c>
      <c r="F13" s="86" t="s">
        <v>665</v>
      </c>
      <c r="G13" s="86" t="s">
        <v>666</v>
      </c>
      <c r="H13" s="87">
        <v>354586943</v>
      </c>
      <c r="I13" s="84"/>
    </row>
    <row r="14" spans="1:9" ht="42" customHeight="1">
      <c r="A14" s="126">
        <f>IF('1_ENTREGA'!A14="","",'1_ENTREGA'!A14)</f>
        <v>8</v>
      </c>
      <c r="B14" s="79">
        <v>2019013564</v>
      </c>
      <c r="C14" s="80">
        <v>0.38182870370370375</v>
      </c>
      <c r="D14" s="127" t="str">
        <f>IF(A14="","",VLOOKUP(A14,'1_ENTREGA'!$A$7:$B$19,2,FALSE))</f>
        <v>CONCIVE S.A.S</v>
      </c>
      <c r="E14" s="85" t="s">
        <v>650</v>
      </c>
      <c r="F14" s="86" t="s">
        <v>667</v>
      </c>
      <c r="G14" s="86" t="s">
        <v>668</v>
      </c>
      <c r="H14" s="87">
        <v>352415758</v>
      </c>
      <c r="I14" s="84"/>
    </row>
    <row r="15" spans="1:9" ht="42" customHeight="1">
      <c r="A15" s="126">
        <f>IF('1_ENTREGA'!A15="","",'1_ENTREGA'!A15)</f>
        <v>9</v>
      </c>
      <c r="B15" s="79">
        <v>2019013565</v>
      </c>
      <c r="C15" s="80">
        <v>0.38337962962962963</v>
      </c>
      <c r="D15" s="127" t="str">
        <f>IF(A15="","",VLOOKUP(A15,'1_ENTREGA'!$A$7:$B$19,2,FALSE))</f>
        <v>JORGE FERNANDO PRIETO MUÑOZ</v>
      </c>
      <c r="E15" s="85">
        <v>70557471</v>
      </c>
      <c r="F15" s="82" t="s">
        <v>250</v>
      </c>
      <c r="G15" s="86" t="s">
        <v>669</v>
      </c>
      <c r="H15" s="87">
        <v>350574313</v>
      </c>
      <c r="I15" s="84"/>
    </row>
    <row r="16" spans="1:9" ht="42" customHeight="1">
      <c r="A16" s="126">
        <f>IF('1_ENTREGA'!A16="","",'1_ENTREGA'!A16)</f>
        <v>10</v>
      </c>
      <c r="B16" s="79">
        <v>2019013566</v>
      </c>
      <c r="C16" s="80">
        <v>0.38369212962962962</v>
      </c>
      <c r="D16" s="127" t="str">
        <f>IF(A16="","",VLOOKUP(A16,'1_ENTREGA'!$A$7:$B$19,2,FALSE))</f>
        <v>JOSE DE LA CRUZ MIRA HENAO</v>
      </c>
      <c r="E16" s="85">
        <v>71617110</v>
      </c>
      <c r="F16" s="86" t="s">
        <v>644</v>
      </c>
      <c r="G16" s="86" t="s">
        <v>670</v>
      </c>
      <c r="H16" s="87">
        <v>351066164</v>
      </c>
      <c r="I16" s="88"/>
    </row>
    <row r="17" spans="1:9" ht="42" customHeight="1">
      <c r="A17" s="126">
        <f>IF('1_ENTREGA'!A17="","",'1_ENTREGA'!A17)</f>
        <v>11</v>
      </c>
      <c r="B17" s="79">
        <v>2019013567</v>
      </c>
      <c r="C17" s="80">
        <v>0.39021990740740736</v>
      </c>
      <c r="D17" s="127" t="str">
        <f>IF(A17="","",VLOOKUP(A17,'1_ENTREGA'!$A$7:$B$19,2,FALSE))</f>
        <v>GUINCO S.A.S.</v>
      </c>
      <c r="E17" s="85" t="s">
        <v>651</v>
      </c>
      <c r="F17" s="86" t="s">
        <v>671</v>
      </c>
      <c r="G17" s="86" t="s">
        <v>672</v>
      </c>
      <c r="H17" s="87">
        <v>356363315</v>
      </c>
      <c r="I17" s="84"/>
    </row>
    <row r="18" spans="1:9" ht="42" customHeight="1">
      <c r="A18" s="126">
        <f>IF('1_ENTREGA'!A18="","",'1_ENTREGA'!A18)</f>
        <v>12</v>
      </c>
      <c r="B18" s="79">
        <v>2019013568</v>
      </c>
      <c r="C18" s="80">
        <v>0.39371527777777776</v>
      </c>
      <c r="D18" s="127" t="str">
        <f>IF(A18="","",VLOOKUP(A18,'1_ENTREGA'!$A$7:$B$19,2,FALSE))</f>
        <v>ACEROS Y CONCRETOS S.A.S.</v>
      </c>
      <c r="E18" s="85" t="s">
        <v>652</v>
      </c>
      <c r="F18" s="86" t="s">
        <v>673</v>
      </c>
      <c r="G18" s="86" t="s">
        <v>674</v>
      </c>
      <c r="H18" s="87">
        <v>350204689</v>
      </c>
      <c r="I18" s="84"/>
    </row>
    <row r="19" spans="1:9" ht="42" customHeight="1">
      <c r="A19" s="126">
        <f>IF('1_ENTREGA'!A19="","",'1_ENTREGA'!A19)</f>
        <v>13</v>
      </c>
      <c r="B19" s="79">
        <v>2019013569</v>
      </c>
      <c r="C19" s="80">
        <v>0.3941087962962963</v>
      </c>
      <c r="D19" s="127" t="str">
        <f>IF(A19="","",VLOOKUP(A19,'1_ENTREGA'!$A$7:$B$19,2,FALSE))</f>
        <v>KA S.A.</v>
      </c>
      <c r="E19" s="85" t="s">
        <v>653</v>
      </c>
      <c r="F19" s="82" t="s">
        <v>675</v>
      </c>
      <c r="G19" s="86" t="s">
        <v>676</v>
      </c>
      <c r="H19" s="87">
        <v>345468590</v>
      </c>
      <c r="I19" s="84"/>
    </row>
    <row r="20" spans="1:9">
      <c r="A20" s="128"/>
      <c r="B20" s="128"/>
      <c r="C20" s="128"/>
      <c r="D20" s="128"/>
      <c r="E20" s="128"/>
      <c r="F20" s="128"/>
      <c r="G20" s="128"/>
      <c r="H20" s="128"/>
      <c r="I20" s="128"/>
    </row>
    <row r="21" spans="1:9" ht="34.5" customHeight="1">
      <c r="A21" s="611" t="s">
        <v>257</v>
      </c>
      <c r="B21" s="611"/>
      <c r="C21" s="611"/>
      <c r="D21" s="612"/>
      <c r="E21" s="612"/>
      <c r="F21" s="612"/>
      <c r="G21" s="612"/>
      <c r="H21" s="612"/>
      <c r="I21" s="612"/>
    </row>
  </sheetData>
  <sheetProtection algorithmName="SHA-512" hashValue="qtElWlFGfXRCgSbH72e8IG72akOYLNjzzb2TMXQ7mEWMON/HjHheEWNMIGb+B6z84eS2Kq+bAVxnYgJ+uxryyg==" saltValue="gjmdyotLvamC4XPmTO311g==" spinCount="100000" sheet="1" objects="1" scenarios="1" selectLockedCells="1" selectUnlockedCells="1"/>
  <mergeCells count="7">
    <mergeCell ref="A21:I21"/>
    <mergeCell ref="A1:A3"/>
    <mergeCell ref="B1:I1"/>
    <mergeCell ref="B2:I2"/>
    <mergeCell ref="B3:I3"/>
    <mergeCell ref="A4:I4"/>
    <mergeCell ref="A5:C5"/>
  </mergeCells>
  <printOptions horizontalCentered="1"/>
  <pageMargins left="0.70866141732283472" right="0.70866141732283472" top="0.74803149606299213" bottom="0.74803149606299213" header="0.31496062992125984" footer="0.31496062992125984"/>
  <pageSetup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O32"/>
  <sheetViews>
    <sheetView view="pageBreakPreview" topLeftCell="M25" zoomScaleNormal="25" zoomScaleSheetLayoutView="100" workbookViewId="0">
      <selection activeCell="D2" sqref="D2"/>
    </sheetView>
  </sheetViews>
  <sheetFormatPr baseColWidth="10" defaultColWidth="11.42578125" defaultRowHeight="14.25"/>
  <cols>
    <col min="1" max="1" width="10.5703125" style="6" customWidth="1"/>
    <col min="2" max="2" width="60.28515625" style="62" customWidth="1"/>
    <col min="3" max="3" width="34.28515625" style="62" bestFit="1" customWidth="1"/>
    <col min="4" max="4" width="36.85546875" style="62" bestFit="1" customWidth="1"/>
    <col min="5" max="5" width="29.42578125" style="62" bestFit="1" customWidth="1"/>
    <col min="6" max="6" width="30.42578125" style="62" bestFit="1" customWidth="1"/>
    <col min="7" max="7" width="27.5703125" style="62" customWidth="1"/>
    <col min="8" max="8" width="31.5703125" style="62" bestFit="1" customWidth="1"/>
    <col min="9" max="10" width="26.42578125" style="62" bestFit="1" customWidth="1"/>
    <col min="11" max="11" width="39" style="62" bestFit="1" customWidth="1"/>
    <col min="12" max="12" width="34.42578125" style="62" bestFit="1" customWidth="1"/>
    <col min="13" max="13" width="26.85546875" style="62" bestFit="1" customWidth="1"/>
    <col min="14" max="14" width="33.5703125" style="62" bestFit="1" customWidth="1"/>
    <col min="15" max="15" width="29.7109375" style="62" customWidth="1"/>
    <col min="16" max="16384" width="11.42578125" style="7"/>
  </cols>
  <sheetData>
    <row r="1" spans="1:15" ht="23.25">
      <c r="A1" s="73"/>
      <c r="B1" s="627" t="s">
        <v>90</v>
      </c>
      <c r="C1" s="627"/>
      <c r="D1" s="627"/>
      <c r="E1" s="627"/>
      <c r="F1" s="627"/>
      <c r="G1" s="627"/>
      <c r="H1" s="627"/>
      <c r="I1" s="627"/>
      <c r="J1" s="627"/>
      <c r="K1" s="627"/>
      <c r="L1" s="627"/>
      <c r="M1" s="627"/>
      <c r="N1" s="627"/>
      <c r="O1" s="627"/>
    </row>
    <row r="2" spans="1:15" ht="15.75">
      <c r="A2" s="8"/>
      <c r="B2" s="64"/>
      <c r="C2" s="64"/>
      <c r="D2" s="64"/>
      <c r="E2" s="64"/>
      <c r="F2" s="64"/>
      <c r="G2" s="64"/>
      <c r="H2" s="64"/>
      <c r="I2" s="64"/>
      <c r="J2" s="64"/>
      <c r="K2" s="64"/>
      <c r="L2" s="64"/>
      <c r="M2" s="64"/>
      <c r="N2" s="64"/>
      <c r="O2" s="64"/>
    </row>
    <row r="3" spans="1:15" s="10" customFormat="1" ht="15">
      <c r="A3" s="9"/>
      <c r="B3" s="65" t="s">
        <v>27</v>
      </c>
      <c r="C3" s="66">
        <f>IF('1_ENTREGA'!A7="","",'1_ENTREGA'!A7)</f>
        <v>1</v>
      </c>
      <c r="D3" s="66">
        <f>IF('1_ENTREGA'!A8="","",'1_ENTREGA'!A8)</f>
        <v>2</v>
      </c>
      <c r="E3" s="66">
        <f>IF('1_ENTREGA'!A9="","",'1_ENTREGA'!A9)</f>
        <v>3</v>
      </c>
      <c r="F3" s="66">
        <f>IF('1_ENTREGA'!A10="","",'1_ENTREGA'!A10)</f>
        <v>4</v>
      </c>
      <c r="G3" s="66">
        <f>IF('1_ENTREGA'!A11="","",'1_ENTREGA'!A11)</f>
        <v>5</v>
      </c>
      <c r="H3" s="66">
        <f>IF('1_ENTREGA'!A12="","",'1_ENTREGA'!A12)</f>
        <v>6</v>
      </c>
      <c r="I3" s="66">
        <f>IF('1_ENTREGA'!A13="","",'1_ENTREGA'!A13)</f>
        <v>7</v>
      </c>
      <c r="J3" s="66">
        <f>IF('1_ENTREGA'!A14="","",'1_ENTREGA'!A14)</f>
        <v>8</v>
      </c>
      <c r="K3" s="66">
        <f>IF('1_ENTREGA'!A15="","",'1_ENTREGA'!A15)</f>
        <v>9</v>
      </c>
      <c r="L3" s="66">
        <f>IF('1_ENTREGA'!A16="","",'1_ENTREGA'!A16)</f>
        <v>10</v>
      </c>
      <c r="M3" s="66">
        <f>IF('1_ENTREGA'!A17="","",'1_ENTREGA'!A17)</f>
        <v>11</v>
      </c>
      <c r="N3" s="66">
        <f>IF('1_ENTREGA'!A18="","",'1_ENTREGA'!A18)</f>
        <v>12</v>
      </c>
      <c r="O3" s="66">
        <f>IF('1_ENTREGA'!A19="","",'1_ENTREGA'!A19)</f>
        <v>13</v>
      </c>
    </row>
    <row r="4" spans="1:15" s="10" customFormat="1" ht="15">
      <c r="A4" s="9"/>
      <c r="B4" s="65" t="s">
        <v>34</v>
      </c>
      <c r="C4" s="66" t="str">
        <f>+VLOOKUP(C3,'2_APERTURA DE SOBRES'!$A$7:$I$19,4,FALSE)</f>
        <v>GUSTAVO CARMONA ALARCON</v>
      </c>
      <c r="D4" s="66" t="str">
        <f>+VLOOKUP(D3,'2_APERTURA DE SOBRES'!$A$7:$I$19,4,FALSE)</f>
        <v>LUIS CARLOS PARRA VELASQUEZ</v>
      </c>
      <c r="E4" s="66" t="str">
        <f>+VLOOKUP(E3,'2_APERTURA DE SOBRES'!$A$7:$I$19,4,FALSE)</f>
        <v>ARGES INGENIEROS S.A.S.</v>
      </c>
      <c r="F4" s="66" t="str">
        <f>+VLOOKUP(F3,'2_APERTURA DE SOBRES'!$A$7:$I$19,4,FALSE)</f>
        <v>CONSTRUCON S.A.S.</v>
      </c>
      <c r="G4" s="66" t="str">
        <f>+VLOOKUP(G3,'2_APERTURA DE SOBRES'!$A$7:$I$19,4,FALSE)</f>
        <v>ARATTI S.A.S</v>
      </c>
      <c r="H4" s="66" t="str">
        <f>+VLOOKUP(H3,'2_APERTURA DE SOBRES'!$A$7:$I$19,4,FALSE)</f>
        <v>VERTICES INGENIERIA S.A.S.</v>
      </c>
      <c r="I4" s="66" t="str">
        <f>+VLOOKUP(I3,'2_APERTURA DE SOBRES'!$A$7:$I$19,4,FALSE)</f>
        <v>URBANICO S.A.S</v>
      </c>
      <c r="J4" s="66" t="str">
        <f>+VLOOKUP(J3,'2_APERTURA DE SOBRES'!$A$7:$I$19,4,FALSE)</f>
        <v>CONCIVE S.A.S</v>
      </c>
      <c r="K4" s="66" t="str">
        <f>+VLOOKUP(K3,'2_APERTURA DE SOBRES'!$A$7:$I$19,4,FALSE)</f>
        <v>JORGE FERNANDO PRIETO MUÑOZ</v>
      </c>
      <c r="L4" s="66" t="str">
        <f>+VLOOKUP(L3,'2_APERTURA DE SOBRES'!$A$7:$I$19,4,FALSE)</f>
        <v>JOSE DE LA CRUZ MIRA HENAO</v>
      </c>
      <c r="M4" s="66" t="str">
        <f>+VLOOKUP(M3,'2_APERTURA DE SOBRES'!$A$7:$I$19,4,FALSE)</f>
        <v>GUINCO S.A.S.</v>
      </c>
      <c r="N4" s="66" t="str">
        <f>+VLOOKUP(N3,'2_APERTURA DE SOBRES'!$A$7:$I$19,4,FALSE)</f>
        <v>ACEROS Y CONCRETOS S.A.S.</v>
      </c>
      <c r="O4" s="66" t="str">
        <f>+VLOOKUP(O3,'2_APERTURA DE SOBRES'!$A$7:$I$19,4,FALSE)</f>
        <v>KA S.A.</v>
      </c>
    </row>
    <row r="5" spans="1:15" s="10" customFormat="1" ht="20.25" customHeight="1">
      <c r="A5" s="9"/>
      <c r="B5" s="65" t="s">
        <v>45</v>
      </c>
      <c r="C5" s="67">
        <f>IF('1_ENTREGA'!$A7="","",VLOOKUP(C3,'2_APERTURA DE SOBRES'!$A$7:$I$19,5,FALSE))</f>
        <v>71577370</v>
      </c>
      <c r="D5" s="67">
        <f>IF('1_ENTREGA'!$A7="","",VLOOKUP(D3,'2_APERTURA DE SOBRES'!$A$7:$I$19,5,FALSE))</f>
        <v>91278390</v>
      </c>
      <c r="E5" s="67" t="str">
        <f>IF('1_ENTREGA'!$A7="","",VLOOKUP(E3,'2_APERTURA DE SOBRES'!$A$7:$I$19,5,FALSE))</f>
        <v>811.001.651 - 1</v>
      </c>
      <c r="F5" s="67" t="str">
        <f>IF('1_ENTREGA'!$A7="","",VLOOKUP(F3,'2_APERTURA DE SOBRES'!$A$7:$I$19,5,FALSE))</f>
        <v>900.723.903 - 3</v>
      </c>
      <c r="G5" s="67" t="str">
        <f>IF('1_ENTREGA'!$A7="","",VLOOKUP(G3,'2_APERTURA DE SOBRES'!$A$7:$I$19,5,FALSE))</f>
        <v>900.571.932 - 3</v>
      </c>
      <c r="H5" s="67" t="str">
        <f>IF('1_ENTREGA'!$A7="","",VLOOKUP(H3,'2_APERTURA DE SOBRES'!$A$7:$I$19,5,FALSE))</f>
        <v>900.165.937 - 9</v>
      </c>
      <c r="I5" s="67" t="str">
        <f>IF('1_ENTREGA'!$A7="","",VLOOKUP(I3,'2_APERTURA DE SOBRES'!$A$7:$I$19,5,FALSE))</f>
        <v>900.066.226 - 6</v>
      </c>
      <c r="J5" s="67" t="str">
        <f>IF('1_ENTREGA'!$A7="","",VLOOKUP(J3,'2_APERTURA DE SOBRES'!$A$7:$I$19,5,FALSE))</f>
        <v>800.207.914 - 9</v>
      </c>
      <c r="K5" s="67">
        <f>IF('1_ENTREGA'!$A7="","",VLOOKUP(K3,'2_APERTURA DE SOBRES'!$A$7:$I$19,5,FALSE))</f>
        <v>70557471</v>
      </c>
      <c r="L5" s="67">
        <f>IF('1_ENTREGA'!$A7="","",VLOOKUP(L3,'2_APERTURA DE SOBRES'!$A$7:$I$19,5,FALSE))</f>
        <v>71617110</v>
      </c>
      <c r="M5" s="67" t="str">
        <f>IF('1_ENTREGA'!$A7="","",VLOOKUP(M3,'2_APERTURA DE SOBRES'!$A$7:$I$19,5,FALSE))</f>
        <v>900.336.649 - 7</v>
      </c>
      <c r="N5" s="67" t="str">
        <f>IF('1_ENTREGA'!$A7="","",VLOOKUP(N3,'2_APERTURA DE SOBRES'!$A$7:$I$19,5,FALSE))</f>
        <v>811.002.098 - 2</v>
      </c>
      <c r="O5" s="67" t="str">
        <f>IF('1_ENTREGA'!$A7="","",VLOOKUP(O3,'2_APERTURA DE SOBRES'!$A$7:$I$19,5,FALSE))</f>
        <v>83.141.859 - 5</v>
      </c>
    </row>
    <row r="6" spans="1:15" ht="25.5">
      <c r="A6" s="11"/>
      <c r="B6" s="12" t="s">
        <v>677</v>
      </c>
      <c r="C6" s="13"/>
      <c r="D6" s="13"/>
      <c r="E6" s="13"/>
      <c r="F6" s="13"/>
      <c r="G6" s="13"/>
      <c r="H6" s="13"/>
      <c r="I6" s="13"/>
      <c r="J6" s="13"/>
      <c r="K6" s="13"/>
      <c r="L6" s="13"/>
      <c r="M6" s="13"/>
      <c r="N6" s="13"/>
      <c r="O6" s="13"/>
    </row>
    <row r="7" spans="1:15" ht="33" customHeight="1">
      <c r="A7" s="14" t="s">
        <v>14</v>
      </c>
      <c r="B7" s="15" t="s">
        <v>125</v>
      </c>
      <c r="C7" s="16"/>
      <c r="D7" s="16"/>
      <c r="E7" s="16"/>
      <c r="F7" s="16"/>
      <c r="G7" s="16"/>
      <c r="H7" s="16"/>
      <c r="I7" s="16"/>
      <c r="J7" s="16"/>
      <c r="K7" s="16"/>
      <c r="L7" s="16"/>
      <c r="M7" s="16"/>
      <c r="N7" s="16"/>
      <c r="O7" s="16"/>
    </row>
    <row r="8" spans="1:15" ht="114.75">
      <c r="A8" s="17">
        <v>1</v>
      </c>
      <c r="B8" s="23" t="s">
        <v>784</v>
      </c>
      <c r="C8" s="18" t="s">
        <v>678</v>
      </c>
      <c r="D8" s="21" t="s">
        <v>679</v>
      </c>
      <c r="E8" s="19"/>
      <c r="F8" s="20"/>
      <c r="G8" s="19"/>
      <c r="H8" s="20"/>
      <c r="I8" s="19"/>
      <c r="J8" s="21"/>
      <c r="K8" s="19" t="s">
        <v>747</v>
      </c>
      <c r="L8" s="22" t="s">
        <v>748</v>
      </c>
      <c r="M8" s="22"/>
      <c r="N8" s="22"/>
      <c r="O8" s="19"/>
    </row>
    <row r="9" spans="1:15" ht="51">
      <c r="A9" s="78">
        <v>2</v>
      </c>
      <c r="B9" s="101" t="s">
        <v>785</v>
      </c>
      <c r="C9" s="18" t="s">
        <v>680</v>
      </c>
      <c r="D9" s="21" t="s">
        <v>681</v>
      </c>
      <c r="E9" s="19"/>
      <c r="F9" s="20"/>
      <c r="G9" s="19"/>
      <c r="H9" s="20"/>
      <c r="I9" s="19"/>
      <c r="J9" s="21"/>
      <c r="K9" s="19" t="s">
        <v>749</v>
      </c>
      <c r="L9" s="22" t="s">
        <v>750</v>
      </c>
      <c r="M9" s="22"/>
      <c r="N9" s="22"/>
      <c r="O9" s="19"/>
    </row>
    <row r="10" spans="1:15" ht="89.25">
      <c r="A10" s="17">
        <v>3</v>
      </c>
      <c r="B10" s="23" t="s">
        <v>786</v>
      </c>
      <c r="C10" s="18" t="s">
        <v>682</v>
      </c>
      <c r="D10" s="21" t="s">
        <v>683</v>
      </c>
      <c r="E10" s="19"/>
      <c r="F10" s="20"/>
      <c r="G10" s="19"/>
      <c r="H10" s="20"/>
      <c r="I10" s="19"/>
      <c r="J10" s="25"/>
      <c r="K10" s="19" t="s">
        <v>751</v>
      </c>
      <c r="L10" s="22" t="s">
        <v>752</v>
      </c>
      <c r="M10" s="26"/>
      <c r="N10" s="26"/>
      <c r="O10" s="19"/>
    </row>
    <row r="11" spans="1:15" ht="38.25">
      <c r="A11" s="17">
        <v>4</v>
      </c>
      <c r="B11" s="23" t="s">
        <v>259</v>
      </c>
      <c r="C11" s="18" t="s">
        <v>684</v>
      </c>
      <c r="D11" s="21" t="s">
        <v>685</v>
      </c>
      <c r="E11" s="24"/>
      <c r="F11" s="20"/>
      <c r="G11" s="24"/>
      <c r="H11" s="20"/>
      <c r="I11" s="24"/>
      <c r="J11" s="25"/>
      <c r="K11" s="19" t="s">
        <v>753</v>
      </c>
      <c r="L11" s="22" t="s">
        <v>754</v>
      </c>
      <c r="M11" s="22"/>
      <c r="N11" s="26"/>
      <c r="O11" s="24"/>
    </row>
    <row r="12" spans="1:15" ht="25.5">
      <c r="A12" s="78">
        <v>5</v>
      </c>
      <c r="B12" s="23" t="s">
        <v>260</v>
      </c>
      <c r="C12" s="18" t="s">
        <v>686</v>
      </c>
      <c r="D12" s="21" t="s">
        <v>687</v>
      </c>
      <c r="E12" s="27"/>
      <c r="F12" s="20"/>
      <c r="G12" s="27"/>
      <c r="H12" s="20"/>
      <c r="I12" s="27"/>
      <c r="J12" s="25"/>
      <c r="K12" s="19" t="s">
        <v>732</v>
      </c>
      <c r="L12" s="22" t="s">
        <v>755</v>
      </c>
      <c r="M12" s="26"/>
      <c r="N12" s="26"/>
      <c r="O12" s="27"/>
    </row>
    <row r="13" spans="1:15">
      <c r="A13" s="17">
        <v>6</v>
      </c>
      <c r="B13" s="23" t="s">
        <v>261</v>
      </c>
      <c r="C13" s="18" t="s">
        <v>688</v>
      </c>
      <c r="D13" s="21" t="s">
        <v>689</v>
      </c>
      <c r="E13" s="27"/>
      <c r="F13" s="28"/>
      <c r="G13" s="27"/>
      <c r="H13" s="28"/>
      <c r="I13" s="27"/>
      <c r="J13" s="25"/>
      <c r="K13" s="19" t="s">
        <v>756</v>
      </c>
      <c r="L13" s="22" t="s">
        <v>757</v>
      </c>
      <c r="M13" s="26"/>
      <c r="N13" s="26"/>
      <c r="O13" s="27"/>
    </row>
    <row r="14" spans="1:15" ht="38.25">
      <c r="A14" s="17">
        <v>7</v>
      </c>
      <c r="B14" s="23" t="s">
        <v>262</v>
      </c>
      <c r="C14" s="22" t="s">
        <v>687</v>
      </c>
      <c r="D14" s="21" t="s">
        <v>690</v>
      </c>
      <c r="E14" s="29"/>
      <c r="F14" s="28"/>
      <c r="G14" s="30"/>
      <c r="H14" s="28"/>
      <c r="I14" s="30"/>
      <c r="J14" s="31"/>
      <c r="K14" s="19" t="s">
        <v>682</v>
      </c>
      <c r="L14" s="19" t="s">
        <v>682</v>
      </c>
      <c r="M14" s="27"/>
      <c r="N14" s="19"/>
      <c r="O14" s="30"/>
    </row>
    <row r="15" spans="1:15">
      <c r="A15" s="78">
        <v>8</v>
      </c>
      <c r="B15" s="23" t="s">
        <v>263</v>
      </c>
      <c r="C15" s="76" t="s">
        <v>691</v>
      </c>
      <c r="D15" s="21" t="s">
        <v>691</v>
      </c>
      <c r="E15" s="32"/>
      <c r="F15" s="28"/>
      <c r="G15" s="33"/>
      <c r="H15" s="28"/>
      <c r="I15" s="33"/>
      <c r="J15" s="31"/>
      <c r="K15" s="591" t="s">
        <v>691</v>
      </c>
      <c r="L15" s="22" t="s">
        <v>691</v>
      </c>
      <c r="M15" s="34"/>
      <c r="N15" s="22"/>
      <c r="O15" s="33"/>
    </row>
    <row r="16" spans="1:15" ht="63.75">
      <c r="A16" s="17">
        <v>9</v>
      </c>
      <c r="B16" s="23" t="s">
        <v>264</v>
      </c>
      <c r="C16" s="18" t="s">
        <v>692</v>
      </c>
      <c r="D16" s="21" t="s">
        <v>693</v>
      </c>
      <c r="E16" s="19"/>
      <c r="F16" s="31"/>
      <c r="G16" s="19"/>
      <c r="H16" s="31"/>
      <c r="I16" s="19"/>
      <c r="J16" s="31"/>
      <c r="K16" s="19" t="s">
        <v>758</v>
      </c>
      <c r="L16" s="22" t="s">
        <v>759</v>
      </c>
      <c r="M16" s="22"/>
      <c r="N16" s="22"/>
      <c r="O16" s="19"/>
    </row>
    <row r="17" spans="1:15" ht="25.5">
      <c r="A17" s="17">
        <v>10</v>
      </c>
      <c r="B17" s="23" t="s">
        <v>265</v>
      </c>
      <c r="C17" s="18" t="s">
        <v>694</v>
      </c>
      <c r="D17" s="21" t="s">
        <v>695</v>
      </c>
      <c r="E17" s="19"/>
      <c r="F17" s="31"/>
      <c r="G17" s="19"/>
      <c r="H17" s="31"/>
      <c r="I17" s="19"/>
      <c r="J17" s="31"/>
      <c r="K17" s="19" t="s">
        <v>760</v>
      </c>
      <c r="L17" s="22" t="s">
        <v>760</v>
      </c>
      <c r="M17" s="22"/>
      <c r="N17" s="22"/>
      <c r="O17" s="19"/>
    </row>
    <row r="18" spans="1:15">
      <c r="A18" s="17"/>
      <c r="B18" s="23"/>
      <c r="C18" s="77" t="s">
        <v>696</v>
      </c>
      <c r="D18" s="21" t="s">
        <v>697</v>
      </c>
      <c r="E18" s="40"/>
      <c r="F18" s="28"/>
      <c r="G18" s="40"/>
      <c r="H18" s="28"/>
      <c r="I18" s="40"/>
      <c r="J18" s="37"/>
      <c r="K18" s="40" t="s">
        <v>761</v>
      </c>
      <c r="L18" s="38" t="s">
        <v>762</v>
      </c>
      <c r="M18" s="39"/>
      <c r="N18" s="39"/>
      <c r="O18" s="40"/>
    </row>
    <row r="19" spans="1:15">
      <c r="A19" s="17"/>
      <c r="B19" s="23"/>
      <c r="C19" s="77">
        <v>36104695.5</v>
      </c>
      <c r="D19" s="21">
        <v>36104695.5</v>
      </c>
      <c r="E19" s="40"/>
      <c r="F19" s="28"/>
      <c r="G19" s="40"/>
      <c r="H19" s="28"/>
      <c r="I19" s="40"/>
      <c r="J19" s="37"/>
      <c r="K19" s="40">
        <v>36104695.5</v>
      </c>
      <c r="L19" s="38">
        <v>36200000</v>
      </c>
      <c r="M19" s="39"/>
      <c r="N19" s="39"/>
      <c r="O19" s="40"/>
    </row>
    <row r="20" spans="1:15" s="43" customFormat="1" ht="15.75">
      <c r="A20" s="41"/>
      <c r="B20" s="42"/>
      <c r="C20" s="585" t="s">
        <v>698</v>
      </c>
      <c r="D20" s="586" t="s">
        <v>699</v>
      </c>
      <c r="E20" s="102"/>
      <c r="F20" s="102"/>
      <c r="G20" s="102"/>
      <c r="H20" s="102"/>
      <c r="I20" s="103"/>
      <c r="J20" s="103"/>
      <c r="K20" s="592" t="s">
        <v>746</v>
      </c>
      <c r="L20" s="593" t="s">
        <v>763</v>
      </c>
      <c r="M20" s="104"/>
      <c r="N20" s="104"/>
      <c r="O20" s="104"/>
    </row>
    <row r="21" spans="1:15" ht="24.75" customHeight="1">
      <c r="A21" s="75" t="s">
        <v>14</v>
      </c>
      <c r="B21" s="74" t="s">
        <v>138</v>
      </c>
      <c r="C21" s="105"/>
      <c r="D21" s="105"/>
      <c r="E21" s="103"/>
      <c r="F21" s="106"/>
      <c r="G21" s="107"/>
      <c r="H21" s="106"/>
      <c r="I21" s="103"/>
      <c r="J21" s="108"/>
      <c r="K21" s="103"/>
      <c r="L21" s="108"/>
      <c r="M21" s="108"/>
      <c r="N21" s="108"/>
      <c r="O21" s="109"/>
    </row>
    <row r="22" spans="1:15" ht="255">
      <c r="A22" s="44">
        <v>1</v>
      </c>
      <c r="B22" s="48" t="s">
        <v>787</v>
      </c>
      <c r="C22" s="39"/>
      <c r="D22" s="30"/>
      <c r="E22" s="59" t="s">
        <v>700</v>
      </c>
      <c r="F22" s="19" t="s">
        <v>701</v>
      </c>
      <c r="G22" s="587" t="s">
        <v>702</v>
      </c>
      <c r="H22" s="19" t="s">
        <v>703</v>
      </c>
      <c r="I22" s="59" t="s">
        <v>704</v>
      </c>
      <c r="J22" s="19" t="s">
        <v>705</v>
      </c>
      <c r="K22" s="37"/>
      <c r="L22" s="47"/>
      <c r="M22" s="594" t="s">
        <v>764</v>
      </c>
      <c r="N22" s="594" t="s">
        <v>765</v>
      </c>
      <c r="O22" s="52" t="s">
        <v>701</v>
      </c>
    </row>
    <row r="23" spans="1:15" ht="114.75">
      <c r="A23" s="44">
        <v>2</v>
      </c>
      <c r="B23" s="51" t="s">
        <v>788</v>
      </c>
      <c r="C23" s="22"/>
      <c r="D23" s="40"/>
      <c r="E23" s="59" t="s">
        <v>706</v>
      </c>
      <c r="F23" s="40" t="s">
        <v>707</v>
      </c>
      <c r="G23" s="587" t="s">
        <v>708</v>
      </c>
      <c r="H23" s="40" t="s">
        <v>709</v>
      </c>
      <c r="I23" s="588" t="s">
        <v>710</v>
      </c>
      <c r="J23" s="40" t="s">
        <v>711</v>
      </c>
      <c r="K23" s="50"/>
      <c r="L23" s="40"/>
      <c r="M23" s="40" t="s">
        <v>766</v>
      </c>
      <c r="N23" s="40" t="s">
        <v>767</v>
      </c>
      <c r="O23" s="52" t="s">
        <v>713</v>
      </c>
    </row>
    <row r="24" spans="1:15" ht="51">
      <c r="A24" s="44">
        <v>3</v>
      </c>
      <c r="B24" s="51" t="s">
        <v>266</v>
      </c>
      <c r="C24" s="39"/>
      <c r="D24" s="45"/>
      <c r="E24" s="59" t="s">
        <v>712</v>
      </c>
      <c r="F24" s="40" t="s">
        <v>713</v>
      </c>
      <c r="G24" s="587" t="s">
        <v>714</v>
      </c>
      <c r="H24" s="40" t="s">
        <v>715</v>
      </c>
      <c r="I24" s="589" t="s">
        <v>716</v>
      </c>
      <c r="J24" s="40" t="s">
        <v>717</v>
      </c>
      <c r="K24" s="53"/>
      <c r="L24" s="45"/>
      <c r="M24" s="40" t="s">
        <v>768</v>
      </c>
      <c r="N24" s="40" t="s">
        <v>769</v>
      </c>
      <c r="O24" s="52" t="s">
        <v>770</v>
      </c>
    </row>
    <row r="25" spans="1:15" ht="38.25">
      <c r="A25" s="44">
        <v>4</v>
      </c>
      <c r="B25" s="51" t="s">
        <v>259</v>
      </c>
      <c r="C25" s="39"/>
      <c r="D25" s="45"/>
      <c r="E25" s="59" t="s">
        <v>718</v>
      </c>
      <c r="F25" s="40" t="s">
        <v>719</v>
      </c>
      <c r="G25" s="587" t="s">
        <v>713</v>
      </c>
      <c r="H25" s="40" t="s">
        <v>720</v>
      </c>
      <c r="I25" s="57" t="s">
        <v>721</v>
      </c>
      <c r="J25" s="40" t="s">
        <v>722</v>
      </c>
      <c r="K25" s="46"/>
      <c r="L25" s="45"/>
      <c r="M25" s="40" t="s">
        <v>756</v>
      </c>
      <c r="N25" s="40" t="s">
        <v>771</v>
      </c>
      <c r="O25" s="597" t="s">
        <v>772</v>
      </c>
    </row>
    <row r="26" spans="1:15" ht="38.25">
      <c r="A26" s="44">
        <v>5</v>
      </c>
      <c r="B26" s="51" t="s">
        <v>262</v>
      </c>
      <c r="C26" s="39"/>
      <c r="D26" s="26"/>
      <c r="E26" s="59" t="s">
        <v>723</v>
      </c>
      <c r="F26" s="19" t="s">
        <v>718</v>
      </c>
      <c r="G26" s="31" t="s">
        <v>724</v>
      </c>
      <c r="H26" s="19" t="s">
        <v>725</v>
      </c>
      <c r="I26" s="31" t="s">
        <v>726</v>
      </c>
      <c r="J26" s="19" t="s">
        <v>727</v>
      </c>
      <c r="K26" s="28"/>
      <c r="L26" s="29"/>
      <c r="M26" s="19" t="s">
        <v>773</v>
      </c>
      <c r="N26" s="19" t="s">
        <v>774</v>
      </c>
      <c r="O26" s="595" t="s">
        <v>775</v>
      </c>
    </row>
    <row r="27" spans="1:15">
      <c r="A27" s="44">
        <v>6</v>
      </c>
      <c r="B27" s="51" t="s">
        <v>263</v>
      </c>
      <c r="C27" s="39"/>
      <c r="D27" s="54"/>
      <c r="E27" s="59" t="s">
        <v>691</v>
      </c>
      <c r="F27" s="587" t="s">
        <v>691</v>
      </c>
      <c r="G27" s="587" t="s">
        <v>728</v>
      </c>
      <c r="H27" s="587" t="s">
        <v>691</v>
      </c>
      <c r="I27" s="590" t="s">
        <v>691</v>
      </c>
      <c r="J27" s="587" t="s">
        <v>691</v>
      </c>
      <c r="K27" s="55"/>
      <c r="L27" s="49"/>
      <c r="M27" s="587" t="s">
        <v>776</v>
      </c>
      <c r="N27" s="587" t="s">
        <v>691</v>
      </c>
      <c r="O27" s="595" t="s">
        <v>691</v>
      </c>
    </row>
    <row r="28" spans="1:15" ht="63.75">
      <c r="A28" s="44">
        <v>7</v>
      </c>
      <c r="B28" s="51" t="s">
        <v>267</v>
      </c>
      <c r="C28" s="38"/>
      <c r="D28" s="18"/>
      <c r="E28" s="59" t="s">
        <v>729</v>
      </c>
      <c r="F28" s="19" t="s">
        <v>730</v>
      </c>
      <c r="G28" s="31" t="s">
        <v>731</v>
      </c>
      <c r="H28" s="19" t="s">
        <v>732</v>
      </c>
      <c r="I28" s="57" t="s">
        <v>733</v>
      </c>
      <c r="J28" s="19" t="s">
        <v>734</v>
      </c>
      <c r="K28" s="58"/>
      <c r="L28" s="19"/>
      <c r="M28" s="19" t="s">
        <v>759</v>
      </c>
      <c r="N28" s="19" t="s">
        <v>777</v>
      </c>
      <c r="O28" s="595" t="s">
        <v>718</v>
      </c>
    </row>
    <row r="29" spans="1:15" ht="25.5">
      <c r="A29" s="44">
        <v>8</v>
      </c>
      <c r="B29" s="51" t="s">
        <v>265</v>
      </c>
      <c r="C29" s="38"/>
      <c r="D29" s="18"/>
      <c r="E29" s="59" t="s">
        <v>735</v>
      </c>
      <c r="F29" s="19" t="s">
        <v>695</v>
      </c>
      <c r="G29" s="31" t="s">
        <v>735</v>
      </c>
      <c r="H29" s="19" t="s">
        <v>694</v>
      </c>
      <c r="I29" s="57" t="s">
        <v>736</v>
      </c>
      <c r="J29" s="19" t="s">
        <v>736</v>
      </c>
      <c r="K29" s="58"/>
      <c r="L29" s="19"/>
      <c r="M29" s="19" t="s">
        <v>735</v>
      </c>
      <c r="N29" s="19" t="s">
        <v>760</v>
      </c>
      <c r="O29" s="595" t="s">
        <v>694</v>
      </c>
    </row>
    <row r="30" spans="1:15">
      <c r="A30" s="56"/>
      <c r="B30" s="51" t="s">
        <v>789</v>
      </c>
      <c r="C30" s="38"/>
      <c r="D30" s="18"/>
      <c r="E30" s="59" t="s">
        <v>737</v>
      </c>
      <c r="F30" s="19" t="s">
        <v>738</v>
      </c>
      <c r="G30" s="59" t="s">
        <v>739</v>
      </c>
      <c r="H30" s="19" t="s">
        <v>740</v>
      </c>
      <c r="I30" s="57" t="s">
        <v>741</v>
      </c>
      <c r="J30" s="19" t="s">
        <v>742</v>
      </c>
      <c r="K30" s="58"/>
      <c r="L30" s="19"/>
      <c r="M30" s="19" t="s">
        <v>778</v>
      </c>
      <c r="N30" s="19" t="s">
        <v>779</v>
      </c>
      <c r="O30" s="595" t="s">
        <v>780</v>
      </c>
    </row>
    <row r="31" spans="1:15">
      <c r="A31" s="56"/>
      <c r="B31" s="51" t="s">
        <v>790</v>
      </c>
      <c r="C31" s="38"/>
      <c r="D31" s="35"/>
      <c r="E31" s="59">
        <v>36104695.5</v>
      </c>
      <c r="F31" s="36">
        <v>36104695.5</v>
      </c>
      <c r="G31" s="60">
        <v>36104695.5</v>
      </c>
      <c r="H31" s="36">
        <v>36104695.5</v>
      </c>
      <c r="I31" s="60">
        <v>32200000</v>
      </c>
      <c r="J31" s="36">
        <v>36104595.5</v>
      </c>
      <c r="K31" s="61"/>
      <c r="L31" s="36"/>
      <c r="M31" s="36">
        <v>37000000</v>
      </c>
      <c r="N31" s="36">
        <v>36200000</v>
      </c>
      <c r="O31" s="595">
        <v>36104695.5</v>
      </c>
    </row>
    <row r="32" spans="1:15">
      <c r="A32" s="598"/>
      <c r="B32" s="599" t="s">
        <v>791</v>
      </c>
      <c r="C32" s="7"/>
      <c r="D32" s="63"/>
      <c r="E32" s="63" t="s">
        <v>743</v>
      </c>
      <c r="F32" s="71" t="s">
        <v>744</v>
      </c>
      <c r="G32" s="63" t="s">
        <v>744</v>
      </c>
      <c r="H32" s="63" t="s">
        <v>745</v>
      </c>
      <c r="I32" s="63" t="s">
        <v>746</v>
      </c>
      <c r="J32" s="63" t="s">
        <v>744</v>
      </c>
      <c r="K32" s="63"/>
      <c r="L32" s="7"/>
      <c r="M32" s="596" t="s">
        <v>781</v>
      </c>
      <c r="N32" s="596" t="s">
        <v>782</v>
      </c>
      <c r="O32" s="596" t="s">
        <v>783</v>
      </c>
    </row>
  </sheetData>
  <sheetProtection formatColumns="0" formatRows="0"/>
  <mergeCells count="1">
    <mergeCell ref="B1:O1"/>
  </mergeCells>
  <printOptions horizontalCentered="1"/>
  <pageMargins left="0.39370078740157483" right="0.19685039370078741" top="0.39370078740157483" bottom="0.39370078740157483" header="0.31496062992125984" footer="0.31496062992125984"/>
  <pageSetup scale="56" orientation="portrait" horizontalDpi="300" verticalDpi="300" r:id="rId1"/>
  <rowBreaks count="1" manualBreakCount="1">
    <brk id="1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Z294"/>
  <sheetViews>
    <sheetView zoomScale="70" zoomScaleNormal="70" workbookViewId="0">
      <selection activeCell="I6" sqref="I6:J6"/>
    </sheetView>
  </sheetViews>
  <sheetFormatPr baseColWidth="10" defaultColWidth="11.42578125" defaultRowHeight="15"/>
  <cols>
    <col min="1" max="1" width="20.28515625" style="141" customWidth="1"/>
    <col min="2" max="2" width="6.85546875" style="141" bestFit="1" customWidth="1"/>
    <col min="3" max="3" width="27.85546875" style="129" customWidth="1"/>
    <col min="4" max="4" width="17" style="129" customWidth="1"/>
    <col min="5" max="5" width="41.28515625" style="144" customWidth="1"/>
    <col min="6" max="6" width="29.42578125" style="145" customWidth="1"/>
    <col min="7" max="7" width="16.7109375" style="145" customWidth="1"/>
    <col min="8" max="9" width="16.7109375" style="129" customWidth="1"/>
    <col min="10" max="10" width="18.42578125" style="129" bestFit="1" customWidth="1"/>
    <col min="11" max="11" width="33.28515625" style="129" customWidth="1"/>
    <col min="12" max="12" width="22.7109375" style="129" customWidth="1"/>
    <col min="13" max="13" width="25" style="129" customWidth="1"/>
    <col min="14" max="14" width="25.42578125" style="129" customWidth="1"/>
    <col min="15" max="15" width="25.5703125" style="129" customWidth="1"/>
    <col min="16" max="16" width="64.42578125" style="129" customWidth="1"/>
    <col min="17" max="17" width="32.28515625" style="129" customWidth="1"/>
    <col min="18" max="18" width="24.42578125" style="129" customWidth="1"/>
    <col min="19" max="19" width="20.85546875" style="129" customWidth="1"/>
    <col min="20" max="20" width="29.7109375" style="129" customWidth="1"/>
    <col min="21" max="22" width="11.42578125" style="129"/>
    <col min="23" max="23" width="11.42578125" style="151"/>
    <col min="24" max="24" width="35.5703125" style="151" customWidth="1"/>
    <col min="25" max="25" width="21.85546875" style="151" customWidth="1"/>
    <col min="26" max="26" width="32.42578125" style="151" customWidth="1"/>
    <col min="27" max="16384" width="11.42578125" style="129"/>
  </cols>
  <sheetData>
    <row r="1" spans="1:26" ht="23.25">
      <c r="A1" s="697" t="s">
        <v>91</v>
      </c>
      <c r="B1" s="697"/>
      <c r="C1" s="697"/>
      <c r="D1" s="697"/>
      <c r="E1" s="697"/>
      <c r="F1" s="697"/>
      <c r="G1" s="697"/>
      <c r="H1" s="697"/>
      <c r="I1" s="697"/>
      <c r="J1" s="697"/>
      <c r="K1" s="697"/>
      <c r="W1" s="129"/>
      <c r="X1" s="129"/>
      <c r="Y1" s="129"/>
      <c r="Z1" s="129"/>
    </row>
    <row r="2" spans="1:26" s="132" customFormat="1" ht="12.75" customHeight="1">
      <c r="A2" s="130"/>
      <c r="B2" s="130"/>
      <c r="C2" s="131"/>
      <c r="D2" s="131"/>
      <c r="E2" s="131"/>
      <c r="F2" s="131"/>
      <c r="G2" s="131"/>
      <c r="H2" s="131"/>
      <c r="I2" s="129"/>
      <c r="J2" s="129"/>
      <c r="K2" s="129"/>
      <c r="L2" s="129"/>
      <c r="M2" s="129"/>
    </row>
    <row r="3" spans="1:26" s="132" customFormat="1" ht="200.1" customHeight="1">
      <c r="A3" s="698" t="s">
        <v>269</v>
      </c>
      <c r="B3" s="698"/>
      <c r="C3" s="698"/>
      <c r="D3" s="698"/>
      <c r="E3" s="698"/>
      <c r="F3" s="698"/>
      <c r="G3" s="698"/>
      <c r="H3" s="698"/>
      <c r="I3" s="698"/>
      <c r="J3" s="698"/>
      <c r="K3" s="698"/>
      <c r="L3" s="129"/>
      <c r="M3" s="129"/>
    </row>
    <row r="4" spans="1:26" s="132" customFormat="1" ht="12.75" customHeight="1">
      <c r="A4" s="699"/>
      <c r="B4" s="699"/>
      <c r="C4" s="699"/>
      <c r="D4" s="699"/>
      <c r="E4" s="699"/>
      <c r="F4" s="699"/>
      <c r="G4" s="699"/>
      <c r="H4" s="699"/>
      <c r="I4" s="699"/>
      <c r="J4" s="129"/>
      <c r="K4" s="129"/>
      <c r="L4" s="129"/>
      <c r="M4" s="129"/>
      <c r="N4" s="129"/>
    </row>
    <row r="5" spans="1:26" s="132" customFormat="1" ht="30.75" customHeight="1">
      <c r="A5" s="700" t="s">
        <v>93</v>
      </c>
      <c r="B5" s="701"/>
      <c r="C5" s="133" t="s">
        <v>94</v>
      </c>
      <c r="G5" s="702" t="s">
        <v>35</v>
      </c>
      <c r="H5" s="702"/>
      <c r="I5" s="703" t="s">
        <v>0</v>
      </c>
      <c r="J5" s="703"/>
      <c r="K5" s="274" t="s">
        <v>1</v>
      </c>
      <c r="L5" s="129"/>
      <c r="M5" s="134"/>
      <c r="N5" s="134"/>
      <c r="O5" s="134"/>
    </row>
    <row r="6" spans="1:26" s="132" customFormat="1" ht="48" customHeight="1">
      <c r="A6" s="704">
        <v>828116</v>
      </c>
      <c r="B6" s="705"/>
      <c r="C6" s="582">
        <v>3.5</v>
      </c>
      <c r="G6" s="702"/>
      <c r="H6" s="702"/>
      <c r="I6" s="706">
        <v>361046955</v>
      </c>
      <c r="J6" s="706"/>
      <c r="K6" s="135">
        <f>+ROUND(I6/$A$6,0)</f>
        <v>436</v>
      </c>
      <c r="L6" s="129"/>
      <c r="M6" s="134"/>
      <c r="N6" s="134"/>
      <c r="O6" s="134"/>
    </row>
    <row r="7" spans="1:26" s="132" customFormat="1" ht="12.75" customHeight="1">
      <c r="A7" s="136"/>
      <c r="B7" s="136"/>
      <c r="C7" s="137"/>
      <c r="D7" s="138"/>
      <c r="E7" s="139"/>
      <c r="F7" s="129"/>
      <c r="G7" s="129"/>
      <c r="H7" s="129"/>
      <c r="I7" s="140"/>
      <c r="J7" s="129"/>
      <c r="K7" s="129"/>
      <c r="L7" s="129"/>
      <c r="M7" s="129"/>
    </row>
    <row r="8" spans="1:26">
      <c r="W8" s="129"/>
      <c r="X8" s="129"/>
      <c r="Y8" s="129"/>
      <c r="Z8" s="129"/>
    </row>
    <row r="9" spans="1:26">
      <c r="W9" s="129"/>
      <c r="X9" s="129"/>
      <c r="Y9" s="129"/>
      <c r="Z9" s="129"/>
    </row>
    <row r="10" spans="1:26" ht="36" customHeight="1">
      <c r="B10" s="583">
        <v>1</v>
      </c>
      <c r="C10" s="665" t="s">
        <v>139</v>
      </c>
      <c r="D10" s="666"/>
      <c r="E10" s="667"/>
      <c r="F10" s="668" t="str">
        <f>IFERROR(VLOOKUP(B10,OFERENTES,2,FALSE)," ")</f>
        <v>GUSTAVO CARMONA ALARCON</v>
      </c>
      <c r="G10" s="669"/>
      <c r="H10" s="669"/>
      <c r="I10" s="669"/>
      <c r="J10" s="669"/>
      <c r="K10" s="669"/>
      <c r="L10" s="669"/>
      <c r="M10" s="669"/>
      <c r="N10" s="669"/>
      <c r="O10" s="670"/>
      <c r="P10" s="671" t="s">
        <v>642</v>
      </c>
      <c r="Q10" s="672"/>
      <c r="R10" s="673"/>
      <c r="S10" s="89">
        <f>5-(INT(COUNTBLANK(C13:C27))-10)</f>
        <v>3</v>
      </c>
      <c r="T10" s="90"/>
      <c r="W10" s="685" t="s">
        <v>236</v>
      </c>
      <c r="X10" s="686"/>
      <c r="Y10" s="687"/>
      <c r="Z10" s="254" t="s">
        <v>237</v>
      </c>
    </row>
    <row r="11" spans="1:26" s="97" customFormat="1" ht="30" customHeight="1">
      <c r="B11" s="674" t="s">
        <v>62</v>
      </c>
      <c r="C11" s="628" t="s">
        <v>17</v>
      </c>
      <c r="D11" s="628" t="s">
        <v>18</v>
      </c>
      <c r="E11" s="628" t="s">
        <v>19</v>
      </c>
      <c r="F11" s="628" t="s">
        <v>20</v>
      </c>
      <c r="G11" s="628" t="s">
        <v>21</v>
      </c>
      <c r="H11" s="628" t="s">
        <v>22</v>
      </c>
      <c r="I11" s="628" t="s">
        <v>23</v>
      </c>
      <c r="J11" s="694" t="s">
        <v>77</v>
      </c>
      <c r="K11" s="695"/>
      <c r="L11" s="695"/>
      <c r="M11" s="696"/>
      <c r="N11" s="628" t="s">
        <v>140</v>
      </c>
      <c r="O11" s="628" t="s">
        <v>141</v>
      </c>
      <c r="P11" s="92" t="s">
        <v>142</v>
      </c>
      <c r="Q11" s="92"/>
      <c r="R11" s="628" t="s">
        <v>143</v>
      </c>
      <c r="S11" s="628" t="s">
        <v>144</v>
      </c>
      <c r="T11" s="628" t="s">
        <v>268</v>
      </c>
      <c r="U11" s="98"/>
      <c r="V11" s="98"/>
      <c r="W11" s="142">
        <v>1</v>
      </c>
      <c r="X11" s="143" t="str">
        <f t="shared" ref="X11:X23" si="0">VLOOKUP(W11,OFERENTES,2,FALSE)</f>
        <v>GUSTAVO CARMONA ALARCON</v>
      </c>
      <c r="Y11" s="143" t="s">
        <v>217</v>
      </c>
      <c r="Z11" s="110" t="str">
        <f>IF($T$28="CUMPLE","H","NH")</f>
        <v>H</v>
      </c>
    </row>
    <row r="12" spans="1:26" s="97" customFormat="1" ht="90.75" customHeight="1">
      <c r="B12" s="675"/>
      <c r="C12" s="629"/>
      <c r="D12" s="629"/>
      <c r="E12" s="629"/>
      <c r="F12" s="629"/>
      <c r="G12" s="629"/>
      <c r="H12" s="629"/>
      <c r="I12" s="629"/>
      <c r="J12" s="640" t="s">
        <v>146</v>
      </c>
      <c r="K12" s="641"/>
      <c r="L12" s="641"/>
      <c r="M12" s="642"/>
      <c r="N12" s="629"/>
      <c r="O12" s="629"/>
      <c r="P12" s="91" t="s">
        <v>15</v>
      </c>
      <c r="Q12" s="91" t="s">
        <v>145</v>
      </c>
      <c r="R12" s="629"/>
      <c r="S12" s="629"/>
      <c r="T12" s="629"/>
      <c r="U12" s="98"/>
      <c r="V12" s="98"/>
      <c r="W12" s="142">
        <v>2</v>
      </c>
      <c r="X12" s="143" t="str">
        <f t="shared" si="0"/>
        <v>LUIS CARLOS PARRA VELASQUEZ</v>
      </c>
      <c r="Y12" s="143" t="s">
        <v>218</v>
      </c>
      <c r="Z12" s="110" t="str">
        <f>IF($T$50="CUMPLE","H","NH")</f>
        <v>H</v>
      </c>
    </row>
    <row r="13" spans="1:26" s="93" customFormat="1" ht="24.95" customHeight="1">
      <c r="A13" s="99"/>
      <c r="B13" s="676">
        <v>1</v>
      </c>
      <c r="C13" s="679">
        <v>32</v>
      </c>
      <c r="D13" s="679">
        <v>45</v>
      </c>
      <c r="E13" s="679">
        <v>4600055640</v>
      </c>
      <c r="F13" s="679" t="s">
        <v>800</v>
      </c>
      <c r="G13" s="682">
        <v>3258.89</v>
      </c>
      <c r="H13" s="688" t="s">
        <v>137</v>
      </c>
      <c r="I13" s="691">
        <v>1</v>
      </c>
      <c r="J13" s="584" t="s">
        <v>792</v>
      </c>
      <c r="K13" s="94">
        <v>721015</v>
      </c>
      <c r="L13" s="630" t="s">
        <v>792</v>
      </c>
      <c r="M13" s="633">
        <v>721214</v>
      </c>
      <c r="N13" s="643" t="s">
        <v>793</v>
      </c>
      <c r="O13" s="643" t="s">
        <v>794</v>
      </c>
      <c r="P13" s="646"/>
      <c r="Q13" s="649" t="s">
        <v>795</v>
      </c>
      <c r="R13" s="649" t="s">
        <v>796</v>
      </c>
      <c r="S13" s="652">
        <f>(IF(COUNTIF(J13:J15,"CUMPLE")+COUNTIF(L13:L15,"CUMPLE")&gt;=1,(G13*I13),0))*(IF(N13="PRESENTÓ CERTIFICADO",1,0))*(IF(O13="ACORDE A ITEM 5.2.1 (T.R.)",1,0) )*( IF(OR(Q13="SIN OBSERVACIÓN", Q13="REQUERIMIENTOS SUBSANADOS"),1,0))*(IF(OR(R13="NINGUNO", R13="CUMPLEN CON LO SOLICITADO"),1,0))</f>
        <v>3258.89</v>
      </c>
      <c r="T13" s="636" t="s">
        <v>797</v>
      </c>
      <c r="W13" s="142">
        <v>3</v>
      </c>
      <c r="X13" s="143" t="str">
        <f t="shared" si="0"/>
        <v>ARGES INGENIEROS S.A.S.</v>
      </c>
      <c r="Y13" s="143" t="s">
        <v>219</v>
      </c>
      <c r="Z13" s="110" t="str">
        <f>IF($T$72="CUMPLE","H","NH")</f>
        <v>NH</v>
      </c>
    </row>
    <row r="14" spans="1:26" s="93" customFormat="1" ht="24.95" customHeight="1">
      <c r="A14" s="99"/>
      <c r="B14" s="677"/>
      <c r="C14" s="680"/>
      <c r="D14" s="680"/>
      <c r="E14" s="680"/>
      <c r="F14" s="680"/>
      <c r="G14" s="683"/>
      <c r="H14" s="689"/>
      <c r="I14" s="692"/>
      <c r="J14" s="584" t="s">
        <v>792</v>
      </c>
      <c r="K14" s="94">
        <v>721029</v>
      </c>
      <c r="L14" s="631"/>
      <c r="M14" s="634"/>
      <c r="N14" s="644"/>
      <c r="O14" s="644"/>
      <c r="P14" s="647"/>
      <c r="Q14" s="650"/>
      <c r="R14" s="650"/>
      <c r="S14" s="653"/>
      <c r="T14" s="636"/>
      <c r="W14" s="142">
        <v>4</v>
      </c>
      <c r="X14" s="143" t="str">
        <f t="shared" si="0"/>
        <v>CONSTRUCON S.A.S.</v>
      </c>
      <c r="Y14" s="143" t="s">
        <v>220</v>
      </c>
      <c r="Z14" s="110" t="str">
        <f>IF($T$94="CUMPLE","H","NH")</f>
        <v>H</v>
      </c>
    </row>
    <row r="15" spans="1:26" s="93" customFormat="1" ht="24.95" customHeight="1">
      <c r="A15" s="99"/>
      <c r="B15" s="678"/>
      <c r="C15" s="681"/>
      <c r="D15" s="681"/>
      <c r="E15" s="681"/>
      <c r="F15" s="681"/>
      <c r="G15" s="684"/>
      <c r="H15" s="690"/>
      <c r="I15" s="693"/>
      <c r="J15" s="584" t="s">
        <v>792</v>
      </c>
      <c r="K15" s="94">
        <v>721033</v>
      </c>
      <c r="L15" s="632"/>
      <c r="M15" s="635"/>
      <c r="N15" s="645"/>
      <c r="O15" s="645"/>
      <c r="P15" s="648"/>
      <c r="Q15" s="651"/>
      <c r="R15" s="651"/>
      <c r="S15" s="654"/>
      <c r="T15" s="636"/>
      <c r="W15" s="142">
        <v>5</v>
      </c>
      <c r="X15" s="143" t="str">
        <f t="shared" si="0"/>
        <v>ARATTI S.A.S</v>
      </c>
      <c r="Y15" s="143" t="s">
        <v>221</v>
      </c>
      <c r="Z15" s="110" t="str">
        <f>IF($T$116="CUMPLE","H","NH")</f>
        <v>H</v>
      </c>
    </row>
    <row r="16" spans="1:26" s="93" customFormat="1" ht="24.95" customHeight="1">
      <c r="A16" s="99"/>
      <c r="B16" s="676">
        <v>2</v>
      </c>
      <c r="C16" s="679">
        <v>35</v>
      </c>
      <c r="D16" s="679">
        <v>52</v>
      </c>
      <c r="E16" s="679" t="s">
        <v>798</v>
      </c>
      <c r="F16" s="679" t="s">
        <v>801</v>
      </c>
      <c r="G16" s="682">
        <v>5959.01</v>
      </c>
      <c r="H16" s="688" t="s">
        <v>137</v>
      </c>
      <c r="I16" s="691">
        <v>1</v>
      </c>
      <c r="J16" s="584" t="s">
        <v>792</v>
      </c>
      <c r="K16" s="100">
        <v>721015</v>
      </c>
      <c r="L16" s="630" t="s">
        <v>792</v>
      </c>
      <c r="M16" s="637">
        <v>721214</v>
      </c>
      <c r="N16" s="643" t="s">
        <v>793</v>
      </c>
      <c r="O16" s="643" t="s">
        <v>794</v>
      </c>
      <c r="P16" s="646"/>
      <c r="Q16" s="649" t="s">
        <v>795</v>
      </c>
      <c r="R16" s="649" t="s">
        <v>796</v>
      </c>
      <c r="S16" s="652">
        <f>(IF(COUNTIF(J16:J18,"CUMPLE")+COUNTIF(L16:L18,"CUMPLE")&gt;=1,(G16*I16),0))*(IF(N16="PRESENTÓ CERTIFICADO",1,0))*(IF(O16="ACORDE A ITEM 5.2.1 (T.R.)",1,0) )*( IF(OR(Q16="SIN OBSERVACIÓN", Q16="REQUERIMIENTOS SUBSANADOS"),1,0))*(IF(OR(R16="NINGUNO", R16="CUMPLEN CON LO SOLICITADO"),1,0))</f>
        <v>5959.01</v>
      </c>
      <c r="T16" s="636" t="s">
        <v>803</v>
      </c>
      <c r="W16" s="142">
        <v>6</v>
      </c>
      <c r="X16" s="143" t="str">
        <f t="shared" si="0"/>
        <v>VERTICES INGENIERIA S.A.S.</v>
      </c>
      <c r="Y16" s="143" t="s">
        <v>222</v>
      </c>
      <c r="Z16" s="110" t="str">
        <f>IF($T$138="CUMPLE","H","NH")</f>
        <v>H</v>
      </c>
    </row>
    <row r="17" spans="1:26" s="93" customFormat="1" ht="24.95" customHeight="1">
      <c r="A17" s="99"/>
      <c r="B17" s="677"/>
      <c r="C17" s="680"/>
      <c r="D17" s="680"/>
      <c r="E17" s="680"/>
      <c r="F17" s="680"/>
      <c r="G17" s="683"/>
      <c r="H17" s="689"/>
      <c r="I17" s="692"/>
      <c r="J17" s="584" t="s">
        <v>792</v>
      </c>
      <c r="K17" s="100">
        <v>721029</v>
      </c>
      <c r="L17" s="631"/>
      <c r="M17" s="638"/>
      <c r="N17" s="644"/>
      <c r="O17" s="644"/>
      <c r="P17" s="647"/>
      <c r="Q17" s="650"/>
      <c r="R17" s="650"/>
      <c r="S17" s="653"/>
      <c r="T17" s="636"/>
      <c r="W17" s="142">
        <v>7</v>
      </c>
      <c r="X17" s="143" t="str">
        <f t="shared" si="0"/>
        <v>URBANICO S.A.S</v>
      </c>
      <c r="Y17" s="143" t="s">
        <v>223</v>
      </c>
      <c r="Z17" s="110" t="str">
        <f>IF($T$160="CUMPLE","H","NH")</f>
        <v>H</v>
      </c>
    </row>
    <row r="18" spans="1:26" s="93" customFormat="1" ht="24.95" customHeight="1">
      <c r="A18" s="99"/>
      <c r="B18" s="678"/>
      <c r="C18" s="681"/>
      <c r="D18" s="681"/>
      <c r="E18" s="681"/>
      <c r="F18" s="681"/>
      <c r="G18" s="684"/>
      <c r="H18" s="690"/>
      <c r="I18" s="693"/>
      <c r="J18" s="584" t="s">
        <v>792</v>
      </c>
      <c r="K18" s="100">
        <v>721033</v>
      </c>
      <c r="L18" s="632"/>
      <c r="M18" s="639"/>
      <c r="N18" s="645"/>
      <c r="O18" s="645"/>
      <c r="P18" s="648"/>
      <c r="Q18" s="651"/>
      <c r="R18" s="651"/>
      <c r="S18" s="654"/>
      <c r="T18" s="636"/>
      <c r="W18" s="142">
        <v>8</v>
      </c>
      <c r="X18" s="143" t="str">
        <f t="shared" si="0"/>
        <v>CONCIVE S.A.S</v>
      </c>
      <c r="Y18" s="143" t="s">
        <v>224</v>
      </c>
      <c r="Z18" s="110" t="str">
        <f>IF($T$182="CUMPLE","H","NH")</f>
        <v>H</v>
      </c>
    </row>
    <row r="19" spans="1:26" s="93" customFormat="1" ht="24.95" customHeight="1">
      <c r="A19" s="99"/>
      <c r="B19" s="676">
        <v>3</v>
      </c>
      <c r="C19" s="679">
        <v>78</v>
      </c>
      <c r="D19" s="679">
        <v>99</v>
      </c>
      <c r="E19" s="679" t="s">
        <v>799</v>
      </c>
      <c r="F19" s="679" t="s">
        <v>802</v>
      </c>
      <c r="G19" s="682">
        <v>2823.14</v>
      </c>
      <c r="H19" s="688" t="s">
        <v>137</v>
      </c>
      <c r="I19" s="691">
        <v>1</v>
      </c>
      <c r="J19" s="584" t="s">
        <v>792</v>
      </c>
      <c r="K19" s="94">
        <v>721015</v>
      </c>
      <c r="L19" s="630" t="s">
        <v>792</v>
      </c>
      <c r="M19" s="633">
        <v>721214</v>
      </c>
      <c r="N19" s="643" t="s">
        <v>793</v>
      </c>
      <c r="O19" s="643" t="s">
        <v>794</v>
      </c>
      <c r="P19" s="646"/>
      <c r="Q19" s="649" t="s">
        <v>795</v>
      </c>
      <c r="R19" s="649" t="s">
        <v>796</v>
      </c>
      <c r="S19" s="652">
        <f>(IF(COUNTIF(J19:J21,"CUMPLE")+COUNTIF(L19:L21,"CUMPLE")&gt;=1,(G19*I19),0))*(IF(N19="PRESENTÓ CERTIFICADO",1,0))*(IF(O19="ACORDE A ITEM 5.2.1 (T.R.)",1,0) )*( IF(OR(Q19="SIN OBSERVACIÓN", Q19="REQUERIMIENTOS SUBSANADOS"),1,0))*(IF(OR(R19="NINGUNO", R19="CUMPLEN CON LO SOLICITADO"),1,0))</f>
        <v>2823.14</v>
      </c>
      <c r="T19" s="636" t="s">
        <v>803</v>
      </c>
      <c r="W19" s="142">
        <v>9</v>
      </c>
      <c r="X19" s="143" t="str">
        <f t="shared" si="0"/>
        <v>JORGE FERNANDO PRIETO MUÑOZ</v>
      </c>
      <c r="Y19" s="143" t="s">
        <v>225</v>
      </c>
      <c r="Z19" s="110" t="str">
        <f>IF($T$204="CUMPLE","H","NH")</f>
        <v>H</v>
      </c>
    </row>
    <row r="20" spans="1:26" s="93" customFormat="1" ht="24.95" customHeight="1">
      <c r="A20" s="99"/>
      <c r="B20" s="677"/>
      <c r="C20" s="680"/>
      <c r="D20" s="680"/>
      <c r="E20" s="680"/>
      <c r="F20" s="680"/>
      <c r="G20" s="683"/>
      <c r="H20" s="689"/>
      <c r="I20" s="692"/>
      <c r="J20" s="584" t="s">
        <v>792</v>
      </c>
      <c r="K20" s="94">
        <v>721029</v>
      </c>
      <c r="L20" s="631"/>
      <c r="M20" s="634"/>
      <c r="N20" s="644"/>
      <c r="O20" s="644"/>
      <c r="P20" s="647"/>
      <c r="Q20" s="650"/>
      <c r="R20" s="650"/>
      <c r="S20" s="653"/>
      <c r="T20" s="636"/>
      <c r="W20" s="142">
        <v>10</v>
      </c>
      <c r="X20" s="143" t="str">
        <f t="shared" si="0"/>
        <v>JOSE DE LA CRUZ MIRA HENAO</v>
      </c>
      <c r="Y20" s="143" t="s">
        <v>226</v>
      </c>
      <c r="Z20" s="110" t="str">
        <f>IF($T$226="CUMPLE","H","NH")</f>
        <v>H</v>
      </c>
    </row>
    <row r="21" spans="1:26" s="93" customFormat="1" ht="24.95" customHeight="1">
      <c r="A21" s="99"/>
      <c r="B21" s="678"/>
      <c r="C21" s="681"/>
      <c r="D21" s="681"/>
      <c r="E21" s="681"/>
      <c r="F21" s="681"/>
      <c r="G21" s="684"/>
      <c r="H21" s="690"/>
      <c r="I21" s="693"/>
      <c r="J21" s="584" t="s">
        <v>792</v>
      </c>
      <c r="K21" s="94">
        <v>721033</v>
      </c>
      <c r="L21" s="632"/>
      <c r="M21" s="635"/>
      <c r="N21" s="645"/>
      <c r="O21" s="645"/>
      <c r="P21" s="648"/>
      <c r="Q21" s="651"/>
      <c r="R21" s="651"/>
      <c r="S21" s="654"/>
      <c r="T21" s="636"/>
      <c r="W21" s="142">
        <v>11</v>
      </c>
      <c r="X21" s="143" t="str">
        <f t="shared" si="0"/>
        <v>GUINCO S.A.S.</v>
      </c>
      <c r="Y21" s="143" t="s">
        <v>227</v>
      </c>
      <c r="Z21" s="110" t="str">
        <f>IF($T$248="CUMPLE","H","NH")</f>
        <v>H</v>
      </c>
    </row>
    <row r="22" spans="1:26" s="93" customFormat="1" ht="24.95" customHeight="1">
      <c r="A22" s="99"/>
      <c r="B22" s="676">
        <v>4</v>
      </c>
      <c r="C22" s="679"/>
      <c r="D22" s="679"/>
      <c r="E22" s="679"/>
      <c r="F22" s="679"/>
      <c r="G22" s="682"/>
      <c r="H22" s="688"/>
      <c r="I22" s="691"/>
      <c r="J22" s="584"/>
      <c r="K22" s="100">
        <v>721015</v>
      </c>
      <c r="L22" s="630"/>
      <c r="M22" s="637">
        <v>721214</v>
      </c>
      <c r="N22" s="643"/>
      <c r="O22" s="643"/>
      <c r="P22" s="646"/>
      <c r="Q22" s="649"/>
      <c r="R22" s="649"/>
      <c r="S22" s="652">
        <f t="shared" ref="S22" si="1">(IF(COUNTIF(J22:J24,"CUMPLE")+COUNTIF(L22:L24,"CUMPLE")&gt;=1,(G22*I22),0))*(IF(N22="PRESENTÓ CERTIFICADO",1,0))*(IF(O22="ACORDE A ITEM 5.2.1 (T.R.)",1,0) )*( IF(OR(Q22="SIN OBSERVACIÓN", Q22="REQUERIMIENTOS SUBSANADOS"),1,0))*(IF(OR(R22="NINGUNO", R22="CUMPLEN CON LO SOLICITADO"),1,0))</f>
        <v>0</v>
      </c>
      <c r="T22" s="636"/>
      <c r="W22" s="142">
        <v>12</v>
      </c>
      <c r="X22" s="143" t="str">
        <f t="shared" si="0"/>
        <v>ACEROS Y CONCRETOS S.A.S.</v>
      </c>
      <c r="Y22" s="143" t="s">
        <v>228</v>
      </c>
      <c r="Z22" s="110" t="str">
        <f>IF($T$270="CUMPLE","H","NH")</f>
        <v>H</v>
      </c>
    </row>
    <row r="23" spans="1:26" s="93" customFormat="1" ht="24.95" customHeight="1">
      <c r="A23" s="99"/>
      <c r="B23" s="677"/>
      <c r="C23" s="680"/>
      <c r="D23" s="680"/>
      <c r="E23" s="680"/>
      <c r="F23" s="680"/>
      <c r="G23" s="683"/>
      <c r="H23" s="689"/>
      <c r="I23" s="692"/>
      <c r="J23" s="584"/>
      <c r="K23" s="100">
        <v>721029</v>
      </c>
      <c r="L23" s="631"/>
      <c r="M23" s="638"/>
      <c r="N23" s="644"/>
      <c r="O23" s="644"/>
      <c r="P23" s="647"/>
      <c r="Q23" s="650"/>
      <c r="R23" s="650"/>
      <c r="S23" s="653"/>
      <c r="T23" s="636"/>
      <c r="W23" s="142">
        <v>13</v>
      </c>
      <c r="X23" s="143" t="str">
        <f t="shared" si="0"/>
        <v>KA S.A.</v>
      </c>
      <c r="Y23" s="143" t="s">
        <v>229</v>
      </c>
      <c r="Z23" s="110" t="str">
        <f>IF($T$292="CUMPLE","H","NH")</f>
        <v>H</v>
      </c>
    </row>
    <row r="24" spans="1:26" s="93" customFormat="1" ht="24.95" customHeight="1">
      <c r="A24" s="99"/>
      <c r="B24" s="678"/>
      <c r="C24" s="681"/>
      <c r="D24" s="681"/>
      <c r="E24" s="681"/>
      <c r="F24" s="681"/>
      <c r="G24" s="684"/>
      <c r="H24" s="690"/>
      <c r="I24" s="693"/>
      <c r="J24" s="584"/>
      <c r="K24" s="100">
        <v>721033</v>
      </c>
      <c r="L24" s="632"/>
      <c r="M24" s="639"/>
      <c r="N24" s="645"/>
      <c r="O24" s="645"/>
      <c r="P24" s="648"/>
      <c r="Q24" s="651"/>
      <c r="R24" s="651"/>
      <c r="S24" s="654"/>
      <c r="T24" s="636"/>
      <c r="W24" s="252"/>
      <c r="X24" s="253"/>
      <c r="Y24" s="253"/>
      <c r="Z24" s="149"/>
    </row>
    <row r="25" spans="1:26" s="93" customFormat="1" ht="24.95" customHeight="1">
      <c r="A25" s="99"/>
      <c r="B25" s="676">
        <v>5</v>
      </c>
      <c r="C25" s="679"/>
      <c r="D25" s="679"/>
      <c r="E25" s="679"/>
      <c r="F25" s="679"/>
      <c r="G25" s="682"/>
      <c r="H25" s="688"/>
      <c r="I25" s="691"/>
      <c r="J25" s="584"/>
      <c r="K25" s="94">
        <v>721015</v>
      </c>
      <c r="L25" s="630"/>
      <c r="M25" s="633">
        <v>721214</v>
      </c>
      <c r="N25" s="643"/>
      <c r="O25" s="643"/>
      <c r="P25" s="646"/>
      <c r="Q25" s="649"/>
      <c r="R25" s="649"/>
      <c r="S25" s="652">
        <f t="shared" ref="S25" si="2">(IF(COUNTIF(J25:J27,"CUMPLE")+COUNTIF(L25:L27,"CUMPLE")&gt;=1,(G25*I25),0))*(IF(N25="PRESENTÓ CERTIFICADO",1,0))*(IF(O25="ACORDE A ITEM 5.2.1 (T.R.)",1,0) )*( IF(OR(Q25="SIN OBSERVACIÓN", Q25="REQUERIMIENTOS SUBSANADOS"),1,0))*(IF(OR(R25="NINGUNO", R25="CUMPLEN CON LO SOLICITADO"),1,0))</f>
        <v>0</v>
      </c>
      <c r="T25" s="636"/>
      <c r="W25" s="252"/>
      <c r="X25" s="253"/>
      <c r="Y25" s="253"/>
      <c r="Z25" s="149"/>
    </row>
    <row r="26" spans="1:26" s="93" customFormat="1" ht="24.95" customHeight="1">
      <c r="A26" s="99"/>
      <c r="B26" s="677"/>
      <c r="C26" s="680"/>
      <c r="D26" s="680"/>
      <c r="E26" s="680"/>
      <c r="F26" s="680"/>
      <c r="G26" s="683"/>
      <c r="H26" s="689"/>
      <c r="I26" s="692"/>
      <c r="J26" s="584"/>
      <c r="K26" s="94">
        <v>721029</v>
      </c>
      <c r="L26" s="631"/>
      <c r="M26" s="634"/>
      <c r="N26" s="644"/>
      <c r="O26" s="644"/>
      <c r="P26" s="647"/>
      <c r="Q26" s="650"/>
      <c r="R26" s="650"/>
      <c r="S26" s="653"/>
      <c r="T26" s="636"/>
    </row>
    <row r="27" spans="1:26" s="93" customFormat="1" ht="24.95" customHeight="1">
      <c r="A27" s="99"/>
      <c r="B27" s="678"/>
      <c r="C27" s="681"/>
      <c r="D27" s="681"/>
      <c r="E27" s="681"/>
      <c r="F27" s="681"/>
      <c r="G27" s="684"/>
      <c r="H27" s="690"/>
      <c r="I27" s="693"/>
      <c r="J27" s="584"/>
      <c r="K27" s="94">
        <v>721033</v>
      </c>
      <c r="L27" s="632"/>
      <c r="M27" s="635"/>
      <c r="N27" s="645"/>
      <c r="O27" s="645"/>
      <c r="P27" s="648"/>
      <c r="Q27" s="651"/>
      <c r="R27" s="651"/>
      <c r="S27" s="654"/>
      <c r="T27" s="636"/>
    </row>
    <row r="28" spans="1:26" s="90" customFormat="1" ht="24.95" customHeight="1">
      <c r="B28" s="655" t="str">
        <f>IF(S29=" "," ",IF(S29&gt;$C$6,"CUMPLE CON LA EXPERIENCIA REQUERIDA","NO CUMPLE CON LA EXPERIENCIA REQUERIDA"))</f>
        <v>CUMPLE CON LA EXPERIENCIA REQUERIDA</v>
      </c>
      <c r="C28" s="656"/>
      <c r="D28" s="656"/>
      <c r="E28" s="656"/>
      <c r="F28" s="656"/>
      <c r="G28" s="656"/>
      <c r="H28" s="656"/>
      <c r="I28" s="656"/>
      <c r="J28" s="656"/>
      <c r="K28" s="656"/>
      <c r="L28" s="656"/>
      <c r="M28" s="656"/>
      <c r="N28" s="656"/>
      <c r="O28" s="657"/>
      <c r="P28" s="661" t="s">
        <v>24</v>
      </c>
      <c r="Q28" s="662"/>
      <c r="R28" s="96"/>
      <c r="S28" s="95">
        <f>IF(COUNTIF(T13:T27,"SI")&gt;=1,SUM(S13:S27),0)</f>
        <v>12041.039999999999</v>
      </c>
      <c r="T28" s="663" t="str">
        <f>IF(S29=" "," ",IF(S29&gt;$C$6,"CUMPLE","NO CUMPLE"))</f>
        <v>CUMPLE</v>
      </c>
    </row>
    <row r="29" spans="1:26" s="93" customFormat="1" ht="24.95" customHeight="1">
      <c r="B29" s="658"/>
      <c r="C29" s="659"/>
      <c r="D29" s="659"/>
      <c r="E29" s="659"/>
      <c r="F29" s="659"/>
      <c r="G29" s="659"/>
      <c r="H29" s="659"/>
      <c r="I29" s="659"/>
      <c r="J29" s="659"/>
      <c r="K29" s="659"/>
      <c r="L29" s="659"/>
      <c r="M29" s="659"/>
      <c r="N29" s="659"/>
      <c r="O29" s="660"/>
      <c r="P29" s="661" t="s">
        <v>26</v>
      </c>
      <c r="Q29" s="662"/>
      <c r="R29" s="96"/>
      <c r="S29" s="95">
        <f>IFERROR((S28/$K$6)," ")</f>
        <v>27.617064220183483</v>
      </c>
      <c r="T29" s="664"/>
    </row>
    <row r="30" spans="1:26" s="93" customFormat="1" ht="15.75" customHeight="1"/>
    <row r="31" spans="1:26">
      <c r="W31" s="129"/>
      <c r="X31" s="129"/>
      <c r="Y31" s="129"/>
      <c r="Z31" s="129"/>
    </row>
    <row r="32" spans="1:26" ht="36" customHeight="1">
      <c r="B32" s="583">
        <v>2</v>
      </c>
      <c r="C32" s="665" t="s">
        <v>139</v>
      </c>
      <c r="D32" s="666"/>
      <c r="E32" s="667"/>
      <c r="F32" s="668" t="str">
        <f>IFERROR(VLOOKUP(B32,OFERENTES,2,FALSE)," ")</f>
        <v>LUIS CARLOS PARRA VELASQUEZ</v>
      </c>
      <c r="G32" s="669"/>
      <c r="H32" s="669"/>
      <c r="I32" s="669"/>
      <c r="J32" s="669"/>
      <c r="K32" s="669"/>
      <c r="L32" s="669"/>
      <c r="M32" s="669"/>
      <c r="N32" s="669"/>
      <c r="O32" s="670"/>
      <c r="P32" s="671" t="s">
        <v>642</v>
      </c>
      <c r="Q32" s="672"/>
      <c r="R32" s="673"/>
      <c r="S32" s="89">
        <f>5-(INT(COUNTBLANK(C35:C49))-10)</f>
        <v>5</v>
      </c>
      <c r="T32" s="90"/>
      <c r="W32" s="716"/>
      <c r="X32" s="716"/>
      <c r="Y32" s="716"/>
      <c r="Z32" s="146"/>
    </row>
    <row r="33" spans="1:26" s="97" customFormat="1" ht="30" customHeight="1">
      <c r="B33" s="674" t="s">
        <v>62</v>
      </c>
      <c r="C33" s="628" t="s">
        <v>17</v>
      </c>
      <c r="D33" s="628" t="s">
        <v>18</v>
      </c>
      <c r="E33" s="628" t="s">
        <v>19</v>
      </c>
      <c r="F33" s="628" t="s">
        <v>20</v>
      </c>
      <c r="G33" s="628" t="s">
        <v>21</v>
      </c>
      <c r="H33" s="628" t="s">
        <v>22</v>
      </c>
      <c r="I33" s="628" t="s">
        <v>23</v>
      </c>
      <c r="J33" s="694" t="s">
        <v>77</v>
      </c>
      <c r="K33" s="695"/>
      <c r="L33" s="695"/>
      <c r="M33" s="696"/>
      <c r="N33" s="628" t="s">
        <v>140</v>
      </c>
      <c r="O33" s="628" t="s">
        <v>141</v>
      </c>
      <c r="P33" s="92" t="s">
        <v>142</v>
      </c>
      <c r="Q33" s="92"/>
      <c r="R33" s="628" t="s">
        <v>143</v>
      </c>
      <c r="S33" s="628" t="s">
        <v>144</v>
      </c>
      <c r="T33" s="628" t="s">
        <v>268</v>
      </c>
      <c r="U33" s="98"/>
      <c r="V33" s="98"/>
      <c r="W33" s="147"/>
      <c r="X33" s="148"/>
      <c r="Y33" s="148"/>
      <c r="Z33" s="149"/>
    </row>
    <row r="34" spans="1:26" s="97" customFormat="1" ht="90.75" customHeight="1">
      <c r="B34" s="675"/>
      <c r="C34" s="629"/>
      <c r="D34" s="629"/>
      <c r="E34" s="629"/>
      <c r="F34" s="629"/>
      <c r="G34" s="629"/>
      <c r="H34" s="629"/>
      <c r="I34" s="629"/>
      <c r="J34" s="640" t="s">
        <v>146</v>
      </c>
      <c r="K34" s="641"/>
      <c r="L34" s="641"/>
      <c r="M34" s="642"/>
      <c r="N34" s="629"/>
      <c r="O34" s="629"/>
      <c r="P34" s="91" t="s">
        <v>15</v>
      </c>
      <c r="Q34" s="91" t="s">
        <v>145</v>
      </c>
      <c r="R34" s="629"/>
      <c r="S34" s="629"/>
      <c r="T34" s="629"/>
      <c r="U34" s="98"/>
      <c r="V34" s="98"/>
      <c r="W34" s="147"/>
      <c r="X34" s="148"/>
      <c r="Y34" s="148"/>
      <c r="Z34" s="149"/>
    </row>
    <row r="35" spans="1:26" s="93" customFormat="1" ht="24.95" customHeight="1">
      <c r="A35" s="99"/>
      <c r="B35" s="676">
        <v>1</v>
      </c>
      <c r="C35" s="679">
        <v>68</v>
      </c>
      <c r="D35" s="679">
        <v>54</v>
      </c>
      <c r="E35" s="679" t="s">
        <v>804</v>
      </c>
      <c r="F35" s="679" t="s">
        <v>808</v>
      </c>
      <c r="G35" s="682">
        <v>581.32000000000005</v>
      </c>
      <c r="H35" s="688" t="s">
        <v>137</v>
      </c>
      <c r="I35" s="691">
        <v>1</v>
      </c>
      <c r="J35" s="584" t="s">
        <v>792</v>
      </c>
      <c r="K35" s="94">
        <v>721015</v>
      </c>
      <c r="L35" s="630" t="s">
        <v>792</v>
      </c>
      <c r="M35" s="633">
        <v>721214</v>
      </c>
      <c r="N35" s="643" t="s">
        <v>793</v>
      </c>
      <c r="O35" s="643" t="s">
        <v>794</v>
      </c>
      <c r="P35" s="646"/>
      <c r="Q35" s="649" t="s">
        <v>795</v>
      </c>
      <c r="R35" s="649" t="s">
        <v>796</v>
      </c>
      <c r="S35" s="652">
        <f>(IF(COUNTIF(J35:J37,"CUMPLE")+COUNTIF(L35:L37,"CUMPLE")&gt;=1,(G35*I35),0))*(IF(N35="PRESENTÓ CERTIFICADO",1,0))*(IF(O35="ACORDE A ITEM 5.2.1 (T.R.)",1,0) )*( IF(OR(Q35="SIN OBSERVACIÓN", Q35="REQUERIMIENTOS SUBSANADOS"),1,0))*(IF(OR(R35="NINGUNO", R35="CUMPLEN CON LO SOLICITADO"),1,0))</f>
        <v>581.32000000000005</v>
      </c>
      <c r="T35" s="636" t="s">
        <v>797</v>
      </c>
      <c r="W35" s="147"/>
      <c r="X35" s="148"/>
      <c r="Y35" s="148"/>
      <c r="Z35" s="149"/>
    </row>
    <row r="36" spans="1:26" s="93" customFormat="1" ht="24.95" customHeight="1">
      <c r="A36" s="99"/>
      <c r="B36" s="677"/>
      <c r="C36" s="680"/>
      <c r="D36" s="680"/>
      <c r="E36" s="680"/>
      <c r="F36" s="680"/>
      <c r="G36" s="683"/>
      <c r="H36" s="689"/>
      <c r="I36" s="692"/>
      <c r="J36" s="584" t="s">
        <v>792</v>
      </c>
      <c r="K36" s="94">
        <v>721029</v>
      </c>
      <c r="L36" s="631"/>
      <c r="M36" s="634"/>
      <c r="N36" s="644"/>
      <c r="O36" s="644"/>
      <c r="P36" s="647"/>
      <c r="Q36" s="650"/>
      <c r="R36" s="650"/>
      <c r="S36" s="653"/>
      <c r="T36" s="636"/>
      <c r="W36" s="147"/>
      <c r="X36" s="148"/>
      <c r="Y36" s="148"/>
      <c r="Z36" s="149"/>
    </row>
    <row r="37" spans="1:26" s="93" customFormat="1" ht="24.95" customHeight="1">
      <c r="A37" s="99"/>
      <c r="B37" s="678"/>
      <c r="C37" s="681"/>
      <c r="D37" s="681"/>
      <c r="E37" s="681"/>
      <c r="F37" s="681"/>
      <c r="G37" s="684"/>
      <c r="H37" s="690"/>
      <c r="I37" s="693"/>
      <c r="J37" s="584" t="s">
        <v>792</v>
      </c>
      <c r="K37" s="94">
        <v>721033</v>
      </c>
      <c r="L37" s="632"/>
      <c r="M37" s="635"/>
      <c r="N37" s="645"/>
      <c r="O37" s="645"/>
      <c r="P37" s="648"/>
      <c r="Q37" s="651"/>
      <c r="R37" s="651"/>
      <c r="S37" s="654"/>
      <c r="T37" s="636"/>
      <c r="W37" s="147"/>
      <c r="X37" s="148"/>
      <c r="Y37" s="148"/>
      <c r="Z37" s="149"/>
    </row>
    <row r="38" spans="1:26" s="93" customFormat="1" ht="24.95" customHeight="1">
      <c r="A38" s="99"/>
      <c r="B38" s="676">
        <v>2</v>
      </c>
      <c r="C38" s="679">
        <v>69</v>
      </c>
      <c r="D38" s="679">
        <v>55</v>
      </c>
      <c r="E38" s="679" t="s">
        <v>805</v>
      </c>
      <c r="F38" s="679" t="s">
        <v>809</v>
      </c>
      <c r="G38" s="682">
        <v>234.11</v>
      </c>
      <c r="H38" s="688" t="s">
        <v>137</v>
      </c>
      <c r="I38" s="691">
        <v>1</v>
      </c>
      <c r="J38" s="584" t="s">
        <v>792</v>
      </c>
      <c r="K38" s="100">
        <v>721015</v>
      </c>
      <c r="L38" s="630" t="s">
        <v>792</v>
      </c>
      <c r="M38" s="637">
        <v>721214</v>
      </c>
      <c r="N38" s="643" t="s">
        <v>793</v>
      </c>
      <c r="O38" s="643" t="s">
        <v>794</v>
      </c>
      <c r="P38" s="646"/>
      <c r="Q38" s="649" t="s">
        <v>795</v>
      </c>
      <c r="R38" s="649" t="s">
        <v>796</v>
      </c>
      <c r="S38" s="652">
        <f>(IF(COUNTIF(J38:J40,"CUMPLE")+COUNTIF(L38:L40,"CUMPLE")&gt;=1,(G38*I38),0))*(IF(N38="PRESENTÓ CERTIFICADO",1,0))*(IF(O38="ACORDE A ITEM 5.2.1 (T.R.)",1,0) )*( IF(OR(Q38="SIN OBSERVACIÓN", Q38="REQUERIMIENTOS SUBSANADOS"),1,0))*(IF(OR(R38="NINGUNO", R38="CUMPLEN CON LO SOLICITADO"),1,0))</f>
        <v>234.11</v>
      </c>
      <c r="T38" s="636" t="s">
        <v>797</v>
      </c>
      <c r="W38" s="147"/>
      <c r="X38" s="148"/>
      <c r="Y38" s="148"/>
      <c r="Z38" s="149"/>
    </row>
    <row r="39" spans="1:26" s="93" customFormat="1" ht="24.95" customHeight="1">
      <c r="A39" s="99"/>
      <c r="B39" s="677"/>
      <c r="C39" s="680"/>
      <c r="D39" s="680"/>
      <c r="E39" s="680"/>
      <c r="F39" s="680"/>
      <c r="G39" s="683"/>
      <c r="H39" s="689"/>
      <c r="I39" s="692"/>
      <c r="J39" s="584" t="s">
        <v>792</v>
      </c>
      <c r="K39" s="100">
        <v>721029</v>
      </c>
      <c r="L39" s="631"/>
      <c r="M39" s="638"/>
      <c r="N39" s="644"/>
      <c r="O39" s="644"/>
      <c r="P39" s="647"/>
      <c r="Q39" s="650"/>
      <c r="R39" s="650"/>
      <c r="S39" s="653"/>
      <c r="T39" s="636"/>
      <c r="W39" s="147"/>
      <c r="X39" s="148"/>
      <c r="Y39" s="148"/>
      <c r="Z39" s="149"/>
    </row>
    <row r="40" spans="1:26" s="93" customFormat="1" ht="24.95" customHeight="1">
      <c r="A40" s="99"/>
      <c r="B40" s="678"/>
      <c r="C40" s="681"/>
      <c r="D40" s="681"/>
      <c r="E40" s="681"/>
      <c r="F40" s="681"/>
      <c r="G40" s="684"/>
      <c r="H40" s="690"/>
      <c r="I40" s="693"/>
      <c r="J40" s="584" t="s">
        <v>792</v>
      </c>
      <c r="K40" s="100">
        <v>721033</v>
      </c>
      <c r="L40" s="632"/>
      <c r="M40" s="639"/>
      <c r="N40" s="645"/>
      <c r="O40" s="645"/>
      <c r="P40" s="648"/>
      <c r="Q40" s="651"/>
      <c r="R40" s="651"/>
      <c r="S40" s="654"/>
      <c r="T40" s="636"/>
      <c r="W40" s="147"/>
      <c r="X40" s="148"/>
      <c r="Y40" s="148"/>
      <c r="Z40" s="149"/>
    </row>
    <row r="41" spans="1:26" s="93" customFormat="1" ht="24.95" customHeight="1">
      <c r="A41" s="99"/>
      <c r="B41" s="676">
        <v>3</v>
      </c>
      <c r="C41" s="679">
        <v>59</v>
      </c>
      <c r="D41" s="679">
        <v>47</v>
      </c>
      <c r="E41" s="679" t="s">
        <v>806</v>
      </c>
      <c r="F41" s="679" t="s">
        <v>810</v>
      </c>
      <c r="G41" s="682">
        <v>407.94</v>
      </c>
      <c r="H41" s="688" t="s">
        <v>137</v>
      </c>
      <c r="I41" s="691">
        <v>1</v>
      </c>
      <c r="J41" s="584" t="s">
        <v>792</v>
      </c>
      <c r="K41" s="94">
        <v>721015</v>
      </c>
      <c r="L41" s="630" t="s">
        <v>792</v>
      </c>
      <c r="M41" s="633">
        <v>721214</v>
      </c>
      <c r="N41" s="643" t="s">
        <v>793</v>
      </c>
      <c r="O41" s="643" t="s">
        <v>794</v>
      </c>
      <c r="P41" s="646"/>
      <c r="Q41" s="649" t="s">
        <v>795</v>
      </c>
      <c r="R41" s="649" t="s">
        <v>796</v>
      </c>
      <c r="S41" s="652">
        <f>(IF(COUNTIF(J41:J43,"CUMPLE")+COUNTIF(L41:L43,"CUMPLE")&gt;=1,(G41*I41),0))*(IF(N41="PRESENTÓ CERTIFICADO",1,0))*(IF(O41="ACORDE A ITEM 5.2.1 (T.R.)",1,0) )*( IF(OR(Q41="SIN OBSERVACIÓN", Q41="REQUERIMIENTOS SUBSANADOS"),1,0))*(IF(OR(R41="NINGUNO", R41="CUMPLEN CON LO SOLICITADO"),1,0))</f>
        <v>407.94</v>
      </c>
      <c r="T41" s="636" t="s">
        <v>797</v>
      </c>
      <c r="W41" s="147"/>
      <c r="X41" s="148"/>
      <c r="Y41" s="148"/>
      <c r="Z41" s="149"/>
    </row>
    <row r="42" spans="1:26" s="93" customFormat="1" ht="24.95" customHeight="1">
      <c r="A42" s="99"/>
      <c r="B42" s="677"/>
      <c r="C42" s="680"/>
      <c r="D42" s="680"/>
      <c r="E42" s="680"/>
      <c r="F42" s="680"/>
      <c r="G42" s="683"/>
      <c r="H42" s="689"/>
      <c r="I42" s="692"/>
      <c r="J42" s="584" t="s">
        <v>792</v>
      </c>
      <c r="K42" s="94">
        <v>721029</v>
      </c>
      <c r="L42" s="631"/>
      <c r="M42" s="634"/>
      <c r="N42" s="644"/>
      <c r="O42" s="644"/>
      <c r="P42" s="647"/>
      <c r="Q42" s="650"/>
      <c r="R42" s="650"/>
      <c r="S42" s="653"/>
      <c r="T42" s="636"/>
      <c r="W42" s="147"/>
      <c r="X42" s="148"/>
      <c r="Y42" s="148"/>
      <c r="Z42" s="149"/>
    </row>
    <row r="43" spans="1:26" s="93" customFormat="1" ht="24.95" customHeight="1">
      <c r="A43" s="99"/>
      <c r="B43" s="678"/>
      <c r="C43" s="681"/>
      <c r="D43" s="681"/>
      <c r="E43" s="681"/>
      <c r="F43" s="681"/>
      <c r="G43" s="684"/>
      <c r="H43" s="690"/>
      <c r="I43" s="693"/>
      <c r="J43" s="584" t="s">
        <v>792</v>
      </c>
      <c r="K43" s="94">
        <v>721033</v>
      </c>
      <c r="L43" s="632"/>
      <c r="M43" s="635"/>
      <c r="N43" s="645"/>
      <c r="O43" s="645"/>
      <c r="P43" s="648"/>
      <c r="Q43" s="651"/>
      <c r="R43" s="651"/>
      <c r="S43" s="654"/>
      <c r="T43" s="636"/>
      <c r="W43" s="147"/>
      <c r="X43" s="148"/>
      <c r="Y43" s="148"/>
      <c r="Z43" s="149"/>
    </row>
    <row r="44" spans="1:26" s="93" customFormat="1" ht="24.95" customHeight="1">
      <c r="A44" s="99"/>
      <c r="B44" s="676">
        <v>4</v>
      </c>
      <c r="C44" s="679">
        <v>84</v>
      </c>
      <c r="D44" s="679">
        <v>65</v>
      </c>
      <c r="E44" s="679" t="s">
        <v>807</v>
      </c>
      <c r="F44" s="679" t="s">
        <v>810</v>
      </c>
      <c r="G44" s="682">
        <v>249.62</v>
      </c>
      <c r="H44" s="688" t="s">
        <v>137</v>
      </c>
      <c r="I44" s="691">
        <v>1</v>
      </c>
      <c r="J44" s="584" t="s">
        <v>792</v>
      </c>
      <c r="K44" s="100">
        <v>721015</v>
      </c>
      <c r="L44" s="630" t="s">
        <v>792</v>
      </c>
      <c r="M44" s="637">
        <v>721214</v>
      </c>
      <c r="N44" s="643" t="s">
        <v>793</v>
      </c>
      <c r="O44" s="643" t="s">
        <v>794</v>
      </c>
      <c r="P44" s="646"/>
      <c r="Q44" s="649" t="s">
        <v>795</v>
      </c>
      <c r="R44" s="649" t="s">
        <v>796</v>
      </c>
      <c r="S44" s="652">
        <f t="shared" ref="S44" si="3">(IF(COUNTIF(J44:J46,"CUMPLE")+COUNTIF(L44:L46,"CUMPLE")&gt;=1,(G44*I44),0))*(IF(N44="PRESENTÓ CERTIFICADO",1,0))*(IF(O44="ACORDE A ITEM 5.2.1 (T.R.)",1,0) )*( IF(OR(Q44="SIN OBSERVACIÓN", Q44="REQUERIMIENTOS SUBSANADOS"),1,0))*(IF(OR(R44="NINGUNO", R44="CUMPLEN CON LO SOLICITADO"),1,0))</f>
        <v>249.62</v>
      </c>
      <c r="T44" s="636" t="s">
        <v>797</v>
      </c>
      <c r="W44" s="147"/>
      <c r="X44" s="148"/>
      <c r="Y44" s="148"/>
      <c r="Z44" s="149"/>
    </row>
    <row r="45" spans="1:26" s="93" customFormat="1" ht="24.95" customHeight="1">
      <c r="A45" s="99"/>
      <c r="B45" s="677"/>
      <c r="C45" s="680"/>
      <c r="D45" s="680"/>
      <c r="E45" s="680"/>
      <c r="F45" s="680"/>
      <c r="G45" s="683"/>
      <c r="H45" s="689"/>
      <c r="I45" s="692"/>
      <c r="J45" s="584" t="s">
        <v>792</v>
      </c>
      <c r="K45" s="100">
        <v>721029</v>
      </c>
      <c r="L45" s="631"/>
      <c r="M45" s="638"/>
      <c r="N45" s="644"/>
      <c r="O45" s="644"/>
      <c r="P45" s="647"/>
      <c r="Q45" s="650"/>
      <c r="R45" s="650"/>
      <c r="S45" s="653"/>
      <c r="T45" s="636"/>
      <c r="W45" s="147"/>
      <c r="X45" s="148"/>
      <c r="Y45" s="148"/>
      <c r="Z45" s="149"/>
    </row>
    <row r="46" spans="1:26" s="93" customFormat="1" ht="24.95" customHeight="1">
      <c r="A46" s="99"/>
      <c r="B46" s="678"/>
      <c r="C46" s="681"/>
      <c r="D46" s="681"/>
      <c r="E46" s="681"/>
      <c r="F46" s="681"/>
      <c r="G46" s="684"/>
      <c r="H46" s="690"/>
      <c r="I46" s="693"/>
      <c r="J46" s="584" t="s">
        <v>792</v>
      </c>
      <c r="K46" s="100">
        <v>721033</v>
      </c>
      <c r="L46" s="632"/>
      <c r="M46" s="639"/>
      <c r="N46" s="645"/>
      <c r="O46" s="645"/>
      <c r="P46" s="648"/>
      <c r="Q46" s="651"/>
      <c r="R46" s="651"/>
      <c r="S46" s="654"/>
      <c r="T46" s="636"/>
      <c r="W46" s="147"/>
      <c r="X46" s="148"/>
      <c r="Y46" s="148"/>
      <c r="Z46" s="149"/>
    </row>
    <row r="47" spans="1:26" s="93" customFormat="1" ht="24.95" customHeight="1">
      <c r="A47" s="99"/>
      <c r="B47" s="676">
        <v>5</v>
      </c>
      <c r="C47" s="679">
        <v>79</v>
      </c>
      <c r="D47" s="679">
        <v>61</v>
      </c>
      <c r="E47" s="679" t="s">
        <v>884</v>
      </c>
      <c r="F47" s="679" t="s">
        <v>885</v>
      </c>
      <c r="G47" s="682">
        <v>245.58</v>
      </c>
      <c r="H47" s="688" t="s">
        <v>137</v>
      </c>
      <c r="I47" s="691">
        <v>1</v>
      </c>
      <c r="J47" s="584" t="s">
        <v>819</v>
      </c>
      <c r="K47" s="94">
        <v>721015</v>
      </c>
      <c r="L47" s="630" t="s">
        <v>792</v>
      </c>
      <c r="M47" s="633">
        <v>721214</v>
      </c>
      <c r="N47" s="643" t="s">
        <v>793</v>
      </c>
      <c r="O47" s="643" t="s">
        <v>794</v>
      </c>
      <c r="P47" s="646"/>
      <c r="Q47" s="649" t="s">
        <v>886</v>
      </c>
      <c r="R47" s="649" t="s">
        <v>882</v>
      </c>
      <c r="S47" s="652">
        <f t="shared" ref="S47" si="4">(IF(COUNTIF(J47:J49,"CUMPLE")+COUNTIF(L47:L49,"CUMPLE")&gt;=1,(G47*I47),0))*(IF(N47="PRESENTÓ CERTIFICADO",1,0))*(IF(O47="ACORDE A ITEM 5.2.1 (T.R.)",1,0) )*( IF(OR(Q47="SIN OBSERVACIÓN", Q47="REQUERIMIENTOS SUBSANADOS"),1,0))*(IF(OR(R47="NINGUNO", R47="CUMPLEN CON LO SOLICITADO"),1,0))</f>
        <v>245.58</v>
      </c>
      <c r="T47" s="636" t="s">
        <v>797</v>
      </c>
      <c r="W47" s="147"/>
      <c r="X47" s="148"/>
      <c r="Y47" s="148"/>
      <c r="Z47" s="149"/>
    </row>
    <row r="48" spans="1:26" s="93" customFormat="1" ht="24.95" customHeight="1">
      <c r="A48" s="99"/>
      <c r="B48" s="677"/>
      <c r="C48" s="680"/>
      <c r="D48" s="680"/>
      <c r="E48" s="680"/>
      <c r="F48" s="680"/>
      <c r="G48" s="683"/>
      <c r="H48" s="689"/>
      <c r="I48" s="692"/>
      <c r="J48" s="584" t="s">
        <v>792</v>
      </c>
      <c r="K48" s="94">
        <v>721029</v>
      </c>
      <c r="L48" s="631"/>
      <c r="M48" s="634"/>
      <c r="N48" s="644"/>
      <c r="O48" s="644"/>
      <c r="P48" s="647"/>
      <c r="Q48" s="650"/>
      <c r="R48" s="650"/>
      <c r="S48" s="653"/>
      <c r="T48" s="636"/>
    </row>
    <row r="49" spans="1:26" s="93" customFormat="1" ht="24.95" customHeight="1">
      <c r="A49" s="99"/>
      <c r="B49" s="678"/>
      <c r="C49" s="681"/>
      <c r="D49" s="681"/>
      <c r="E49" s="681"/>
      <c r="F49" s="681"/>
      <c r="G49" s="684"/>
      <c r="H49" s="690"/>
      <c r="I49" s="693"/>
      <c r="J49" s="584" t="s">
        <v>792</v>
      </c>
      <c r="K49" s="94">
        <v>721033</v>
      </c>
      <c r="L49" s="632"/>
      <c r="M49" s="635"/>
      <c r="N49" s="645"/>
      <c r="O49" s="645"/>
      <c r="P49" s="648"/>
      <c r="Q49" s="651"/>
      <c r="R49" s="651"/>
      <c r="S49" s="654"/>
      <c r="T49" s="636"/>
    </row>
    <row r="50" spans="1:26" s="90" customFormat="1" ht="24.95" customHeight="1">
      <c r="B50" s="655" t="str">
        <f>IF(S51=" "," ",IF(S51&gt;$C$6,"CUMPLE CON LA EXPERIENCIA REQUERIDA","NO CUMPLE CON LA EXPERIENCIA REQUERIDA"))</f>
        <v>CUMPLE CON LA EXPERIENCIA REQUERIDA</v>
      </c>
      <c r="C50" s="656"/>
      <c r="D50" s="656"/>
      <c r="E50" s="656"/>
      <c r="F50" s="656"/>
      <c r="G50" s="656"/>
      <c r="H50" s="656"/>
      <c r="I50" s="656"/>
      <c r="J50" s="656"/>
      <c r="K50" s="656"/>
      <c r="L50" s="656"/>
      <c r="M50" s="656"/>
      <c r="N50" s="656"/>
      <c r="O50" s="657"/>
      <c r="P50" s="661" t="s">
        <v>24</v>
      </c>
      <c r="Q50" s="662"/>
      <c r="R50" s="96"/>
      <c r="S50" s="95">
        <f>IF(COUNTIF(T35:T49,"SI")&gt;=1,SUM(S35:S49),0)</f>
        <v>1718.5700000000002</v>
      </c>
      <c r="T50" s="663" t="str">
        <f>IF(S51=" "," ",IF(S51&gt;$C$6,"CUMPLE","NO CUMPLE"))</f>
        <v>CUMPLE</v>
      </c>
      <c r="W50" s="150"/>
      <c r="X50" s="150"/>
      <c r="Y50" s="150"/>
      <c r="Z50" s="150"/>
    </row>
    <row r="51" spans="1:26" s="93" customFormat="1" ht="24.95" customHeight="1">
      <c r="B51" s="658"/>
      <c r="C51" s="659"/>
      <c r="D51" s="659"/>
      <c r="E51" s="659"/>
      <c r="F51" s="659"/>
      <c r="G51" s="659"/>
      <c r="H51" s="659"/>
      <c r="I51" s="659"/>
      <c r="J51" s="659"/>
      <c r="K51" s="659"/>
      <c r="L51" s="659"/>
      <c r="M51" s="659"/>
      <c r="N51" s="659"/>
      <c r="O51" s="660"/>
      <c r="P51" s="661" t="s">
        <v>26</v>
      </c>
      <c r="Q51" s="662"/>
      <c r="R51" s="96"/>
      <c r="S51" s="95">
        <f>IFERROR((S50/$K$6)," ")</f>
        <v>3.9416743119266058</v>
      </c>
      <c r="T51" s="664"/>
    </row>
    <row r="54" spans="1:26" ht="36" customHeight="1">
      <c r="B54" s="583">
        <v>3</v>
      </c>
      <c r="C54" s="665" t="s">
        <v>139</v>
      </c>
      <c r="D54" s="666"/>
      <c r="E54" s="667"/>
      <c r="F54" s="668" t="str">
        <f>IFERROR(VLOOKUP(B54,OFERENTES,2,FALSE)," ")</f>
        <v>ARGES INGENIEROS S.A.S.</v>
      </c>
      <c r="G54" s="669"/>
      <c r="H54" s="669"/>
      <c r="I54" s="669"/>
      <c r="J54" s="669"/>
      <c r="K54" s="669"/>
      <c r="L54" s="669"/>
      <c r="M54" s="669"/>
      <c r="N54" s="669"/>
      <c r="O54" s="670"/>
      <c r="P54" s="671" t="s">
        <v>642</v>
      </c>
      <c r="Q54" s="672"/>
      <c r="R54" s="673"/>
      <c r="S54" s="89">
        <f>5-(INT(COUNTBLANK(C57:C71))-10)</f>
        <v>5</v>
      </c>
      <c r="T54" s="90"/>
      <c r="W54" s="716"/>
      <c r="X54" s="716"/>
      <c r="Y54" s="716"/>
      <c r="Z54" s="146"/>
    </row>
    <row r="55" spans="1:26" s="97" customFormat="1" ht="30" customHeight="1">
      <c r="B55" s="674" t="s">
        <v>62</v>
      </c>
      <c r="C55" s="628" t="s">
        <v>17</v>
      </c>
      <c r="D55" s="628" t="s">
        <v>18</v>
      </c>
      <c r="E55" s="628" t="s">
        <v>19</v>
      </c>
      <c r="F55" s="628" t="s">
        <v>20</v>
      </c>
      <c r="G55" s="628" t="s">
        <v>21</v>
      </c>
      <c r="H55" s="628" t="s">
        <v>22</v>
      </c>
      <c r="I55" s="628" t="s">
        <v>23</v>
      </c>
      <c r="J55" s="694" t="s">
        <v>77</v>
      </c>
      <c r="K55" s="695"/>
      <c r="L55" s="695"/>
      <c r="M55" s="696"/>
      <c r="N55" s="628" t="s">
        <v>140</v>
      </c>
      <c r="O55" s="628" t="s">
        <v>141</v>
      </c>
      <c r="P55" s="92" t="s">
        <v>142</v>
      </c>
      <c r="Q55" s="92"/>
      <c r="R55" s="628" t="s">
        <v>143</v>
      </c>
      <c r="S55" s="628" t="s">
        <v>144</v>
      </c>
      <c r="T55" s="628" t="s">
        <v>268</v>
      </c>
      <c r="U55" s="98"/>
      <c r="V55" s="98"/>
      <c r="W55" s="147"/>
      <c r="X55" s="148"/>
      <c r="Y55" s="148"/>
      <c r="Z55" s="149"/>
    </row>
    <row r="56" spans="1:26" s="97" customFormat="1" ht="90.75" customHeight="1">
      <c r="B56" s="675"/>
      <c r="C56" s="629"/>
      <c r="D56" s="629"/>
      <c r="E56" s="629"/>
      <c r="F56" s="629"/>
      <c r="G56" s="629"/>
      <c r="H56" s="629"/>
      <c r="I56" s="629"/>
      <c r="J56" s="640" t="s">
        <v>146</v>
      </c>
      <c r="K56" s="641"/>
      <c r="L56" s="641"/>
      <c r="M56" s="642"/>
      <c r="N56" s="629"/>
      <c r="O56" s="629"/>
      <c r="P56" s="91" t="s">
        <v>15</v>
      </c>
      <c r="Q56" s="91" t="s">
        <v>145</v>
      </c>
      <c r="R56" s="629"/>
      <c r="S56" s="629"/>
      <c r="T56" s="629"/>
      <c r="U56" s="98"/>
      <c r="V56" s="98"/>
      <c r="W56" s="147"/>
      <c r="X56" s="148"/>
      <c r="Y56" s="148"/>
      <c r="Z56" s="149"/>
    </row>
    <row r="57" spans="1:26" s="93" customFormat="1" ht="24.95" customHeight="1">
      <c r="A57" s="99"/>
      <c r="B57" s="676">
        <v>1</v>
      </c>
      <c r="C57" s="679">
        <v>65</v>
      </c>
      <c r="D57" s="679">
        <v>184</v>
      </c>
      <c r="E57" s="679" t="s">
        <v>811</v>
      </c>
      <c r="F57" s="679" t="s">
        <v>814</v>
      </c>
      <c r="G57" s="682">
        <v>1931.72</v>
      </c>
      <c r="H57" s="688" t="s">
        <v>818</v>
      </c>
      <c r="I57" s="691">
        <v>0.5</v>
      </c>
      <c r="J57" s="584" t="s">
        <v>792</v>
      </c>
      <c r="K57" s="94">
        <v>721015</v>
      </c>
      <c r="L57" s="630" t="s">
        <v>792</v>
      </c>
      <c r="M57" s="633">
        <v>721214</v>
      </c>
      <c r="N57" s="643" t="s">
        <v>793</v>
      </c>
      <c r="O57" s="643" t="s">
        <v>794</v>
      </c>
      <c r="P57" s="646"/>
      <c r="Q57" s="649" t="s">
        <v>795</v>
      </c>
      <c r="R57" s="649" t="s">
        <v>796</v>
      </c>
      <c r="S57" s="652">
        <f>(IF(COUNTIF(J57:J59,"CUMPLE")+COUNTIF(L57:L59,"CUMPLE")&gt;=1,(G57*I57),0))*(IF(N57="PRESENTÓ CERTIFICADO",1,0))*(IF(O57="ACORDE A ITEM 5.2.1 (T.R.)",1,0) )*( IF(OR(Q57="SIN OBSERVACIÓN", Q57="REQUERIMIENTOS SUBSANADOS"),1,0))*(IF(OR(R57="NINGUNO", R57="CUMPLEN CON LO SOLICITADO"),1,0))</f>
        <v>965.86</v>
      </c>
      <c r="T57" s="636" t="s">
        <v>803</v>
      </c>
      <c r="W57" s="147"/>
      <c r="X57" s="148"/>
      <c r="Y57" s="148"/>
      <c r="Z57" s="149"/>
    </row>
    <row r="58" spans="1:26" s="93" customFormat="1" ht="24.95" customHeight="1">
      <c r="A58" s="99"/>
      <c r="B58" s="677"/>
      <c r="C58" s="680"/>
      <c r="D58" s="680"/>
      <c r="E58" s="680"/>
      <c r="F58" s="680"/>
      <c r="G58" s="683"/>
      <c r="H58" s="689"/>
      <c r="I58" s="692"/>
      <c r="J58" s="584" t="s">
        <v>792</v>
      </c>
      <c r="K58" s="94">
        <v>721029</v>
      </c>
      <c r="L58" s="631"/>
      <c r="M58" s="634"/>
      <c r="N58" s="644"/>
      <c r="O58" s="644"/>
      <c r="P58" s="647"/>
      <c r="Q58" s="650"/>
      <c r="R58" s="650"/>
      <c r="S58" s="653"/>
      <c r="T58" s="636"/>
      <c r="W58" s="147"/>
      <c r="X58" s="148"/>
      <c r="Y58" s="148"/>
      <c r="Z58" s="149"/>
    </row>
    <row r="59" spans="1:26" s="93" customFormat="1" ht="24.95" customHeight="1">
      <c r="A59" s="99"/>
      <c r="B59" s="678"/>
      <c r="C59" s="681"/>
      <c r="D59" s="681"/>
      <c r="E59" s="681"/>
      <c r="F59" s="681"/>
      <c r="G59" s="684"/>
      <c r="H59" s="690"/>
      <c r="I59" s="693"/>
      <c r="J59" s="584" t="s">
        <v>792</v>
      </c>
      <c r="K59" s="94">
        <v>721033</v>
      </c>
      <c r="L59" s="632"/>
      <c r="M59" s="635"/>
      <c r="N59" s="645"/>
      <c r="O59" s="645"/>
      <c r="P59" s="648"/>
      <c r="Q59" s="651"/>
      <c r="R59" s="651"/>
      <c r="S59" s="654"/>
      <c r="T59" s="636"/>
      <c r="W59" s="147"/>
      <c r="X59" s="148"/>
      <c r="Y59" s="148"/>
      <c r="Z59" s="149"/>
    </row>
    <row r="60" spans="1:26" s="93" customFormat="1" ht="24.95" customHeight="1">
      <c r="A60" s="99"/>
      <c r="B60" s="676">
        <v>2</v>
      </c>
      <c r="C60" s="707">
        <v>59</v>
      </c>
      <c r="D60" s="707">
        <v>165</v>
      </c>
      <c r="E60" s="707" t="s">
        <v>812</v>
      </c>
      <c r="F60" s="707" t="s">
        <v>815</v>
      </c>
      <c r="G60" s="710">
        <v>150.37</v>
      </c>
      <c r="H60" s="688" t="s">
        <v>137</v>
      </c>
      <c r="I60" s="713">
        <v>1</v>
      </c>
      <c r="J60" s="584" t="s">
        <v>792</v>
      </c>
      <c r="K60" s="100">
        <v>721015</v>
      </c>
      <c r="L60" s="630" t="s">
        <v>792</v>
      </c>
      <c r="M60" s="637">
        <v>721214</v>
      </c>
      <c r="N60" s="643" t="s">
        <v>793</v>
      </c>
      <c r="O60" s="643" t="s">
        <v>794</v>
      </c>
      <c r="P60" s="646"/>
      <c r="Q60" s="649" t="s">
        <v>795</v>
      </c>
      <c r="R60" s="649" t="s">
        <v>796</v>
      </c>
      <c r="S60" s="652">
        <f>(IF(COUNTIF(J60:J62,"CUMPLE")+COUNTIF(L60:L62,"CUMPLE")&gt;=1,(G60*I60),0))*(IF(N60="PRESENTÓ CERTIFICADO",1,0))*(IF(O60="ACORDE A ITEM 5.2.1 (T.R.)",1,0) )*( IF(OR(Q60="SIN OBSERVACIÓN", Q60="REQUERIMIENTOS SUBSANADOS"),1,0))*(IF(OR(R60="NINGUNO", R60="CUMPLEN CON LO SOLICITADO"),1,0))</f>
        <v>150.37</v>
      </c>
      <c r="T60" s="636" t="s">
        <v>797</v>
      </c>
      <c r="W60" s="147"/>
      <c r="X60" s="148"/>
      <c r="Y60" s="148"/>
      <c r="Z60" s="149"/>
    </row>
    <row r="61" spans="1:26" s="93" customFormat="1" ht="24.95" customHeight="1">
      <c r="A61" s="99"/>
      <c r="B61" s="677"/>
      <c r="C61" s="708"/>
      <c r="D61" s="708"/>
      <c r="E61" s="708"/>
      <c r="F61" s="708"/>
      <c r="G61" s="711"/>
      <c r="H61" s="689"/>
      <c r="I61" s="714"/>
      <c r="J61" s="584" t="s">
        <v>792</v>
      </c>
      <c r="K61" s="100">
        <v>721029</v>
      </c>
      <c r="L61" s="631"/>
      <c r="M61" s="638"/>
      <c r="N61" s="644"/>
      <c r="O61" s="644"/>
      <c r="P61" s="647"/>
      <c r="Q61" s="650"/>
      <c r="R61" s="650"/>
      <c r="S61" s="653"/>
      <c r="T61" s="636"/>
      <c r="W61" s="147"/>
      <c r="X61" s="148"/>
      <c r="Y61" s="148"/>
      <c r="Z61" s="149"/>
    </row>
    <row r="62" spans="1:26" s="93" customFormat="1" ht="24.95" customHeight="1">
      <c r="A62" s="99"/>
      <c r="B62" s="678"/>
      <c r="C62" s="709"/>
      <c r="D62" s="709"/>
      <c r="E62" s="709"/>
      <c r="F62" s="709"/>
      <c r="G62" s="712"/>
      <c r="H62" s="690"/>
      <c r="I62" s="715"/>
      <c r="J62" s="584" t="s">
        <v>792</v>
      </c>
      <c r="K62" s="100">
        <v>721033</v>
      </c>
      <c r="L62" s="632"/>
      <c r="M62" s="639"/>
      <c r="N62" s="645"/>
      <c r="O62" s="645"/>
      <c r="P62" s="648"/>
      <c r="Q62" s="651"/>
      <c r="R62" s="651"/>
      <c r="S62" s="654"/>
      <c r="T62" s="636"/>
      <c r="W62" s="147"/>
      <c r="X62" s="148"/>
      <c r="Y62" s="148"/>
      <c r="Z62" s="149"/>
    </row>
    <row r="63" spans="1:26" s="93" customFormat="1" ht="24.95" customHeight="1">
      <c r="A63" s="99"/>
      <c r="B63" s="676">
        <v>3</v>
      </c>
      <c r="C63" s="679">
        <v>70</v>
      </c>
      <c r="D63" s="679">
        <v>208</v>
      </c>
      <c r="E63" s="679">
        <v>4600008635</v>
      </c>
      <c r="F63" s="679" t="s">
        <v>816</v>
      </c>
      <c r="G63" s="682">
        <v>260.29000000000002</v>
      </c>
      <c r="H63" s="688" t="s">
        <v>137</v>
      </c>
      <c r="I63" s="691">
        <v>1</v>
      </c>
      <c r="J63" s="584" t="s">
        <v>792</v>
      </c>
      <c r="K63" s="94">
        <v>721015</v>
      </c>
      <c r="L63" s="630" t="s">
        <v>792</v>
      </c>
      <c r="M63" s="633">
        <v>721214</v>
      </c>
      <c r="N63" s="643" t="s">
        <v>793</v>
      </c>
      <c r="O63" s="643" t="s">
        <v>794</v>
      </c>
      <c r="P63" s="646"/>
      <c r="Q63" s="649" t="s">
        <v>795</v>
      </c>
      <c r="R63" s="649" t="s">
        <v>796</v>
      </c>
      <c r="S63" s="652">
        <f>(IF(COUNTIF(J63:J65,"CUMPLE")+COUNTIF(L63:L65,"CUMPLE")&gt;=1,(G63*I63),0))*(IF(N63="PRESENTÓ CERTIFICADO",1,0))*(IF(O63="ACORDE A ITEM 5.2.1 (T.R.)",1,0) )*( IF(OR(Q63="SIN OBSERVACIÓN", Q63="REQUERIMIENTOS SUBSANADOS"),1,0))*(IF(OR(R63="NINGUNO", R63="CUMPLEN CON LO SOLICITADO"),1,0))</f>
        <v>260.29000000000002</v>
      </c>
      <c r="T63" s="636" t="s">
        <v>797</v>
      </c>
      <c r="W63" s="147"/>
      <c r="X63" s="148"/>
      <c r="Y63" s="148"/>
      <c r="Z63" s="149"/>
    </row>
    <row r="64" spans="1:26" s="93" customFormat="1" ht="24.95" customHeight="1">
      <c r="A64" s="99"/>
      <c r="B64" s="677"/>
      <c r="C64" s="680"/>
      <c r="D64" s="680"/>
      <c r="E64" s="680"/>
      <c r="F64" s="680"/>
      <c r="G64" s="683"/>
      <c r="H64" s="689"/>
      <c r="I64" s="692"/>
      <c r="J64" s="584" t="s">
        <v>792</v>
      </c>
      <c r="K64" s="94">
        <v>721029</v>
      </c>
      <c r="L64" s="631"/>
      <c r="M64" s="634"/>
      <c r="N64" s="644"/>
      <c r="O64" s="644"/>
      <c r="P64" s="647"/>
      <c r="Q64" s="650"/>
      <c r="R64" s="650"/>
      <c r="S64" s="653"/>
      <c r="T64" s="636"/>
      <c r="W64" s="147"/>
      <c r="X64" s="148"/>
      <c r="Y64" s="148"/>
      <c r="Z64" s="149"/>
    </row>
    <row r="65" spans="1:26" s="93" customFormat="1" ht="24.95" customHeight="1">
      <c r="A65" s="99"/>
      <c r="B65" s="678"/>
      <c r="C65" s="681"/>
      <c r="D65" s="681"/>
      <c r="E65" s="681"/>
      <c r="F65" s="681"/>
      <c r="G65" s="684"/>
      <c r="H65" s="690"/>
      <c r="I65" s="693"/>
      <c r="J65" s="584" t="s">
        <v>792</v>
      </c>
      <c r="K65" s="94">
        <v>721033</v>
      </c>
      <c r="L65" s="632"/>
      <c r="M65" s="635"/>
      <c r="N65" s="645"/>
      <c r="O65" s="645"/>
      <c r="P65" s="648"/>
      <c r="Q65" s="651"/>
      <c r="R65" s="651"/>
      <c r="S65" s="654"/>
      <c r="T65" s="636"/>
      <c r="W65" s="147"/>
      <c r="X65" s="148"/>
      <c r="Y65" s="148"/>
      <c r="Z65" s="149"/>
    </row>
    <row r="66" spans="1:26" s="93" customFormat="1" ht="24.95" customHeight="1">
      <c r="A66" s="99"/>
      <c r="B66" s="676">
        <v>4</v>
      </c>
      <c r="C66" s="707">
        <v>67</v>
      </c>
      <c r="D66" s="707">
        <v>195</v>
      </c>
      <c r="E66" s="707" t="s">
        <v>813</v>
      </c>
      <c r="F66" s="707" t="s">
        <v>4</v>
      </c>
      <c r="G66" s="710">
        <v>103.92</v>
      </c>
      <c r="H66" s="688" t="s">
        <v>137</v>
      </c>
      <c r="I66" s="713">
        <v>1</v>
      </c>
      <c r="J66" s="584" t="s">
        <v>792</v>
      </c>
      <c r="K66" s="100">
        <v>721015</v>
      </c>
      <c r="L66" s="630" t="s">
        <v>792</v>
      </c>
      <c r="M66" s="637">
        <v>721214</v>
      </c>
      <c r="N66" s="643" t="s">
        <v>793</v>
      </c>
      <c r="O66" s="643" t="s">
        <v>794</v>
      </c>
      <c r="P66" s="646"/>
      <c r="Q66" s="649" t="s">
        <v>821</v>
      </c>
      <c r="R66" s="649" t="s">
        <v>820</v>
      </c>
      <c r="S66" s="652">
        <f t="shared" ref="S66" si="5">(IF(COUNTIF(J66:J68,"CUMPLE")+COUNTIF(L66:L68,"CUMPLE")&gt;=1,(G66*I66),0))*(IF(N66="PRESENTÓ CERTIFICADO",1,0))*(IF(O66="ACORDE A ITEM 5.2.1 (T.R.)",1,0) )*( IF(OR(Q66="SIN OBSERVACIÓN", Q66="REQUERIMIENTOS SUBSANADOS"),1,0))*(IF(OR(R66="NINGUNO", R66="CUMPLEN CON LO SOLICITADO"),1,0))</f>
        <v>0</v>
      </c>
      <c r="T66" s="636" t="s">
        <v>797</v>
      </c>
      <c r="W66" s="147"/>
      <c r="X66" s="148"/>
      <c r="Y66" s="148"/>
      <c r="Z66" s="149"/>
    </row>
    <row r="67" spans="1:26" s="93" customFormat="1" ht="24.95" customHeight="1">
      <c r="A67" s="99"/>
      <c r="B67" s="677"/>
      <c r="C67" s="708"/>
      <c r="D67" s="708"/>
      <c r="E67" s="708"/>
      <c r="F67" s="708"/>
      <c r="G67" s="711"/>
      <c r="H67" s="689"/>
      <c r="I67" s="714"/>
      <c r="J67" s="584" t="s">
        <v>792</v>
      </c>
      <c r="K67" s="100">
        <v>721029</v>
      </c>
      <c r="L67" s="631"/>
      <c r="M67" s="638"/>
      <c r="N67" s="644"/>
      <c r="O67" s="644"/>
      <c r="P67" s="647"/>
      <c r="Q67" s="650"/>
      <c r="R67" s="650"/>
      <c r="S67" s="653"/>
      <c r="T67" s="636"/>
      <c r="W67" s="147"/>
      <c r="X67" s="148"/>
      <c r="Y67" s="148"/>
      <c r="Z67" s="149"/>
    </row>
    <row r="68" spans="1:26" s="93" customFormat="1" ht="24.95" customHeight="1">
      <c r="A68" s="99"/>
      <c r="B68" s="678"/>
      <c r="C68" s="709"/>
      <c r="D68" s="709"/>
      <c r="E68" s="709"/>
      <c r="F68" s="709"/>
      <c r="G68" s="712"/>
      <c r="H68" s="690"/>
      <c r="I68" s="715"/>
      <c r="J68" s="584" t="s">
        <v>792</v>
      </c>
      <c r="K68" s="100">
        <v>721033</v>
      </c>
      <c r="L68" s="632"/>
      <c r="M68" s="639"/>
      <c r="N68" s="645"/>
      <c r="O68" s="645"/>
      <c r="P68" s="648"/>
      <c r="Q68" s="651"/>
      <c r="R68" s="651"/>
      <c r="S68" s="654"/>
      <c r="T68" s="636"/>
      <c r="W68" s="147"/>
      <c r="X68" s="148"/>
      <c r="Y68" s="148"/>
      <c r="Z68" s="149"/>
    </row>
    <row r="69" spans="1:26" s="93" customFormat="1" ht="24.95" customHeight="1">
      <c r="A69" s="99"/>
      <c r="B69" s="676">
        <v>5</v>
      </c>
      <c r="C69" s="679">
        <v>68</v>
      </c>
      <c r="D69" s="679">
        <v>197</v>
      </c>
      <c r="E69" s="679">
        <v>5352</v>
      </c>
      <c r="F69" s="679" t="s">
        <v>817</v>
      </c>
      <c r="G69" s="682">
        <v>124.05</v>
      </c>
      <c r="H69" s="688" t="s">
        <v>137</v>
      </c>
      <c r="I69" s="691">
        <v>1</v>
      </c>
      <c r="J69" s="584" t="s">
        <v>792</v>
      </c>
      <c r="K69" s="94">
        <v>721015</v>
      </c>
      <c r="L69" s="630" t="s">
        <v>792</v>
      </c>
      <c r="M69" s="633">
        <v>721214</v>
      </c>
      <c r="N69" s="643" t="s">
        <v>793</v>
      </c>
      <c r="O69" s="643" t="s">
        <v>794</v>
      </c>
      <c r="P69" s="646"/>
      <c r="Q69" s="649" t="s">
        <v>795</v>
      </c>
      <c r="R69" s="649" t="s">
        <v>796</v>
      </c>
      <c r="S69" s="652">
        <f t="shared" ref="S69" si="6">(IF(COUNTIF(J69:J71,"CUMPLE")+COUNTIF(L69:L71,"CUMPLE")&gt;=1,(G69*I69),0))*(IF(N69="PRESENTÓ CERTIFICADO",1,0))*(IF(O69="ACORDE A ITEM 5.2.1 (T.R.)",1,0) )*( IF(OR(Q69="SIN OBSERVACIÓN", Q69="REQUERIMIENTOS SUBSANADOS"),1,0))*(IF(OR(R69="NINGUNO", R69="CUMPLEN CON LO SOLICITADO"),1,0))</f>
        <v>124.05</v>
      </c>
      <c r="T69" s="636" t="s">
        <v>797</v>
      </c>
      <c r="W69" s="147"/>
      <c r="X69" s="148"/>
      <c r="Y69" s="148"/>
      <c r="Z69" s="149"/>
    </row>
    <row r="70" spans="1:26" s="93" customFormat="1" ht="24.95" customHeight="1">
      <c r="A70" s="99"/>
      <c r="B70" s="677"/>
      <c r="C70" s="680"/>
      <c r="D70" s="680"/>
      <c r="E70" s="680"/>
      <c r="F70" s="680"/>
      <c r="G70" s="683"/>
      <c r="H70" s="689"/>
      <c r="I70" s="692"/>
      <c r="J70" s="584" t="s">
        <v>792</v>
      </c>
      <c r="K70" s="94">
        <v>721029</v>
      </c>
      <c r="L70" s="631"/>
      <c r="M70" s="634"/>
      <c r="N70" s="644"/>
      <c r="O70" s="644"/>
      <c r="P70" s="647"/>
      <c r="Q70" s="650"/>
      <c r="R70" s="650"/>
      <c r="S70" s="653"/>
      <c r="T70" s="636"/>
    </row>
    <row r="71" spans="1:26" s="93" customFormat="1" ht="24.95" customHeight="1">
      <c r="A71" s="99"/>
      <c r="B71" s="678"/>
      <c r="C71" s="681"/>
      <c r="D71" s="681"/>
      <c r="E71" s="681"/>
      <c r="F71" s="681"/>
      <c r="G71" s="684"/>
      <c r="H71" s="690"/>
      <c r="I71" s="693"/>
      <c r="J71" s="584" t="s">
        <v>792</v>
      </c>
      <c r="K71" s="94">
        <v>721033</v>
      </c>
      <c r="L71" s="632"/>
      <c r="M71" s="635"/>
      <c r="N71" s="645"/>
      <c r="O71" s="645"/>
      <c r="P71" s="648"/>
      <c r="Q71" s="651"/>
      <c r="R71" s="651"/>
      <c r="S71" s="654"/>
      <c r="T71" s="636"/>
    </row>
    <row r="72" spans="1:26" s="90" customFormat="1" ht="24.95" customHeight="1">
      <c r="B72" s="655" t="str">
        <f>IF(S73=" "," ",IF(S73&gt;$C$6,"CUMPLE CON LA EXPERIENCIA REQUERIDA","NO CUMPLE CON LA EXPERIENCIA REQUERIDA"))</f>
        <v>NO CUMPLE CON LA EXPERIENCIA REQUERIDA</v>
      </c>
      <c r="C72" s="656"/>
      <c r="D72" s="656"/>
      <c r="E72" s="656"/>
      <c r="F72" s="656"/>
      <c r="G72" s="656"/>
      <c r="H72" s="656"/>
      <c r="I72" s="656"/>
      <c r="J72" s="656"/>
      <c r="K72" s="656"/>
      <c r="L72" s="656"/>
      <c r="M72" s="656"/>
      <c r="N72" s="656"/>
      <c r="O72" s="657"/>
      <c r="P72" s="661" t="s">
        <v>24</v>
      </c>
      <c r="Q72" s="662"/>
      <c r="R72" s="96"/>
      <c r="S72" s="95">
        <f>IF(COUNTIF(T57:T71,"SI")&gt;=1,SUM(S57:S71),0)</f>
        <v>1500.57</v>
      </c>
      <c r="T72" s="663" t="str">
        <f>IF(S73=" "," ",IF(S73&gt;$C$6,"CUMPLE","NO CUMPLE"))</f>
        <v>NO CUMPLE</v>
      </c>
      <c r="W72" s="150"/>
      <c r="X72" s="150"/>
      <c r="Y72" s="150"/>
      <c r="Z72" s="150"/>
    </row>
    <row r="73" spans="1:26" s="93" customFormat="1" ht="24.95" customHeight="1">
      <c r="B73" s="658"/>
      <c r="C73" s="659"/>
      <c r="D73" s="659"/>
      <c r="E73" s="659"/>
      <c r="F73" s="659"/>
      <c r="G73" s="659"/>
      <c r="H73" s="659"/>
      <c r="I73" s="659"/>
      <c r="J73" s="659"/>
      <c r="K73" s="659"/>
      <c r="L73" s="659"/>
      <c r="M73" s="659"/>
      <c r="N73" s="659"/>
      <c r="O73" s="660"/>
      <c r="P73" s="661" t="s">
        <v>26</v>
      </c>
      <c r="Q73" s="662"/>
      <c r="R73" s="96"/>
      <c r="S73" s="95">
        <f>IFERROR((S72/$K$6)," ")</f>
        <v>3.4416743119266053</v>
      </c>
      <c r="T73" s="664"/>
    </row>
    <row r="74" spans="1:26" s="93" customFormat="1" ht="15.75" customHeight="1"/>
    <row r="76" spans="1:26" ht="36" customHeight="1">
      <c r="B76" s="583">
        <v>4</v>
      </c>
      <c r="C76" s="665" t="s">
        <v>139</v>
      </c>
      <c r="D76" s="666"/>
      <c r="E76" s="667"/>
      <c r="F76" s="668" t="str">
        <f>IFERROR(VLOOKUP(B76,OFERENTES,2,FALSE)," ")</f>
        <v>CONSTRUCON S.A.S.</v>
      </c>
      <c r="G76" s="669"/>
      <c r="H76" s="669"/>
      <c r="I76" s="669"/>
      <c r="J76" s="669"/>
      <c r="K76" s="669"/>
      <c r="L76" s="669"/>
      <c r="M76" s="669"/>
      <c r="N76" s="669"/>
      <c r="O76" s="670"/>
      <c r="P76" s="671" t="s">
        <v>642</v>
      </c>
      <c r="Q76" s="672"/>
      <c r="R76" s="673"/>
      <c r="S76" s="89">
        <f>5-(INT(COUNTBLANK(C79:C93))-10)</f>
        <v>2</v>
      </c>
      <c r="T76" s="90"/>
      <c r="W76" s="716"/>
      <c r="X76" s="716"/>
      <c r="Y76" s="716"/>
      <c r="Z76" s="146"/>
    </row>
    <row r="77" spans="1:26" s="97" customFormat="1" ht="30" customHeight="1">
      <c r="B77" s="674" t="s">
        <v>62</v>
      </c>
      <c r="C77" s="628" t="s">
        <v>17</v>
      </c>
      <c r="D77" s="628" t="s">
        <v>18</v>
      </c>
      <c r="E77" s="628" t="s">
        <v>19</v>
      </c>
      <c r="F77" s="628" t="s">
        <v>20</v>
      </c>
      <c r="G77" s="628" t="s">
        <v>21</v>
      </c>
      <c r="H77" s="628" t="s">
        <v>22</v>
      </c>
      <c r="I77" s="628" t="s">
        <v>23</v>
      </c>
      <c r="J77" s="694" t="s">
        <v>77</v>
      </c>
      <c r="K77" s="695"/>
      <c r="L77" s="695"/>
      <c r="M77" s="696"/>
      <c r="N77" s="628" t="s">
        <v>140</v>
      </c>
      <c r="O77" s="628" t="s">
        <v>141</v>
      </c>
      <c r="P77" s="92" t="s">
        <v>142</v>
      </c>
      <c r="Q77" s="92"/>
      <c r="R77" s="628" t="s">
        <v>143</v>
      </c>
      <c r="S77" s="628" t="s">
        <v>144</v>
      </c>
      <c r="T77" s="628" t="s">
        <v>268</v>
      </c>
      <c r="U77" s="98"/>
      <c r="V77" s="98"/>
      <c r="W77" s="147"/>
      <c r="X77" s="148"/>
      <c r="Y77" s="148"/>
      <c r="Z77" s="149"/>
    </row>
    <row r="78" spans="1:26" s="97" customFormat="1" ht="90.75" customHeight="1">
      <c r="B78" s="675"/>
      <c r="C78" s="629"/>
      <c r="D78" s="629"/>
      <c r="E78" s="629"/>
      <c r="F78" s="629"/>
      <c r="G78" s="629"/>
      <c r="H78" s="629"/>
      <c r="I78" s="629"/>
      <c r="J78" s="640" t="s">
        <v>146</v>
      </c>
      <c r="K78" s="641"/>
      <c r="L78" s="641"/>
      <c r="M78" s="642"/>
      <c r="N78" s="629"/>
      <c r="O78" s="629"/>
      <c r="P78" s="91" t="s">
        <v>15</v>
      </c>
      <c r="Q78" s="91" t="s">
        <v>145</v>
      </c>
      <c r="R78" s="629"/>
      <c r="S78" s="629"/>
      <c r="T78" s="629"/>
      <c r="U78" s="98"/>
      <c r="V78" s="98"/>
      <c r="W78" s="147"/>
      <c r="X78" s="148"/>
      <c r="Y78" s="148"/>
      <c r="Z78" s="149"/>
    </row>
    <row r="79" spans="1:26" s="93" customFormat="1" ht="24.95" customHeight="1">
      <c r="A79" s="99"/>
      <c r="B79" s="676">
        <v>1</v>
      </c>
      <c r="C79" s="679">
        <v>18</v>
      </c>
      <c r="D79" s="679">
        <v>11</v>
      </c>
      <c r="E79" s="679"/>
      <c r="F79" s="679" t="s">
        <v>822</v>
      </c>
      <c r="G79" s="682">
        <v>2191.56</v>
      </c>
      <c r="H79" s="688" t="s">
        <v>137</v>
      </c>
      <c r="I79" s="691">
        <v>1</v>
      </c>
      <c r="J79" s="584" t="s">
        <v>792</v>
      </c>
      <c r="K79" s="94">
        <v>721015</v>
      </c>
      <c r="L79" s="630" t="s">
        <v>792</v>
      </c>
      <c r="M79" s="633">
        <v>721214</v>
      </c>
      <c r="N79" s="643" t="s">
        <v>793</v>
      </c>
      <c r="O79" s="643" t="s">
        <v>794</v>
      </c>
      <c r="P79" s="646"/>
      <c r="Q79" s="649" t="s">
        <v>795</v>
      </c>
      <c r="R79" s="649" t="s">
        <v>796</v>
      </c>
      <c r="S79" s="652">
        <f>(IF(COUNTIF(J79:J81,"CUMPLE")+COUNTIF(L79:L81,"CUMPLE")&gt;=1,(G79*I79),0))*(IF(N79="PRESENTÓ CERTIFICADO",1,0))*(IF(O79="ACORDE A ITEM 5.2.1 (T.R.)",1,0) )*( IF(OR(Q79="SIN OBSERVACIÓN", Q79="REQUERIMIENTOS SUBSANADOS"),1,0))*(IF(OR(R79="NINGUNO", R79="CUMPLEN CON LO SOLICITADO"),1,0))</f>
        <v>2191.56</v>
      </c>
      <c r="T79" s="636" t="s">
        <v>803</v>
      </c>
      <c r="W79" s="147"/>
      <c r="X79" s="148"/>
      <c r="Y79" s="148"/>
      <c r="Z79" s="149"/>
    </row>
    <row r="80" spans="1:26" s="93" customFormat="1" ht="24.95" customHeight="1">
      <c r="A80" s="99"/>
      <c r="B80" s="677"/>
      <c r="C80" s="680"/>
      <c r="D80" s="680"/>
      <c r="E80" s="680"/>
      <c r="F80" s="680"/>
      <c r="G80" s="683"/>
      <c r="H80" s="689"/>
      <c r="I80" s="692"/>
      <c r="J80" s="584" t="s">
        <v>792</v>
      </c>
      <c r="K80" s="94">
        <v>721029</v>
      </c>
      <c r="L80" s="631"/>
      <c r="M80" s="634"/>
      <c r="N80" s="644"/>
      <c r="O80" s="644"/>
      <c r="P80" s="647"/>
      <c r="Q80" s="650"/>
      <c r="R80" s="650"/>
      <c r="S80" s="653"/>
      <c r="T80" s="636"/>
      <c r="W80" s="147"/>
      <c r="X80" s="148"/>
      <c r="Y80" s="148"/>
      <c r="Z80" s="149"/>
    </row>
    <row r="81" spans="1:26" s="93" customFormat="1" ht="24.95" customHeight="1">
      <c r="A81" s="99"/>
      <c r="B81" s="678"/>
      <c r="C81" s="681"/>
      <c r="D81" s="681"/>
      <c r="E81" s="681"/>
      <c r="F81" s="681"/>
      <c r="G81" s="684"/>
      <c r="H81" s="690"/>
      <c r="I81" s="693"/>
      <c r="J81" s="584" t="s">
        <v>792</v>
      </c>
      <c r="K81" s="94">
        <v>721033</v>
      </c>
      <c r="L81" s="632"/>
      <c r="M81" s="635"/>
      <c r="N81" s="645"/>
      <c r="O81" s="645"/>
      <c r="P81" s="648"/>
      <c r="Q81" s="651"/>
      <c r="R81" s="651"/>
      <c r="S81" s="654"/>
      <c r="T81" s="636"/>
      <c r="W81" s="147"/>
      <c r="X81" s="148"/>
      <c r="Y81" s="148"/>
      <c r="Z81" s="149"/>
    </row>
    <row r="82" spans="1:26" s="93" customFormat="1" ht="24.95" customHeight="1">
      <c r="A82" s="99"/>
      <c r="B82" s="676">
        <v>2</v>
      </c>
      <c r="C82" s="707">
        <v>31</v>
      </c>
      <c r="D82" s="707">
        <v>21</v>
      </c>
      <c r="E82" s="707">
        <v>4500045460</v>
      </c>
      <c r="F82" s="707" t="s">
        <v>4</v>
      </c>
      <c r="G82" s="710">
        <v>24.52</v>
      </c>
      <c r="H82" s="688" t="s">
        <v>137</v>
      </c>
      <c r="I82" s="713">
        <v>1</v>
      </c>
      <c r="J82" s="584" t="s">
        <v>792</v>
      </c>
      <c r="K82" s="100">
        <v>721015</v>
      </c>
      <c r="L82" s="630" t="s">
        <v>792</v>
      </c>
      <c r="M82" s="637">
        <v>721214</v>
      </c>
      <c r="N82" s="643" t="s">
        <v>793</v>
      </c>
      <c r="O82" s="643" t="s">
        <v>794</v>
      </c>
      <c r="P82" s="646"/>
      <c r="Q82" s="649" t="s">
        <v>795</v>
      </c>
      <c r="R82" s="649" t="s">
        <v>796</v>
      </c>
      <c r="S82" s="652">
        <f>(IF(COUNTIF(J82:J84,"CUMPLE")+COUNTIF(L82:L84,"CUMPLE")&gt;=1,(G82*I82),0))*(IF(N82="PRESENTÓ CERTIFICADO",1,0))*(IF(O82="ACORDE A ITEM 5.2.1 (T.R.)",1,0) )*( IF(OR(Q82="SIN OBSERVACIÓN", Q82="REQUERIMIENTOS SUBSANADOS"),1,0))*(IF(OR(R82="NINGUNO", R82="CUMPLEN CON LO SOLICITADO"),1,0))</f>
        <v>24.52</v>
      </c>
      <c r="T82" s="636" t="s">
        <v>797</v>
      </c>
      <c r="W82" s="147"/>
      <c r="X82" s="148"/>
      <c r="Y82" s="148"/>
      <c r="Z82" s="149"/>
    </row>
    <row r="83" spans="1:26" s="93" customFormat="1" ht="24.95" customHeight="1">
      <c r="A83" s="99"/>
      <c r="B83" s="677"/>
      <c r="C83" s="708"/>
      <c r="D83" s="708"/>
      <c r="E83" s="708"/>
      <c r="F83" s="708"/>
      <c r="G83" s="711"/>
      <c r="H83" s="689"/>
      <c r="I83" s="714"/>
      <c r="J83" s="584" t="s">
        <v>792</v>
      </c>
      <c r="K83" s="100">
        <v>721029</v>
      </c>
      <c r="L83" s="631"/>
      <c r="M83" s="638"/>
      <c r="N83" s="644"/>
      <c r="O83" s="644"/>
      <c r="P83" s="647"/>
      <c r="Q83" s="650"/>
      <c r="R83" s="650"/>
      <c r="S83" s="653"/>
      <c r="T83" s="636"/>
      <c r="W83" s="147"/>
      <c r="X83" s="148"/>
      <c r="Y83" s="148"/>
      <c r="Z83" s="149"/>
    </row>
    <row r="84" spans="1:26" s="93" customFormat="1" ht="24.95" customHeight="1">
      <c r="A84" s="99"/>
      <c r="B84" s="678"/>
      <c r="C84" s="709"/>
      <c r="D84" s="709"/>
      <c r="E84" s="709"/>
      <c r="F84" s="709"/>
      <c r="G84" s="712"/>
      <c r="H84" s="690"/>
      <c r="I84" s="715"/>
      <c r="J84" s="584" t="s">
        <v>792</v>
      </c>
      <c r="K84" s="100">
        <v>721033</v>
      </c>
      <c r="L84" s="632"/>
      <c r="M84" s="639"/>
      <c r="N84" s="645"/>
      <c r="O84" s="645"/>
      <c r="P84" s="648"/>
      <c r="Q84" s="651"/>
      <c r="R84" s="651"/>
      <c r="S84" s="654"/>
      <c r="T84" s="636"/>
      <c r="W84" s="147"/>
      <c r="X84" s="148"/>
      <c r="Y84" s="148"/>
      <c r="Z84" s="149"/>
    </row>
    <row r="85" spans="1:26" s="93" customFormat="1" ht="24.95" customHeight="1">
      <c r="A85" s="99"/>
      <c r="B85" s="676">
        <v>3</v>
      </c>
      <c r="C85" s="679"/>
      <c r="D85" s="679"/>
      <c r="E85" s="679"/>
      <c r="F85" s="679"/>
      <c r="G85" s="682"/>
      <c r="H85" s="688"/>
      <c r="I85" s="691"/>
      <c r="J85" s="584"/>
      <c r="K85" s="94">
        <v>721015</v>
      </c>
      <c r="L85" s="630"/>
      <c r="M85" s="633">
        <v>721214</v>
      </c>
      <c r="N85" s="643"/>
      <c r="O85" s="643"/>
      <c r="P85" s="646"/>
      <c r="Q85" s="649"/>
      <c r="R85" s="649"/>
      <c r="S85" s="652">
        <f>(IF(COUNTIF(J85:J87,"CUMPLE")+COUNTIF(L85:L87,"CUMPLE")&gt;=1,(G85*I85),0))*(IF(N85="PRESENTÓ CERTIFICADO",1,0))*(IF(O85="ACORDE A ITEM 5.2.1 (T.R.)",1,0) )*( IF(OR(Q85="SIN OBSERVACIÓN", Q85="REQUERIMIENTOS SUBSANADOS"),1,0))*(IF(OR(R85="NINGUNO", R85="CUMPLEN CON LO SOLICITADO"),1,0))</f>
        <v>0</v>
      </c>
      <c r="T85" s="636"/>
      <c r="W85" s="147"/>
      <c r="X85" s="148"/>
      <c r="Y85" s="148"/>
      <c r="Z85" s="149"/>
    </row>
    <row r="86" spans="1:26" s="93" customFormat="1" ht="24.95" customHeight="1">
      <c r="A86" s="99"/>
      <c r="B86" s="677"/>
      <c r="C86" s="680"/>
      <c r="D86" s="680"/>
      <c r="E86" s="680"/>
      <c r="F86" s="680"/>
      <c r="G86" s="683"/>
      <c r="H86" s="689"/>
      <c r="I86" s="692"/>
      <c r="J86" s="584"/>
      <c r="K86" s="94">
        <v>721029</v>
      </c>
      <c r="L86" s="631"/>
      <c r="M86" s="634"/>
      <c r="N86" s="644"/>
      <c r="O86" s="644"/>
      <c r="P86" s="647"/>
      <c r="Q86" s="650"/>
      <c r="R86" s="650"/>
      <c r="S86" s="653"/>
      <c r="T86" s="636"/>
      <c r="W86" s="147"/>
      <c r="X86" s="148"/>
      <c r="Y86" s="148"/>
      <c r="Z86" s="149"/>
    </row>
    <row r="87" spans="1:26" s="93" customFormat="1" ht="24.95" customHeight="1">
      <c r="A87" s="99"/>
      <c r="B87" s="678"/>
      <c r="C87" s="681"/>
      <c r="D87" s="681"/>
      <c r="E87" s="681"/>
      <c r="F87" s="681"/>
      <c r="G87" s="684"/>
      <c r="H87" s="690"/>
      <c r="I87" s="693"/>
      <c r="J87" s="584"/>
      <c r="K87" s="94">
        <v>721033</v>
      </c>
      <c r="L87" s="632"/>
      <c r="M87" s="635"/>
      <c r="N87" s="645"/>
      <c r="O87" s="645"/>
      <c r="P87" s="648"/>
      <c r="Q87" s="651"/>
      <c r="R87" s="651"/>
      <c r="S87" s="654"/>
      <c r="T87" s="636"/>
      <c r="W87" s="147"/>
      <c r="X87" s="148"/>
      <c r="Y87" s="148"/>
      <c r="Z87" s="149"/>
    </row>
    <row r="88" spans="1:26" s="93" customFormat="1" ht="24.95" customHeight="1">
      <c r="A88" s="99"/>
      <c r="B88" s="676">
        <v>4</v>
      </c>
      <c r="C88" s="707"/>
      <c r="D88" s="707"/>
      <c r="E88" s="707"/>
      <c r="F88" s="707"/>
      <c r="G88" s="710"/>
      <c r="H88" s="688"/>
      <c r="I88" s="713"/>
      <c r="J88" s="584"/>
      <c r="K88" s="100">
        <v>721015</v>
      </c>
      <c r="L88" s="630"/>
      <c r="M88" s="637">
        <v>721214</v>
      </c>
      <c r="N88" s="643"/>
      <c r="O88" s="643"/>
      <c r="P88" s="646"/>
      <c r="Q88" s="649"/>
      <c r="R88" s="649"/>
      <c r="S88" s="652">
        <f t="shared" ref="S88" si="7">(IF(COUNTIF(J88:J90,"CUMPLE")+COUNTIF(L88:L90,"CUMPLE")&gt;=1,(G88*I88),0))*(IF(N88="PRESENTÓ CERTIFICADO",1,0))*(IF(O88="ACORDE A ITEM 5.2.1 (T.R.)",1,0) )*( IF(OR(Q88="SIN OBSERVACIÓN", Q88="REQUERIMIENTOS SUBSANADOS"),1,0))*(IF(OR(R88="NINGUNO", R88="CUMPLEN CON LO SOLICITADO"),1,0))</f>
        <v>0</v>
      </c>
      <c r="T88" s="636"/>
      <c r="W88" s="147"/>
      <c r="X88" s="148"/>
      <c r="Y88" s="148"/>
      <c r="Z88" s="149"/>
    </row>
    <row r="89" spans="1:26" s="93" customFormat="1" ht="24.95" customHeight="1">
      <c r="A89" s="99"/>
      <c r="B89" s="677"/>
      <c r="C89" s="708"/>
      <c r="D89" s="708"/>
      <c r="E89" s="708"/>
      <c r="F89" s="708"/>
      <c r="G89" s="711"/>
      <c r="H89" s="689"/>
      <c r="I89" s="714"/>
      <c r="J89" s="584"/>
      <c r="K89" s="100">
        <v>721029</v>
      </c>
      <c r="L89" s="631"/>
      <c r="M89" s="638"/>
      <c r="N89" s="644"/>
      <c r="O89" s="644"/>
      <c r="P89" s="647"/>
      <c r="Q89" s="650"/>
      <c r="R89" s="650"/>
      <c r="S89" s="653"/>
      <c r="T89" s="636"/>
      <c r="W89" s="147"/>
      <c r="X89" s="148"/>
      <c r="Y89" s="148"/>
      <c r="Z89" s="149"/>
    </row>
    <row r="90" spans="1:26" s="93" customFormat="1" ht="24.95" customHeight="1">
      <c r="A90" s="99"/>
      <c r="B90" s="678"/>
      <c r="C90" s="709"/>
      <c r="D90" s="709"/>
      <c r="E90" s="709"/>
      <c r="F90" s="709"/>
      <c r="G90" s="712"/>
      <c r="H90" s="690"/>
      <c r="I90" s="715"/>
      <c r="J90" s="584"/>
      <c r="K90" s="100">
        <v>721033</v>
      </c>
      <c r="L90" s="632"/>
      <c r="M90" s="639"/>
      <c r="N90" s="645"/>
      <c r="O90" s="645"/>
      <c r="P90" s="648"/>
      <c r="Q90" s="651"/>
      <c r="R90" s="651"/>
      <c r="S90" s="654"/>
      <c r="T90" s="636"/>
      <c r="W90" s="147"/>
      <c r="X90" s="148"/>
      <c r="Y90" s="148"/>
      <c r="Z90" s="149"/>
    </row>
    <row r="91" spans="1:26" s="93" customFormat="1" ht="24.95" customHeight="1">
      <c r="A91" s="99"/>
      <c r="B91" s="676">
        <v>5</v>
      </c>
      <c r="C91" s="679"/>
      <c r="D91" s="679"/>
      <c r="E91" s="679"/>
      <c r="F91" s="679"/>
      <c r="G91" s="682"/>
      <c r="H91" s="688"/>
      <c r="I91" s="691"/>
      <c r="J91" s="584"/>
      <c r="K91" s="94">
        <v>721015</v>
      </c>
      <c r="L91" s="630"/>
      <c r="M91" s="633">
        <v>721214</v>
      </c>
      <c r="N91" s="643"/>
      <c r="O91" s="643"/>
      <c r="P91" s="646"/>
      <c r="Q91" s="649"/>
      <c r="R91" s="649"/>
      <c r="S91" s="652">
        <f t="shared" ref="S91" si="8">(IF(COUNTIF(J91:J93,"CUMPLE")+COUNTIF(L91:L93,"CUMPLE")&gt;=1,(G91*I91),0))*(IF(N91="PRESENTÓ CERTIFICADO",1,0))*(IF(O91="ACORDE A ITEM 5.2.1 (T.R.)",1,0) )*( IF(OR(Q91="SIN OBSERVACIÓN", Q91="REQUERIMIENTOS SUBSANADOS"),1,0))*(IF(OR(R91="NINGUNO", R91="CUMPLEN CON LO SOLICITADO"),1,0))</f>
        <v>0</v>
      </c>
      <c r="T91" s="636"/>
      <c r="W91" s="147"/>
      <c r="X91" s="148"/>
      <c r="Y91" s="148"/>
      <c r="Z91" s="149"/>
    </row>
    <row r="92" spans="1:26" s="93" customFormat="1" ht="24.95" customHeight="1">
      <c r="A92" s="99"/>
      <c r="B92" s="677"/>
      <c r="C92" s="680"/>
      <c r="D92" s="680"/>
      <c r="E92" s="680"/>
      <c r="F92" s="680"/>
      <c r="G92" s="683"/>
      <c r="H92" s="689"/>
      <c r="I92" s="692"/>
      <c r="J92" s="584"/>
      <c r="K92" s="94">
        <v>721029</v>
      </c>
      <c r="L92" s="631"/>
      <c r="M92" s="634"/>
      <c r="N92" s="644"/>
      <c r="O92" s="644"/>
      <c r="P92" s="647"/>
      <c r="Q92" s="650"/>
      <c r="R92" s="650"/>
      <c r="S92" s="653"/>
      <c r="T92" s="636"/>
    </row>
    <row r="93" spans="1:26" s="93" customFormat="1" ht="24.95" customHeight="1">
      <c r="A93" s="99"/>
      <c r="B93" s="678"/>
      <c r="C93" s="681"/>
      <c r="D93" s="681"/>
      <c r="E93" s="681"/>
      <c r="F93" s="681"/>
      <c r="G93" s="684"/>
      <c r="H93" s="690"/>
      <c r="I93" s="693"/>
      <c r="J93" s="584"/>
      <c r="K93" s="94">
        <v>721033</v>
      </c>
      <c r="L93" s="632"/>
      <c r="M93" s="635"/>
      <c r="N93" s="645"/>
      <c r="O93" s="645"/>
      <c r="P93" s="648"/>
      <c r="Q93" s="651"/>
      <c r="R93" s="651"/>
      <c r="S93" s="654"/>
      <c r="T93" s="636"/>
    </row>
    <row r="94" spans="1:26" s="90" customFormat="1" ht="24.95" customHeight="1">
      <c r="B94" s="655" t="str">
        <f>IF(S95=" "," ",IF(S95&gt;$C$6,"CUMPLE CON LA EXPERIENCIA REQUERIDA","NO CUMPLE CON LA EXPERIENCIA REQUERIDA"))</f>
        <v>CUMPLE CON LA EXPERIENCIA REQUERIDA</v>
      </c>
      <c r="C94" s="656"/>
      <c r="D94" s="656"/>
      <c r="E94" s="656"/>
      <c r="F94" s="656"/>
      <c r="G94" s="656"/>
      <c r="H94" s="656"/>
      <c r="I94" s="656"/>
      <c r="J94" s="656"/>
      <c r="K94" s="656"/>
      <c r="L94" s="656"/>
      <c r="M94" s="656"/>
      <c r="N94" s="656"/>
      <c r="O94" s="657"/>
      <c r="P94" s="661" t="s">
        <v>24</v>
      </c>
      <c r="Q94" s="662"/>
      <c r="R94" s="96"/>
      <c r="S94" s="95">
        <f>IF(COUNTIF(T79:T93,"SI")&gt;=1,SUM(S79:S93),0)</f>
        <v>2216.08</v>
      </c>
      <c r="T94" s="663" t="str">
        <f>IF(S95=" "," ",IF(S95&gt;$C$6,"CUMPLE","NO CUMPLE"))</f>
        <v>CUMPLE</v>
      </c>
      <c r="W94" s="150"/>
      <c r="X94" s="150"/>
      <c r="Y94" s="150"/>
      <c r="Z94" s="150"/>
    </row>
    <row r="95" spans="1:26" s="93" customFormat="1" ht="24.95" customHeight="1">
      <c r="B95" s="658"/>
      <c r="C95" s="659"/>
      <c r="D95" s="659"/>
      <c r="E95" s="659"/>
      <c r="F95" s="659"/>
      <c r="G95" s="659"/>
      <c r="H95" s="659"/>
      <c r="I95" s="659"/>
      <c r="J95" s="659"/>
      <c r="K95" s="659"/>
      <c r="L95" s="659"/>
      <c r="M95" s="659"/>
      <c r="N95" s="659"/>
      <c r="O95" s="660"/>
      <c r="P95" s="661" t="s">
        <v>26</v>
      </c>
      <c r="Q95" s="662"/>
      <c r="R95" s="96"/>
      <c r="S95" s="95">
        <f>IFERROR((S94/$K$6)," ")</f>
        <v>5.0827522935779816</v>
      </c>
      <c r="T95" s="664"/>
    </row>
    <row r="98" spans="1:26" ht="36" customHeight="1">
      <c r="B98" s="583">
        <v>5</v>
      </c>
      <c r="C98" s="665" t="s">
        <v>139</v>
      </c>
      <c r="D98" s="666"/>
      <c r="E98" s="667"/>
      <c r="F98" s="668" t="str">
        <f>IFERROR(VLOOKUP(B98,OFERENTES,2,FALSE)," ")</f>
        <v>ARATTI S.A.S</v>
      </c>
      <c r="G98" s="669"/>
      <c r="H98" s="669"/>
      <c r="I98" s="669"/>
      <c r="J98" s="669"/>
      <c r="K98" s="669"/>
      <c r="L98" s="669"/>
      <c r="M98" s="669"/>
      <c r="N98" s="669"/>
      <c r="O98" s="670"/>
      <c r="P98" s="671" t="s">
        <v>642</v>
      </c>
      <c r="Q98" s="672"/>
      <c r="R98" s="673"/>
      <c r="S98" s="89">
        <f>5-(INT(COUNTBLANK(C101:C115))-10)</f>
        <v>4</v>
      </c>
      <c r="T98" s="90"/>
      <c r="W98" s="716"/>
      <c r="X98" s="716"/>
      <c r="Y98" s="716"/>
      <c r="Z98" s="146"/>
    </row>
    <row r="99" spans="1:26" s="97" customFormat="1" ht="30" customHeight="1">
      <c r="B99" s="674" t="s">
        <v>62</v>
      </c>
      <c r="C99" s="628" t="s">
        <v>17</v>
      </c>
      <c r="D99" s="628" t="s">
        <v>18</v>
      </c>
      <c r="E99" s="628" t="s">
        <v>19</v>
      </c>
      <c r="F99" s="628" t="s">
        <v>20</v>
      </c>
      <c r="G99" s="628" t="s">
        <v>21</v>
      </c>
      <c r="H99" s="628" t="s">
        <v>22</v>
      </c>
      <c r="I99" s="628" t="s">
        <v>23</v>
      </c>
      <c r="J99" s="694" t="s">
        <v>77</v>
      </c>
      <c r="K99" s="695"/>
      <c r="L99" s="695"/>
      <c r="M99" s="696"/>
      <c r="N99" s="628" t="s">
        <v>140</v>
      </c>
      <c r="O99" s="628" t="s">
        <v>141</v>
      </c>
      <c r="P99" s="92" t="s">
        <v>142</v>
      </c>
      <c r="Q99" s="92"/>
      <c r="R99" s="628" t="s">
        <v>143</v>
      </c>
      <c r="S99" s="628" t="s">
        <v>144</v>
      </c>
      <c r="T99" s="628" t="s">
        <v>268</v>
      </c>
      <c r="U99" s="98"/>
      <c r="V99" s="98"/>
      <c r="W99" s="147"/>
      <c r="X99" s="148"/>
      <c r="Y99" s="148"/>
      <c r="Z99" s="149"/>
    </row>
    <row r="100" spans="1:26" s="97" customFormat="1" ht="90.75" customHeight="1">
      <c r="B100" s="675"/>
      <c r="C100" s="629"/>
      <c r="D100" s="629"/>
      <c r="E100" s="629"/>
      <c r="F100" s="629"/>
      <c r="G100" s="629"/>
      <c r="H100" s="629"/>
      <c r="I100" s="629"/>
      <c r="J100" s="640" t="s">
        <v>146</v>
      </c>
      <c r="K100" s="641"/>
      <c r="L100" s="641"/>
      <c r="M100" s="642"/>
      <c r="N100" s="629"/>
      <c r="O100" s="629"/>
      <c r="P100" s="91" t="s">
        <v>15</v>
      </c>
      <c r="Q100" s="91" t="s">
        <v>145</v>
      </c>
      <c r="R100" s="629"/>
      <c r="S100" s="629"/>
      <c r="T100" s="629"/>
      <c r="U100" s="98"/>
      <c r="V100" s="98"/>
      <c r="W100" s="147"/>
      <c r="X100" s="148"/>
      <c r="Y100" s="148"/>
      <c r="Z100" s="149"/>
    </row>
    <row r="101" spans="1:26" s="93" customFormat="1" ht="24.95" customHeight="1">
      <c r="A101" s="99"/>
      <c r="B101" s="676">
        <v>1</v>
      </c>
      <c r="C101" s="679">
        <v>38</v>
      </c>
      <c r="D101" s="679">
        <v>163</v>
      </c>
      <c r="E101" s="679" t="s">
        <v>823</v>
      </c>
      <c r="F101" s="679" t="s">
        <v>827</v>
      </c>
      <c r="G101" s="682">
        <v>1228.47</v>
      </c>
      <c r="H101" s="688" t="s">
        <v>137</v>
      </c>
      <c r="I101" s="691">
        <v>1</v>
      </c>
      <c r="J101" s="584" t="s">
        <v>792</v>
      </c>
      <c r="K101" s="94">
        <v>721015</v>
      </c>
      <c r="L101" s="630" t="s">
        <v>792</v>
      </c>
      <c r="M101" s="633">
        <v>721214</v>
      </c>
      <c r="N101" s="643" t="s">
        <v>793</v>
      </c>
      <c r="O101" s="643" t="s">
        <v>794</v>
      </c>
      <c r="P101" s="646"/>
      <c r="Q101" s="649" t="s">
        <v>886</v>
      </c>
      <c r="R101" s="649" t="s">
        <v>882</v>
      </c>
      <c r="S101" s="652">
        <f>(IF(COUNTIF(J101:J103,"CUMPLE")+COUNTIF(L101:L103,"CUMPLE")&gt;=1,(G101*I101),0))*(IF(N101="PRESENTÓ CERTIFICADO",1,0))*(IF(O101="ACORDE A ITEM 5.2.1 (T.R.)",1,0) )*( IF(OR(Q101="SIN OBSERVACIÓN", Q101="REQUERIMIENTOS SUBSANADOS"),1,0))*(IF(OR(R101="NINGUNO", R101="CUMPLEN CON LO SOLICITADO"),1,0))</f>
        <v>1228.47</v>
      </c>
      <c r="T101" s="636" t="s">
        <v>803</v>
      </c>
      <c r="W101" s="147"/>
      <c r="X101" s="148"/>
      <c r="Y101" s="148"/>
      <c r="Z101" s="149"/>
    </row>
    <row r="102" spans="1:26" s="93" customFormat="1" ht="24.95" customHeight="1">
      <c r="A102" s="99"/>
      <c r="B102" s="677"/>
      <c r="C102" s="680"/>
      <c r="D102" s="680"/>
      <c r="E102" s="680"/>
      <c r="F102" s="680"/>
      <c r="G102" s="683"/>
      <c r="H102" s="689"/>
      <c r="I102" s="692"/>
      <c r="J102" s="584" t="s">
        <v>792</v>
      </c>
      <c r="K102" s="94">
        <v>721029</v>
      </c>
      <c r="L102" s="631"/>
      <c r="M102" s="634"/>
      <c r="N102" s="644"/>
      <c r="O102" s="644"/>
      <c r="P102" s="647"/>
      <c r="Q102" s="650"/>
      <c r="R102" s="650"/>
      <c r="S102" s="653"/>
      <c r="T102" s="636"/>
      <c r="W102" s="147"/>
      <c r="X102" s="148"/>
      <c r="Y102" s="148"/>
      <c r="Z102" s="149"/>
    </row>
    <row r="103" spans="1:26" s="93" customFormat="1" ht="24.95" customHeight="1">
      <c r="A103" s="99"/>
      <c r="B103" s="678"/>
      <c r="C103" s="681"/>
      <c r="D103" s="681"/>
      <c r="E103" s="681"/>
      <c r="F103" s="681"/>
      <c r="G103" s="684"/>
      <c r="H103" s="690"/>
      <c r="I103" s="693"/>
      <c r="J103" s="584" t="s">
        <v>792</v>
      </c>
      <c r="K103" s="94">
        <v>721033</v>
      </c>
      <c r="L103" s="632"/>
      <c r="M103" s="635"/>
      <c r="N103" s="645"/>
      <c r="O103" s="645"/>
      <c r="P103" s="648"/>
      <c r="Q103" s="651"/>
      <c r="R103" s="651"/>
      <c r="S103" s="654"/>
      <c r="T103" s="636"/>
      <c r="W103" s="147"/>
      <c r="X103" s="148"/>
      <c r="Y103" s="148"/>
      <c r="Z103" s="149"/>
    </row>
    <row r="104" spans="1:26" s="93" customFormat="1" ht="24.95" customHeight="1">
      <c r="A104" s="99"/>
      <c r="B104" s="676">
        <v>2</v>
      </c>
      <c r="C104" s="707">
        <v>39</v>
      </c>
      <c r="D104" s="707">
        <v>167</v>
      </c>
      <c r="E104" s="707" t="s">
        <v>824</v>
      </c>
      <c r="F104" s="707" t="s">
        <v>827</v>
      </c>
      <c r="G104" s="710">
        <v>1199.21</v>
      </c>
      <c r="H104" s="688" t="s">
        <v>137</v>
      </c>
      <c r="I104" s="713">
        <v>1</v>
      </c>
      <c r="J104" s="584" t="s">
        <v>792</v>
      </c>
      <c r="K104" s="100">
        <v>721015</v>
      </c>
      <c r="L104" s="630" t="s">
        <v>792</v>
      </c>
      <c r="M104" s="637">
        <v>721214</v>
      </c>
      <c r="N104" s="643" t="s">
        <v>793</v>
      </c>
      <c r="O104" s="643" t="s">
        <v>794</v>
      </c>
      <c r="P104" s="646"/>
      <c r="Q104" s="649" t="s">
        <v>795</v>
      </c>
      <c r="R104" s="649" t="s">
        <v>796</v>
      </c>
      <c r="S104" s="652">
        <f>(IF(COUNTIF(J104:J106,"CUMPLE")+COUNTIF(L104:L106,"CUMPLE")&gt;=1,(G104*I104),0))*(IF(N104="PRESENTÓ CERTIFICADO",1,0))*(IF(O104="ACORDE A ITEM 5.2.1 (T.R.)",1,0) )*( IF(OR(Q104="SIN OBSERVACIÓN", Q104="REQUERIMIENTOS SUBSANADOS"),1,0))*(IF(OR(R104="NINGUNO", R104="CUMPLEN CON LO SOLICITADO"),1,0))</f>
        <v>1199.21</v>
      </c>
      <c r="T104" s="636" t="s">
        <v>803</v>
      </c>
      <c r="W104" s="147"/>
      <c r="X104" s="148"/>
      <c r="Y104" s="148"/>
      <c r="Z104" s="149"/>
    </row>
    <row r="105" spans="1:26" s="93" customFormat="1" ht="24.95" customHeight="1">
      <c r="A105" s="99"/>
      <c r="B105" s="677"/>
      <c r="C105" s="708"/>
      <c r="D105" s="708"/>
      <c r="E105" s="708"/>
      <c r="F105" s="708"/>
      <c r="G105" s="711"/>
      <c r="H105" s="689"/>
      <c r="I105" s="714"/>
      <c r="J105" s="584" t="s">
        <v>792</v>
      </c>
      <c r="K105" s="100">
        <v>721029</v>
      </c>
      <c r="L105" s="631"/>
      <c r="M105" s="638"/>
      <c r="N105" s="644"/>
      <c r="O105" s="644"/>
      <c r="P105" s="647"/>
      <c r="Q105" s="650"/>
      <c r="R105" s="650"/>
      <c r="S105" s="653"/>
      <c r="T105" s="636"/>
      <c r="W105" s="147"/>
      <c r="X105" s="148"/>
      <c r="Y105" s="148"/>
      <c r="Z105" s="149"/>
    </row>
    <row r="106" spans="1:26" s="93" customFormat="1" ht="24.95" customHeight="1">
      <c r="A106" s="99"/>
      <c r="B106" s="678"/>
      <c r="C106" s="709"/>
      <c r="D106" s="709"/>
      <c r="E106" s="709"/>
      <c r="F106" s="709"/>
      <c r="G106" s="712"/>
      <c r="H106" s="690"/>
      <c r="I106" s="715"/>
      <c r="J106" s="584" t="s">
        <v>792</v>
      </c>
      <c r="K106" s="100">
        <v>721033</v>
      </c>
      <c r="L106" s="632"/>
      <c r="M106" s="639"/>
      <c r="N106" s="645"/>
      <c r="O106" s="645"/>
      <c r="P106" s="648"/>
      <c r="Q106" s="651"/>
      <c r="R106" s="651"/>
      <c r="S106" s="654"/>
      <c r="T106" s="636"/>
      <c r="W106" s="147"/>
      <c r="X106" s="148"/>
      <c r="Y106" s="148"/>
      <c r="Z106" s="149"/>
    </row>
    <row r="107" spans="1:26" s="93" customFormat="1" ht="24.95" customHeight="1">
      <c r="A107" s="99"/>
      <c r="B107" s="676">
        <v>3</v>
      </c>
      <c r="C107" s="679">
        <v>44</v>
      </c>
      <c r="D107" s="679">
        <v>183</v>
      </c>
      <c r="E107" s="679" t="s">
        <v>825</v>
      </c>
      <c r="F107" s="679" t="s">
        <v>827</v>
      </c>
      <c r="G107" s="682">
        <v>471.1</v>
      </c>
      <c r="H107" s="688" t="s">
        <v>137</v>
      </c>
      <c r="I107" s="691">
        <v>1</v>
      </c>
      <c r="J107" s="584" t="s">
        <v>792</v>
      </c>
      <c r="K107" s="94">
        <v>721015</v>
      </c>
      <c r="L107" s="630" t="s">
        <v>792</v>
      </c>
      <c r="M107" s="633">
        <v>721214</v>
      </c>
      <c r="N107" s="643" t="s">
        <v>793</v>
      </c>
      <c r="O107" s="643" t="s">
        <v>794</v>
      </c>
      <c r="P107" s="646"/>
      <c r="Q107" s="649" t="s">
        <v>795</v>
      </c>
      <c r="R107" s="649" t="s">
        <v>796</v>
      </c>
      <c r="S107" s="652">
        <f>(IF(COUNTIF(J107:J109,"CUMPLE")+COUNTIF(L107:L109,"CUMPLE")&gt;=1,(G107*I107),0))*(IF(N107="PRESENTÓ CERTIFICADO",1,0))*(IF(O107="ACORDE A ITEM 5.2.1 (T.R.)",1,0) )*( IF(OR(Q107="SIN OBSERVACIÓN", Q107="REQUERIMIENTOS SUBSANADOS"),1,0))*(IF(OR(R107="NINGUNO", R107="CUMPLEN CON LO SOLICITADO"),1,0))</f>
        <v>471.1</v>
      </c>
      <c r="T107" s="636" t="s">
        <v>797</v>
      </c>
      <c r="W107" s="147"/>
      <c r="X107" s="148"/>
      <c r="Y107" s="148"/>
      <c r="Z107" s="149"/>
    </row>
    <row r="108" spans="1:26" s="93" customFormat="1" ht="24.95" customHeight="1">
      <c r="A108" s="99"/>
      <c r="B108" s="677"/>
      <c r="C108" s="680"/>
      <c r="D108" s="680"/>
      <c r="E108" s="680"/>
      <c r="F108" s="680"/>
      <c r="G108" s="683"/>
      <c r="H108" s="689"/>
      <c r="I108" s="692"/>
      <c r="J108" s="584" t="s">
        <v>792</v>
      </c>
      <c r="K108" s="94">
        <v>721029</v>
      </c>
      <c r="L108" s="631"/>
      <c r="M108" s="634"/>
      <c r="N108" s="644"/>
      <c r="O108" s="644"/>
      <c r="P108" s="647"/>
      <c r="Q108" s="650"/>
      <c r="R108" s="650"/>
      <c r="S108" s="653"/>
      <c r="T108" s="636"/>
      <c r="W108" s="147"/>
      <c r="X108" s="148"/>
      <c r="Y108" s="148"/>
      <c r="Z108" s="149"/>
    </row>
    <row r="109" spans="1:26" s="93" customFormat="1" ht="24.95" customHeight="1">
      <c r="A109" s="99"/>
      <c r="B109" s="678"/>
      <c r="C109" s="681"/>
      <c r="D109" s="681"/>
      <c r="E109" s="681"/>
      <c r="F109" s="681"/>
      <c r="G109" s="684"/>
      <c r="H109" s="690"/>
      <c r="I109" s="693"/>
      <c r="J109" s="584" t="s">
        <v>792</v>
      </c>
      <c r="K109" s="94">
        <v>721033</v>
      </c>
      <c r="L109" s="632"/>
      <c r="M109" s="635"/>
      <c r="N109" s="645"/>
      <c r="O109" s="645"/>
      <c r="P109" s="648"/>
      <c r="Q109" s="651"/>
      <c r="R109" s="651"/>
      <c r="S109" s="654"/>
      <c r="T109" s="636"/>
      <c r="W109" s="147"/>
      <c r="X109" s="148"/>
      <c r="Y109" s="148"/>
      <c r="Z109" s="149"/>
    </row>
    <row r="110" spans="1:26" s="93" customFormat="1" ht="24.95" customHeight="1">
      <c r="A110" s="99"/>
      <c r="B110" s="676">
        <v>4</v>
      </c>
      <c r="C110" s="707">
        <v>45</v>
      </c>
      <c r="D110" s="707">
        <v>186</v>
      </c>
      <c r="E110" s="707" t="s">
        <v>826</v>
      </c>
      <c r="F110" s="707" t="s">
        <v>828</v>
      </c>
      <c r="G110" s="710">
        <v>2281.16</v>
      </c>
      <c r="H110" s="688" t="s">
        <v>137</v>
      </c>
      <c r="I110" s="713">
        <v>1</v>
      </c>
      <c r="J110" s="584" t="s">
        <v>792</v>
      </c>
      <c r="K110" s="100">
        <v>721015</v>
      </c>
      <c r="L110" s="630" t="s">
        <v>792</v>
      </c>
      <c r="M110" s="637">
        <v>721214</v>
      </c>
      <c r="N110" s="643" t="s">
        <v>793</v>
      </c>
      <c r="O110" s="643" t="s">
        <v>794</v>
      </c>
      <c r="P110" s="646"/>
      <c r="Q110" s="649" t="s">
        <v>795</v>
      </c>
      <c r="R110" s="649" t="s">
        <v>796</v>
      </c>
      <c r="S110" s="652">
        <f t="shared" ref="S110" si="9">(IF(COUNTIF(J110:J112,"CUMPLE")+COUNTIF(L110:L112,"CUMPLE")&gt;=1,(G110*I110),0))*(IF(N110="PRESENTÓ CERTIFICADO",1,0))*(IF(O110="ACORDE A ITEM 5.2.1 (T.R.)",1,0) )*( IF(OR(Q110="SIN OBSERVACIÓN", Q110="REQUERIMIENTOS SUBSANADOS"),1,0))*(IF(OR(R110="NINGUNO", R110="CUMPLEN CON LO SOLICITADO"),1,0))</f>
        <v>2281.16</v>
      </c>
      <c r="T110" s="636" t="s">
        <v>797</v>
      </c>
      <c r="W110" s="147"/>
      <c r="X110" s="148"/>
      <c r="Y110" s="148"/>
      <c r="Z110" s="149"/>
    </row>
    <row r="111" spans="1:26" s="93" customFormat="1" ht="24.95" customHeight="1">
      <c r="A111" s="99"/>
      <c r="B111" s="677"/>
      <c r="C111" s="708"/>
      <c r="D111" s="708"/>
      <c r="E111" s="708"/>
      <c r="F111" s="708"/>
      <c r="G111" s="711"/>
      <c r="H111" s="689"/>
      <c r="I111" s="714"/>
      <c r="J111" s="584" t="s">
        <v>792</v>
      </c>
      <c r="K111" s="100">
        <v>721029</v>
      </c>
      <c r="L111" s="631"/>
      <c r="M111" s="638"/>
      <c r="N111" s="644"/>
      <c r="O111" s="644"/>
      <c r="P111" s="647"/>
      <c r="Q111" s="650"/>
      <c r="R111" s="650"/>
      <c r="S111" s="653"/>
      <c r="T111" s="636"/>
      <c r="W111" s="147"/>
      <c r="X111" s="148"/>
      <c r="Y111" s="148"/>
      <c r="Z111" s="149"/>
    </row>
    <row r="112" spans="1:26" s="93" customFormat="1" ht="24.95" customHeight="1">
      <c r="A112" s="99"/>
      <c r="B112" s="678"/>
      <c r="C112" s="709"/>
      <c r="D112" s="709"/>
      <c r="E112" s="709"/>
      <c r="F112" s="709"/>
      <c r="G112" s="712"/>
      <c r="H112" s="690"/>
      <c r="I112" s="715"/>
      <c r="J112" s="584" t="s">
        <v>792</v>
      </c>
      <c r="K112" s="100">
        <v>721033</v>
      </c>
      <c r="L112" s="632"/>
      <c r="M112" s="639"/>
      <c r="N112" s="645"/>
      <c r="O112" s="645"/>
      <c r="P112" s="648"/>
      <c r="Q112" s="651"/>
      <c r="R112" s="651"/>
      <c r="S112" s="654"/>
      <c r="T112" s="636"/>
      <c r="W112" s="147"/>
      <c r="X112" s="148"/>
      <c r="Y112" s="148"/>
      <c r="Z112" s="149"/>
    </row>
    <row r="113" spans="1:26" s="93" customFormat="1" ht="24.95" customHeight="1">
      <c r="A113" s="99"/>
      <c r="B113" s="676">
        <v>5</v>
      </c>
      <c r="C113" s="679"/>
      <c r="D113" s="679"/>
      <c r="E113" s="679"/>
      <c r="F113" s="679"/>
      <c r="G113" s="682"/>
      <c r="H113" s="688"/>
      <c r="I113" s="691"/>
      <c r="J113" s="584"/>
      <c r="K113" s="94">
        <v>721015</v>
      </c>
      <c r="L113" s="630"/>
      <c r="M113" s="633">
        <v>721214</v>
      </c>
      <c r="N113" s="643"/>
      <c r="O113" s="643"/>
      <c r="P113" s="646"/>
      <c r="Q113" s="649"/>
      <c r="R113" s="649"/>
      <c r="S113" s="652">
        <f t="shared" ref="S113" si="10">(IF(COUNTIF(J113:J115,"CUMPLE")+COUNTIF(L113:L115,"CUMPLE")&gt;=1,(G113*I113),0))*(IF(N113="PRESENTÓ CERTIFICADO",1,0))*(IF(O113="ACORDE A ITEM 5.2.1 (T.R.)",1,0) )*( IF(OR(Q113="SIN OBSERVACIÓN", Q113="REQUERIMIENTOS SUBSANADOS"),1,0))*(IF(OR(R113="NINGUNO", R113="CUMPLEN CON LO SOLICITADO"),1,0))</f>
        <v>0</v>
      </c>
      <c r="T113" s="636"/>
      <c r="W113" s="147"/>
      <c r="X113" s="148"/>
      <c r="Y113" s="148"/>
      <c r="Z113" s="149"/>
    </row>
    <row r="114" spans="1:26" s="93" customFormat="1" ht="24.95" customHeight="1">
      <c r="A114" s="99"/>
      <c r="B114" s="677"/>
      <c r="C114" s="680"/>
      <c r="D114" s="680"/>
      <c r="E114" s="680"/>
      <c r="F114" s="680"/>
      <c r="G114" s="683"/>
      <c r="H114" s="689"/>
      <c r="I114" s="692"/>
      <c r="J114" s="584"/>
      <c r="K114" s="94">
        <v>721029</v>
      </c>
      <c r="L114" s="631"/>
      <c r="M114" s="634"/>
      <c r="N114" s="644"/>
      <c r="O114" s="644"/>
      <c r="P114" s="647"/>
      <c r="Q114" s="650"/>
      <c r="R114" s="650"/>
      <c r="S114" s="653"/>
      <c r="T114" s="636"/>
    </row>
    <row r="115" spans="1:26" s="93" customFormat="1" ht="24.95" customHeight="1">
      <c r="A115" s="99"/>
      <c r="B115" s="678"/>
      <c r="C115" s="681"/>
      <c r="D115" s="681"/>
      <c r="E115" s="681"/>
      <c r="F115" s="681"/>
      <c r="G115" s="684"/>
      <c r="H115" s="690"/>
      <c r="I115" s="693"/>
      <c r="J115" s="584"/>
      <c r="K115" s="94">
        <v>721033</v>
      </c>
      <c r="L115" s="632"/>
      <c r="M115" s="635"/>
      <c r="N115" s="645"/>
      <c r="O115" s="645"/>
      <c r="P115" s="648"/>
      <c r="Q115" s="651"/>
      <c r="R115" s="651"/>
      <c r="S115" s="654"/>
      <c r="T115" s="636"/>
    </row>
    <row r="116" spans="1:26" s="90" customFormat="1" ht="24.95" customHeight="1">
      <c r="B116" s="655" t="str">
        <f>IF(S117=" "," ",IF(S117&gt;$C$6,"CUMPLE CON LA EXPERIENCIA REQUERIDA","NO CUMPLE CON LA EXPERIENCIA REQUERIDA"))</f>
        <v>CUMPLE CON LA EXPERIENCIA REQUERIDA</v>
      </c>
      <c r="C116" s="656"/>
      <c r="D116" s="656"/>
      <c r="E116" s="656"/>
      <c r="F116" s="656"/>
      <c r="G116" s="656"/>
      <c r="H116" s="656"/>
      <c r="I116" s="656"/>
      <c r="J116" s="656"/>
      <c r="K116" s="656"/>
      <c r="L116" s="656"/>
      <c r="M116" s="656"/>
      <c r="N116" s="656"/>
      <c r="O116" s="657"/>
      <c r="P116" s="661" t="s">
        <v>24</v>
      </c>
      <c r="Q116" s="662"/>
      <c r="R116" s="96"/>
      <c r="S116" s="95">
        <f>IF(COUNTIF(T101:T115,"SI")&gt;=1,SUM(S101:S115),0)</f>
        <v>5179.9400000000005</v>
      </c>
      <c r="T116" s="663" t="str">
        <f>IF(S117=" "," ",IF(S117&gt;$C$6,"CUMPLE","NO CUMPLE"))</f>
        <v>CUMPLE</v>
      </c>
      <c r="W116" s="150"/>
      <c r="X116" s="150"/>
      <c r="Y116" s="150"/>
      <c r="Z116" s="150"/>
    </row>
    <row r="117" spans="1:26" s="93" customFormat="1" ht="24.95" customHeight="1">
      <c r="B117" s="658"/>
      <c r="C117" s="659"/>
      <c r="D117" s="659"/>
      <c r="E117" s="659"/>
      <c r="F117" s="659"/>
      <c r="G117" s="659"/>
      <c r="H117" s="659"/>
      <c r="I117" s="659"/>
      <c r="J117" s="659"/>
      <c r="K117" s="659"/>
      <c r="L117" s="659"/>
      <c r="M117" s="659"/>
      <c r="N117" s="659"/>
      <c r="O117" s="660"/>
      <c r="P117" s="661" t="s">
        <v>26</v>
      </c>
      <c r="Q117" s="662"/>
      <c r="R117" s="96"/>
      <c r="S117" s="95">
        <f>IFERROR((S116/$K$6)," ")</f>
        <v>11.88059633027523</v>
      </c>
      <c r="T117" s="664"/>
    </row>
    <row r="118" spans="1:26" s="93" customFormat="1" ht="15.75" customHeight="1"/>
    <row r="120" spans="1:26" ht="36" customHeight="1">
      <c r="B120" s="583">
        <v>6</v>
      </c>
      <c r="C120" s="665" t="s">
        <v>139</v>
      </c>
      <c r="D120" s="666"/>
      <c r="E120" s="667"/>
      <c r="F120" s="668" t="str">
        <f>IFERROR(VLOOKUP(B120,OFERENTES,2,FALSE)," ")</f>
        <v>VERTICES INGENIERIA S.A.S.</v>
      </c>
      <c r="G120" s="669"/>
      <c r="H120" s="669"/>
      <c r="I120" s="669"/>
      <c r="J120" s="669"/>
      <c r="K120" s="669"/>
      <c r="L120" s="669"/>
      <c r="M120" s="669"/>
      <c r="N120" s="669"/>
      <c r="O120" s="670"/>
      <c r="P120" s="671" t="s">
        <v>642</v>
      </c>
      <c r="Q120" s="672"/>
      <c r="R120" s="673"/>
      <c r="S120" s="89">
        <f>5-(INT(COUNTBLANK(C123:C137))-10)</f>
        <v>5</v>
      </c>
      <c r="T120" s="90"/>
      <c r="W120" s="716"/>
      <c r="X120" s="716"/>
      <c r="Y120" s="716"/>
      <c r="Z120" s="146"/>
    </row>
    <row r="121" spans="1:26" s="97" customFormat="1" ht="30" customHeight="1">
      <c r="B121" s="674" t="s">
        <v>62</v>
      </c>
      <c r="C121" s="628" t="s">
        <v>17</v>
      </c>
      <c r="D121" s="628" t="s">
        <v>18</v>
      </c>
      <c r="E121" s="628" t="s">
        <v>19</v>
      </c>
      <c r="F121" s="628" t="s">
        <v>20</v>
      </c>
      <c r="G121" s="628" t="s">
        <v>21</v>
      </c>
      <c r="H121" s="628" t="s">
        <v>22</v>
      </c>
      <c r="I121" s="628" t="s">
        <v>23</v>
      </c>
      <c r="J121" s="694" t="s">
        <v>77</v>
      </c>
      <c r="K121" s="695"/>
      <c r="L121" s="695"/>
      <c r="M121" s="696"/>
      <c r="N121" s="628" t="s">
        <v>140</v>
      </c>
      <c r="O121" s="628" t="s">
        <v>141</v>
      </c>
      <c r="P121" s="92" t="s">
        <v>142</v>
      </c>
      <c r="Q121" s="92"/>
      <c r="R121" s="628" t="s">
        <v>143</v>
      </c>
      <c r="S121" s="628" t="s">
        <v>144</v>
      </c>
      <c r="T121" s="628" t="s">
        <v>268</v>
      </c>
      <c r="U121" s="98"/>
      <c r="V121" s="98"/>
      <c r="W121" s="147"/>
      <c r="X121" s="148"/>
      <c r="Y121" s="148"/>
      <c r="Z121" s="149"/>
    </row>
    <row r="122" spans="1:26" s="97" customFormat="1" ht="90.75" customHeight="1">
      <c r="B122" s="675"/>
      <c r="C122" s="629"/>
      <c r="D122" s="629"/>
      <c r="E122" s="629"/>
      <c r="F122" s="629"/>
      <c r="G122" s="629"/>
      <c r="H122" s="629"/>
      <c r="I122" s="629"/>
      <c r="J122" s="640" t="s">
        <v>146</v>
      </c>
      <c r="K122" s="641"/>
      <c r="L122" s="641"/>
      <c r="M122" s="642"/>
      <c r="N122" s="629"/>
      <c r="O122" s="629"/>
      <c r="P122" s="91" t="s">
        <v>15</v>
      </c>
      <c r="Q122" s="91" t="s">
        <v>145</v>
      </c>
      <c r="R122" s="629"/>
      <c r="S122" s="629"/>
      <c r="T122" s="629"/>
      <c r="U122" s="98"/>
      <c r="V122" s="98"/>
      <c r="W122" s="147"/>
      <c r="X122" s="148"/>
      <c r="Y122" s="148"/>
      <c r="Z122" s="149"/>
    </row>
    <row r="123" spans="1:26" s="93" customFormat="1" ht="24.95" customHeight="1">
      <c r="A123" s="99"/>
      <c r="B123" s="676">
        <v>1</v>
      </c>
      <c r="C123" s="679">
        <v>39</v>
      </c>
      <c r="D123" s="679">
        <v>23</v>
      </c>
      <c r="E123" s="679" t="s">
        <v>829</v>
      </c>
      <c r="F123" s="679" t="s">
        <v>834</v>
      </c>
      <c r="G123" s="682">
        <v>1763.85</v>
      </c>
      <c r="H123" s="688" t="s">
        <v>818</v>
      </c>
      <c r="I123" s="691">
        <v>0.5</v>
      </c>
      <c r="J123" s="584" t="s">
        <v>792</v>
      </c>
      <c r="K123" s="94">
        <v>721015</v>
      </c>
      <c r="L123" s="630" t="s">
        <v>792</v>
      </c>
      <c r="M123" s="633">
        <v>721214</v>
      </c>
      <c r="N123" s="643" t="s">
        <v>793</v>
      </c>
      <c r="O123" s="643" t="s">
        <v>794</v>
      </c>
      <c r="P123" s="646"/>
      <c r="Q123" s="649" t="s">
        <v>795</v>
      </c>
      <c r="R123" s="649" t="s">
        <v>796</v>
      </c>
      <c r="S123" s="652">
        <f>(IF(COUNTIF(J123:J125,"CUMPLE")+COUNTIF(L123:L125,"CUMPLE")&gt;=1,(G123*I123),0))*(IF(N123="PRESENTÓ CERTIFICADO",1,0))*(IF(O123="ACORDE A ITEM 5.2.1 (T.R.)",1,0) )*( IF(OR(Q123="SIN OBSERVACIÓN", Q123="REQUERIMIENTOS SUBSANADOS"),1,0))*(IF(OR(R123="NINGUNO", R123="CUMPLEN CON LO SOLICITADO"),1,0))</f>
        <v>881.92499999999995</v>
      </c>
      <c r="T123" s="636" t="s">
        <v>797</v>
      </c>
      <c r="W123" s="147"/>
      <c r="X123" s="148"/>
      <c r="Y123" s="148"/>
      <c r="Z123" s="149"/>
    </row>
    <row r="124" spans="1:26" s="93" customFormat="1" ht="24.95" customHeight="1">
      <c r="A124" s="99"/>
      <c r="B124" s="677"/>
      <c r="C124" s="680"/>
      <c r="D124" s="680"/>
      <c r="E124" s="680"/>
      <c r="F124" s="680"/>
      <c r="G124" s="683"/>
      <c r="H124" s="689"/>
      <c r="I124" s="692"/>
      <c r="J124" s="584" t="s">
        <v>792</v>
      </c>
      <c r="K124" s="94">
        <v>721029</v>
      </c>
      <c r="L124" s="631"/>
      <c r="M124" s="634"/>
      <c r="N124" s="644"/>
      <c r="O124" s="644"/>
      <c r="P124" s="647"/>
      <c r="Q124" s="650"/>
      <c r="R124" s="650"/>
      <c r="S124" s="653"/>
      <c r="T124" s="636"/>
      <c r="W124" s="147"/>
      <c r="X124" s="148"/>
      <c r="Y124" s="148"/>
      <c r="Z124" s="149"/>
    </row>
    <row r="125" spans="1:26" s="93" customFormat="1" ht="24.95" customHeight="1">
      <c r="A125" s="99"/>
      <c r="B125" s="678"/>
      <c r="C125" s="681"/>
      <c r="D125" s="681"/>
      <c r="E125" s="681"/>
      <c r="F125" s="681"/>
      <c r="G125" s="684"/>
      <c r="H125" s="690"/>
      <c r="I125" s="693"/>
      <c r="J125" s="584" t="s">
        <v>792</v>
      </c>
      <c r="K125" s="94">
        <v>721033</v>
      </c>
      <c r="L125" s="632"/>
      <c r="M125" s="635"/>
      <c r="N125" s="645"/>
      <c r="O125" s="645"/>
      <c r="P125" s="648"/>
      <c r="Q125" s="651"/>
      <c r="R125" s="651"/>
      <c r="S125" s="654"/>
      <c r="T125" s="636"/>
      <c r="W125" s="147"/>
      <c r="X125" s="148"/>
      <c r="Y125" s="148"/>
      <c r="Z125" s="149"/>
    </row>
    <row r="126" spans="1:26" s="93" customFormat="1" ht="24.95" customHeight="1">
      <c r="A126" s="99"/>
      <c r="B126" s="676">
        <v>2</v>
      </c>
      <c r="C126" s="707">
        <v>51</v>
      </c>
      <c r="D126" s="707">
        <v>28</v>
      </c>
      <c r="E126" s="707" t="s">
        <v>830</v>
      </c>
      <c r="F126" s="707" t="s">
        <v>835</v>
      </c>
      <c r="G126" s="710">
        <v>2769.24</v>
      </c>
      <c r="H126" s="688" t="s">
        <v>818</v>
      </c>
      <c r="I126" s="713">
        <v>0.4</v>
      </c>
      <c r="J126" s="584" t="s">
        <v>792</v>
      </c>
      <c r="K126" s="100">
        <v>721015</v>
      </c>
      <c r="L126" s="630" t="s">
        <v>792</v>
      </c>
      <c r="M126" s="637">
        <v>721214</v>
      </c>
      <c r="N126" s="643" t="s">
        <v>793</v>
      </c>
      <c r="O126" s="643" t="s">
        <v>794</v>
      </c>
      <c r="P126" s="646"/>
      <c r="Q126" s="649" t="s">
        <v>795</v>
      </c>
      <c r="R126" s="649" t="s">
        <v>796</v>
      </c>
      <c r="S126" s="652">
        <f>(IF(COUNTIF(J126:J128,"CUMPLE")+COUNTIF(L126:L128,"CUMPLE")&gt;=1,(G126*I126),0))*(IF(N126="PRESENTÓ CERTIFICADO",1,0))*(IF(O126="ACORDE A ITEM 5.2.1 (T.R.)",1,0) )*( IF(OR(Q126="SIN OBSERVACIÓN", Q126="REQUERIMIENTOS SUBSANADOS"),1,0))*(IF(OR(R126="NINGUNO", R126="CUMPLEN CON LO SOLICITADO"),1,0))</f>
        <v>1107.6959999999999</v>
      </c>
      <c r="T126" s="636" t="s">
        <v>797</v>
      </c>
      <c r="W126" s="147"/>
      <c r="X126" s="148"/>
      <c r="Y126" s="148"/>
      <c r="Z126" s="149"/>
    </row>
    <row r="127" spans="1:26" s="93" customFormat="1" ht="24.95" customHeight="1">
      <c r="A127" s="99"/>
      <c r="B127" s="677"/>
      <c r="C127" s="708"/>
      <c r="D127" s="708"/>
      <c r="E127" s="708"/>
      <c r="F127" s="708"/>
      <c r="G127" s="711"/>
      <c r="H127" s="689"/>
      <c r="I127" s="714"/>
      <c r="J127" s="584" t="s">
        <v>792</v>
      </c>
      <c r="K127" s="100">
        <v>721029</v>
      </c>
      <c r="L127" s="631"/>
      <c r="M127" s="638"/>
      <c r="N127" s="644"/>
      <c r="O127" s="644"/>
      <c r="P127" s="647"/>
      <c r="Q127" s="650"/>
      <c r="R127" s="650"/>
      <c r="S127" s="653"/>
      <c r="T127" s="636"/>
      <c r="W127" s="147"/>
      <c r="X127" s="148"/>
      <c r="Y127" s="148"/>
      <c r="Z127" s="149"/>
    </row>
    <row r="128" spans="1:26" s="93" customFormat="1" ht="24.95" customHeight="1">
      <c r="A128" s="99"/>
      <c r="B128" s="678"/>
      <c r="C128" s="709"/>
      <c r="D128" s="709"/>
      <c r="E128" s="709"/>
      <c r="F128" s="709"/>
      <c r="G128" s="712"/>
      <c r="H128" s="690"/>
      <c r="I128" s="715"/>
      <c r="J128" s="584" t="s">
        <v>792</v>
      </c>
      <c r="K128" s="100">
        <v>721033</v>
      </c>
      <c r="L128" s="632"/>
      <c r="M128" s="639"/>
      <c r="N128" s="645"/>
      <c r="O128" s="645"/>
      <c r="P128" s="648"/>
      <c r="Q128" s="651"/>
      <c r="R128" s="651"/>
      <c r="S128" s="654"/>
      <c r="T128" s="636"/>
      <c r="W128" s="147"/>
      <c r="X128" s="148"/>
      <c r="Y128" s="148"/>
      <c r="Z128" s="149"/>
    </row>
    <row r="129" spans="1:26" s="93" customFormat="1" ht="24.95" customHeight="1">
      <c r="A129" s="99"/>
      <c r="B129" s="676">
        <v>3</v>
      </c>
      <c r="C129" s="679">
        <v>52</v>
      </c>
      <c r="D129" s="679">
        <v>32</v>
      </c>
      <c r="E129" s="679" t="s">
        <v>831</v>
      </c>
      <c r="F129" s="679" t="s">
        <v>835</v>
      </c>
      <c r="G129" s="682">
        <v>1329.98</v>
      </c>
      <c r="H129" s="688" t="s">
        <v>818</v>
      </c>
      <c r="I129" s="691">
        <v>0.4</v>
      </c>
      <c r="J129" s="584" t="s">
        <v>792</v>
      </c>
      <c r="K129" s="94">
        <v>721015</v>
      </c>
      <c r="L129" s="630" t="s">
        <v>792</v>
      </c>
      <c r="M129" s="633">
        <v>721214</v>
      </c>
      <c r="N129" s="643" t="s">
        <v>793</v>
      </c>
      <c r="O129" s="643" t="s">
        <v>794</v>
      </c>
      <c r="P129" s="646"/>
      <c r="Q129" s="649" t="s">
        <v>795</v>
      </c>
      <c r="R129" s="649" t="s">
        <v>796</v>
      </c>
      <c r="S129" s="652">
        <f>(IF(COUNTIF(J129:J131,"CUMPLE")+COUNTIF(L129:L131,"CUMPLE")&gt;=1,(G129*I129),0))*(IF(N129="PRESENTÓ CERTIFICADO",1,0))*(IF(O129="ACORDE A ITEM 5.2.1 (T.R.)",1,0) )*( IF(OR(Q129="SIN OBSERVACIÓN", Q129="REQUERIMIENTOS SUBSANADOS"),1,0))*(IF(OR(R129="NINGUNO", R129="CUMPLEN CON LO SOLICITADO"),1,0))</f>
        <v>531.99200000000008</v>
      </c>
      <c r="T129" s="636" t="s">
        <v>803</v>
      </c>
      <c r="W129" s="147"/>
      <c r="X129" s="148"/>
      <c r="Y129" s="148"/>
      <c r="Z129" s="149"/>
    </row>
    <row r="130" spans="1:26" s="93" customFormat="1" ht="24.95" customHeight="1">
      <c r="A130" s="99"/>
      <c r="B130" s="677"/>
      <c r="C130" s="680"/>
      <c r="D130" s="680"/>
      <c r="E130" s="680"/>
      <c r="F130" s="680"/>
      <c r="G130" s="683"/>
      <c r="H130" s="689"/>
      <c r="I130" s="692"/>
      <c r="J130" s="584" t="s">
        <v>792</v>
      </c>
      <c r="K130" s="94">
        <v>721029</v>
      </c>
      <c r="L130" s="631"/>
      <c r="M130" s="634"/>
      <c r="N130" s="644"/>
      <c r="O130" s="644"/>
      <c r="P130" s="647"/>
      <c r="Q130" s="650"/>
      <c r="R130" s="650"/>
      <c r="S130" s="653"/>
      <c r="T130" s="636"/>
      <c r="W130" s="147"/>
      <c r="X130" s="148"/>
      <c r="Y130" s="148"/>
      <c r="Z130" s="149"/>
    </row>
    <row r="131" spans="1:26" s="93" customFormat="1" ht="24.95" customHeight="1">
      <c r="A131" s="99"/>
      <c r="B131" s="678"/>
      <c r="C131" s="681"/>
      <c r="D131" s="681"/>
      <c r="E131" s="681"/>
      <c r="F131" s="681"/>
      <c r="G131" s="684"/>
      <c r="H131" s="690"/>
      <c r="I131" s="693"/>
      <c r="J131" s="584" t="s">
        <v>792</v>
      </c>
      <c r="K131" s="94">
        <v>721033</v>
      </c>
      <c r="L131" s="632"/>
      <c r="M131" s="635"/>
      <c r="N131" s="645"/>
      <c r="O131" s="645"/>
      <c r="P131" s="648"/>
      <c r="Q131" s="651"/>
      <c r="R131" s="651"/>
      <c r="S131" s="654"/>
      <c r="T131" s="636"/>
      <c r="W131" s="147"/>
      <c r="X131" s="148"/>
      <c r="Y131" s="148"/>
      <c r="Z131" s="149"/>
    </row>
    <row r="132" spans="1:26" s="93" customFormat="1" ht="24.95" customHeight="1">
      <c r="A132" s="99"/>
      <c r="B132" s="676">
        <v>4</v>
      </c>
      <c r="C132" s="707">
        <v>59</v>
      </c>
      <c r="D132" s="707">
        <v>33</v>
      </c>
      <c r="E132" s="707" t="s">
        <v>832</v>
      </c>
      <c r="F132" s="707" t="s">
        <v>836</v>
      </c>
      <c r="G132" s="710">
        <v>408.03</v>
      </c>
      <c r="H132" s="688" t="s">
        <v>137</v>
      </c>
      <c r="I132" s="713">
        <v>1</v>
      </c>
      <c r="J132" s="584" t="s">
        <v>792</v>
      </c>
      <c r="K132" s="100">
        <v>721015</v>
      </c>
      <c r="L132" s="630" t="s">
        <v>792</v>
      </c>
      <c r="M132" s="637">
        <v>721214</v>
      </c>
      <c r="N132" s="643" t="s">
        <v>793</v>
      </c>
      <c r="O132" s="643" t="s">
        <v>794</v>
      </c>
      <c r="P132" s="646"/>
      <c r="Q132" s="649" t="s">
        <v>795</v>
      </c>
      <c r="R132" s="649" t="s">
        <v>796</v>
      </c>
      <c r="S132" s="652">
        <f t="shared" ref="S132" si="11">(IF(COUNTIF(J132:J134,"CUMPLE")+COUNTIF(L132:L134,"CUMPLE")&gt;=1,(G132*I132),0))*(IF(N132="PRESENTÓ CERTIFICADO",1,0))*(IF(O132="ACORDE A ITEM 5.2.1 (T.R.)",1,0) )*( IF(OR(Q132="SIN OBSERVACIÓN", Q132="REQUERIMIENTOS SUBSANADOS"),1,0))*(IF(OR(R132="NINGUNO", R132="CUMPLEN CON LO SOLICITADO"),1,0))</f>
        <v>408.03</v>
      </c>
      <c r="T132" s="636" t="s">
        <v>803</v>
      </c>
      <c r="W132" s="147"/>
      <c r="X132" s="148"/>
      <c r="Y132" s="148"/>
      <c r="Z132" s="149"/>
    </row>
    <row r="133" spans="1:26" s="93" customFormat="1" ht="24.95" customHeight="1">
      <c r="A133" s="99"/>
      <c r="B133" s="677"/>
      <c r="C133" s="708"/>
      <c r="D133" s="708"/>
      <c r="E133" s="708"/>
      <c r="F133" s="708"/>
      <c r="G133" s="711"/>
      <c r="H133" s="689"/>
      <c r="I133" s="714"/>
      <c r="J133" s="584" t="s">
        <v>792</v>
      </c>
      <c r="K133" s="100">
        <v>721029</v>
      </c>
      <c r="L133" s="631"/>
      <c r="M133" s="638"/>
      <c r="N133" s="644"/>
      <c r="O133" s="644"/>
      <c r="P133" s="647"/>
      <c r="Q133" s="650"/>
      <c r="R133" s="650"/>
      <c r="S133" s="653"/>
      <c r="T133" s="636"/>
      <c r="W133" s="147"/>
      <c r="X133" s="148"/>
      <c r="Y133" s="148"/>
      <c r="Z133" s="149"/>
    </row>
    <row r="134" spans="1:26" s="93" customFormat="1" ht="24.95" customHeight="1">
      <c r="A134" s="99"/>
      <c r="B134" s="678"/>
      <c r="C134" s="709"/>
      <c r="D134" s="709"/>
      <c r="E134" s="709"/>
      <c r="F134" s="709"/>
      <c r="G134" s="712"/>
      <c r="H134" s="690"/>
      <c r="I134" s="715"/>
      <c r="J134" s="584" t="s">
        <v>792</v>
      </c>
      <c r="K134" s="100">
        <v>721033</v>
      </c>
      <c r="L134" s="632"/>
      <c r="M134" s="639"/>
      <c r="N134" s="645"/>
      <c r="O134" s="645"/>
      <c r="P134" s="648"/>
      <c r="Q134" s="651"/>
      <c r="R134" s="651"/>
      <c r="S134" s="654"/>
      <c r="T134" s="636"/>
      <c r="W134" s="147"/>
      <c r="X134" s="148"/>
      <c r="Y134" s="148"/>
      <c r="Z134" s="149"/>
    </row>
    <row r="135" spans="1:26" s="93" customFormat="1" ht="24.95" customHeight="1">
      <c r="A135" s="99"/>
      <c r="B135" s="676">
        <v>5</v>
      </c>
      <c r="C135" s="679">
        <v>60</v>
      </c>
      <c r="D135" s="679">
        <v>33</v>
      </c>
      <c r="E135" s="679" t="s">
        <v>833</v>
      </c>
      <c r="F135" s="679" t="s">
        <v>837</v>
      </c>
      <c r="G135" s="682">
        <v>408.57</v>
      </c>
      <c r="H135" s="688" t="s">
        <v>137</v>
      </c>
      <c r="I135" s="691">
        <v>1</v>
      </c>
      <c r="J135" s="584" t="s">
        <v>792</v>
      </c>
      <c r="K135" s="94">
        <v>721015</v>
      </c>
      <c r="L135" s="630" t="s">
        <v>792</v>
      </c>
      <c r="M135" s="633">
        <v>721214</v>
      </c>
      <c r="N135" s="643" t="s">
        <v>793</v>
      </c>
      <c r="O135" s="643" t="s">
        <v>794</v>
      </c>
      <c r="P135" s="646"/>
      <c r="Q135" s="649" t="s">
        <v>795</v>
      </c>
      <c r="R135" s="649" t="s">
        <v>796</v>
      </c>
      <c r="S135" s="652">
        <f t="shared" ref="S135" si="12">(IF(COUNTIF(J135:J137,"CUMPLE")+COUNTIF(L135:L137,"CUMPLE")&gt;=1,(G135*I135),0))*(IF(N135="PRESENTÓ CERTIFICADO",1,0))*(IF(O135="ACORDE A ITEM 5.2.1 (T.R.)",1,0) )*( IF(OR(Q135="SIN OBSERVACIÓN", Q135="REQUERIMIENTOS SUBSANADOS"),1,0))*(IF(OR(R135="NINGUNO", R135="CUMPLEN CON LO SOLICITADO"),1,0))</f>
        <v>408.57</v>
      </c>
      <c r="T135" s="636" t="s">
        <v>797</v>
      </c>
      <c r="W135" s="147"/>
      <c r="X135" s="148"/>
      <c r="Y135" s="148"/>
      <c r="Z135" s="149"/>
    </row>
    <row r="136" spans="1:26" s="93" customFormat="1" ht="24.95" customHeight="1">
      <c r="A136" s="99"/>
      <c r="B136" s="677"/>
      <c r="C136" s="680"/>
      <c r="D136" s="680"/>
      <c r="E136" s="680"/>
      <c r="F136" s="680"/>
      <c r="G136" s="683"/>
      <c r="H136" s="689"/>
      <c r="I136" s="692"/>
      <c r="J136" s="584" t="s">
        <v>792</v>
      </c>
      <c r="K136" s="94">
        <v>721029</v>
      </c>
      <c r="L136" s="631"/>
      <c r="M136" s="634"/>
      <c r="N136" s="644"/>
      <c r="O136" s="644"/>
      <c r="P136" s="647"/>
      <c r="Q136" s="650"/>
      <c r="R136" s="650"/>
      <c r="S136" s="653"/>
      <c r="T136" s="636"/>
    </row>
    <row r="137" spans="1:26" s="93" customFormat="1" ht="24.95" customHeight="1">
      <c r="A137" s="99"/>
      <c r="B137" s="678"/>
      <c r="C137" s="681"/>
      <c r="D137" s="681"/>
      <c r="E137" s="681"/>
      <c r="F137" s="681"/>
      <c r="G137" s="684"/>
      <c r="H137" s="690"/>
      <c r="I137" s="693"/>
      <c r="J137" s="584" t="s">
        <v>792</v>
      </c>
      <c r="K137" s="94">
        <v>721033</v>
      </c>
      <c r="L137" s="632"/>
      <c r="M137" s="635"/>
      <c r="N137" s="645"/>
      <c r="O137" s="645"/>
      <c r="P137" s="648"/>
      <c r="Q137" s="651"/>
      <c r="R137" s="651"/>
      <c r="S137" s="654"/>
      <c r="T137" s="636"/>
    </row>
    <row r="138" spans="1:26" s="90" customFormat="1" ht="24.95" customHeight="1">
      <c r="B138" s="655" t="str">
        <f>IF(S139=" "," ",IF(S139&gt;$C$6,"CUMPLE CON LA EXPERIENCIA REQUERIDA","NO CUMPLE CON LA EXPERIENCIA REQUERIDA"))</f>
        <v>CUMPLE CON LA EXPERIENCIA REQUERIDA</v>
      </c>
      <c r="C138" s="656"/>
      <c r="D138" s="656"/>
      <c r="E138" s="656"/>
      <c r="F138" s="656"/>
      <c r="G138" s="656"/>
      <c r="H138" s="656"/>
      <c r="I138" s="656"/>
      <c r="J138" s="656"/>
      <c r="K138" s="656"/>
      <c r="L138" s="656"/>
      <c r="M138" s="656"/>
      <c r="N138" s="656"/>
      <c r="O138" s="657"/>
      <c r="P138" s="661" t="s">
        <v>24</v>
      </c>
      <c r="Q138" s="662"/>
      <c r="R138" s="96"/>
      <c r="S138" s="95">
        <f>IF(COUNTIF(T123:T137,"SI")&gt;=1,SUM(S123:S137),0)</f>
        <v>3338.2130000000002</v>
      </c>
      <c r="T138" s="663" t="str">
        <f>IF(S139=" "," ",IF(S139&gt;$C$6,"CUMPLE","NO CUMPLE"))</f>
        <v>CUMPLE</v>
      </c>
      <c r="W138" s="150"/>
      <c r="X138" s="150"/>
      <c r="Y138" s="150"/>
      <c r="Z138" s="150"/>
    </row>
    <row r="139" spans="1:26" s="93" customFormat="1" ht="24.95" customHeight="1">
      <c r="B139" s="658"/>
      <c r="C139" s="659"/>
      <c r="D139" s="659"/>
      <c r="E139" s="659"/>
      <c r="F139" s="659"/>
      <c r="G139" s="659"/>
      <c r="H139" s="659"/>
      <c r="I139" s="659"/>
      <c r="J139" s="659"/>
      <c r="K139" s="659"/>
      <c r="L139" s="659"/>
      <c r="M139" s="659"/>
      <c r="N139" s="659"/>
      <c r="O139" s="660"/>
      <c r="P139" s="661" t="s">
        <v>26</v>
      </c>
      <c r="Q139" s="662"/>
      <c r="R139" s="96"/>
      <c r="S139" s="95">
        <f>IFERROR((S138/$K$6)," ")</f>
        <v>7.656451834862386</v>
      </c>
      <c r="T139" s="664"/>
    </row>
    <row r="142" spans="1:26" ht="36" customHeight="1">
      <c r="B142" s="583">
        <v>7</v>
      </c>
      <c r="C142" s="665" t="s">
        <v>139</v>
      </c>
      <c r="D142" s="666"/>
      <c r="E142" s="667"/>
      <c r="F142" s="668" t="str">
        <f>IFERROR(VLOOKUP(B142,OFERENTES,2,FALSE)," ")</f>
        <v>URBANICO S.A.S</v>
      </c>
      <c r="G142" s="669"/>
      <c r="H142" s="669"/>
      <c r="I142" s="669"/>
      <c r="J142" s="669"/>
      <c r="K142" s="669"/>
      <c r="L142" s="669"/>
      <c r="M142" s="669"/>
      <c r="N142" s="669"/>
      <c r="O142" s="670"/>
      <c r="P142" s="671" t="s">
        <v>642</v>
      </c>
      <c r="Q142" s="672"/>
      <c r="R142" s="673"/>
      <c r="S142" s="89">
        <f>5-(INT(COUNTBLANK(C145:C159))-10)</f>
        <v>4</v>
      </c>
      <c r="T142" s="90"/>
      <c r="W142" s="716"/>
      <c r="X142" s="716"/>
      <c r="Y142" s="716"/>
      <c r="Z142" s="146"/>
    </row>
    <row r="143" spans="1:26" s="97" customFormat="1" ht="30" customHeight="1">
      <c r="B143" s="674" t="s">
        <v>62</v>
      </c>
      <c r="C143" s="628" t="s">
        <v>17</v>
      </c>
      <c r="D143" s="628" t="s">
        <v>18</v>
      </c>
      <c r="E143" s="628" t="s">
        <v>19</v>
      </c>
      <c r="F143" s="628" t="s">
        <v>20</v>
      </c>
      <c r="G143" s="628" t="s">
        <v>21</v>
      </c>
      <c r="H143" s="628" t="s">
        <v>22</v>
      </c>
      <c r="I143" s="628" t="s">
        <v>23</v>
      </c>
      <c r="J143" s="694" t="s">
        <v>77</v>
      </c>
      <c r="K143" s="695"/>
      <c r="L143" s="695"/>
      <c r="M143" s="696"/>
      <c r="N143" s="628" t="s">
        <v>140</v>
      </c>
      <c r="O143" s="628" t="s">
        <v>141</v>
      </c>
      <c r="P143" s="92" t="s">
        <v>142</v>
      </c>
      <c r="Q143" s="92"/>
      <c r="R143" s="628" t="s">
        <v>143</v>
      </c>
      <c r="S143" s="628" t="s">
        <v>144</v>
      </c>
      <c r="T143" s="628" t="s">
        <v>268</v>
      </c>
      <c r="U143" s="98"/>
      <c r="V143" s="98"/>
      <c r="W143" s="147"/>
      <c r="X143" s="148"/>
      <c r="Y143" s="148"/>
      <c r="Z143" s="149"/>
    </row>
    <row r="144" spans="1:26" s="97" customFormat="1" ht="90.75" customHeight="1">
      <c r="B144" s="675"/>
      <c r="C144" s="629"/>
      <c r="D144" s="629"/>
      <c r="E144" s="629"/>
      <c r="F144" s="629"/>
      <c r="G144" s="629"/>
      <c r="H144" s="629"/>
      <c r="I144" s="629"/>
      <c r="J144" s="640" t="s">
        <v>146</v>
      </c>
      <c r="K144" s="641"/>
      <c r="L144" s="641"/>
      <c r="M144" s="642"/>
      <c r="N144" s="629"/>
      <c r="O144" s="629"/>
      <c r="P144" s="91" t="s">
        <v>15</v>
      </c>
      <c r="Q144" s="91" t="s">
        <v>145</v>
      </c>
      <c r="R144" s="629"/>
      <c r="S144" s="629"/>
      <c r="T144" s="629"/>
      <c r="U144" s="98"/>
      <c r="V144" s="98"/>
      <c r="W144" s="147"/>
      <c r="X144" s="148"/>
      <c r="Y144" s="148"/>
      <c r="Z144" s="149"/>
    </row>
    <row r="145" spans="1:26" s="93" customFormat="1" ht="24.95" customHeight="1">
      <c r="A145" s="99"/>
      <c r="B145" s="676">
        <v>1</v>
      </c>
      <c r="C145" s="679">
        <v>46</v>
      </c>
      <c r="D145" s="679">
        <v>174</v>
      </c>
      <c r="E145" s="679">
        <v>4600055292</v>
      </c>
      <c r="F145" s="679" t="s">
        <v>800</v>
      </c>
      <c r="G145" s="682">
        <v>1455.78</v>
      </c>
      <c r="H145" s="688" t="s">
        <v>137</v>
      </c>
      <c r="I145" s="691">
        <v>1</v>
      </c>
      <c r="J145" s="584" t="s">
        <v>792</v>
      </c>
      <c r="K145" s="94">
        <v>721015</v>
      </c>
      <c r="L145" s="630" t="s">
        <v>792</v>
      </c>
      <c r="M145" s="633">
        <v>721214</v>
      </c>
      <c r="N145" s="643" t="s">
        <v>793</v>
      </c>
      <c r="O145" s="643" t="s">
        <v>794</v>
      </c>
      <c r="P145" s="646"/>
      <c r="Q145" s="649" t="s">
        <v>795</v>
      </c>
      <c r="R145" s="649" t="s">
        <v>796</v>
      </c>
      <c r="S145" s="652">
        <f>(IF(COUNTIF(J145:J147,"CUMPLE")+COUNTIF(L145:L147,"CUMPLE")&gt;=1,(G145*I145),0))*(IF(N145="PRESENTÓ CERTIFICADO",1,0))*(IF(O145="ACORDE A ITEM 5.2.1 (T.R.)",1,0) )*( IF(OR(Q145="SIN OBSERVACIÓN", Q145="REQUERIMIENTOS SUBSANADOS"),1,0))*(IF(OR(R145="NINGUNO", R145="CUMPLEN CON LO SOLICITADO"),1,0))</f>
        <v>1455.78</v>
      </c>
      <c r="T145" s="636" t="s">
        <v>797</v>
      </c>
      <c r="W145" s="147"/>
      <c r="X145" s="148"/>
      <c r="Y145" s="148"/>
      <c r="Z145" s="149"/>
    </row>
    <row r="146" spans="1:26" s="93" customFormat="1" ht="24.95" customHeight="1">
      <c r="A146" s="99"/>
      <c r="B146" s="677"/>
      <c r="C146" s="680"/>
      <c r="D146" s="680"/>
      <c r="E146" s="680"/>
      <c r="F146" s="680"/>
      <c r="G146" s="683"/>
      <c r="H146" s="689"/>
      <c r="I146" s="692"/>
      <c r="J146" s="584" t="s">
        <v>792</v>
      </c>
      <c r="K146" s="94">
        <v>721029</v>
      </c>
      <c r="L146" s="631"/>
      <c r="M146" s="634"/>
      <c r="N146" s="644"/>
      <c r="O146" s="644"/>
      <c r="P146" s="647"/>
      <c r="Q146" s="650"/>
      <c r="R146" s="650"/>
      <c r="S146" s="653"/>
      <c r="T146" s="636"/>
      <c r="W146" s="147"/>
      <c r="X146" s="148"/>
      <c r="Y146" s="148"/>
      <c r="Z146" s="149"/>
    </row>
    <row r="147" spans="1:26" s="93" customFormat="1" ht="24.95" customHeight="1">
      <c r="A147" s="99"/>
      <c r="B147" s="678"/>
      <c r="C147" s="681"/>
      <c r="D147" s="681"/>
      <c r="E147" s="681"/>
      <c r="F147" s="681"/>
      <c r="G147" s="684"/>
      <c r="H147" s="690"/>
      <c r="I147" s="693"/>
      <c r="J147" s="584" t="s">
        <v>792</v>
      </c>
      <c r="K147" s="94">
        <v>721033</v>
      </c>
      <c r="L147" s="632"/>
      <c r="M147" s="635"/>
      <c r="N147" s="645"/>
      <c r="O147" s="645"/>
      <c r="P147" s="648"/>
      <c r="Q147" s="651"/>
      <c r="R147" s="651"/>
      <c r="S147" s="654"/>
      <c r="T147" s="636"/>
      <c r="W147" s="147"/>
      <c r="X147" s="148"/>
      <c r="Y147" s="148"/>
      <c r="Z147" s="149"/>
    </row>
    <row r="148" spans="1:26" s="93" customFormat="1" ht="24.95" customHeight="1">
      <c r="A148" s="99"/>
      <c r="B148" s="676">
        <v>2</v>
      </c>
      <c r="C148" s="707">
        <v>51</v>
      </c>
      <c r="D148" s="707">
        <v>185</v>
      </c>
      <c r="E148" s="707" t="s">
        <v>838</v>
      </c>
      <c r="F148" s="707" t="s">
        <v>840</v>
      </c>
      <c r="G148" s="710">
        <v>236.59</v>
      </c>
      <c r="H148" s="688" t="s">
        <v>137</v>
      </c>
      <c r="I148" s="713">
        <v>1</v>
      </c>
      <c r="J148" s="584" t="s">
        <v>792</v>
      </c>
      <c r="K148" s="100">
        <v>721015</v>
      </c>
      <c r="L148" s="630" t="s">
        <v>792</v>
      </c>
      <c r="M148" s="637">
        <v>721214</v>
      </c>
      <c r="N148" s="643" t="s">
        <v>793</v>
      </c>
      <c r="O148" s="643" t="s">
        <v>794</v>
      </c>
      <c r="P148" s="646"/>
      <c r="Q148" s="649" t="s">
        <v>795</v>
      </c>
      <c r="R148" s="649" t="s">
        <v>796</v>
      </c>
      <c r="S148" s="652">
        <f>(IF(COUNTIF(J148:J150,"CUMPLE")+COUNTIF(L148:L150,"CUMPLE")&gt;=1,(G148*I148),0))*(IF(N148="PRESENTÓ CERTIFICADO",1,0))*(IF(O148="ACORDE A ITEM 5.2.1 (T.R.)",1,0) )*( IF(OR(Q148="SIN OBSERVACIÓN", Q148="REQUERIMIENTOS SUBSANADOS"),1,0))*(IF(OR(R148="NINGUNO", R148="CUMPLEN CON LO SOLICITADO"),1,0))</f>
        <v>236.59</v>
      </c>
      <c r="T148" s="636" t="s">
        <v>803</v>
      </c>
      <c r="W148" s="147"/>
      <c r="X148" s="148"/>
      <c r="Y148" s="148"/>
      <c r="Z148" s="149"/>
    </row>
    <row r="149" spans="1:26" s="93" customFormat="1" ht="24.95" customHeight="1">
      <c r="A149" s="99"/>
      <c r="B149" s="677"/>
      <c r="C149" s="708"/>
      <c r="D149" s="708"/>
      <c r="E149" s="708"/>
      <c r="F149" s="708"/>
      <c r="G149" s="711"/>
      <c r="H149" s="689"/>
      <c r="I149" s="714"/>
      <c r="J149" s="584" t="s">
        <v>792</v>
      </c>
      <c r="K149" s="100">
        <v>721029</v>
      </c>
      <c r="L149" s="631"/>
      <c r="M149" s="638"/>
      <c r="N149" s="644"/>
      <c r="O149" s="644"/>
      <c r="P149" s="647"/>
      <c r="Q149" s="650"/>
      <c r="R149" s="650"/>
      <c r="S149" s="653"/>
      <c r="T149" s="636"/>
      <c r="W149" s="147"/>
      <c r="X149" s="148"/>
      <c r="Y149" s="148"/>
      <c r="Z149" s="149"/>
    </row>
    <row r="150" spans="1:26" s="93" customFormat="1" ht="24.95" customHeight="1">
      <c r="A150" s="99"/>
      <c r="B150" s="678"/>
      <c r="C150" s="709"/>
      <c r="D150" s="709"/>
      <c r="E150" s="709"/>
      <c r="F150" s="709"/>
      <c r="G150" s="712"/>
      <c r="H150" s="690"/>
      <c r="I150" s="715"/>
      <c r="J150" s="584" t="s">
        <v>792</v>
      </c>
      <c r="K150" s="100">
        <v>721033</v>
      </c>
      <c r="L150" s="632"/>
      <c r="M150" s="639"/>
      <c r="N150" s="645"/>
      <c r="O150" s="645"/>
      <c r="P150" s="648"/>
      <c r="Q150" s="651"/>
      <c r="R150" s="651"/>
      <c r="S150" s="654"/>
      <c r="T150" s="636"/>
      <c r="W150" s="147"/>
      <c r="X150" s="148"/>
      <c r="Y150" s="148"/>
      <c r="Z150" s="149"/>
    </row>
    <row r="151" spans="1:26" s="93" customFormat="1" ht="24.95" customHeight="1">
      <c r="A151" s="99"/>
      <c r="B151" s="676">
        <v>3</v>
      </c>
      <c r="C151" s="679">
        <v>56</v>
      </c>
      <c r="D151" s="679">
        <v>209</v>
      </c>
      <c r="E151" s="679">
        <v>4600061427</v>
      </c>
      <c r="F151" s="679" t="s">
        <v>841</v>
      </c>
      <c r="G151" s="682">
        <v>1686.39</v>
      </c>
      <c r="H151" s="688" t="s">
        <v>843</v>
      </c>
      <c r="I151" s="691">
        <v>0.5</v>
      </c>
      <c r="J151" s="584" t="s">
        <v>792</v>
      </c>
      <c r="K151" s="94">
        <v>721015</v>
      </c>
      <c r="L151" s="630" t="s">
        <v>792</v>
      </c>
      <c r="M151" s="633">
        <v>721214</v>
      </c>
      <c r="N151" s="643" t="s">
        <v>793</v>
      </c>
      <c r="O151" s="643" t="s">
        <v>794</v>
      </c>
      <c r="P151" s="646"/>
      <c r="Q151" s="649" t="s">
        <v>795</v>
      </c>
      <c r="R151" s="649" t="s">
        <v>796</v>
      </c>
      <c r="S151" s="652">
        <f>(IF(COUNTIF(J151:J153,"CUMPLE")+COUNTIF(L151:L153,"CUMPLE")&gt;=1,(G151*I151),0))*(IF(N151="PRESENTÓ CERTIFICADO",1,0))*(IF(O151="ACORDE A ITEM 5.2.1 (T.R.)",1,0) )*( IF(OR(Q151="SIN OBSERVACIÓN", Q151="REQUERIMIENTOS SUBSANADOS"),1,0))*(IF(OR(R151="NINGUNO", R151="CUMPLEN CON LO SOLICITADO"),1,0))</f>
        <v>843.19500000000005</v>
      </c>
      <c r="T151" s="636" t="s">
        <v>797</v>
      </c>
      <c r="W151" s="147"/>
      <c r="X151" s="148"/>
      <c r="Y151" s="148"/>
      <c r="Z151" s="149"/>
    </row>
    <row r="152" spans="1:26" s="93" customFormat="1" ht="24.95" customHeight="1">
      <c r="A152" s="99"/>
      <c r="B152" s="677"/>
      <c r="C152" s="680"/>
      <c r="D152" s="680"/>
      <c r="E152" s="680"/>
      <c r="F152" s="680"/>
      <c r="G152" s="683"/>
      <c r="H152" s="689"/>
      <c r="I152" s="692"/>
      <c r="J152" s="584" t="s">
        <v>792</v>
      </c>
      <c r="K152" s="94">
        <v>721029</v>
      </c>
      <c r="L152" s="631"/>
      <c r="M152" s="634"/>
      <c r="N152" s="644"/>
      <c r="O152" s="644"/>
      <c r="P152" s="647"/>
      <c r="Q152" s="650"/>
      <c r="R152" s="650"/>
      <c r="S152" s="653"/>
      <c r="T152" s="636"/>
      <c r="W152" s="147"/>
      <c r="X152" s="148"/>
      <c r="Y152" s="148"/>
      <c r="Z152" s="149"/>
    </row>
    <row r="153" spans="1:26" s="93" customFormat="1" ht="24.95" customHeight="1">
      <c r="A153" s="99"/>
      <c r="B153" s="678"/>
      <c r="C153" s="681"/>
      <c r="D153" s="681"/>
      <c r="E153" s="681"/>
      <c r="F153" s="681"/>
      <c r="G153" s="684"/>
      <c r="H153" s="690"/>
      <c r="I153" s="693"/>
      <c r="J153" s="584" t="s">
        <v>792</v>
      </c>
      <c r="K153" s="94">
        <v>721033</v>
      </c>
      <c r="L153" s="632"/>
      <c r="M153" s="635"/>
      <c r="N153" s="645"/>
      <c r="O153" s="645"/>
      <c r="P153" s="648"/>
      <c r="Q153" s="651"/>
      <c r="R153" s="651"/>
      <c r="S153" s="654"/>
      <c r="T153" s="636"/>
      <c r="W153" s="147"/>
      <c r="X153" s="148"/>
      <c r="Y153" s="148"/>
      <c r="Z153" s="149"/>
    </row>
    <row r="154" spans="1:26" s="93" customFormat="1" ht="24.95" customHeight="1">
      <c r="A154" s="99"/>
      <c r="B154" s="676">
        <v>4</v>
      </c>
      <c r="C154" s="707">
        <v>68</v>
      </c>
      <c r="D154" s="707">
        <v>268</v>
      </c>
      <c r="E154" s="707" t="s">
        <v>839</v>
      </c>
      <c r="F154" s="707" t="s">
        <v>842</v>
      </c>
      <c r="G154" s="710">
        <v>1035.18</v>
      </c>
      <c r="H154" s="688" t="s">
        <v>137</v>
      </c>
      <c r="I154" s="713">
        <v>1</v>
      </c>
      <c r="J154" s="584" t="s">
        <v>792</v>
      </c>
      <c r="K154" s="100">
        <v>721015</v>
      </c>
      <c r="L154" s="630" t="s">
        <v>792</v>
      </c>
      <c r="M154" s="637">
        <v>721214</v>
      </c>
      <c r="N154" s="643" t="s">
        <v>793</v>
      </c>
      <c r="O154" s="643" t="s">
        <v>794</v>
      </c>
      <c r="P154" s="646"/>
      <c r="Q154" s="649" t="s">
        <v>795</v>
      </c>
      <c r="R154" s="649" t="s">
        <v>796</v>
      </c>
      <c r="S154" s="652">
        <f t="shared" ref="S154" si="13">(IF(COUNTIF(J154:J156,"CUMPLE")+COUNTIF(L154:L156,"CUMPLE")&gt;=1,(G154*I154),0))*(IF(N154="PRESENTÓ CERTIFICADO",1,0))*(IF(O154="ACORDE A ITEM 5.2.1 (T.R.)",1,0) )*( IF(OR(Q154="SIN OBSERVACIÓN", Q154="REQUERIMIENTOS SUBSANADOS"),1,0))*(IF(OR(R154="NINGUNO", R154="CUMPLEN CON LO SOLICITADO"),1,0))</f>
        <v>1035.18</v>
      </c>
      <c r="T154" s="636" t="s">
        <v>797</v>
      </c>
      <c r="W154" s="147"/>
      <c r="X154" s="148"/>
      <c r="Y154" s="148"/>
      <c r="Z154" s="149"/>
    </row>
    <row r="155" spans="1:26" s="93" customFormat="1" ht="24.95" customHeight="1">
      <c r="A155" s="99"/>
      <c r="B155" s="677"/>
      <c r="C155" s="708"/>
      <c r="D155" s="708"/>
      <c r="E155" s="708"/>
      <c r="F155" s="708"/>
      <c r="G155" s="711"/>
      <c r="H155" s="689"/>
      <c r="I155" s="714"/>
      <c r="J155" s="584" t="s">
        <v>792</v>
      </c>
      <c r="K155" s="100">
        <v>721029</v>
      </c>
      <c r="L155" s="631"/>
      <c r="M155" s="638"/>
      <c r="N155" s="644"/>
      <c r="O155" s="644"/>
      <c r="P155" s="647"/>
      <c r="Q155" s="650"/>
      <c r="R155" s="650"/>
      <c r="S155" s="653"/>
      <c r="T155" s="636"/>
      <c r="W155" s="147"/>
      <c r="X155" s="148"/>
      <c r="Y155" s="148"/>
      <c r="Z155" s="149"/>
    </row>
    <row r="156" spans="1:26" s="93" customFormat="1" ht="24.95" customHeight="1">
      <c r="A156" s="99"/>
      <c r="B156" s="678"/>
      <c r="C156" s="709"/>
      <c r="D156" s="709"/>
      <c r="E156" s="709"/>
      <c r="F156" s="709"/>
      <c r="G156" s="712"/>
      <c r="H156" s="690"/>
      <c r="I156" s="715"/>
      <c r="J156" s="584" t="s">
        <v>792</v>
      </c>
      <c r="K156" s="100">
        <v>721033</v>
      </c>
      <c r="L156" s="632"/>
      <c r="M156" s="639"/>
      <c r="N156" s="645"/>
      <c r="O156" s="645"/>
      <c r="P156" s="648"/>
      <c r="Q156" s="651"/>
      <c r="R156" s="651"/>
      <c r="S156" s="654"/>
      <c r="T156" s="636"/>
      <c r="W156" s="147"/>
      <c r="X156" s="148"/>
      <c r="Y156" s="148"/>
      <c r="Z156" s="149"/>
    </row>
    <row r="157" spans="1:26" s="93" customFormat="1" ht="24.95" customHeight="1">
      <c r="A157" s="99"/>
      <c r="B157" s="676">
        <v>5</v>
      </c>
      <c r="C157" s="679"/>
      <c r="D157" s="679"/>
      <c r="E157" s="679"/>
      <c r="F157" s="679"/>
      <c r="G157" s="682"/>
      <c r="H157" s="688"/>
      <c r="I157" s="691"/>
      <c r="J157" s="584"/>
      <c r="K157" s="94">
        <v>721015</v>
      </c>
      <c r="L157" s="630"/>
      <c r="M157" s="633">
        <v>721214</v>
      </c>
      <c r="N157" s="643"/>
      <c r="O157" s="643"/>
      <c r="P157" s="646"/>
      <c r="Q157" s="649"/>
      <c r="R157" s="649"/>
      <c r="S157" s="652">
        <f t="shared" ref="S157" si="14">(IF(COUNTIF(J157:J159,"CUMPLE")+COUNTIF(L157:L159,"CUMPLE")&gt;=1,(G157*I157),0))*(IF(N157="PRESENTÓ CERTIFICADO",1,0))*(IF(O157="ACORDE A ITEM 5.2.1 (T.R.)",1,0) )*( IF(OR(Q157="SIN OBSERVACIÓN", Q157="REQUERIMIENTOS SUBSANADOS"),1,0))*(IF(OR(R157="NINGUNO", R157="CUMPLEN CON LO SOLICITADO"),1,0))</f>
        <v>0</v>
      </c>
      <c r="T157" s="636"/>
      <c r="W157" s="147"/>
      <c r="X157" s="148"/>
      <c r="Y157" s="148"/>
      <c r="Z157" s="149"/>
    </row>
    <row r="158" spans="1:26" s="93" customFormat="1" ht="24.95" customHeight="1">
      <c r="A158" s="99"/>
      <c r="B158" s="677"/>
      <c r="C158" s="680"/>
      <c r="D158" s="680"/>
      <c r="E158" s="680"/>
      <c r="F158" s="680"/>
      <c r="G158" s="683"/>
      <c r="H158" s="689"/>
      <c r="I158" s="692"/>
      <c r="J158" s="584"/>
      <c r="K158" s="94">
        <v>721029</v>
      </c>
      <c r="L158" s="631"/>
      <c r="M158" s="634"/>
      <c r="N158" s="644"/>
      <c r="O158" s="644"/>
      <c r="P158" s="647"/>
      <c r="Q158" s="650"/>
      <c r="R158" s="650"/>
      <c r="S158" s="653"/>
      <c r="T158" s="636"/>
    </row>
    <row r="159" spans="1:26" s="93" customFormat="1" ht="24.95" customHeight="1">
      <c r="A159" s="99"/>
      <c r="B159" s="678"/>
      <c r="C159" s="681"/>
      <c r="D159" s="681"/>
      <c r="E159" s="681"/>
      <c r="F159" s="681"/>
      <c r="G159" s="684"/>
      <c r="H159" s="690"/>
      <c r="I159" s="693"/>
      <c r="J159" s="584"/>
      <c r="K159" s="94">
        <v>721033</v>
      </c>
      <c r="L159" s="632"/>
      <c r="M159" s="635"/>
      <c r="N159" s="645"/>
      <c r="O159" s="645"/>
      <c r="P159" s="648"/>
      <c r="Q159" s="651"/>
      <c r="R159" s="651"/>
      <c r="S159" s="654"/>
      <c r="T159" s="636"/>
    </row>
    <row r="160" spans="1:26" s="90" customFormat="1" ht="24.95" customHeight="1">
      <c r="B160" s="655" t="str">
        <f>IF(S161=" "," ",IF(S161&gt;$C$6,"CUMPLE CON LA EXPERIENCIA REQUERIDA","NO CUMPLE CON LA EXPERIENCIA REQUERIDA"))</f>
        <v>CUMPLE CON LA EXPERIENCIA REQUERIDA</v>
      </c>
      <c r="C160" s="656"/>
      <c r="D160" s="656"/>
      <c r="E160" s="656"/>
      <c r="F160" s="656"/>
      <c r="G160" s="656"/>
      <c r="H160" s="656"/>
      <c r="I160" s="656"/>
      <c r="J160" s="656"/>
      <c r="K160" s="656"/>
      <c r="L160" s="656"/>
      <c r="M160" s="656"/>
      <c r="N160" s="656"/>
      <c r="O160" s="657"/>
      <c r="P160" s="661" t="s">
        <v>24</v>
      </c>
      <c r="Q160" s="662"/>
      <c r="R160" s="96"/>
      <c r="S160" s="95">
        <f>IF(COUNTIF(T145:T159,"SI")&gt;=1,SUM(S145:S159),0)</f>
        <v>3570.7449999999999</v>
      </c>
      <c r="T160" s="663" t="str">
        <f>IF(S161=" "," ",IF(S161&gt;$C$6,"CUMPLE","NO CUMPLE"))</f>
        <v>CUMPLE</v>
      </c>
      <c r="W160" s="150"/>
      <c r="X160" s="150"/>
      <c r="Y160" s="150"/>
      <c r="Z160" s="150"/>
    </row>
    <row r="161" spans="1:26" s="93" customFormat="1" ht="24.95" customHeight="1">
      <c r="B161" s="658"/>
      <c r="C161" s="659"/>
      <c r="D161" s="659"/>
      <c r="E161" s="659"/>
      <c r="F161" s="659"/>
      <c r="G161" s="659"/>
      <c r="H161" s="659"/>
      <c r="I161" s="659"/>
      <c r="J161" s="659"/>
      <c r="K161" s="659"/>
      <c r="L161" s="659"/>
      <c r="M161" s="659"/>
      <c r="N161" s="659"/>
      <c r="O161" s="660"/>
      <c r="P161" s="661" t="s">
        <v>26</v>
      </c>
      <c r="Q161" s="662"/>
      <c r="R161" s="96"/>
      <c r="S161" s="95">
        <f>IFERROR((S160/$K$6)," ")</f>
        <v>8.189782110091743</v>
      </c>
      <c r="T161" s="664"/>
    </row>
    <row r="162" spans="1:26" s="93" customFormat="1" ht="15.75" customHeight="1"/>
    <row r="164" spans="1:26" ht="36" customHeight="1">
      <c r="B164" s="583">
        <v>8</v>
      </c>
      <c r="C164" s="665" t="s">
        <v>139</v>
      </c>
      <c r="D164" s="666"/>
      <c r="E164" s="667"/>
      <c r="F164" s="668" t="str">
        <f>IFERROR(VLOOKUP(B164,OFERENTES,2,FALSE)," ")</f>
        <v>CONCIVE S.A.S</v>
      </c>
      <c r="G164" s="669"/>
      <c r="H164" s="669"/>
      <c r="I164" s="669"/>
      <c r="J164" s="669"/>
      <c r="K164" s="669"/>
      <c r="L164" s="669"/>
      <c r="M164" s="669"/>
      <c r="N164" s="669"/>
      <c r="O164" s="670"/>
      <c r="P164" s="671" t="s">
        <v>642</v>
      </c>
      <c r="Q164" s="672"/>
      <c r="R164" s="673"/>
      <c r="S164" s="89">
        <f>5-(INT(COUNTBLANK(C167:C181))-10)</f>
        <v>2</v>
      </c>
      <c r="T164" s="90"/>
      <c r="W164" s="716"/>
      <c r="X164" s="716"/>
      <c r="Y164" s="716"/>
      <c r="Z164" s="146"/>
    </row>
    <row r="165" spans="1:26" s="97" customFormat="1" ht="30" customHeight="1">
      <c r="B165" s="674" t="s">
        <v>62</v>
      </c>
      <c r="C165" s="628" t="s">
        <v>17</v>
      </c>
      <c r="D165" s="628" t="s">
        <v>18</v>
      </c>
      <c r="E165" s="628" t="s">
        <v>19</v>
      </c>
      <c r="F165" s="628" t="s">
        <v>20</v>
      </c>
      <c r="G165" s="628" t="s">
        <v>21</v>
      </c>
      <c r="H165" s="628" t="s">
        <v>22</v>
      </c>
      <c r="I165" s="628" t="s">
        <v>23</v>
      </c>
      <c r="J165" s="694" t="s">
        <v>77</v>
      </c>
      <c r="K165" s="695"/>
      <c r="L165" s="695"/>
      <c r="M165" s="696"/>
      <c r="N165" s="628" t="s">
        <v>140</v>
      </c>
      <c r="O165" s="628" t="s">
        <v>141</v>
      </c>
      <c r="P165" s="92" t="s">
        <v>142</v>
      </c>
      <c r="Q165" s="92"/>
      <c r="R165" s="628" t="s">
        <v>143</v>
      </c>
      <c r="S165" s="628" t="s">
        <v>144</v>
      </c>
      <c r="T165" s="628" t="s">
        <v>268</v>
      </c>
      <c r="U165" s="98"/>
      <c r="V165" s="98"/>
      <c r="W165" s="147"/>
      <c r="X165" s="148"/>
      <c r="Y165" s="148"/>
      <c r="Z165" s="149"/>
    </row>
    <row r="166" spans="1:26" s="97" customFormat="1" ht="90.75" customHeight="1">
      <c r="B166" s="675"/>
      <c r="C166" s="629"/>
      <c r="D166" s="629"/>
      <c r="E166" s="629"/>
      <c r="F166" s="629"/>
      <c r="G166" s="629"/>
      <c r="H166" s="629"/>
      <c r="I166" s="629"/>
      <c r="J166" s="640" t="s">
        <v>146</v>
      </c>
      <c r="K166" s="641"/>
      <c r="L166" s="641"/>
      <c r="M166" s="642"/>
      <c r="N166" s="629"/>
      <c r="O166" s="629"/>
      <c r="P166" s="91" t="s">
        <v>15</v>
      </c>
      <c r="Q166" s="91" t="s">
        <v>145</v>
      </c>
      <c r="R166" s="629"/>
      <c r="S166" s="629"/>
      <c r="T166" s="629"/>
      <c r="U166" s="98"/>
      <c r="V166" s="98"/>
      <c r="W166" s="147"/>
      <c r="X166" s="148"/>
      <c r="Y166" s="148"/>
      <c r="Z166" s="149"/>
    </row>
    <row r="167" spans="1:26" s="93" customFormat="1" ht="24.95" customHeight="1">
      <c r="A167" s="99"/>
      <c r="B167" s="676">
        <v>1</v>
      </c>
      <c r="C167" s="679">
        <v>16</v>
      </c>
      <c r="D167" s="679">
        <v>24</v>
      </c>
      <c r="E167" s="679" t="s">
        <v>844</v>
      </c>
      <c r="F167" s="679" t="s">
        <v>800</v>
      </c>
      <c r="G167" s="682">
        <v>10176.91</v>
      </c>
      <c r="H167" s="688" t="s">
        <v>137</v>
      </c>
      <c r="I167" s="691">
        <v>1</v>
      </c>
      <c r="J167" s="584" t="s">
        <v>792</v>
      </c>
      <c r="K167" s="94">
        <v>721015</v>
      </c>
      <c r="L167" s="630" t="s">
        <v>792</v>
      </c>
      <c r="M167" s="633">
        <v>721214</v>
      </c>
      <c r="N167" s="643" t="s">
        <v>793</v>
      </c>
      <c r="O167" s="643" t="s">
        <v>794</v>
      </c>
      <c r="P167" s="646"/>
      <c r="Q167" s="649" t="s">
        <v>886</v>
      </c>
      <c r="R167" s="649" t="s">
        <v>882</v>
      </c>
      <c r="S167" s="652">
        <f>(IF(COUNTIF(J167:J169,"CUMPLE")+COUNTIF(L167:L169,"CUMPLE")&gt;=1,(G167*I167),0))*(IF(N167="PRESENTÓ CERTIFICADO",1,0))*(IF(O167="ACORDE A ITEM 5.2.1 (T.R.)",1,0) )*( IF(OR(Q167="SIN OBSERVACIÓN", Q167="REQUERIMIENTOS SUBSANADOS"),1,0))*(IF(OR(R167="NINGUNO", R167="CUMPLEN CON LO SOLICITADO"),1,0))</f>
        <v>10176.91</v>
      </c>
      <c r="T167" s="636" t="s">
        <v>803</v>
      </c>
      <c r="W167" s="147"/>
      <c r="X167" s="148"/>
      <c r="Y167" s="148"/>
      <c r="Z167" s="149"/>
    </row>
    <row r="168" spans="1:26" s="93" customFormat="1" ht="24.95" customHeight="1">
      <c r="A168" s="99"/>
      <c r="B168" s="677"/>
      <c r="C168" s="680"/>
      <c r="D168" s="680"/>
      <c r="E168" s="680"/>
      <c r="F168" s="680"/>
      <c r="G168" s="683"/>
      <c r="H168" s="689"/>
      <c r="I168" s="692"/>
      <c r="J168" s="584" t="s">
        <v>792</v>
      </c>
      <c r="K168" s="94">
        <v>721029</v>
      </c>
      <c r="L168" s="631"/>
      <c r="M168" s="634"/>
      <c r="N168" s="644"/>
      <c r="O168" s="644"/>
      <c r="P168" s="647"/>
      <c r="Q168" s="650"/>
      <c r="R168" s="650"/>
      <c r="S168" s="653"/>
      <c r="T168" s="636"/>
      <c r="W168" s="147"/>
      <c r="X168" s="148"/>
      <c r="Y168" s="148"/>
      <c r="Z168" s="149"/>
    </row>
    <row r="169" spans="1:26" s="93" customFormat="1" ht="24.95" customHeight="1">
      <c r="A169" s="99"/>
      <c r="B169" s="678"/>
      <c r="C169" s="681"/>
      <c r="D169" s="681"/>
      <c r="E169" s="681"/>
      <c r="F169" s="681"/>
      <c r="G169" s="684"/>
      <c r="H169" s="690"/>
      <c r="I169" s="693"/>
      <c r="J169" s="584" t="s">
        <v>792</v>
      </c>
      <c r="K169" s="94">
        <v>721033</v>
      </c>
      <c r="L169" s="632"/>
      <c r="M169" s="635"/>
      <c r="N169" s="645"/>
      <c r="O169" s="645"/>
      <c r="P169" s="648"/>
      <c r="Q169" s="651"/>
      <c r="R169" s="651"/>
      <c r="S169" s="654"/>
      <c r="T169" s="636"/>
      <c r="W169" s="147"/>
      <c r="X169" s="148"/>
      <c r="Y169" s="148"/>
      <c r="Z169" s="149"/>
    </row>
    <row r="170" spans="1:26" s="93" customFormat="1" ht="24.95" customHeight="1">
      <c r="A170" s="99"/>
      <c r="B170" s="676">
        <v>2</v>
      </c>
      <c r="C170" s="707">
        <v>6</v>
      </c>
      <c r="D170" s="707">
        <v>13</v>
      </c>
      <c r="E170" s="707" t="s">
        <v>845</v>
      </c>
      <c r="F170" s="707" t="s">
        <v>846</v>
      </c>
      <c r="G170" s="710">
        <v>1910.68</v>
      </c>
      <c r="H170" s="688" t="s">
        <v>137</v>
      </c>
      <c r="I170" s="713">
        <v>1</v>
      </c>
      <c r="J170" s="584" t="s">
        <v>792</v>
      </c>
      <c r="K170" s="100">
        <v>721015</v>
      </c>
      <c r="L170" s="630" t="s">
        <v>819</v>
      </c>
      <c r="M170" s="637">
        <v>721214</v>
      </c>
      <c r="N170" s="643" t="s">
        <v>793</v>
      </c>
      <c r="O170" s="643" t="s">
        <v>794</v>
      </c>
      <c r="P170" s="646"/>
      <c r="Q170" s="649" t="s">
        <v>886</v>
      </c>
      <c r="R170" s="649" t="s">
        <v>882</v>
      </c>
      <c r="S170" s="652">
        <f>(IF(COUNTIF(J170:J172,"CUMPLE")+COUNTIF(L170:L172,"CUMPLE")&gt;=1,(G170*I170),0))*(IF(N170="PRESENTÓ CERTIFICADO",1,0))*(IF(O170="ACORDE A ITEM 5.2.1 (T.R.)",1,0) )*( IF(OR(Q170="SIN OBSERVACIÓN", Q170="REQUERIMIENTOS SUBSANADOS"),1,0))*(IF(OR(R170="NINGUNO", R170="CUMPLEN CON LO SOLICITADO"),1,0))</f>
        <v>1910.68</v>
      </c>
      <c r="T170" s="636" t="s">
        <v>797</v>
      </c>
      <c r="W170" s="147"/>
      <c r="X170" s="148"/>
      <c r="Y170" s="148"/>
      <c r="Z170" s="149"/>
    </row>
    <row r="171" spans="1:26" s="93" customFormat="1" ht="24.95" customHeight="1">
      <c r="A171" s="99"/>
      <c r="B171" s="677"/>
      <c r="C171" s="708"/>
      <c r="D171" s="708"/>
      <c r="E171" s="708"/>
      <c r="F171" s="708"/>
      <c r="G171" s="711"/>
      <c r="H171" s="689"/>
      <c r="I171" s="714"/>
      <c r="J171" s="584" t="s">
        <v>792</v>
      </c>
      <c r="K171" s="100">
        <v>721029</v>
      </c>
      <c r="L171" s="631"/>
      <c r="M171" s="638"/>
      <c r="N171" s="644"/>
      <c r="O171" s="644"/>
      <c r="P171" s="647"/>
      <c r="Q171" s="650"/>
      <c r="R171" s="650"/>
      <c r="S171" s="653"/>
      <c r="T171" s="636"/>
      <c r="W171" s="147"/>
      <c r="X171" s="148"/>
      <c r="Y171" s="148"/>
      <c r="Z171" s="149"/>
    </row>
    <row r="172" spans="1:26" s="93" customFormat="1" ht="24.95" customHeight="1">
      <c r="A172" s="99"/>
      <c r="B172" s="678"/>
      <c r="C172" s="709"/>
      <c r="D172" s="709"/>
      <c r="E172" s="709"/>
      <c r="F172" s="709"/>
      <c r="G172" s="712"/>
      <c r="H172" s="690"/>
      <c r="I172" s="715"/>
      <c r="J172" s="584" t="s">
        <v>792</v>
      </c>
      <c r="K172" s="100">
        <v>721033</v>
      </c>
      <c r="L172" s="632"/>
      <c r="M172" s="639"/>
      <c r="N172" s="645"/>
      <c r="O172" s="645"/>
      <c r="P172" s="648"/>
      <c r="Q172" s="651"/>
      <c r="R172" s="651"/>
      <c r="S172" s="654"/>
      <c r="T172" s="636"/>
      <c r="W172" s="147"/>
      <c r="X172" s="148"/>
      <c r="Y172" s="148"/>
      <c r="Z172" s="149"/>
    </row>
    <row r="173" spans="1:26" s="93" customFormat="1" ht="24.95" customHeight="1">
      <c r="A173" s="99"/>
      <c r="B173" s="676">
        <v>3</v>
      </c>
      <c r="C173" s="679"/>
      <c r="D173" s="679"/>
      <c r="E173" s="679"/>
      <c r="F173" s="679"/>
      <c r="G173" s="682"/>
      <c r="H173" s="688"/>
      <c r="I173" s="691"/>
      <c r="J173" s="584"/>
      <c r="K173" s="94">
        <v>721015</v>
      </c>
      <c r="L173" s="630"/>
      <c r="M173" s="633">
        <v>721214</v>
      </c>
      <c r="N173" s="643"/>
      <c r="O173" s="643"/>
      <c r="P173" s="646"/>
      <c r="Q173" s="649"/>
      <c r="R173" s="649"/>
      <c r="S173" s="652">
        <f>(IF(COUNTIF(J173:J175,"CUMPLE")+COUNTIF(L173:L175,"CUMPLE")&gt;=1,(G173*I173),0))*(IF(N173="PRESENTÓ CERTIFICADO",1,0))*(IF(O173="ACORDE A ITEM 5.2.1 (T.R.)",1,0) )*( IF(OR(Q173="SIN OBSERVACIÓN", Q173="REQUERIMIENTOS SUBSANADOS"),1,0))*(IF(OR(R173="NINGUNO", R173="CUMPLEN CON LO SOLICITADO"),1,0))</f>
        <v>0</v>
      </c>
      <c r="T173" s="636"/>
      <c r="W173" s="147"/>
      <c r="X173" s="148"/>
      <c r="Y173" s="148"/>
      <c r="Z173" s="149"/>
    </row>
    <row r="174" spans="1:26" s="93" customFormat="1" ht="24.95" customHeight="1">
      <c r="A174" s="99"/>
      <c r="B174" s="677"/>
      <c r="C174" s="680"/>
      <c r="D174" s="680"/>
      <c r="E174" s="680"/>
      <c r="F174" s="680"/>
      <c r="G174" s="683"/>
      <c r="H174" s="689"/>
      <c r="I174" s="692"/>
      <c r="J174" s="584"/>
      <c r="K174" s="94">
        <v>721029</v>
      </c>
      <c r="L174" s="631"/>
      <c r="M174" s="634"/>
      <c r="N174" s="644"/>
      <c r="O174" s="644"/>
      <c r="P174" s="647"/>
      <c r="Q174" s="650"/>
      <c r="R174" s="650"/>
      <c r="S174" s="653"/>
      <c r="T174" s="636"/>
      <c r="W174" s="147"/>
      <c r="X174" s="148"/>
      <c r="Y174" s="148"/>
      <c r="Z174" s="149"/>
    </row>
    <row r="175" spans="1:26" s="93" customFormat="1" ht="24.95" customHeight="1">
      <c r="A175" s="99"/>
      <c r="B175" s="678"/>
      <c r="C175" s="681"/>
      <c r="D175" s="681"/>
      <c r="E175" s="681"/>
      <c r="F175" s="681"/>
      <c r="G175" s="684"/>
      <c r="H175" s="690"/>
      <c r="I175" s="693"/>
      <c r="J175" s="584"/>
      <c r="K175" s="94">
        <v>721033</v>
      </c>
      <c r="L175" s="632"/>
      <c r="M175" s="635"/>
      <c r="N175" s="645"/>
      <c r="O175" s="645"/>
      <c r="P175" s="648"/>
      <c r="Q175" s="651"/>
      <c r="R175" s="651"/>
      <c r="S175" s="654"/>
      <c r="T175" s="636"/>
      <c r="W175" s="147"/>
      <c r="X175" s="148"/>
      <c r="Y175" s="148"/>
      <c r="Z175" s="149"/>
    </row>
    <row r="176" spans="1:26" s="93" customFormat="1" ht="24.95" customHeight="1">
      <c r="A176" s="99"/>
      <c r="B176" s="676">
        <v>4</v>
      </c>
      <c r="C176" s="707"/>
      <c r="D176" s="707"/>
      <c r="E176" s="707"/>
      <c r="F176" s="707"/>
      <c r="G176" s="710"/>
      <c r="H176" s="688"/>
      <c r="I176" s="713"/>
      <c r="J176" s="584"/>
      <c r="K176" s="100">
        <v>721015</v>
      </c>
      <c r="L176" s="630"/>
      <c r="M176" s="637">
        <v>721214</v>
      </c>
      <c r="N176" s="643"/>
      <c r="O176" s="643"/>
      <c r="P176" s="646"/>
      <c r="Q176" s="649"/>
      <c r="R176" s="649"/>
      <c r="S176" s="652">
        <f t="shared" ref="S176" si="15">(IF(COUNTIF(J176:J178,"CUMPLE")+COUNTIF(L176:L178,"CUMPLE")&gt;=1,(G176*I176),0))*(IF(N176="PRESENTÓ CERTIFICADO",1,0))*(IF(O176="ACORDE A ITEM 5.2.1 (T.R.)",1,0) )*( IF(OR(Q176="SIN OBSERVACIÓN", Q176="REQUERIMIENTOS SUBSANADOS"),1,0))*(IF(OR(R176="NINGUNO", R176="CUMPLEN CON LO SOLICITADO"),1,0))</f>
        <v>0</v>
      </c>
      <c r="T176" s="636"/>
      <c r="W176" s="147"/>
      <c r="X176" s="148"/>
      <c r="Y176" s="148"/>
      <c r="Z176" s="149"/>
    </row>
    <row r="177" spans="1:26" s="93" customFormat="1" ht="24.95" customHeight="1">
      <c r="A177" s="99"/>
      <c r="B177" s="677"/>
      <c r="C177" s="708"/>
      <c r="D177" s="708"/>
      <c r="E177" s="708"/>
      <c r="F177" s="708"/>
      <c r="G177" s="711"/>
      <c r="H177" s="689"/>
      <c r="I177" s="714"/>
      <c r="J177" s="584"/>
      <c r="K177" s="100">
        <v>721029</v>
      </c>
      <c r="L177" s="631"/>
      <c r="M177" s="638"/>
      <c r="N177" s="644"/>
      <c r="O177" s="644"/>
      <c r="P177" s="647"/>
      <c r="Q177" s="650"/>
      <c r="R177" s="650"/>
      <c r="S177" s="653"/>
      <c r="T177" s="636"/>
      <c r="W177" s="147"/>
      <c r="X177" s="148"/>
      <c r="Y177" s="148"/>
      <c r="Z177" s="149"/>
    </row>
    <row r="178" spans="1:26" s="93" customFormat="1" ht="24.95" customHeight="1">
      <c r="A178" s="99"/>
      <c r="B178" s="678"/>
      <c r="C178" s="709"/>
      <c r="D178" s="709"/>
      <c r="E178" s="709"/>
      <c r="F178" s="709"/>
      <c r="G178" s="712"/>
      <c r="H178" s="690"/>
      <c r="I178" s="715"/>
      <c r="J178" s="584"/>
      <c r="K178" s="100">
        <v>721033</v>
      </c>
      <c r="L178" s="632"/>
      <c r="M178" s="639"/>
      <c r="N178" s="645"/>
      <c r="O178" s="645"/>
      <c r="P178" s="648"/>
      <c r="Q178" s="651"/>
      <c r="R178" s="651"/>
      <c r="S178" s="654"/>
      <c r="T178" s="636"/>
      <c r="W178" s="147"/>
      <c r="X178" s="148"/>
      <c r="Y178" s="148"/>
      <c r="Z178" s="149"/>
    </row>
    <row r="179" spans="1:26" s="93" customFormat="1" ht="24.95" customHeight="1">
      <c r="A179" s="99"/>
      <c r="B179" s="676">
        <v>5</v>
      </c>
      <c r="C179" s="679"/>
      <c r="D179" s="679"/>
      <c r="E179" s="679"/>
      <c r="F179" s="679"/>
      <c r="G179" s="682"/>
      <c r="H179" s="688"/>
      <c r="I179" s="691"/>
      <c r="J179" s="584"/>
      <c r="K179" s="94">
        <v>721015</v>
      </c>
      <c r="L179" s="630"/>
      <c r="M179" s="633">
        <v>721214</v>
      </c>
      <c r="N179" s="643"/>
      <c r="O179" s="643"/>
      <c r="P179" s="646"/>
      <c r="Q179" s="649"/>
      <c r="R179" s="649"/>
      <c r="S179" s="652">
        <f t="shared" ref="S179" si="16">(IF(COUNTIF(J179:J181,"CUMPLE")+COUNTIF(L179:L181,"CUMPLE")&gt;=1,(G179*I179),0))*(IF(N179="PRESENTÓ CERTIFICADO",1,0))*(IF(O179="ACORDE A ITEM 5.2.1 (T.R.)",1,0) )*( IF(OR(Q179="SIN OBSERVACIÓN", Q179="REQUERIMIENTOS SUBSANADOS"),1,0))*(IF(OR(R179="NINGUNO", R179="CUMPLEN CON LO SOLICITADO"),1,0))</f>
        <v>0</v>
      </c>
      <c r="T179" s="636"/>
      <c r="W179" s="147"/>
      <c r="X179" s="148"/>
      <c r="Y179" s="148"/>
      <c r="Z179" s="149"/>
    </row>
    <row r="180" spans="1:26" s="93" customFormat="1" ht="24.95" customHeight="1">
      <c r="A180" s="99"/>
      <c r="B180" s="677"/>
      <c r="C180" s="680"/>
      <c r="D180" s="680"/>
      <c r="E180" s="680"/>
      <c r="F180" s="680"/>
      <c r="G180" s="683"/>
      <c r="H180" s="689"/>
      <c r="I180" s="692"/>
      <c r="J180" s="584"/>
      <c r="K180" s="94">
        <v>721029</v>
      </c>
      <c r="L180" s="631"/>
      <c r="M180" s="634"/>
      <c r="N180" s="644"/>
      <c r="O180" s="644"/>
      <c r="P180" s="647"/>
      <c r="Q180" s="650"/>
      <c r="R180" s="650"/>
      <c r="S180" s="653"/>
      <c r="T180" s="636"/>
    </row>
    <row r="181" spans="1:26" s="93" customFormat="1" ht="24.95" customHeight="1">
      <c r="A181" s="99"/>
      <c r="B181" s="678"/>
      <c r="C181" s="681"/>
      <c r="D181" s="681"/>
      <c r="E181" s="681"/>
      <c r="F181" s="681"/>
      <c r="G181" s="684"/>
      <c r="H181" s="690"/>
      <c r="I181" s="693"/>
      <c r="J181" s="584"/>
      <c r="K181" s="94">
        <v>721033</v>
      </c>
      <c r="L181" s="632"/>
      <c r="M181" s="635"/>
      <c r="N181" s="645"/>
      <c r="O181" s="645"/>
      <c r="P181" s="648"/>
      <c r="Q181" s="651"/>
      <c r="R181" s="651"/>
      <c r="S181" s="654"/>
      <c r="T181" s="636"/>
    </row>
    <row r="182" spans="1:26" s="90" customFormat="1" ht="24.95" customHeight="1">
      <c r="B182" s="655" t="str">
        <f>IF(S183=" "," ",IF(S183&gt;$C$6,"CUMPLE CON LA EXPERIENCIA REQUERIDA","NO CUMPLE CON LA EXPERIENCIA REQUERIDA"))</f>
        <v>CUMPLE CON LA EXPERIENCIA REQUERIDA</v>
      </c>
      <c r="C182" s="656"/>
      <c r="D182" s="656"/>
      <c r="E182" s="656"/>
      <c r="F182" s="656"/>
      <c r="G182" s="656"/>
      <c r="H182" s="656"/>
      <c r="I182" s="656"/>
      <c r="J182" s="656"/>
      <c r="K182" s="656"/>
      <c r="L182" s="656"/>
      <c r="M182" s="656"/>
      <c r="N182" s="656"/>
      <c r="O182" s="657"/>
      <c r="P182" s="661" t="s">
        <v>24</v>
      </c>
      <c r="Q182" s="662"/>
      <c r="R182" s="96"/>
      <c r="S182" s="95">
        <f>IF(COUNTIF(T167:T181,"SI")&gt;=1,SUM(S167:S181),0)</f>
        <v>12087.59</v>
      </c>
      <c r="T182" s="663" t="str">
        <f>IF(S183=" "," ",IF(S183&gt;$C$6,"CUMPLE","NO CUMPLE"))</f>
        <v>CUMPLE</v>
      </c>
      <c r="W182" s="150"/>
      <c r="X182" s="150"/>
      <c r="Y182" s="150"/>
      <c r="Z182" s="150"/>
    </row>
    <row r="183" spans="1:26" s="93" customFormat="1" ht="24.95" customHeight="1">
      <c r="B183" s="658"/>
      <c r="C183" s="659"/>
      <c r="D183" s="659"/>
      <c r="E183" s="659"/>
      <c r="F183" s="659"/>
      <c r="G183" s="659"/>
      <c r="H183" s="659"/>
      <c r="I183" s="659"/>
      <c r="J183" s="659"/>
      <c r="K183" s="659"/>
      <c r="L183" s="659"/>
      <c r="M183" s="659"/>
      <c r="N183" s="659"/>
      <c r="O183" s="660"/>
      <c r="P183" s="661" t="s">
        <v>26</v>
      </c>
      <c r="Q183" s="662"/>
      <c r="R183" s="96"/>
      <c r="S183" s="95">
        <f>IFERROR((S182/$K$6)," ")</f>
        <v>27.723830275229357</v>
      </c>
      <c r="T183" s="664"/>
    </row>
    <row r="186" spans="1:26" ht="36" customHeight="1">
      <c r="B186" s="583">
        <v>9</v>
      </c>
      <c r="C186" s="665" t="s">
        <v>139</v>
      </c>
      <c r="D186" s="666"/>
      <c r="E186" s="667"/>
      <c r="F186" s="668" t="str">
        <f>IFERROR(VLOOKUP(B186,OFERENTES,2,FALSE)," ")</f>
        <v>JORGE FERNANDO PRIETO MUÑOZ</v>
      </c>
      <c r="G186" s="669"/>
      <c r="H186" s="669"/>
      <c r="I186" s="669"/>
      <c r="J186" s="669"/>
      <c r="K186" s="669"/>
      <c r="L186" s="669"/>
      <c r="M186" s="669"/>
      <c r="N186" s="669"/>
      <c r="O186" s="670"/>
      <c r="P186" s="671" t="s">
        <v>642</v>
      </c>
      <c r="Q186" s="672"/>
      <c r="R186" s="673"/>
      <c r="S186" s="89">
        <f>5-(INT(COUNTBLANK(C189:C203))-10)</f>
        <v>5</v>
      </c>
      <c r="T186" s="90"/>
      <c r="W186" s="716"/>
      <c r="X186" s="716"/>
      <c r="Y186" s="716"/>
      <c r="Z186" s="146"/>
    </row>
    <row r="187" spans="1:26" s="97" customFormat="1" ht="30" customHeight="1">
      <c r="B187" s="674" t="s">
        <v>62</v>
      </c>
      <c r="C187" s="628" t="s">
        <v>17</v>
      </c>
      <c r="D187" s="628" t="s">
        <v>18</v>
      </c>
      <c r="E187" s="628" t="s">
        <v>19</v>
      </c>
      <c r="F187" s="628" t="s">
        <v>20</v>
      </c>
      <c r="G187" s="628" t="s">
        <v>21</v>
      </c>
      <c r="H187" s="628" t="s">
        <v>22</v>
      </c>
      <c r="I187" s="628" t="s">
        <v>23</v>
      </c>
      <c r="J187" s="694" t="s">
        <v>77</v>
      </c>
      <c r="K187" s="695"/>
      <c r="L187" s="695"/>
      <c r="M187" s="696"/>
      <c r="N187" s="628" t="s">
        <v>140</v>
      </c>
      <c r="O187" s="628" t="s">
        <v>141</v>
      </c>
      <c r="P187" s="92" t="s">
        <v>142</v>
      </c>
      <c r="Q187" s="92"/>
      <c r="R187" s="628" t="s">
        <v>143</v>
      </c>
      <c r="S187" s="628" t="s">
        <v>144</v>
      </c>
      <c r="T187" s="628" t="s">
        <v>268</v>
      </c>
      <c r="U187" s="98"/>
      <c r="V187" s="98"/>
      <c r="W187" s="147"/>
      <c r="X187" s="148"/>
      <c r="Y187" s="148"/>
      <c r="Z187" s="149"/>
    </row>
    <row r="188" spans="1:26" s="97" customFormat="1" ht="90.75" customHeight="1">
      <c r="B188" s="675"/>
      <c r="C188" s="629"/>
      <c r="D188" s="629"/>
      <c r="E188" s="629"/>
      <c r="F188" s="629"/>
      <c r="G188" s="629"/>
      <c r="H188" s="629"/>
      <c r="I188" s="629"/>
      <c r="J188" s="640" t="s">
        <v>146</v>
      </c>
      <c r="K188" s="641"/>
      <c r="L188" s="641"/>
      <c r="M188" s="642"/>
      <c r="N188" s="629"/>
      <c r="O188" s="629"/>
      <c r="P188" s="91" t="s">
        <v>15</v>
      </c>
      <c r="Q188" s="91" t="s">
        <v>145</v>
      </c>
      <c r="R188" s="629"/>
      <c r="S188" s="629"/>
      <c r="T188" s="629"/>
      <c r="U188" s="98"/>
      <c r="V188" s="98"/>
      <c r="W188" s="147"/>
      <c r="X188" s="148"/>
      <c r="Y188" s="148"/>
      <c r="Z188" s="149"/>
    </row>
    <row r="189" spans="1:26" s="93" customFormat="1" ht="24.95" customHeight="1">
      <c r="A189" s="99"/>
      <c r="B189" s="676">
        <v>1</v>
      </c>
      <c r="C189" s="679">
        <v>59</v>
      </c>
      <c r="D189" s="679">
        <v>35</v>
      </c>
      <c r="E189" s="679">
        <v>4600002658</v>
      </c>
      <c r="F189" s="679" t="s">
        <v>840</v>
      </c>
      <c r="G189" s="682">
        <v>235.89</v>
      </c>
      <c r="H189" s="688" t="s">
        <v>137</v>
      </c>
      <c r="I189" s="691">
        <v>1</v>
      </c>
      <c r="J189" s="584" t="s">
        <v>792</v>
      </c>
      <c r="K189" s="94">
        <v>721015</v>
      </c>
      <c r="L189" s="630" t="s">
        <v>819</v>
      </c>
      <c r="M189" s="633">
        <v>721214</v>
      </c>
      <c r="N189" s="643" t="s">
        <v>793</v>
      </c>
      <c r="O189" s="643" t="s">
        <v>794</v>
      </c>
      <c r="P189" s="646"/>
      <c r="Q189" s="649" t="s">
        <v>795</v>
      </c>
      <c r="R189" s="649" t="s">
        <v>796</v>
      </c>
      <c r="S189" s="652">
        <f>(IF(COUNTIF(J189:J191,"CUMPLE")+COUNTIF(L189:L191,"CUMPLE")&gt;=1,(G189*I189),0))*(IF(N189="PRESENTÓ CERTIFICADO",1,0))*(IF(O189="ACORDE A ITEM 5.2.1 (T.R.)",1,0) )*( IF(OR(Q189="SIN OBSERVACIÓN", Q189="REQUERIMIENTOS SUBSANADOS"),1,0))*(IF(OR(R189="NINGUNO", R189="CUMPLEN CON LO SOLICITADO"),1,0))</f>
        <v>235.89</v>
      </c>
      <c r="T189" s="636" t="s">
        <v>803</v>
      </c>
      <c r="W189" s="147"/>
      <c r="X189" s="148"/>
      <c r="Y189" s="148"/>
      <c r="Z189" s="149"/>
    </row>
    <row r="190" spans="1:26" s="93" customFormat="1" ht="24.95" customHeight="1">
      <c r="A190" s="99"/>
      <c r="B190" s="677"/>
      <c r="C190" s="680"/>
      <c r="D190" s="680"/>
      <c r="E190" s="680"/>
      <c r="F190" s="680"/>
      <c r="G190" s="683"/>
      <c r="H190" s="689"/>
      <c r="I190" s="692"/>
      <c r="J190" s="584" t="s">
        <v>792</v>
      </c>
      <c r="K190" s="94">
        <v>721029</v>
      </c>
      <c r="L190" s="631"/>
      <c r="M190" s="634"/>
      <c r="N190" s="644"/>
      <c r="O190" s="644"/>
      <c r="P190" s="647"/>
      <c r="Q190" s="650"/>
      <c r="R190" s="650"/>
      <c r="S190" s="653"/>
      <c r="T190" s="636"/>
      <c r="W190" s="147"/>
      <c r="X190" s="148"/>
      <c r="Y190" s="148"/>
      <c r="Z190" s="149"/>
    </row>
    <row r="191" spans="1:26" s="93" customFormat="1" ht="24.95" customHeight="1">
      <c r="A191" s="99"/>
      <c r="B191" s="678"/>
      <c r="C191" s="681"/>
      <c r="D191" s="681"/>
      <c r="E191" s="681"/>
      <c r="F191" s="681"/>
      <c r="G191" s="684"/>
      <c r="H191" s="690"/>
      <c r="I191" s="693"/>
      <c r="J191" s="584" t="s">
        <v>792</v>
      </c>
      <c r="K191" s="94">
        <v>721033</v>
      </c>
      <c r="L191" s="632"/>
      <c r="M191" s="635"/>
      <c r="N191" s="645"/>
      <c r="O191" s="645"/>
      <c r="P191" s="648"/>
      <c r="Q191" s="651"/>
      <c r="R191" s="651"/>
      <c r="S191" s="654"/>
      <c r="T191" s="636"/>
      <c r="W191" s="147"/>
      <c r="X191" s="148"/>
      <c r="Y191" s="148"/>
      <c r="Z191" s="149"/>
    </row>
    <row r="192" spans="1:26" s="93" customFormat="1" ht="24.95" customHeight="1">
      <c r="A192" s="99"/>
      <c r="B192" s="676">
        <v>2</v>
      </c>
      <c r="C192" s="707">
        <v>64</v>
      </c>
      <c r="D192" s="707">
        <v>37</v>
      </c>
      <c r="E192" s="707" t="s">
        <v>847</v>
      </c>
      <c r="F192" s="707" t="s">
        <v>800</v>
      </c>
      <c r="G192" s="710">
        <v>592.29</v>
      </c>
      <c r="H192" s="688" t="s">
        <v>137</v>
      </c>
      <c r="I192" s="713">
        <v>1</v>
      </c>
      <c r="J192" s="584" t="s">
        <v>792</v>
      </c>
      <c r="K192" s="100">
        <v>721015</v>
      </c>
      <c r="L192" s="630" t="s">
        <v>792</v>
      </c>
      <c r="M192" s="637">
        <v>721214</v>
      </c>
      <c r="N192" s="643" t="s">
        <v>793</v>
      </c>
      <c r="O192" s="643" t="s">
        <v>794</v>
      </c>
      <c r="P192" s="646"/>
      <c r="Q192" s="649" t="s">
        <v>795</v>
      </c>
      <c r="R192" s="649" t="s">
        <v>796</v>
      </c>
      <c r="S192" s="652">
        <f>(IF(COUNTIF(J192:J194,"CUMPLE")+COUNTIF(L192:L194,"CUMPLE")&gt;=1,(G192*I192),0))*(IF(N192="PRESENTÓ CERTIFICADO",1,0))*(IF(O192="ACORDE A ITEM 5.2.1 (T.R.)",1,0) )*( IF(OR(Q192="SIN OBSERVACIÓN", Q192="REQUERIMIENTOS SUBSANADOS"),1,0))*(IF(OR(R192="NINGUNO", R192="CUMPLEN CON LO SOLICITADO"),1,0))</f>
        <v>592.29</v>
      </c>
      <c r="T192" s="636" t="s">
        <v>797</v>
      </c>
      <c r="W192" s="147"/>
      <c r="X192" s="148"/>
      <c r="Y192" s="148"/>
      <c r="Z192" s="149"/>
    </row>
    <row r="193" spans="1:26" s="93" customFormat="1" ht="24.95" customHeight="1">
      <c r="A193" s="99"/>
      <c r="B193" s="677"/>
      <c r="C193" s="708"/>
      <c r="D193" s="708"/>
      <c r="E193" s="708"/>
      <c r="F193" s="708"/>
      <c r="G193" s="711"/>
      <c r="H193" s="689"/>
      <c r="I193" s="714"/>
      <c r="J193" s="584" t="s">
        <v>792</v>
      </c>
      <c r="K193" s="100">
        <v>721029</v>
      </c>
      <c r="L193" s="631"/>
      <c r="M193" s="638"/>
      <c r="N193" s="644"/>
      <c r="O193" s="644"/>
      <c r="P193" s="647"/>
      <c r="Q193" s="650"/>
      <c r="R193" s="650"/>
      <c r="S193" s="653"/>
      <c r="T193" s="636"/>
      <c r="W193" s="147"/>
      <c r="X193" s="148"/>
      <c r="Y193" s="148"/>
      <c r="Z193" s="149"/>
    </row>
    <row r="194" spans="1:26" s="93" customFormat="1" ht="24.95" customHeight="1">
      <c r="A194" s="99"/>
      <c r="B194" s="678"/>
      <c r="C194" s="709"/>
      <c r="D194" s="709"/>
      <c r="E194" s="709"/>
      <c r="F194" s="709"/>
      <c r="G194" s="712"/>
      <c r="H194" s="690"/>
      <c r="I194" s="715"/>
      <c r="J194" s="584" t="s">
        <v>792</v>
      </c>
      <c r="K194" s="100">
        <v>721033</v>
      </c>
      <c r="L194" s="632"/>
      <c r="M194" s="639"/>
      <c r="N194" s="645"/>
      <c r="O194" s="645"/>
      <c r="P194" s="648"/>
      <c r="Q194" s="651"/>
      <c r="R194" s="651"/>
      <c r="S194" s="654"/>
      <c r="T194" s="636"/>
      <c r="W194" s="147"/>
      <c r="X194" s="148"/>
      <c r="Y194" s="148"/>
      <c r="Z194" s="149"/>
    </row>
    <row r="195" spans="1:26" s="93" customFormat="1" ht="24.95" customHeight="1">
      <c r="A195" s="99"/>
      <c r="B195" s="676">
        <v>3</v>
      </c>
      <c r="C195" s="679">
        <v>71</v>
      </c>
      <c r="D195" s="679">
        <v>44</v>
      </c>
      <c r="E195" s="679" t="s">
        <v>848</v>
      </c>
      <c r="F195" s="679" t="s">
        <v>4</v>
      </c>
      <c r="G195" s="682">
        <v>442.03</v>
      </c>
      <c r="H195" s="688" t="s">
        <v>137</v>
      </c>
      <c r="I195" s="691">
        <v>1</v>
      </c>
      <c r="J195" s="584" t="s">
        <v>819</v>
      </c>
      <c r="K195" s="94">
        <v>721015</v>
      </c>
      <c r="L195" s="630" t="s">
        <v>819</v>
      </c>
      <c r="M195" s="633">
        <v>721214</v>
      </c>
      <c r="N195" s="643" t="s">
        <v>793</v>
      </c>
      <c r="O195" s="643" t="s">
        <v>794</v>
      </c>
      <c r="P195" s="646"/>
      <c r="Q195" s="649" t="s">
        <v>795</v>
      </c>
      <c r="R195" s="649" t="s">
        <v>796</v>
      </c>
      <c r="S195" s="652">
        <f>(IF(COUNTIF(J195:J197,"CUMPLE")+COUNTIF(L195:L197,"CUMPLE")&gt;=1,(G195*I195),0))*(IF(N195="PRESENTÓ CERTIFICADO",1,0))*(IF(O195="ACORDE A ITEM 5.2.1 (T.R.)",1,0) )*( IF(OR(Q195="SIN OBSERVACIÓN", Q195="REQUERIMIENTOS SUBSANADOS"),1,0))*(IF(OR(R195="NINGUNO", R195="CUMPLEN CON LO SOLICITADO"),1,0))</f>
        <v>442.03</v>
      </c>
      <c r="T195" s="636" t="s">
        <v>803</v>
      </c>
      <c r="W195" s="147"/>
      <c r="X195" s="148"/>
      <c r="Y195" s="148"/>
      <c r="Z195" s="149"/>
    </row>
    <row r="196" spans="1:26" s="93" customFormat="1" ht="24.95" customHeight="1">
      <c r="A196" s="99"/>
      <c r="B196" s="677"/>
      <c r="C196" s="680"/>
      <c r="D196" s="680"/>
      <c r="E196" s="680"/>
      <c r="F196" s="680"/>
      <c r="G196" s="683"/>
      <c r="H196" s="689"/>
      <c r="I196" s="692"/>
      <c r="J196" s="584" t="s">
        <v>819</v>
      </c>
      <c r="K196" s="94">
        <v>721029</v>
      </c>
      <c r="L196" s="631"/>
      <c r="M196" s="634"/>
      <c r="N196" s="644"/>
      <c r="O196" s="644"/>
      <c r="P196" s="647"/>
      <c r="Q196" s="650"/>
      <c r="R196" s="650"/>
      <c r="S196" s="653"/>
      <c r="T196" s="636"/>
      <c r="W196" s="147"/>
      <c r="X196" s="148"/>
      <c r="Y196" s="148"/>
      <c r="Z196" s="149"/>
    </row>
    <row r="197" spans="1:26" s="93" customFormat="1" ht="24.95" customHeight="1">
      <c r="A197" s="99"/>
      <c r="B197" s="678"/>
      <c r="C197" s="681"/>
      <c r="D197" s="681"/>
      <c r="E197" s="681"/>
      <c r="F197" s="681"/>
      <c r="G197" s="684"/>
      <c r="H197" s="690"/>
      <c r="I197" s="693"/>
      <c r="J197" s="584" t="s">
        <v>792</v>
      </c>
      <c r="K197" s="94">
        <v>721033</v>
      </c>
      <c r="L197" s="632"/>
      <c r="M197" s="635"/>
      <c r="N197" s="645"/>
      <c r="O197" s="645"/>
      <c r="P197" s="648"/>
      <c r="Q197" s="651"/>
      <c r="R197" s="651"/>
      <c r="S197" s="654"/>
      <c r="T197" s="636"/>
      <c r="W197" s="147"/>
      <c r="X197" s="148"/>
      <c r="Y197" s="148"/>
      <c r="Z197" s="149"/>
    </row>
    <row r="198" spans="1:26" s="93" customFormat="1" ht="24.95" customHeight="1">
      <c r="A198" s="99"/>
      <c r="B198" s="676">
        <v>4</v>
      </c>
      <c r="C198" s="707">
        <v>72</v>
      </c>
      <c r="D198" s="707">
        <v>45</v>
      </c>
      <c r="E198" s="707" t="s">
        <v>849</v>
      </c>
      <c r="F198" s="707" t="s">
        <v>4</v>
      </c>
      <c r="G198" s="710">
        <v>317.44</v>
      </c>
      <c r="H198" s="688" t="s">
        <v>137</v>
      </c>
      <c r="I198" s="713">
        <v>1</v>
      </c>
      <c r="J198" s="584" t="s">
        <v>792</v>
      </c>
      <c r="K198" s="100">
        <v>721015</v>
      </c>
      <c r="L198" s="630" t="s">
        <v>819</v>
      </c>
      <c r="M198" s="637">
        <v>721214</v>
      </c>
      <c r="N198" s="643" t="s">
        <v>793</v>
      </c>
      <c r="O198" s="643" t="s">
        <v>794</v>
      </c>
      <c r="P198" s="646"/>
      <c r="Q198" s="649" t="s">
        <v>886</v>
      </c>
      <c r="R198" s="649" t="s">
        <v>882</v>
      </c>
      <c r="S198" s="652">
        <f t="shared" ref="S198" si="17">(IF(COUNTIF(J198:J200,"CUMPLE")+COUNTIF(L198:L200,"CUMPLE")&gt;=1,(G198*I198),0))*(IF(N198="PRESENTÓ CERTIFICADO",1,0))*(IF(O198="ACORDE A ITEM 5.2.1 (T.R.)",1,0) )*( IF(OR(Q198="SIN OBSERVACIÓN", Q198="REQUERIMIENTOS SUBSANADOS"),1,0))*(IF(OR(R198="NINGUNO", R198="CUMPLEN CON LO SOLICITADO"),1,0))</f>
        <v>317.44</v>
      </c>
      <c r="T198" s="636" t="s">
        <v>803</v>
      </c>
      <c r="W198" s="147"/>
      <c r="X198" s="148"/>
      <c r="Y198" s="148"/>
      <c r="Z198" s="149"/>
    </row>
    <row r="199" spans="1:26" s="93" customFormat="1" ht="24.95" customHeight="1">
      <c r="A199" s="99"/>
      <c r="B199" s="677"/>
      <c r="C199" s="708"/>
      <c r="D199" s="708"/>
      <c r="E199" s="708"/>
      <c r="F199" s="708"/>
      <c r="G199" s="711"/>
      <c r="H199" s="689"/>
      <c r="I199" s="714"/>
      <c r="J199" s="584" t="s">
        <v>792</v>
      </c>
      <c r="K199" s="100">
        <v>721029</v>
      </c>
      <c r="L199" s="631"/>
      <c r="M199" s="638"/>
      <c r="N199" s="644"/>
      <c r="O199" s="644"/>
      <c r="P199" s="647"/>
      <c r="Q199" s="650"/>
      <c r="R199" s="650"/>
      <c r="S199" s="653"/>
      <c r="T199" s="636"/>
      <c r="W199" s="147"/>
      <c r="X199" s="148"/>
      <c r="Y199" s="148"/>
      <c r="Z199" s="149"/>
    </row>
    <row r="200" spans="1:26" s="93" customFormat="1" ht="24.95" customHeight="1">
      <c r="A200" s="99"/>
      <c r="B200" s="678"/>
      <c r="C200" s="709"/>
      <c r="D200" s="709"/>
      <c r="E200" s="709"/>
      <c r="F200" s="709"/>
      <c r="G200" s="712"/>
      <c r="H200" s="690"/>
      <c r="I200" s="715"/>
      <c r="J200" s="584" t="s">
        <v>792</v>
      </c>
      <c r="K200" s="100">
        <v>721033</v>
      </c>
      <c r="L200" s="632"/>
      <c r="M200" s="639"/>
      <c r="N200" s="645"/>
      <c r="O200" s="645"/>
      <c r="P200" s="648"/>
      <c r="Q200" s="651"/>
      <c r="R200" s="651"/>
      <c r="S200" s="654"/>
      <c r="T200" s="636"/>
      <c r="W200" s="147"/>
      <c r="X200" s="148"/>
      <c r="Y200" s="148"/>
      <c r="Z200" s="149"/>
    </row>
    <row r="201" spans="1:26" s="93" customFormat="1" ht="24.95" customHeight="1">
      <c r="A201" s="99"/>
      <c r="B201" s="676">
        <v>5</v>
      </c>
      <c r="C201" s="679">
        <v>79</v>
      </c>
      <c r="D201" s="679">
        <v>52</v>
      </c>
      <c r="E201" s="679"/>
      <c r="F201" s="679" t="s">
        <v>850</v>
      </c>
      <c r="G201" s="682">
        <v>1727.3</v>
      </c>
      <c r="H201" s="688" t="s">
        <v>818</v>
      </c>
      <c r="I201" s="691">
        <v>0.5</v>
      </c>
      <c r="J201" s="584" t="s">
        <v>792</v>
      </c>
      <c r="K201" s="94">
        <v>721015</v>
      </c>
      <c r="L201" s="630" t="s">
        <v>819</v>
      </c>
      <c r="M201" s="633">
        <v>721214</v>
      </c>
      <c r="N201" s="643" t="s">
        <v>793</v>
      </c>
      <c r="O201" s="643" t="s">
        <v>794</v>
      </c>
      <c r="P201" s="646"/>
      <c r="Q201" s="649" t="s">
        <v>795</v>
      </c>
      <c r="R201" s="649" t="s">
        <v>796</v>
      </c>
      <c r="S201" s="652">
        <f t="shared" ref="S201" si="18">(IF(COUNTIF(J201:J203,"CUMPLE")+COUNTIF(L201:L203,"CUMPLE")&gt;=1,(G201*I201),0))*(IF(N201="PRESENTÓ CERTIFICADO",1,0))*(IF(O201="ACORDE A ITEM 5.2.1 (T.R.)",1,0) )*( IF(OR(Q201="SIN OBSERVACIÓN", Q201="REQUERIMIENTOS SUBSANADOS"),1,0))*(IF(OR(R201="NINGUNO", R201="CUMPLEN CON LO SOLICITADO"),1,0))</f>
        <v>863.65</v>
      </c>
      <c r="T201" s="636" t="s">
        <v>803</v>
      </c>
      <c r="W201" s="147"/>
      <c r="X201" s="148"/>
      <c r="Y201" s="148"/>
      <c r="Z201" s="149"/>
    </row>
    <row r="202" spans="1:26" s="93" customFormat="1" ht="24.95" customHeight="1">
      <c r="A202" s="99"/>
      <c r="B202" s="677"/>
      <c r="C202" s="680"/>
      <c r="D202" s="680"/>
      <c r="E202" s="680"/>
      <c r="F202" s="680"/>
      <c r="G202" s="683"/>
      <c r="H202" s="689"/>
      <c r="I202" s="692"/>
      <c r="J202" s="584" t="s">
        <v>792</v>
      </c>
      <c r="K202" s="94">
        <v>721029</v>
      </c>
      <c r="L202" s="631"/>
      <c r="M202" s="634"/>
      <c r="N202" s="644"/>
      <c r="O202" s="644"/>
      <c r="P202" s="647"/>
      <c r="Q202" s="650"/>
      <c r="R202" s="650"/>
      <c r="S202" s="653"/>
      <c r="T202" s="636"/>
    </row>
    <row r="203" spans="1:26" s="93" customFormat="1" ht="24.95" customHeight="1">
      <c r="A203" s="99"/>
      <c r="B203" s="678"/>
      <c r="C203" s="681"/>
      <c r="D203" s="681"/>
      <c r="E203" s="681"/>
      <c r="F203" s="681"/>
      <c r="G203" s="684"/>
      <c r="H203" s="690"/>
      <c r="I203" s="693"/>
      <c r="J203" s="584" t="s">
        <v>819</v>
      </c>
      <c r="K203" s="94">
        <v>721033</v>
      </c>
      <c r="L203" s="632"/>
      <c r="M203" s="635"/>
      <c r="N203" s="645"/>
      <c r="O203" s="645"/>
      <c r="P203" s="648"/>
      <c r="Q203" s="651"/>
      <c r="R203" s="651"/>
      <c r="S203" s="654"/>
      <c r="T203" s="636"/>
    </row>
    <row r="204" spans="1:26" s="90" customFormat="1" ht="24.95" customHeight="1">
      <c r="B204" s="655" t="str">
        <f>IF(S205=" "," ",IF(S205&gt;$C$6,"CUMPLE CON LA EXPERIENCIA REQUERIDA","NO CUMPLE CON LA EXPERIENCIA REQUERIDA"))</f>
        <v>CUMPLE CON LA EXPERIENCIA REQUERIDA</v>
      </c>
      <c r="C204" s="656"/>
      <c r="D204" s="656"/>
      <c r="E204" s="656"/>
      <c r="F204" s="656"/>
      <c r="G204" s="656"/>
      <c r="H204" s="656"/>
      <c r="I204" s="656"/>
      <c r="J204" s="656"/>
      <c r="K204" s="656"/>
      <c r="L204" s="656"/>
      <c r="M204" s="656"/>
      <c r="N204" s="656"/>
      <c r="O204" s="657"/>
      <c r="P204" s="661" t="s">
        <v>24</v>
      </c>
      <c r="Q204" s="662"/>
      <c r="R204" s="96"/>
      <c r="S204" s="95">
        <f>IF(COUNTIF(T189:T203,"SI")&gt;=1,SUM(S189:S203),0)</f>
        <v>2451.3000000000002</v>
      </c>
      <c r="T204" s="663" t="str">
        <f>IF(S205=" "," ",IF(S205&gt;$C$6,"CUMPLE","NO CUMPLE"))</f>
        <v>CUMPLE</v>
      </c>
      <c r="W204" s="150"/>
      <c r="X204" s="150"/>
      <c r="Y204" s="150"/>
      <c r="Z204" s="150"/>
    </row>
    <row r="205" spans="1:26" s="93" customFormat="1" ht="24.95" customHeight="1">
      <c r="B205" s="658"/>
      <c r="C205" s="659"/>
      <c r="D205" s="659"/>
      <c r="E205" s="659"/>
      <c r="F205" s="659"/>
      <c r="G205" s="659"/>
      <c r="H205" s="659"/>
      <c r="I205" s="659"/>
      <c r="J205" s="659"/>
      <c r="K205" s="659"/>
      <c r="L205" s="659"/>
      <c r="M205" s="659"/>
      <c r="N205" s="659"/>
      <c r="O205" s="660"/>
      <c r="P205" s="661" t="s">
        <v>26</v>
      </c>
      <c r="Q205" s="662"/>
      <c r="R205" s="96"/>
      <c r="S205" s="95">
        <f>IFERROR((S204/$K$6)," ")</f>
        <v>5.6222477064220184</v>
      </c>
      <c r="T205" s="664"/>
    </row>
    <row r="206" spans="1:26" s="93" customFormat="1" ht="15.75" customHeight="1"/>
    <row r="208" spans="1:26" ht="36" customHeight="1">
      <c r="B208" s="583">
        <v>10</v>
      </c>
      <c r="C208" s="665" t="s">
        <v>139</v>
      </c>
      <c r="D208" s="666"/>
      <c r="E208" s="667"/>
      <c r="F208" s="668" t="str">
        <f>IFERROR(VLOOKUP(B208,OFERENTES,2,FALSE)," ")</f>
        <v>JOSE DE LA CRUZ MIRA HENAO</v>
      </c>
      <c r="G208" s="669"/>
      <c r="H208" s="669"/>
      <c r="I208" s="669"/>
      <c r="J208" s="669"/>
      <c r="K208" s="669"/>
      <c r="L208" s="669"/>
      <c r="M208" s="669"/>
      <c r="N208" s="669"/>
      <c r="O208" s="670"/>
      <c r="P208" s="671" t="s">
        <v>642</v>
      </c>
      <c r="Q208" s="672"/>
      <c r="R208" s="673"/>
      <c r="S208" s="89">
        <f>5-(INT(COUNTBLANK(C211:C225))-10)</f>
        <v>4</v>
      </c>
      <c r="T208" s="90"/>
      <c r="W208" s="716"/>
      <c r="X208" s="716"/>
      <c r="Y208" s="716"/>
      <c r="Z208" s="146"/>
    </row>
    <row r="209" spans="1:26" s="97" customFormat="1" ht="30" customHeight="1">
      <c r="B209" s="674" t="s">
        <v>62</v>
      </c>
      <c r="C209" s="628" t="s">
        <v>17</v>
      </c>
      <c r="D209" s="628" t="s">
        <v>18</v>
      </c>
      <c r="E209" s="628" t="s">
        <v>19</v>
      </c>
      <c r="F209" s="628" t="s">
        <v>20</v>
      </c>
      <c r="G209" s="628" t="s">
        <v>21</v>
      </c>
      <c r="H209" s="628" t="s">
        <v>22</v>
      </c>
      <c r="I209" s="628" t="s">
        <v>23</v>
      </c>
      <c r="J209" s="694" t="s">
        <v>77</v>
      </c>
      <c r="K209" s="695"/>
      <c r="L209" s="695"/>
      <c r="M209" s="696"/>
      <c r="N209" s="628" t="s">
        <v>140</v>
      </c>
      <c r="O209" s="628" t="s">
        <v>141</v>
      </c>
      <c r="P209" s="92" t="s">
        <v>142</v>
      </c>
      <c r="Q209" s="92"/>
      <c r="R209" s="628" t="s">
        <v>143</v>
      </c>
      <c r="S209" s="628" t="s">
        <v>144</v>
      </c>
      <c r="T209" s="628" t="s">
        <v>268</v>
      </c>
      <c r="U209" s="98"/>
      <c r="V209" s="98"/>
      <c r="W209" s="147"/>
      <c r="X209" s="148"/>
      <c r="Y209" s="148"/>
      <c r="Z209" s="149"/>
    </row>
    <row r="210" spans="1:26" s="97" customFormat="1" ht="90.75" customHeight="1">
      <c r="B210" s="675"/>
      <c r="C210" s="629"/>
      <c r="D210" s="629"/>
      <c r="E210" s="629"/>
      <c r="F210" s="629"/>
      <c r="G210" s="629"/>
      <c r="H210" s="629"/>
      <c r="I210" s="629"/>
      <c r="J210" s="640" t="s">
        <v>146</v>
      </c>
      <c r="K210" s="641"/>
      <c r="L210" s="641"/>
      <c r="M210" s="642"/>
      <c r="N210" s="629"/>
      <c r="O210" s="629"/>
      <c r="P210" s="91" t="s">
        <v>15</v>
      </c>
      <c r="Q210" s="91" t="s">
        <v>145</v>
      </c>
      <c r="R210" s="629"/>
      <c r="S210" s="629"/>
      <c r="T210" s="629"/>
      <c r="U210" s="98"/>
      <c r="V210" s="98"/>
      <c r="W210" s="147"/>
      <c r="X210" s="148"/>
      <c r="Y210" s="148"/>
      <c r="Z210" s="149"/>
    </row>
    <row r="211" spans="1:26" s="93" customFormat="1" ht="24.95" customHeight="1">
      <c r="A211" s="99"/>
      <c r="B211" s="676">
        <v>1</v>
      </c>
      <c r="C211" s="679">
        <v>4</v>
      </c>
      <c r="D211" s="679">
        <v>15</v>
      </c>
      <c r="E211" s="679" t="s">
        <v>851</v>
      </c>
      <c r="F211" s="679" t="s">
        <v>855</v>
      </c>
      <c r="G211" s="682">
        <v>2557</v>
      </c>
      <c r="H211" s="688" t="s">
        <v>843</v>
      </c>
      <c r="I211" s="691">
        <v>0.5</v>
      </c>
      <c r="J211" s="584" t="s">
        <v>792</v>
      </c>
      <c r="K211" s="94">
        <v>721015</v>
      </c>
      <c r="L211" s="630" t="s">
        <v>792</v>
      </c>
      <c r="M211" s="633">
        <v>721214</v>
      </c>
      <c r="N211" s="643" t="s">
        <v>793</v>
      </c>
      <c r="O211" s="643" t="s">
        <v>794</v>
      </c>
      <c r="P211" s="646"/>
      <c r="Q211" s="649" t="s">
        <v>886</v>
      </c>
      <c r="R211" s="649" t="s">
        <v>882</v>
      </c>
      <c r="S211" s="652">
        <f>(IF(COUNTIF(J211:J213,"CUMPLE")+COUNTIF(L211:L213,"CUMPLE")&gt;=1,(G211*I211),0))*(IF(N211="PRESENTÓ CERTIFICADO",1,0))*(IF(O211="ACORDE A ITEM 5.2.1 (T.R.)",1,0) )*( IF(OR(Q211="SIN OBSERVACIÓN", Q211="REQUERIMIENTOS SUBSANADOS"),1,0))*(IF(OR(R211="NINGUNO", R211="CUMPLEN CON LO SOLICITADO"),1,0))</f>
        <v>1278.5</v>
      </c>
      <c r="T211" s="636" t="s">
        <v>803</v>
      </c>
      <c r="W211" s="147"/>
      <c r="X211" s="148"/>
      <c r="Y211" s="148"/>
      <c r="Z211" s="149"/>
    </row>
    <row r="212" spans="1:26" s="93" customFormat="1" ht="24.95" customHeight="1">
      <c r="A212" s="99"/>
      <c r="B212" s="677"/>
      <c r="C212" s="680"/>
      <c r="D212" s="680"/>
      <c r="E212" s="680"/>
      <c r="F212" s="680"/>
      <c r="G212" s="683"/>
      <c r="H212" s="689"/>
      <c r="I212" s="692"/>
      <c r="J212" s="584" t="s">
        <v>792</v>
      </c>
      <c r="K212" s="94">
        <v>721029</v>
      </c>
      <c r="L212" s="631"/>
      <c r="M212" s="634"/>
      <c r="N212" s="644"/>
      <c r="O212" s="644"/>
      <c r="P212" s="647"/>
      <c r="Q212" s="650"/>
      <c r="R212" s="650"/>
      <c r="S212" s="653"/>
      <c r="T212" s="636"/>
      <c r="W212" s="147"/>
      <c r="X212" s="148"/>
      <c r="Y212" s="148"/>
      <c r="Z212" s="149"/>
    </row>
    <row r="213" spans="1:26" s="93" customFormat="1" ht="24.95" customHeight="1">
      <c r="A213" s="99"/>
      <c r="B213" s="678"/>
      <c r="C213" s="681"/>
      <c r="D213" s="681"/>
      <c r="E213" s="681"/>
      <c r="F213" s="681"/>
      <c r="G213" s="684"/>
      <c r="H213" s="690"/>
      <c r="I213" s="693"/>
      <c r="J213" s="584" t="s">
        <v>792</v>
      </c>
      <c r="K213" s="94">
        <v>721033</v>
      </c>
      <c r="L213" s="632"/>
      <c r="M213" s="635"/>
      <c r="N213" s="645"/>
      <c r="O213" s="645"/>
      <c r="P213" s="648"/>
      <c r="Q213" s="651"/>
      <c r="R213" s="651"/>
      <c r="S213" s="654"/>
      <c r="T213" s="636"/>
      <c r="W213" s="147"/>
      <c r="X213" s="148"/>
      <c r="Y213" s="148"/>
      <c r="Z213" s="149"/>
    </row>
    <row r="214" spans="1:26" s="93" customFormat="1" ht="24.95" customHeight="1">
      <c r="A214" s="99"/>
      <c r="B214" s="676">
        <v>2</v>
      </c>
      <c r="C214" s="707">
        <v>47</v>
      </c>
      <c r="D214" s="707">
        <v>51</v>
      </c>
      <c r="E214" s="707" t="s">
        <v>852</v>
      </c>
      <c r="F214" s="707" t="s">
        <v>856</v>
      </c>
      <c r="G214" s="710">
        <v>1351.36</v>
      </c>
      <c r="H214" s="688" t="s">
        <v>137</v>
      </c>
      <c r="I214" s="713">
        <v>1</v>
      </c>
      <c r="J214" s="584" t="s">
        <v>792</v>
      </c>
      <c r="K214" s="100">
        <v>721015</v>
      </c>
      <c r="L214" s="630" t="s">
        <v>792</v>
      </c>
      <c r="M214" s="637">
        <v>721214</v>
      </c>
      <c r="N214" s="643" t="s">
        <v>793</v>
      </c>
      <c r="O214" s="643" t="s">
        <v>794</v>
      </c>
      <c r="P214" s="646"/>
      <c r="Q214" s="649" t="s">
        <v>886</v>
      </c>
      <c r="R214" s="649" t="s">
        <v>882</v>
      </c>
      <c r="S214" s="652">
        <f>(IF(COUNTIF(J214:J216,"CUMPLE")+COUNTIF(L214:L216,"CUMPLE")&gt;=1,(G214*I214),0))*(IF(N214="PRESENTÓ CERTIFICADO",1,0))*(IF(O214="ACORDE A ITEM 5.2.1 (T.R.)",1,0) )*( IF(OR(Q214="SIN OBSERVACIÓN", Q214="REQUERIMIENTOS SUBSANADOS"),1,0))*(IF(OR(R214="NINGUNO", R214="CUMPLEN CON LO SOLICITADO"),1,0))</f>
        <v>1351.36</v>
      </c>
      <c r="T214" s="636" t="s">
        <v>803</v>
      </c>
      <c r="W214" s="147"/>
      <c r="X214" s="148"/>
      <c r="Y214" s="148"/>
      <c r="Z214" s="149"/>
    </row>
    <row r="215" spans="1:26" s="93" customFormat="1" ht="24.95" customHeight="1">
      <c r="A215" s="99"/>
      <c r="B215" s="677"/>
      <c r="C215" s="708"/>
      <c r="D215" s="708"/>
      <c r="E215" s="708"/>
      <c r="F215" s="708"/>
      <c r="G215" s="711"/>
      <c r="H215" s="689"/>
      <c r="I215" s="714"/>
      <c r="J215" s="584" t="s">
        <v>792</v>
      </c>
      <c r="K215" s="100">
        <v>721029</v>
      </c>
      <c r="L215" s="631"/>
      <c r="M215" s="638"/>
      <c r="N215" s="644"/>
      <c r="O215" s="644"/>
      <c r="P215" s="647"/>
      <c r="Q215" s="650"/>
      <c r="R215" s="650"/>
      <c r="S215" s="653"/>
      <c r="T215" s="636"/>
      <c r="W215" s="147"/>
      <c r="X215" s="148"/>
      <c r="Y215" s="148"/>
      <c r="Z215" s="149"/>
    </row>
    <row r="216" spans="1:26" s="93" customFormat="1" ht="24.95" customHeight="1">
      <c r="A216" s="99"/>
      <c r="B216" s="678"/>
      <c r="C216" s="709"/>
      <c r="D216" s="709"/>
      <c r="E216" s="709"/>
      <c r="F216" s="709"/>
      <c r="G216" s="712"/>
      <c r="H216" s="690"/>
      <c r="I216" s="715"/>
      <c r="J216" s="584" t="s">
        <v>792</v>
      </c>
      <c r="K216" s="100">
        <v>721033</v>
      </c>
      <c r="L216" s="632"/>
      <c r="M216" s="639"/>
      <c r="N216" s="645"/>
      <c r="O216" s="645"/>
      <c r="P216" s="648"/>
      <c r="Q216" s="651"/>
      <c r="R216" s="651"/>
      <c r="S216" s="654"/>
      <c r="T216" s="636"/>
      <c r="W216" s="147"/>
      <c r="X216" s="148"/>
      <c r="Y216" s="148"/>
      <c r="Z216" s="149"/>
    </row>
    <row r="217" spans="1:26" s="93" customFormat="1" ht="24.95" customHeight="1">
      <c r="A217" s="99"/>
      <c r="B217" s="676">
        <v>3</v>
      </c>
      <c r="C217" s="679">
        <v>53</v>
      </c>
      <c r="D217" s="679">
        <v>56</v>
      </c>
      <c r="E217" s="679" t="s">
        <v>853</v>
      </c>
      <c r="F217" s="679" t="s">
        <v>857</v>
      </c>
      <c r="G217" s="682">
        <v>1242.56</v>
      </c>
      <c r="H217" s="688" t="s">
        <v>137</v>
      </c>
      <c r="I217" s="691">
        <v>1</v>
      </c>
      <c r="J217" s="584" t="s">
        <v>792</v>
      </c>
      <c r="K217" s="94">
        <v>721015</v>
      </c>
      <c r="L217" s="630" t="s">
        <v>792</v>
      </c>
      <c r="M217" s="633">
        <v>721214</v>
      </c>
      <c r="N217" s="643" t="s">
        <v>793</v>
      </c>
      <c r="O217" s="643" t="s">
        <v>794</v>
      </c>
      <c r="P217" s="646"/>
      <c r="Q217" s="649" t="s">
        <v>886</v>
      </c>
      <c r="R217" s="649" t="s">
        <v>882</v>
      </c>
      <c r="S217" s="652">
        <f>(IF(COUNTIF(J217:J219,"CUMPLE")+COUNTIF(L217:L219,"CUMPLE")&gt;=1,(G217*I217),0))*(IF(N217="PRESENTÓ CERTIFICADO",1,0))*(IF(O217="ACORDE A ITEM 5.2.1 (T.R.)",1,0) )*( IF(OR(Q217="SIN OBSERVACIÓN", Q217="REQUERIMIENTOS SUBSANADOS"),1,0))*(IF(OR(R217="NINGUNO", R217="CUMPLEN CON LO SOLICITADO"),1,0))</f>
        <v>1242.56</v>
      </c>
      <c r="T217" s="636" t="s">
        <v>797</v>
      </c>
      <c r="W217" s="147"/>
      <c r="X217" s="148"/>
      <c r="Y217" s="148"/>
      <c r="Z217" s="149"/>
    </row>
    <row r="218" spans="1:26" s="93" customFormat="1" ht="24.95" customHeight="1">
      <c r="A218" s="99"/>
      <c r="B218" s="677"/>
      <c r="C218" s="680"/>
      <c r="D218" s="680"/>
      <c r="E218" s="680"/>
      <c r="F218" s="680"/>
      <c r="G218" s="683"/>
      <c r="H218" s="689"/>
      <c r="I218" s="692"/>
      <c r="J218" s="584" t="s">
        <v>792</v>
      </c>
      <c r="K218" s="94">
        <v>721029</v>
      </c>
      <c r="L218" s="631"/>
      <c r="M218" s="634"/>
      <c r="N218" s="644"/>
      <c r="O218" s="644"/>
      <c r="P218" s="647"/>
      <c r="Q218" s="650"/>
      <c r="R218" s="650"/>
      <c r="S218" s="653"/>
      <c r="T218" s="636"/>
      <c r="W218" s="147"/>
      <c r="X218" s="148"/>
      <c r="Y218" s="148"/>
      <c r="Z218" s="149"/>
    </row>
    <row r="219" spans="1:26" s="93" customFormat="1" ht="24.95" customHeight="1">
      <c r="A219" s="99"/>
      <c r="B219" s="678"/>
      <c r="C219" s="681"/>
      <c r="D219" s="681"/>
      <c r="E219" s="681"/>
      <c r="F219" s="681"/>
      <c r="G219" s="684"/>
      <c r="H219" s="690"/>
      <c r="I219" s="693"/>
      <c r="J219" s="584" t="s">
        <v>792</v>
      </c>
      <c r="K219" s="94">
        <v>721033</v>
      </c>
      <c r="L219" s="632"/>
      <c r="M219" s="635"/>
      <c r="N219" s="645"/>
      <c r="O219" s="645"/>
      <c r="P219" s="648"/>
      <c r="Q219" s="651"/>
      <c r="R219" s="651"/>
      <c r="S219" s="654"/>
      <c r="T219" s="636"/>
      <c r="W219" s="147"/>
      <c r="X219" s="148"/>
      <c r="Y219" s="148"/>
      <c r="Z219" s="149"/>
    </row>
    <row r="220" spans="1:26" s="93" customFormat="1" ht="24.95" customHeight="1">
      <c r="A220" s="99"/>
      <c r="B220" s="676">
        <v>4</v>
      </c>
      <c r="C220" s="707">
        <v>68</v>
      </c>
      <c r="D220" s="707">
        <v>68</v>
      </c>
      <c r="E220" s="707" t="s">
        <v>854</v>
      </c>
      <c r="F220" s="707" t="s">
        <v>858</v>
      </c>
      <c r="G220" s="710">
        <v>2730.88</v>
      </c>
      <c r="H220" s="688" t="s">
        <v>818</v>
      </c>
      <c r="I220" s="713">
        <v>0.6</v>
      </c>
      <c r="J220" s="584" t="s">
        <v>792</v>
      </c>
      <c r="K220" s="100">
        <v>721015</v>
      </c>
      <c r="L220" s="630" t="s">
        <v>792</v>
      </c>
      <c r="M220" s="637">
        <v>721214</v>
      </c>
      <c r="N220" s="643" t="s">
        <v>793</v>
      </c>
      <c r="O220" s="643" t="s">
        <v>794</v>
      </c>
      <c r="P220" s="646"/>
      <c r="Q220" s="649" t="s">
        <v>886</v>
      </c>
      <c r="R220" s="649" t="s">
        <v>882</v>
      </c>
      <c r="S220" s="652">
        <f t="shared" ref="S220" si="19">(IF(COUNTIF(J220:J222,"CUMPLE")+COUNTIF(L220:L222,"CUMPLE")&gt;=1,(G220*I220),0))*(IF(N220="PRESENTÓ CERTIFICADO",1,0))*(IF(O220="ACORDE A ITEM 5.2.1 (T.R.)",1,0) )*( IF(OR(Q220="SIN OBSERVACIÓN", Q220="REQUERIMIENTOS SUBSANADOS"),1,0))*(IF(OR(R220="NINGUNO", R220="CUMPLEN CON LO SOLICITADO"),1,0))</f>
        <v>1638.528</v>
      </c>
      <c r="T220" s="636" t="s">
        <v>797</v>
      </c>
      <c r="W220" s="147"/>
      <c r="X220" s="148"/>
      <c r="Y220" s="148"/>
      <c r="Z220" s="149"/>
    </row>
    <row r="221" spans="1:26" s="93" customFormat="1" ht="24.95" customHeight="1">
      <c r="A221" s="99"/>
      <c r="B221" s="677"/>
      <c r="C221" s="708"/>
      <c r="D221" s="708"/>
      <c r="E221" s="708"/>
      <c r="F221" s="708"/>
      <c r="G221" s="711"/>
      <c r="H221" s="689"/>
      <c r="I221" s="714"/>
      <c r="J221" s="584" t="s">
        <v>792</v>
      </c>
      <c r="K221" s="100">
        <v>721029</v>
      </c>
      <c r="L221" s="631"/>
      <c r="M221" s="638"/>
      <c r="N221" s="644"/>
      <c r="O221" s="644"/>
      <c r="P221" s="647"/>
      <c r="Q221" s="650"/>
      <c r="R221" s="650"/>
      <c r="S221" s="653"/>
      <c r="T221" s="636"/>
      <c r="W221" s="147"/>
      <c r="X221" s="148"/>
      <c r="Y221" s="148"/>
      <c r="Z221" s="149"/>
    </row>
    <row r="222" spans="1:26" s="93" customFormat="1" ht="24.95" customHeight="1">
      <c r="A222" s="99"/>
      <c r="B222" s="678"/>
      <c r="C222" s="709"/>
      <c r="D222" s="709"/>
      <c r="E222" s="709"/>
      <c r="F222" s="709"/>
      <c r="G222" s="712"/>
      <c r="H222" s="690"/>
      <c r="I222" s="715"/>
      <c r="J222" s="584" t="s">
        <v>792</v>
      </c>
      <c r="K222" s="100">
        <v>721033</v>
      </c>
      <c r="L222" s="632"/>
      <c r="M222" s="639"/>
      <c r="N222" s="645"/>
      <c r="O222" s="645"/>
      <c r="P222" s="648"/>
      <c r="Q222" s="651"/>
      <c r="R222" s="651"/>
      <c r="S222" s="654"/>
      <c r="T222" s="636"/>
      <c r="W222" s="147"/>
      <c r="X222" s="148"/>
      <c r="Y222" s="148"/>
      <c r="Z222" s="149"/>
    </row>
    <row r="223" spans="1:26" s="93" customFormat="1" ht="24.95" customHeight="1">
      <c r="A223" s="99"/>
      <c r="B223" s="676">
        <v>5</v>
      </c>
      <c r="C223" s="679"/>
      <c r="D223" s="679"/>
      <c r="E223" s="679"/>
      <c r="F223" s="679"/>
      <c r="G223" s="682"/>
      <c r="H223" s="688"/>
      <c r="I223" s="691"/>
      <c r="J223" s="584"/>
      <c r="K223" s="94">
        <v>721015</v>
      </c>
      <c r="L223" s="630"/>
      <c r="M223" s="633">
        <v>721214</v>
      </c>
      <c r="N223" s="643"/>
      <c r="O223" s="643"/>
      <c r="P223" s="646"/>
      <c r="Q223" s="649"/>
      <c r="R223" s="649"/>
      <c r="S223" s="652">
        <f t="shared" ref="S223" si="20">(IF(COUNTIF(J223:J225,"CUMPLE")+COUNTIF(L223:L225,"CUMPLE")&gt;=1,(G223*I223),0))*(IF(N223="PRESENTÓ CERTIFICADO",1,0))*(IF(O223="ACORDE A ITEM 5.2.1 (T.R.)",1,0) )*( IF(OR(Q223="SIN OBSERVACIÓN", Q223="REQUERIMIENTOS SUBSANADOS"),1,0))*(IF(OR(R223="NINGUNO", R223="CUMPLEN CON LO SOLICITADO"),1,0))</f>
        <v>0</v>
      </c>
      <c r="T223" s="636"/>
      <c r="W223" s="147"/>
      <c r="X223" s="148"/>
      <c r="Y223" s="148"/>
      <c r="Z223" s="149"/>
    </row>
    <row r="224" spans="1:26" s="93" customFormat="1" ht="24.95" customHeight="1">
      <c r="A224" s="99"/>
      <c r="B224" s="677"/>
      <c r="C224" s="680"/>
      <c r="D224" s="680"/>
      <c r="E224" s="680"/>
      <c r="F224" s="680"/>
      <c r="G224" s="683"/>
      <c r="H224" s="689"/>
      <c r="I224" s="692"/>
      <c r="J224" s="584"/>
      <c r="K224" s="94">
        <v>721029</v>
      </c>
      <c r="L224" s="631"/>
      <c r="M224" s="634"/>
      <c r="N224" s="644"/>
      <c r="O224" s="644"/>
      <c r="P224" s="647"/>
      <c r="Q224" s="650"/>
      <c r="R224" s="650"/>
      <c r="S224" s="653"/>
      <c r="T224" s="636"/>
    </row>
    <row r="225" spans="1:26" s="93" customFormat="1" ht="24.95" customHeight="1">
      <c r="A225" s="99"/>
      <c r="B225" s="678"/>
      <c r="C225" s="681"/>
      <c r="D225" s="681"/>
      <c r="E225" s="681"/>
      <c r="F225" s="681"/>
      <c r="G225" s="684"/>
      <c r="H225" s="690"/>
      <c r="I225" s="693"/>
      <c r="J225" s="584"/>
      <c r="K225" s="94">
        <v>721033</v>
      </c>
      <c r="L225" s="632"/>
      <c r="M225" s="635"/>
      <c r="N225" s="645"/>
      <c r="O225" s="645"/>
      <c r="P225" s="648"/>
      <c r="Q225" s="651"/>
      <c r="R225" s="651"/>
      <c r="S225" s="654"/>
      <c r="T225" s="636"/>
    </row>
    <row r="226" spans="1:26" s="90" customFormat="1" ht="24.95" customHeight="1">
      <c r="B226" s="655" t="str">
        <f>IF(S227=" "," ",IF(S227&gt;$C$6,"CUMPLE CON LA EXPERIENCIA REQUERIDA","NO CUMPLE CON LA EXPERIENCIA REQUERIDA"))</f>
        <v>CUMPLE CON LA EXPERIENCIA REQUERIDA</v>
      </c>
      <c r="C226" s="656"/>
      <c r="D226" s="656"/>
      <c r="E226" s="656"/>
      <c r="F226" s="656"/>
      <c r="G226" s="656"/>
      <c r="H226" s="656"/>
      <c r="I226" s="656"/>
      <c r="J226" s="656"/>
      <c r="K226" s="656"/>
      <c r="L226" s="656"/>
      <c r="M226" s="656"/>
      <c r="N226" s="656"/>
      <c r="O226" s="657"/>
      <c r="P226" s="661" t="s">
        <v>24</v>
      </c>
      <c r="Q226" s="662"/>
      <c r="R226" s="96"/>
      <c r="S226" s="95">
        <f>IF(COUNTIF(T211:T225,"SI")&gt;=1,SUM(S211:S225),0)</f>
        <v>5510.9479999999994</v>
      </c>
      <c r="T226" s="663" t="str">
        <f>IF(S227=" "," ",IF(S227&gt;$C$6,"CUMPLE","NO CUMPLE"))</f>
        <v>CUMPLE</v>
      </c>
      <c r="W226" s="150"/>
      <c r="X226" s="150"/>
      <c r="Y226" s="150"/>
      <c r="Z226" s="150"/>
    </row>
    <row r="227" spans="1:26" s="93" customFormat="1" ht="24.95" customHeight="1">
      <c r="B227" s="658"/>
      <c r="C227" s="659"/>
      <c r="D227" s="659"/>
      <c r="E227" s="659"/>
      <c r="F227" s="659"/>
      <c r="G227" s="659"/>
      <c r="H227" s="659"/>
      <c r="I227" s="659"/>
      <c r="J227" s="659"/>
      <c r="K227" s="659"/>
      <c r="L227" s="659"/>
      <c r="M227" s="659"/>
      <c r="N227" s="659"/>
      <c r="O227" s="660"/>
      <c r="P227" s="661" t="s">
        <v>26</v>
      </c>
      <c r="Q227" s="662"/>
      <c r="R227" s="96"/>
      <c r="S227" s="95">
        <f>IFERROR((S226/$K$6)," ")</f>
        <v>12.639788990825688</v>
      </c>
      <c r="T227" s="664"/>
    </row>
    <row r="230" spans="1:26" ht="36" customHeight="1">
      <c r="B230" s="583">
        <v>11</v>
      </c>
      <c r="C230" s="665" t="s">
        <v>139</v>
      </c>
      <c r="D230" s="666"/>
      <c r="E230" s="667"/>
      <c r="F230" s="668" t="str">
        <f>IFERROR(VLOOKUP(B230,OFERENTES,2,FALSE)," ")</f>
        <v>GUINCO S.A.S.</v>
      </c>
      <c r="G230" s="669"/>
      <c r="H230" s="669"/>
      <c r="I230" s="669"/>
      <c r="J230" s="669"/>
      <c r="K230" s="669"/>
      <c r="L230" s="669"/>
      <c r="M230" s="669"/>
      <c r="N230" s="669"/>
      <c r="O230" s="670"/>
      <c r="P230" s="671" t="s">
        <v>642</v>
      </c>
      <c r="Q230" s="672"/>
      <c r="R230" s="673"/>
      <c r="S230" s="89">
        <f>5-(INT(COUNTBLANK(C233:C247))-10)</f>
        <v>3</v>
      </c>
      <c r="T230" s="90"/>
      <c r="W230" s="716"/>
      <c r="X230" s="716"/>
      <c r="Y230" s="716"/>
      <c r="Z230" s="146"/>
    </row>
    <row r="231" spans="1:26" s="97" customFormat="1" ht="30" customHeight="1">
      <c r="B231" s="674" t="s">
        <v>62</v>
      </c>
      <c r="C231" s="628" t="s">
        <v>17</v>
      </c>
      <c r="D231" s="628" t="s">
        <v>18</v>
      </c>
      <c r="E231" s="628" t="s">
        <v>19</v>
      </c>
      <c r="F231" s="628" t="s">
        <v>20</v>
      </c>
      <c r="G231" s="628" t="s">
        <v>21</v>
      </c>
      <c r="H231" s="628" t="s">
        <v>22</v>
      </c>
      <c r="I231" s="628" t="s">
        <v>23</v>
      </c>
      <c r="J231" s="694" t="s">
        <v>77</v>
      </c>
      <c r="K231" s="695"/>
      <c r="L231" s="695"/>
      <c r="M231" s="696"/>
      <c r="N231" s="628" t="s">
        <v>140</v>
      </c>
      <c r="O231" s="628" t="s">
        <v>141</v>
      </c>
      <c r="P231" s="92" t="s">
        <v>142</v>
      </c>
      <c r="Q231" s="92"/>
      <c r="R231" s="628" t="s">
        <v>143</v>
      </c>
      <c r="S231" s="628" t="s">
        <v>144</v>
      </c>
      <c r="T231" s="628" t="s">
        <v>268</v>
      </c>
      <c r="U231" s="98"/>
      <c r="V231" s="98"/>
      <c r="W231" s="147"/>
      <c r="X231" s="148"/>
      <c r="Y231" s="148"/>
      <c r="Z231" s="149"/>
    </row>
    <row r="232" spans="1:26" s="97" customFormat="1" ht="90.75" customHeight="1">
      <c r="B232" s="675"/>
      <c r="C232" s="629"/>
      <c r="D232" s="629"/>
      <c r="E232" s="629"/>
      <c r="F232" s="629"/>
      <c r="G232" s="629"/>
      <c r="H232" s="629"/>
      <c r="I232" s="629"/>
      <c r="J232" s="640" t="s">
        <v>146</v>
      </c>
      <c r="K232" s="641"/>
      <c r="L232" s="641"/>
      <c r="M232" s="642"/>
      <c r="N232" s="629"/>
      <c r="O232" s="629"/>
      <c r="P232" s="91" t="s">
        <v>15</v>
      </c>
      <c r="Q232" s="91" t="s">
        <v>145</v>
      </c>
      <c r="R232" s="629"/>
      <c r="S232" s="629"/>
      <c r="T232" s="629"/>
      <c r="U232" s="98"/>
      <c r="V232" s="98"/>
      <c r="W232" s="147"/>
      <c r="X232" s="148"/>
      <c r="Y232" s="148"/>
      <c r="Z232" s="149"/>
    </row>
    <row r="233" spans="1:26" s="93" customFormat="1" ht="24.95" customHeight="1">
      <c r="A233" s="99"/>
      <c r="B233" s="676">
        <v>1</v>
      </c>
      <c r="C233" s="679">
        <v>59</v>
      </c>
      <c r="D233" s="679">
        <v>47</v>
      </c>
      <c r="E233" s="679" t="s">
        <v>859</v>
      </c>
      <c r="F233" s="679" t="s">
        <v>862</v>
      </c>
      <c r="G233" s="682">
        <v>1944.21</v>
      </c>
      <c r="H233" s="688" t="s">
        <v>137</v>
      </c>
      <c r="I233" s="691">
        <v>1</v>
      </c>
      <c r="J233" s="584" t="s">
        <v>819</v>
      </c>
      <c r="K233" s="94">
        <v>721015</v>
      </c>
      <c r="L233" s="630" t="s">
        <v>792</v>
      </c>
      <c r="M233" s="633">
        <v>721214</v>
      </c>
      <c r="N233" s="643" t="s">
        <v>793</v>
      </c>
      <c r="O233" s="643" t="s">
        <v>794</v>
      </c>
      <c r="P233" s="646"/>
      <c r="Q233" s="649" t="s">
        <v>886</v>
      </c>
      <c r="R233" s="649" t="s">
        <v>882</v>
      </c>
      <c r="S233" s="652">
        <f>(IF(COUNTIF(J233:J235,"CUMPLE")+COUNTIF(L233:L235,"CUMPLE")&gt;=1,(G233*I233),0))*(IF(N233="PRESENTÓ CERTIFICADO",1,0))*(IF(O233="ACORDE A ITEM 5.2.1 (T.R.)",1,0) )*( IF(OR(Q233="SIN OBSERVACIÓN", Q233="REQUERIMIENTOS SUBSANADOS"),1,0))*(IF(OR(R233="NINGUNO", R233="CUMPLEN CON LO SOLICITADO"),1,0))</f>
        <v>1944.21</v>
      </c>
      <c r="T233" s="636" t="s">
        <v>803</v>
      </c>
      <c r="W233" s="147"/>
      <c r="X233" s="148"/>
      <c r="Y233" s="148"/>
      <c r="Z233" s="149"/>
    </row>
    <row r="234" spans="1:26" s="93" customFormat="1" ht="24.95" customHeight="1">
      <c r="A234" s="99"/>
      <c r="B234" s="677"/>
      <c r="C234" s="680"/>
      <c r="D234" s="680"/>
      <c r="E234" s="680"/>
      <c r="F234" s="680"/>
      <c r="G234" s="683"/>
      <c r="H234" s="689"/>
      <c r="I234" s="692"/>
      <c r="J234" s="584" t="s">
        <v>792</v>
      </c>
      <c r="K234" s="94">
        <v>721029</v>
      </c>
      <c r="L234" s="631"/>
      <c r="M234" s="634"/>
      <c r="N234" s="644"/>
      <c r="O234" s="644"/>
      <c r="P234" s="647"/>
      <c r="Q234" s="650"/>
      <c r="R234" s="650"/>
      <c r="S234" s="653"/>
      <c r="T234" s="636"/>
      <c r="W234" s="147"/>
      <c r="X234" s="148"/>
      <c r="Y234" s="148"/>
      <c r="Z234" s="149"/>
    </row>
    <row r="235" spans="1:26" s="93" customFormat="1" ht="24.95" customHeight="1">
      <c r="A235" s="99"/>
      <c r="B235" s="678"/>
      <c r="C235" s="681"/>
      <c r="D235" s="681"/>
      <c r="E235" s="681"/>
      <c r="F235" s="681"/>
      <c r="G235" s="684"/>
      <c r="H235" s="690"/>
      <c r="I235" s="693"/>
      <c r="J235" s="584" t="s">
        <v>792</v>
      </c>
      <c r="K235" s="94">
        <v>721033</v>
      </c>
      <c r="L235" s="632"/>
      <c r="M235" s="635"/>
      <c r="N235" s="645"/>
      <c r="O235" s="645"/>
      <c r="P235" s="648"/>
      <c r="Q235" s="651"/>
      <c r="R235" s="651"/>
      <c r="S235" s="654"/>
      <c r="T235" s="636"/>
      <c r="W235" s="147"/>
      <c r="X235" s="148"/>
      <c r="Y235" s="148"/>
      <c r="Z235" s="149"/>
    </row>
    <row r="236" spans="1:26" s="93" customFormat="1" ht="24.95" customHeight="1">
      <c r="A236" s="99"/>
      <c r="B236" s="676">
        <v>2</v>
      </c>
      <c r="C236" s="707">
        <v>33</v>
      </c>
      <c r="D236" s="707">
        <v>28</v>
      </c>
      <c r="E236" s="707" t="s">
        <v>860</v>
      </c>
      <c r="F236" s="707" t="s">
        <v>863</v>
      </c>
      <c r="G236" s="710">
        <v>766.72</v>
      </c>
      <c r="H236" s="688" t="s">
        <v>137</v>
      </c>
      <c r="I236" s="713">
        <v>1</v>
      </c>
      <c r="J236" s="584" t="s">
        <v>819</v>
      </c>
      <c r="K236" s="100">
        <v>721015</v>
      </c>
      <c r="L236" s="630" t="s">
        <v>792</v>
      </c>
      <c r="M236" s="637">
        <v>721214</v>
      </c>
      <c r="N236" s="643" t="s">
        <v>793</v>
      </c>
      <c r="O236" s="643" t="s">
        <v>794</v>
      </c>
      <c r="P236" s="646"/>
      <c r="Q236" s="649" t="s">
        <v>886</v>
      </c>
      <c r="R236" s="649" t="s">
        <v>882</v>
      </c>
      <c r="S236" s="652">
        <f>(IF(COUNTIF(J236:J238,"CUMPLE")+COUNTIF(L236:L238,"CUMPLE")&gt;=1,(G236*I236),0))*(IF(N236="PRESENTÓ CERTIFICADO",1,0))*(IF(O236="ACORDE A ITEM 5.2.1 (T.R.)",1,0) )*( IF(OR(Q236="SIN OBSERVACIÓN", Q236="REQUERIMIENTOS SUBSANADOS"),1,0))*(IF(OR(R236="NINGUNO", R236="CUMPLEN CON LO SOLICITADO"),1,0))</f>
        <v>766.72</v>
      </c>
      <c r="T236" s="636" t="s">
        <v>797</v>
      </c>
      <c r="W236" s="147"/>
      <c r="X236" s="148"/>
      <c r="Y236" s="148"/>
      <c r="Z236" s="149"/>
    </row>
    <row r="237" spans="1:26" s="93" customFormat="1" ht="24.95" customHeight="1">
      <c r="A237" s="99"/>
      <c r="B237" s="677"/>
      <c r="C237" s="708"/>
      <c r="D237" s="708"/>
      <c r="E237" s="708"/>
      <c r="F237" s="708"/>
      <c r="G237" s="711"/>
      <c r="H237" s="689"/>
      <c r="I237" s="714"/>
      <c r="J237" s="584" t="s">
        <v>792</v>
      </c>
      <c r="K237" s="100">
        <v>721029</v>
      </c>
      <c r="L237" s="631"/>
      <c r="M237" s="638"/>
      <c r="N237" s="644"/>
      <c r="O237" s="644"/>
      <c r="P237" s="647"/>
      <c r="Q237" s="650"/>
      <c r="R237" s="650"/>
      <c r="S237" s="653"/>
      <c r="T237" s="636"/>
      <c r="W237" s="147"/>
      <c r="X237" s="148"/>
      <c r="Y237" s="148"/>
      <c r="Z237" s="149"/>
    </row>
    <row r="238" spans="1:26" s="93" customFormat="1" ht="24.95" customHeight="1">
      <c r="A238" s="99"/>
      <c r="B238" s="678"/>
      <c r="C238" s="709"/>
      <c r="D238" s="709"/>
      <c r="E238" s="709"/>
      <c r="F238" s="709"/>
      <c r="G238" s="712"/>
      <c r="H238" s="690"/>
      <c r="I238" s="715"/>
      <c r="J238" s="584" t="s">
        <v>792</v>
      </c>
      <c r="K238" s="100">
        <v>721033</v>
      </c>
      <c r="L238" s="632"/>
      <c r="M238" s="639"/>
      <c r="N238" s="645"/>
      <c r="O238" s="645"/>
      <c r="P238" s="648"/>
      <c r="Q238" s="651"/>
      <c r="R238" s="651"/>
      <c r="S238" s="654"/>
      <c r="T238" s="636"/>
      <c r="W238" s="147"/>
      <c r="X238" s="148"/>
      <c r="Y238" s="148"/>
      <c r="Z238" s="149"/>
    </row>
    <row r="239" spans="1:26" s="93" customFormat="1" ht="24.95" customHeight="1">
      <c r="A239" s="99"/>
      <c r="B239" s="676">
        <v>3</v>
      </c>
      <c r="C239" s="679">
        <v>32</v>
      </c>
      <c r="D239" s="679">
        <v>27</v>
      </c>
      <c r="E239" s="679" t="s">
        <v>861</v>
      </c>
      <c r="F239" s="679" t="s">
        <v>863</v>
      </c>
      <c r="G239" s="682">
        <v>671.37</v>
      </c>
      <c r="H239" s="688" t="s">
        <v>137</v>
      </c>
      <c r="I239" s="691">
        <v>1</v>
      </c>
      <c r="J239" s="584" t="s">
        <v>819</v>
      </c>
      <c r="K239" s="94">
        <v>721015</v>
      </c>
      <c r="L239" s="630" t="s">
        <v>792</v>
      </c>
      <c r="M239" s="633">
        <v>721214</v>
      </c>
      <c r="N239" s="643" t="s">
        <v>793</v>
      </c>
      <c r="O239" s="643" t="s">
        <v>794</v>
      </c>
      <c r="P239" s="646"/>
      <c r="Q239" s="649" t="s">
        <v>886</v>
      </c>
      <c r="R239" s="649" t="s">
        <v>882</v>
      </c>
      <c r="S239" s="652">
        <f>(IF(COUNTIF(J239:J241,"CUMPLE")+COUNTIF(L239:L241,"CUMPLE")&gt;=1,(G239*I239),0))*(IF(N239="PRESENTÓ CERTIFICADO",1,0))*(IF(O239="ACORDE A ITEM 5.2.1 (T.R.)",1,0) )*( IF(OR(Q239="SIN OBSERVACIÓN", Q239="REQUERIMIENTOS SUBSANADOS"),1,0))*(IF(OR(R239="NINGUNO", R239="CUMPLEN CON LO SOLICITADO"),1,0))</f>
        <v>671.37</v>
      </c>
      <c r="T239" s="636" t="s">
        <v>797</v>
      </c>
      <c r="W239" s="147"/>
      <c r="X239" s="148"/>
      <c r="Y239" s="148"/>
      <c r="Z239" s="149"/>
    </row>
    <row r="240" spans="1:26" s="93" customFormat="1" ht="24.95" customHeight="1">
      <c r="A240" s="99"/>
      <c r="B240" s="677"/>
      <c r="C240" s="680"/>
      <c r="D240" s="680"/>
      <c r="E240" s="680"/>
      <c r="F240" s="680"/>
      <c r="G240" s="683"/>
      <c r="H240" s="689"/>
      <c r="I240" s="692"/>
      <c r="J240" s="584" t="s">
        <v>792</v>
      </c>
      <c r="K240" s="94">
        <v>721029</v>
      </c>
      <c r="L240" s="631"/>
      <c r="M240" s="634"/>
      <c r="N240" s="644"/>
      <c r="O240" s="644"/>
      <c r="P240" s="647"/>
      <c r="Q240" s="650"/>
      <c r="R240" s="650"/>
      <c r="S240" s="653"/>
      <c r="T240" s="636"/>
      <c r="W240" s="147"/>
      <c r="X240" s="148"/>
      <c r="Y240" s="148"/>
      <c r="Z240" s="149"/>
    </row>
    <row r="241" spans="1:26" s="93" customFormat="1" ht="24.95" customHeight="1">
      <c r="A241" s="99"/>
      <c r="B241" s="678"/>
      <c r="C241" s="681"/>
      <c r="D241" s="681"/>
      <c r="E241" s="681"/>
      <c r="F241" s="681"/>
      <c r="G241" s="684"/>
      <c r="H241" s="690"/>
      <c r="I241" s="693"/>
      <c r="J241" s="584" t="s">
        <v>792</v>
      </c>
      <c r="K241" s="94">
        <v>721033</v>
      </c>
      <c r="L241" s="632"/>
      <c r="M241" s="635"/>
      <c r="N241" s="645"/>
      <c r="O241" s="645"/>
      <c r="P241" s="648"/>
      <c r="Q241" s="651"/>
      <c r="R241" s="651"/>
      <c r="S241" s="654"/>
      <c r="T241" s="636"/>
      <c r="W241" s="147"/>
      <c r="X241" s="148"/>
      <c r="Y241" s="148"/>
      <c r="Z241" s="149"/>
    </row>
    <row r="242" spans="1:26" s="93" customFormat="1" ht="24.95" customHeight="1">
      <c r="A242" s="99"/>
      <c r="B242" s="676">
        <v>4</v>
      </c>
      <c r="C242" s="707"/>
      <c r="D242" s="707"/>
      <c r="E242" s="707"/>
      <c r="F242" s="707"/>
      <c r="G242" s="710"/>
      <c r="H242" s="688"/>
      <c r="I242" s="713"/>
      <c r="J242" s="584"/>
      <c r="K242" s="100">
        <v>721015</v>
      </c>
      <c r="L242" s="630"/>
      <c r="M242" s="637">
        <v>721214</v>
      </c>
      <c r="N242" s="643"/>
      <c r="O242" s="643"/>
      <c r="P242" s="646"/>
      <c r="Q242" s="649"/>
      <c r="R242" s="649"/>
      <c r="S242" s="652">
        <f t="shared" ref="S242" si="21">(IF(COUNTIF(J242:J244,"CUMPLE")+COUNTIF(L242:L244,"CUMPLE")&gt;=1,(G242*I242),0))*(IF(N242="PRESENTÓ CERTIFICADO",1,0))*(IF(O242="ACORDE A ITEM 5.2.1 (T.R.)",1,0) )*( IF(OR(Q242="SIN OBSERVACIÓN", Q242="REQUERIMIENTOS SUBSANADOS"),1,0))*(IF(OR(R242="NINGUNO", R242="CUMPLEN CON LO SOLICITADO"),1,0))</f>
        <v>0</v>
      </c>
      <c r="T242" s="636"/>
      <c r="W242" s="147"/>
      <c r="X242" s="148"/>
      <c r="Y242" s="148"/>
      <c r="Z242" s="149"/>
    </row>
    <row r="243" spans="1:26" s="93" customFormat="1" ht="24.95" customHeight="1">
      <c r="A243" s="99"/>
      <c r="B243" s="677"/>
      <c r="C243" s="708"/>
      <c r="D243" s="708"/>
      <c r="E243" s="708"/>
      <c r="F243" s="708"/>
      <c r="G243" s="711"/>
      <c r="H243" s="689"/>
      <c r="I243" s="714"/>
      <c r="J243" s="584"/>
      <c r="K243" s="100">
        <v>721029</v>
      </c>
      <c r="L243" s="631"/>
      <c r="M243" s="638"/>
      <c r="N243" s="644"/>
      <c r="O243" s="644"/>
      <c r="P243" s="647"/>
      <c r="Q243" s="650"/>
      <c r="R243" s="650"/>
      <c r="S243" s="653"/>
      <c r="T243" s="636"/>
      <c r="W243" s="147"/>
      <c r="X243" s="148"/>
      <c r="Y243" s="148"/>
      <c r="Z243" s="149"/>
    </row>
    <row r="244" spans="1:26" s="93" customFormat="1" ht="24.95" customHeight="1">
      <c r="A244" s="99"/>
      <c r="B244" s="678"/>
      <c r="C244" s="709"/>
      <c r="D244" s="709"/>
      <c r="E244" s="709"/>
      <c r="F244" s="709"/>
      <c r="G244" s="712"/>
      <c r="H244" s="690"/>
      <c r="I244" s="715"/>
      <c r="J244" s="584"/>
      <c r="K244" s="100">
        <v>721033</v>
      </c>
      <c r="L244" s="632"/>
      <c r="M244" s="639"/>
      <c r="N244" s="645"/>
      <c r="O244" s="645"/>
      <c r="P244" s="648"/>
      <c r="Q244" s="651"/>
      <c r="R244" s="651"/>
      <c r="S244" s="654"/>
      <c r="T244" s="636"/>
      <c r="W244" s="147"/>
      <c r="X244" s="148"/>
      <c r="Y244" s="148"/>
      <c r="Z244" s="149"/>
    </row>
    <row r="245" spans="1:26" s="93" customFormat="1" ht="24.95" customHeight="1">
      <c r="A245" s="99"/>
      <c r="B245" s="676">
        <v>5</v>
      </c>
      <c r="C245" s="679"/>
      <c r="D245" s="679"/>
      <c r="E245" s="679"/>
      <c r="F245" s="679"/>
      <c r="G245" s="682"/>
      <c r="H245" s="688"/>
      <c r="I245" s="691"/>
      <c r="J245" s="584"/>
      <c r="K245" s="94">
        <v>721015</v>
      </c>
      <c r="L245" s="630"/>
      <c r="M245" s="633">
        <v>721214</v>
      </c>
      <c r="N245" s="643"/>
      <c r="O245" s="643"/>
      <c r="P245" s="646"/>
      <c r="Q245" s="649"/>
      <c r="R245" s="649"/>
      <c r="S245" s="652">
        <f t="shared" ref="S245" si="22">(IF(COUNTIF(J245:J247,"CUMPLE")+COUNTIF(L245:L247,"CUMPLE")&gt;=1,(G245*I245),0))*(IF(N245="PRESENTÓ CERTIFICADO",1,0))*(IF(O245="ACORDE A ITEM 5.2.1 (T.R.)",1,0) )*( IF(OR(Q245="SIN OBSERVACIÓN", Q245="REQUERIMIENTOS SUBSANADOS"),1,0))*(IF(OR(R245="NINGUNO", R245="CUMPLEN CON LO SOLICITADO"),1,0))</f>
        <v>0</v>
      </c>
      <c r="T245" s="636"/>
      <c r="W245" s="147"/>
      <c r="X245" s="148"/>
      <c r="Y245" s="148"/>
      <c r="Z245" s="149"/>
    </row>
    <row r="246" spans="1:26" s="93" customFormat="1" ht="24.95" customHeight="1">
      <c r="A246" s="99"/>
      <c r="B246" s="677"/>
      <c r="C246" s="680"/>
      <c r="D246" s="680"/>
      <c r="E246" s="680"/>
      <c r="F246" s="680"/>
      <c r="G246" s="683"/>
      <c r="H246" s="689"/>
      <c r="I246" s="692"/>
      <c r="J246" s="584"/>
      <c r="K246" s="94">
        <v>721029</v>
      </c>
      <c r="L246" s="631"/>
      <c r="M246" s="634"/>
      <c r="N246" s="644"/>
      <c r="O246" s="644"/>
      <c r="P246" s="647"/>
      <c r="Q246" s="650"/>
      <c r="R246" s="650"/>
      <c r="S246" s="653"/>
      <c r="T246" s="636"/>
    </row>
    <row r="247" spans="1:26" s="93" customFormat="1" ht="24.95" customHeight="1">
      <c r="A247" s="99"/>
      <c r="B247" s="678"/>
      <c r="C247" s="681"/>
      <c r="D247" s="681"/>
      <c r="E247" s="681"/>
      <c r="F247" s="681"/>
      <c r="G247" s="684"/>
      <c r="H247" s="690"/>
      <c r="I247" s="693"/>
      <c r="J247" s="584"/>
      <c r="K247" s="94">
        <v>721033</v>
      </c>
      <c r="L247" s="632"/>
      <c r="M247" s="635"/>
      <c r="N247" s="645"/>
      <c r="O247" s="645"/>
      <c r="P247" s="648"/>
      <c r="Q247" s="651"/>
      <c r="R247" s="651"/>
      <c r="S247" s="654"/>
      <c r="T247" s="636"/>
    </row>
    <row r="248" spans="1:26" s="90" customFormat="1" ht="24.95" customHeight="1">
      <c r="B248" s="655" t="str">
        <f>IF(S249=" "," ",IF(S249&gt;$C$6,"CUMPLE CON LA EXPERIENCIA REQUERIDA","NO CUMPLE CON LA EXPERIENCIA REQUERIDA"))</f>
        <v>CUMPLE CON LA EXPERIENCIA REQUERIDA</v>
      </c>
      <c r="C248" s="656"/>
      <c r="D248" s="656"/>
      <c r="E248" s="656"/>
      <c r="F248" s="656"/>
      <c r="G248" s="656"/>
      <c r="H248" s="656"/>
      <c r="I248" s="656"/>
      <c r="J248" s="656"/>
      <c r="K248" s="656"/>
      <c r="L248" s="656"/>
      <c r="M248" s="656"/>
      <c r="N248" s="656"/>
      <c r="O248" s="657"/>
      <c r="P248" s="661" t="s">
        <v>24</v>
      </c>
      <c r="Q248" s="662"/>
      <c r="R248" s="96"/>
      <c r="S248" s="95">
        <f>IF(COUNTIF(T233:T247,"SI")&gt;=1,SUM(S233:S247),0)</f>
        <v>3382.3</v>
      </c>
      <c r="T248" s="663" t="str">
        <f>IF(S249=" "," ",IF(S249&gt;$C$6,"CUMPLE","NO CUMPLE"))</f>
        <v>CUMPLE</v>
      </c>
      <c r="W248" s="150"/>
      <c r="X248" s="150"/>
      <c r="Y248" s="150"/>
      <c r="Z248" s="150"/>
    </row>
    <row r="249" spans="1:26" s="93" customFormat="1" ht="24.95" customHeight="1">
      <c r="B249" s="658"/>
      <c r="C249" s="659"/>
      <c r="D249" s="659"/>
      <c r="E249" s="659"/>
      <c r="F249" s="659"/>
      <c r="G249" s="659"/>
      <c r="H249" s="659"/>
      <c r="I249" s="659"/>
      <c r="J249" s="659"/>
      <c r="K249" s="659"/>
      <c r="L249" s="659"/>
      <c r="M249" s="659"/>
      <c r="N249" s="659"/>
      <c r="O249" s="660"/>
      <c r="P249" s="661" t="s">
        <v>26</v>
      </c>
      <c r="Q249" s="662"/>
      <c r="R249" s="96"/>
      <c r="S249" s="95">
        <f>IFERROR((S248/$K$6)," ")</f>
        <v>7.7575688073394495</v>
      </c>
      <c r="T249" s="664"/>
    </row>
    <row r="250" spans="1:26" s="93" customFormat="1" ht="15.75" customHeight="1"/>
    <row r="252" spans="1:26" ht="36" customHeight="1">
      <c r="B252" s="583">
        <v>12</v>
      </c>
      <c r="C252" s="665" t="s">
        <v>139</v>
      </c>
      <c r="D252" s="666"/>
      <c r="E252" s="667"/>
      <c r="F252" s="668" t="str">
        <f>IFERROR(VLOOKUP(B252,OFERENTES,2,FALSE)," ")</f>
        <v>ACEROS Y CONCRETOS S.A.S.</v>
      </c>
      <c r="G252" s="669"/>
      <c r="H252" s="669"/>
      <c r="I252" s="669"/>
      <c r="J252" s="669"/>
      <c r="K252" s="669"/>
      <c r="L252" s="669"/>
      <c r="M252" s="669"/>
      <c r="N252" s="669"/>
      <c r="O252" s="670"/>
      <c r="P252" s="671" t="s">
        <v>642</v>
      </c>
      <c r="Q252" s="672"/>
      <c r="R252" s="673"/>
      <c r="S252" s="89">
        <f>5-(INT(COUNTBLANK(C255:C269))-10)</f>
        <v>5</v>
      </c>
      <c r="T252" s="90"/>
      <c r="W252" s="716"/>
      <c r="X252" s="716"/>
      <c r="Y252" s="716"/>
      <c r="Z252" s="146"/>
    </row>
    <row r="253" spans="1:26" s="97" customFormat="1" ht="30" customHeight="1">
      <c r="B253" s="674" t="s">
        <v>62</v>
      </c>
      <c r="C253" s="628" t="s">
        <v>17</v>
      </c>
      <c r="D253" s="628" t="s">
        <v>18</v>
      </c>
      <c r="E253" s="628" t="s">
        <v>19</v>
      </c>
      <c r="F253" s="628" t="s">
        <v>20</v>
      </c>
      <c r="G253" s="628" t="s">
        <v>21</v>
      </c>
      <c r="H253" s="628" t="s">
        <v>22</v>
      </c>
      <c r="I253" s="628" t="s">
        <v>23</v>
      </c>
      <c r="J253" s="694" t="s">
        <v>77</v>
      </c>
      <c r="K253" s="695"/>
      <c r="L253" s="695"/>
      <c r="M253" s="696"/>
      <c r="N253" s="628" t="s">
        <v>140</v>
      </c>
      <c r="O253" s="628" t="s">
        <v>141</v>
      </c>
      <c r="P253" s="92" t="s">
        <v>142</v>
      </c>
      <c r="Q253" s="92"/>
      <c r="R253" s="628" t="s">
        <v>143</v>
      </c>
      <c r="S253" s="628" t="s">
        <v>144</v>
      </c>
      <c r="T253" s="628" t="s">
        <v>268</v>
      </c>
      <c r="U253" s="98"/>
      <c r="V253" s="98"/>
      <c r="W253" s="147"/>
      <c r="X253" s="148"/>
      <c r="Y253" s="148"/>
      <c r="Z253" s="149"/>
    </row>
    <row r="254" spans="1:26" s="97" customFormat="1" ht="90.75" customHeight="1">
      <c r="B254" s="675"/>
      <c r="C254" s="629"/>
      <c r="D254" s="629"/>
      <c r="E254" s="629"/>
      <c r="F254" s="629"/>
      <c r="G254" s="629"/>
      <c r="H254" s="629"/>
      <c r="I254" s="629"/>
      <c r="J254" s="640" t="s">
        <v>146</v>
      </c>
      <c r="K254" s="641"/>
      <c r="L254" s="641"/>
      <c r="M254" s="642"/>
      <c r="N254" s="629"/>
      <c r="O254" s="629"/>
      <c r="P254" s="91" t="s">
        <v>15</v>
      </c>
      <c r="Q254" s="91" t="s">
        <v>145</v>
      </c>
      <c r="R254" s="629"/>
      <c r="S254" s="629"/>
      <c r="T254" s="629"/>
      <c r="U254" s="98"/>
      <c r="V254" s="98"/>
      <c r="W254" s="147"/>
      <c r="X254" s="148"/>
      <c r="Y254" s="148"/>
      <c r="Z254" s="149"/>
    </row>
    <row r="255" spans="1:26" s="93" customFormat="1" ht="24.95" customHeight="1">
      <c r="A255" s="99"/>
      <c r="B255" s="676">
        <v>1</v>
      </c>
      <c r="C255" s="679">
        <v>87</v>
      </c>
      <c r="D255" s="679">
        <v>214</v>
      </c>
      <c r="E255" s="679" t="s">
        <v>864</v>
      </c>
      <c r="F255" s="679" t="s">
        <v>840</v>
      </c>
      <c r="G255" s="682">
        <v>1440.91</v>
      </c>
      <c r="H255" s="688" t="s">
        <v>137</v>
      </c>
      <c r="I255" s="691">
        <v>1</v>
      </c>
      <c r="J255" s="584" t="s">
        <v>792</v>
      </c>
      <c r="K255" s="94">
        <v>721015</v>
      </c>
      <c r="L255" s="630" t="s">
        <v>792</v>
      </c>
      <c r="M255" s="633">
        <v>721214</v>
      </c>
      <c r="N255" s="643" t="s">
        <v>793</v>
      </c>
      <c r="O255" s="643" t="s">
        <v>794</v>
      </c>
      <c r="P255" s="646"/>
      <c r="Q255" s="649" t="s">
        <v>795</v>
      </c>
      <c r="R255" s="649" t="s">
        <v>796</v>
      </c>
      <c r="S255" s="652">
        <f>(IF(COUNTIF(J255:J257,"CUMPLE")+COUNTIF(L255:L257,"CUMPLE")&gt;=1,(G255*I255),0))*(IF(N255="PRESENTÓ CERTIFICADO",1,0))*(IF(O255="ACORDE A ITEM 5.2.1 (T.R.)",1,0) )*( IF(OR(Q255="SIN OBSERVACIÓN", Q255="REQUERIMIENTOS SUBSANADOS"),1,0))*(IF(OR(R255="NINGUNO", R255="CUMPLEN CON LO SOLICITADO"),1,0))</f>
        <v>1440.91</v>
      </c>
      <c r="T255" s="636" t="s">
        <v>797</v>
      </c>
      <c r="W255" s="147"/>
      <c r="X255" s="148"/>
      <c r="Y255" s="148"/>
      <c r="Z255" s="149"/>
    </row>
    <row r="256" spans="1:26" s="93" customFormat="1" ht="24.95" customHeight="1">
      <c r="A256" s="99"/>
      <c r="B256" s="677"/>
      <c r="C256" s="680"/>
      <c r="D256" s="680"/>
      <c r="E256" s="680"/>
      <c r="F256" s="680"/>
      <c r="G256" s="683"/>
      <c r="H256" s="689"/>
      <c r="I256" s="692"/>
      <c r="J256" s="584" t="s">
        <v>792</v>
      </c>
      <c r="K256" s="94">
        <v>721029</v>
      </c>
      <c r="L256" s="631"/>
      <c r="M256" s="634"/>
      <c r="N256" s="644"/>
      <c r="O256" s="644"/>
      <c r="P256" s="647"/>
      <c r="Q256" s="650"/>
      <c r="R256" s="650"/>
      <c r="S256" s="653"/>
      <c r="T256" s="636"/>
      <c r="W256" s="147"/>
      <c r="X256" s="148"/>
      <c r="Y256" s="148"/>
      <c r="Z256" s="149"/>
    </row>
    <row r="257" spans="1:26" s="93" customFormat="1" ht="24.95" customHeight="1">
      <c r="A257" s="99"/>
      <c r="B257" s="678"/>
      <c r="C257" s="681"/>
      <c r="D257" s="681"/>
      <c r="E257" s="681"/>
      <c r="F257" s="681"/>
      <c r="G257" s="684"/>
      <c r="H257" s="690"/>
      <c r="I257" s="693"/>
      <c r="J257" s="584" t="s">
        <v>792</v>
      </c>
      <c r="K257" s="94">
        <v>721033</v>
      </c>
      <c r="L257" s="632"/>
      <c r="M257" s="635"/>
      <c r="N257" s="645"/>
      <c r="O257" s="645"/>
      <c r="P257" s="648"/>
      <c r="Q257" s="651"/>
      <c r="R257" s="651"/>
      <c r="S257" s="654"/>
      <c r="T257" s="636"/>
      <c r="W257" s="147"/>
      <c r="X257" s="148"/>
      <c r="Y257" s="148"/>
      <c r="Z257" s="149"/>
    </row>
    <row r="258" spans="1:26" s="93" customFormat="1" ht="24.95" customHeight="1">
      <c r="A258" s="99"/>
      <c r="B258" s="676">
        <v>2</v>
      </c>
      <c r="C258" s="707">
        <v>101</v>
      </c>
      <c r="D258" s="707">
        <v>242</v>
      </c>
      <c r="E258" s="707" t="s">
        <v>865</v>
      </c>
      <c r="F258" s="707" t="s">
        <v>869</v>
      </c>
      <c r="G258" s="710">
        <v>745.85</v>
      </c>
      <c r="H258" s="688" t="s">
        <v>137</v>
      </c>
      <c r="I258" s="713">
        <v>1</v>
      </c>
      <c r="J258" s="584" t="s">
        <v>792</v>
      </c>
      <c r="K258" s="100">
        <v>721015</v>
      </c>
      <c r="L258" s="630" t="s">
        <v>792</v>
      </c>
      <c r="M258" s="637">
        <v>721214</v>
      </c>
      <c r="N258" s="643" t="s">
        <v>793</v>
      </c>
      <c r="O258" s="643" t="s">
        <v>794</v>
      </c>
      <c r="P258" s="646"/>
      <c r="Q258" s="649" t="s">
        <v>821</v>
      </c>
      <c r="R258" s="649" t="s">
        <v>820</v>
      </c>
      <c r="S258" s="652">
        <f>(IF(COUNTIF(J258:J260,"CUMPLE")+COUNTIF(L258:L260,"CUMPLE")&gt;=1,(G258*I258),0))*(IF(N258="PRESENTÓ CERTIFICADO",1,0))*(IF(O258="ACORDE A ITEM 5.2.1 (T.R.)",1,0) )*( IF(OR(Q258="SIN OBSERVACIÓN", Q258="REQUERIMIENTOS SUBSANADOS"),1,0))*(IF(OR(R258="NINGUNO", R258="CUMPLEN CON LO SOLICITADO"),1,0))</f>
        <v>0</v>
      </c>
      <c r="T258" s="636" t="s">
        <v>803</v>
      </c>
      <c r="W258" s="147"/>
      <c r="X258" s="148"/>
      <c r="Y258" s="148"/>
      <c r="Z258" s="149"/>
    </row>
    <row r="259" spans="1:26" s="93" customFormat="1" ht="24.95" customHeight="1">
      <c r="A259" s="99"/>
      <c r="B259" s="677"/>
      <c r="C259" s="708"/>
      <c r="D259" s="708"/>
      <c r="E259" s="708"/>
      <c r="F259" s="708"/>
      <c r="G259" s="711"/>
      <c r="H259" s="689"/>
      <c r="I259" s="714"/>
      <c r="J259" s="584" t="s">
        <v>792</v>
      </c>
      <c r="K259" s="100">
        <v>721029</v>
      </c>
      <c r="L259" s="631"/>
      <c r="M259" s="638"/>
      <c r="N259" s="644"/>
      <c r="O259" s="644"/>
      <c r="P259" s="647"/>
      <c r="Q259" s="650"/>
      <c r="R259" s="650"/>
      <c r="S259" s="653"/>
      <c r="T259" s="636"/>
      <c r="W259" s="147"/>
      <c r="X259" s="148"/>
      <c r="Y259" s="148"/>
      <c r="Z259" s="149"/>
    </row>
    <row r="260" spans="1:26" s="93" customFormat="1" ht="24.95" customHeight="1">
      <c r="A260" s="99"/>
      <c r="B260" s="678"/>
      <c r="C260" s="709"/>
      <c r="D260" s="709"/>
      <c r="E260" s="709"/>
      <c r="F260" s="709"/>
      <c r="G260" s="712"/>
      <c r="H260" s="690"/>
      <c r="I260" s="715"/>
      <c r="J260" s="584" t="s">
        <v>792</v>
      </c>
      <c r="K260" s="100">
        <v>721033</v>
      </c>
      <c r="L260" s="632"/>
      <c r="M260" s="639"/>
      <c r="N260" s="645"/>
      <c r="O260" s="645"/>
      <c r="P260" s="648"/>
      <c r="Q260" s="651"/>
      <c r="R260" s="651"/>
      <c r="S260" s="654"/>
      <c r="T260" s="636"/>
      <c r="W260" s="147"/>
      <c r="X260" s="148"/>
      <c r="Y260" s="148"/>
      <c r="Z260" s="149"/>
    </row>
    <row r="261" spans="1:26" s="93" customFormat="1" ht="24.95" customHeight="1">
      <c r="A261" s="99"/>
      <c r="B261" s="676">
        <v>3</v>
      </c>
      <c r="C261" s="679">
        <v>102</v>
      </c>
      <c r="D261" s="679">
        <v>245</v>
      </c>
      <c r="E261" s="679" t="s">
        <v>866</v>
      </c>
      <c r="F261" s="679" t="s">
        <v>870</v>
      </c>
      <c r="G261" s="682">
        <v>208.54</v>
      </c>
      <c r="H261" s="688" t="s">
        <v>137</v>
      </c>
      <c r="I261" s="691">
        <v>1</v>
      </c>
      <c r="J261" s="584" t="s">
        <v>792</v>
      </c>
      <c r="K261" s="94">
        <v>721015</v>
      </c>
      <c r="L261" s="630" t="s">
        <v>792</v>
      </c>
      <c r="M261" s="633">
        <v>721214</v>
      </c>
      <c r="N261" s="643" t="s">
        <v>793</v>
      </c>
      <c r="O261" s="643" t="s">
        <v>794</v>
      </c>
      <c r="P261" s="646"/>
      <c r="Q261" s="649" t="s">
        <v>795</v>
      </c>
      <c r="R261" s="649" t="s">
        <v>796</v>
      </c>
      <c r="S261" s="652">
        <f>(IF(COUNTIF(J261:J263,"CUMPLE")+COUNTIF(L261:L263,"CUMPLE")&gt;=1,(G261*I261),0))*(IF(N261="PRESENTÓ CERTIFICADO",1,0))*(IF(O261="ACORDE A ITEM 5.2.1 (T.R.)",1,0) )*( IF(OR(Q261="SIN OBSERVACIÓN", Q261="REQUERIMIENTOS SUBSANADOS"),1,0))*(IF(OR(R261="NINGUNO", R261="CUMPLEN CON LO SOLICITADO"),1,0))</f>
        <v>208.54</v>
      </c>
      <c r="T261" s="636" t="s">
        <v>803</v>
      </c>
      <c r="W261" s="147"/>
      <c r="X261" s="148"/>
      <c r="Y261" s="148"/>
      <c r="Z261" s="149"/>
    </row>
    <row r="262" spans="1:26" s="93" customFormat="1" ht="24.95" customHeight="1">
      <c r="A262" s="99"/>
      <c r="B262" s="677"/>
      <c r="C262" s="680"/>
      <c r="D262" s="680"/>
      <c r="E262" s="680"/>
      <c r="F262" s="680"/>
      <c r="G262" s="683"/>
      <c r="H262" s="689"/>
      <c r="I262" s="692"/>
      <c r="J262" s="584" t="s">
        <v>792</v>
      </c>
      <c r="K262" s="94">
        <v>721029</v>
      </c>
      <c r="L262" s="631"/>
      <c r="M262" s="634"/>
      <c r="N262" s="644"/>
      <c r="O262" s="644"/>
      <c r="P262" s="647"/>
      <c r="Q262" s="650"/>
      <c r="R262" s="650"/>
      <c r="S262" s="653"/>
      <c r="T262" s="636"/>
      <c r="W262" s="147"/>
      <c r="X262" s="148"/>
      <c r="Y262" s="148"/>
      <c r="Z262" s="149"/>
    </row>
    <row r="263" spans="1:26" s="93" customFormat="1" ht="24.95" customHeight="1">
      <c r="A263" s="99"/>
      <c r="B263" s="678"/>
      <c r="C263" s="681"/>
      <c r="D263" s="681"/>
      <c r="E263" s="681"/>
      <c r="F263" s="681"/>
      <c r="G263" s="684"/>
      <c r="H263" s="690"/>
      <c r="I263" s="693"/>
      <c r="J263" s="584" t="s">
        <v>792</v>
      </c>
      <c r="K263" s="94">
        <v>721033</v>
      </c>
      <c r="L263" s="632"/>
      <c r="M263" s="635"/>
      <c r="N263" s="645"/>
      <c r="O263" s="645"/>
      <c r="P263" s="648"/>
      <c r="Q263" s="651"/>
      <c r="R263" s="651"/>
      <c r="S263" s="654"/>
      <c r="T263" s="636"/>
      <c r="W263" s="147"/>
      <c r="X263" s="148"/>
      <c r="Y263" s="148"/>
      <c r="Z263" s="149"/>
    </row>
    <row r="264" spans="1:26" s="93" customFormat="1" ht="24.95" customHeight="1">
      <c r="A264" s="99"/>
      <c r="B264" s="676">
        <v>4</v>
      </c>
      <c r="C264" s="707">
        <v>104</v>
      </c>
      <c r="D264" s="707">
        <v>249</v>
      </c>
      <c r="E264" s="707" t="s">
        <v>867</v>
      </c>
      <c r="F264" s="707" t="s">
        <v>870</v>
      </c>
      <c r="G264" s="710">
        <v>181.74</v>
      </c>
      <c r="H264" s="688" t="s">
        <v>137</v>
      </c>
      <c r="I264" s="713">
        <v>1</v>
      </c>
      <c r="J264" s="584" t="s">
        <v>792</v>
      </c>
      <c r="K264" s="100">
        <v>721015</v>
      </c>
      <c r="L264" s="630" t="s">
        <v>792</v>
      </c>
      <c r="M264" s="637">
        <v>721214</v>
      </c>
      <c r="N264" s="643" t="s">
        <v>793</v>
      </c>
      <c r="O264" s="643" t="s">
        <v>794</v>
      </c>
      <c r="P264" s="646"/>
      <c r="Q264" s="649" t="s">
        <v>795</v>
      </c>
      <c r="R264" s="649" t="s">
        <v>796</v>
      </c>
      <c r="S264" s="652">
        <f t="shared" ref="S264" si="23">(IF(COUNTIF(J264:J266,"CUMPLE")+COUNTIF(L264:L266,"CUMPLE")&gt;=1,(G264*I264),0))*(IF(N264="PRESENTÓ CERTIFICADO",1,0))*(IF(O264="ACORDE A ITEM 5.2.1 (T.R.)",1,0) )*( IF(OR(Q264="SIN OBSERVACIÓN", Q264="REQUERIMIENTOS SUBSANADOS"),1,0))*(IF(OR(R264="NINGUNO", R264="CUMPLEN CON LO SOLICITADO"),1,0))</f>
        <v>181.74</v>
      </c>
      <c r="T264" s="636" t="s">
        <v>797</v>
      </c>
      <c r="W264" s="147"/>
      <c r="X264" s="148"/>
      <c r="Y264" s="148"/>
      <c r="Z264" s="149"/>
    </row>
    <row r="265" spans="1:26" s="93" customFormat="1" ht="24.95" customHeight="1">
      <c r="A265" s="99"/>
      <c r="B265" s="677"/>
      <c r="C265" s="708"/>
      <c r="D265" s="708"/>
      <c r="E265" s="708"/>
      <c r="F265" s="708"/>
      <c r="G265" s="711"/>
      <c r="H265" s="689"/>
      <c r="I265" s="714"/>
      <c r="J265" s="584" t="s">
        <v>792</v>
      </c>
      <c r="K265" s="100">
        <v>721029</v>
      </c>
      <c r="L265" s="631"/>
      <c r="M265" s="638"/>
      <c r="N265" s="644"/>
      <c r="O265" s="644"/>
      <c r="P265" s="647"/>
      <c r="Q265" s="650"/>
      <c r="R265" s="650"/>
      <c r="S265" s="653"/>
      <c r="T265" s="636"/>
      <c r="W265" s="147"/>
      <c r="X265" s="148"/>
      <c r="Y265" s="148"/>
      <c r="Z265" s="149"/>
    </row>
    <row r="266" spans="1:26" s="93" customFormat="1" ht="24.95" customHeight="1">
      <c r="A266" s="99"/>
      <c r="B266" s="678"/>
      <c r="C266" s="709"/>
      <c r="D266" s="709"/>
      <c r="E266" s="709"/>
      <c r="F266" s="709"/>
      <c r="G266" s="712"/>
      <c r="H266" s="690"/>
      <c r="I266" s="715"/>
      <c r="J266" s="584" t="s">
        <v>792</v>
      </c>
      <c r="K266" s="100">
        <v>721033</v>
      </c>
      <c r="L266" s="632"/>
      <c r="M266" s="639"/>
      <c r="N266" s="645"/>
      <c r="O266" s="645"/>
      <c r="P266" s="648"/>
      <c r="Q266" s="651"/>
      <c r="R266" s="651"/>
      <c r="S266" s="654"/>
      <c r="T266" s="636"/>
      <c r="W266" s="147"/>
      <c r="X266" s="148"/>
      <c r="Y266" s="148"/>
      <c r="Z266" s="149"/>
    </row>
    <row r="267" spans="1:26" s="93" customFormat="1" ht="24.95" customHeight="1">
      <c r="A267" s="99"/>
      <c r="B267" s="676">
        <v>5</v>
      </c>
      <c r="C267" s="679">
        <v>105</v>
      </c>
      <c r="D267" s="679">
        <v>251</v>
      </c>
      <c r="E267" s="679" t="s">
        <v>868</v>
      </c>
      <c r="F267" s="679" t="s">
        <v>871</v>
      </c>
      <c r="G267" s="682">
        <v>845.61</v>
      </c>
      <c r="H267" s="688" t="s">
        <v>137</v>
      </c>
      <c r="I267" s="691">
        <v>1</v>
      </c>
      <c r="J267" s="584" t="s">
        <v>792</v>
      </c>
      <c r="K267" s="94">
        <v>721015</v>
      </c>
      <c r="L267" s="630" t="s">
        <v>792</v>
      </c>
      <c r="M267" s="633">
        <v>721214</v>
      </c>
      <c r="N267" s="643" t="s">
        <v>793</v>
      </c>
      <c r="O267" s="643" t="s">
        <v>794</v>
      </c>
      <c r="P267" s="646"/>
      <c r="Q267" s="649" t="s">
        <v>795</v>
      </c>
      <c r="R267" s="649" t="s">
        <v>796</v>
      </c>
      <c r="S267" s="652">
        <f t="shared" ref="S267" si="24">(IF(COUNTIF(J267:J269,"CUMPLE")+COUNTIF(L267:L269,"CUMPLE")&gt;=1,(G267*I267),0))*(IF(N267="PRESENTÓ CERTIFICADO",1,0))*(IF(O267="ACORDE A ITEM 5.2.1 (T.R.)",1,0) )*( IF(OR(Q267="SIN OBSERVACIÓN", Q267="REQUERIMIENTOS SUBSANADOS"),1,0))*(IF(OR(R267="NINGUNO", R267="CUMPLEN CON LO SOLICITADO"),1,0))</f>
        <v>845.61</v>
      </c>
      <c r="T267" s="636" t="s">
        <v>803</v>
      </c>
      <c r="W267" s="147"/>
      <c r="X267" s="148"/>
      <c r="Y267" s="148"/>
      <c r="Z267" s="149"/>
    </row>
    <row r="268" spans="1:26" s="93" customFormat="1" ht="24.95" customHeight="1">
      <c r="A268" s="99"/>
      <c r="B268" s="677"/>
      <c r="C268" s="680"/>
      <c r="D268" s="680"/>
      <c r="E268" s="680"/>
      <c r="F268" s="680"/>
      <c r="G268" s="683"/>
      <c r="H268" s="689"/>
      <c r="I268" s="692"/>
      <c r="J268" s="584" t="s">
        <v>792</v>
      </c>
      <c r="K268" s="94">
        <v>721029</v>
      </c>
      <c r="L268" s="631"/>
      <c r="M268" s="634"/>
      <c r="N268" s="644"/>
      <c r="O268" s="644"/>
      <c r="P268" s="647"/>
      <c r="Q268" s="650"/>
      <c r="R268" s="650"/>
      <c r="S268" s="653"/>
      <c r="T268" s="636"/>
    </row>
    <row r="269" spans="1:26" s="93" customFormat="1" ht="24.95" customHeight="1">
      <c r="A269" s="99"/>
      <c r="B269" s="678"/>
      <c r="C269" s="681"/>
      <c r="D269" s="681"/>
      <c r="E269" s="681"/>
      <c r="F269" s="681"/>
      <c r="G269" s="684"/>
      <c r="H269" s="690"/>
      <c r="I269" s="693"/>
      <c r="J269" s="584" t="s">
        <v>792</v>
      </c>
      <c r="K269" s="94">
        <v>721033</v>
      </c>
      <c r="L269" s="632"/>
      <c r="M269" s="635"/>
      <c r="N269" s="645"/>
      <c r="O269" s="645"/>
      <c r="P269" s="648"/>
      <c r="Q269" s="651"/>
      <c r="R269" s="651"/>
      <c r="S269" s="654"/>
      <c r="T269" s="636"/>
    </row>
    <row r="270" spans="1:26" s="90" customFormat="1" ht="24.95" customHeight="1">
      <c r="B270" s="655" t="str">
        <f>IF(S271=" "," ",IF(S271&gt;$C$6,"CUMPLE CON LA EXPERIENCIA REQUERIDA","NO CUMPLE CON LA EXPERIENCIA REQUERIDA"))</f>
        <v>CUMPLE CON LA EXPERIENCIA REQUERIDA</v>
      </c>
      <c r="C270" s="656"/>
      <c r="D270" s="656"/>
      <c r="E270" s="656"/>
      <c r="F270" s="656"/>
      <c r="G270" s="656"/>
      <c r="H270" s="656"/>
      <c r="I270" s="656"/>
      <c r="J270" s="656"/>
      <c r="K270" s="656"/>
      <c r="L270" s="656"/>
      <c r="M270" s="656"/>
      <c r="N270" s="656"/>
      <c r="O270" s="657"/>
      <c r="P270" s="661" t="s">
        <v>24</v>
      </c>
      <c r="Q270" s="662"/>
      <c r="R270" s="96"/>
      <c r="S270" s="95">
        <f>IF(COUNTIF(T255:T269,"SI")&gt;=1,SUM(S255:S269),0)</f>
        <v>2676.8</v>
      </c>
      <c r="T270" s="663" t="str">
        <f>IF(S271=" "," ",IF(S271&gt;$C$6,"CUMPLE","NO CUMPLE"))</f>
        <v>CUMPLE</v>
      </c>
      <c r="W270" s="150"/>
      <c r="X270" s="150"/>
      <c r="Y270" s="150"/>
      <c r="Z270" s="150"/>
    </row>
    <row r="271" spans="1:26" s="93" customFormat="1" ht="24.95" customHeight="1">
      <c r="B271" s="658"/>
      <c r="C271" s="659"/>
      <c r="D271" s="659"/>
      <c r="E271" s="659"/>
      <c r="F271" s="659"/>
      <c r="G271" s="659"/>
      <c r="H271" s="659"/>
      <c r="I271" s="659"/>
      <c r="J271" s="659"/>
      <c r="K271" s="659"/>
      <c r="L271" s="659"/>
      <c r="M271" s="659"/>
      <c r="N271" s="659"/>
      <c r="O271" s="660"/>
      <c r="P271" s="661" t="s">
        <v>26</v>
      </c>
      <c r="Q271" s="662"/>
      <c r="R271" s="96"/>
      <c r="S271" s="95">
        <f>IFERROR((S270/$K$6)," ")</f>
        <v>6.1394495412844039</v>
      </c>
      <c r="T271" s="664"/>
    </row>
    <row r="274" spans="1:26" ht="36" customHeight="1">
      <c r="B274" s="583">
        <v>13</v>
      </c>
      <c r="C274" s="665" t="s">
        <v>139</v>
      </c>
      <c r="D274" s="666"/>
      <c r="E274" s="667"/>
      <c r="F274" s="668" t="str">
        <f>IFERROR(VLOOKUP(B274,OFERENTES,2,FALSE)," ")</f>
        <v>KA S.A.</v>
      </c>
      <c r="G274" s="669"/>
      <c r="H274" s="669"/>
      <c r="I274" s="669"/>
      <c r="J274" s="669"/>
      <c r="K274" s="669"/>
      <c r="L274" s="669"/>
      <c r="M274" s="669"/>
      <c r="N274" s="669"/>
      <c r="O274" s="670"/>
      <c r="P274" s="671" t="s">
        <v>642</v>
      </c>
      <c r="Q274" s="672"/>
      <c r="R274" s="673"/>
      <c r="S274" s="89">
        <f>5-(INT(COUNTBLANK(C277:C291))-10)</f>
        <v>5</v>
      </c>
      <c r="T274" s="90"/>
      <c r="W274" s="716"/>
      <c r="X274" s="716"/>
      <c r="Y274" s="716"/>
      <c r="Z274" s="146"/>
    </row>
    <row r="275" spans="1:26" s="97" customFormat="1" ht="30" customHeight="1">
      <c r="B275" s="674" t="s">
        <v>62</v>
      </c>
      <c r="C275" s="628" t="s">
        <v>17</v>
      </c>
      <c r="D275" s="628" t="s">
        <v>18</v>
      </c>
      <c r="E275" s="628" t="s">
        <v>19</v>
      </c>
      <c r="F275" s="628" t="s">
        <v>20</v>
      </c>
      <c r="G275" s="628" t="s">
        <v>21</v>
      </c>
      <c r="H275" s="628" t="s">
        <v>22</v>
      </c>
      <c r="I275" s="628" t="s">
        <v>23</v>
      </c>
      <c r="J275" s="694" t="s">
        <v>77</v>
      </c>
      <c r="K275" s="695"/>
      <c r="L275" s="695"/>
      <c r="M275" s="696"/>
      <c r="N275" s="628" t="s">
        <v>140</v>
      </c>
      <c r="O275" s="628" t="s">
        <v>141</v>
      </c>
      <c r="P275" s="92" t="s">
        <v>142</v>
      </c>
      <c r="Q275" s="92"/>
      <c r="R275" s="628" t="s">
        <v>143</v>
      </c>
      <c r="S275" s="628" t="s">
        <v>144</v>
      </c>
      <c r="T275" s="628" t="s">
        <v>268</v>
      </c>
      <c r="U275" s="98"/>
      <c r="V275" s="98"/>
      <c r="W275" s="147"/>
      <c r="X275" s="148"/>
      <c r="Y275" s="148"/>
      <c r="Z275" s="149"/>
    </row>
    <row r="276" spans="1:26" s="97" customFormat="1" ht="90.75" customHeight="1">
      <c r="B276" s="675"/>
      <c r="C276" s="629"/>
      <c r="D276" s="629"/>
      <c r="E276" s="629"/>
      <c r="F276" s="629"/>
      <c r="G276" s="629"/>
      <c r="H276" s="629"/>
      <c r="I276" s="629"/>
      <c r="J276" s="640" t="s">
        <v>146</v>
      </c>
      <c r="K276" s="641"/>
      <c r="L276" s="641"/>
      <c r="M276" s="642"/>
      <c r="N276" s="629"/>
      <c r="O276" s="629"/>
      <c r="P276" s="91" t="s">
        <v>15</v>
      </c>
      <c r="Q276" s="91" t="s">
        <v>145</v>
      </c>
      <c r="R276" s="629"/>
      <c r="S276" s="629"/>
      <c r="T276" s="629"/>
      <c r="U276" s="98"/>
      <c r="V276" s="98"/>
      <c r="W276" s="147"/>
      <c r="X276" s="148"/>
      <c r="Y276" s="148"/>
      <c r="Z276" s="149"/>
    </row>
    <row r="277" spans="1:26" s="93" customFormat="1" ht="24.95" customHeight="1">
      <c r="A277" s="99"/>
      <c r="B277" s="676">
        <v>1</v>
      </c>
      <c r="C277" s="679">
        <v>41</v>
      </c>
      <c r="D277" s="679">
        <v>115</v>
      </c>
      <c r="E277" s="679" t="s">
        <v>872</v>
      </c>
      <c r="F277" s="679" t="s">
        <v>877</v>
      </c>
      <c r="G277" s="682">
        <v>6155.56</v>
      </c>
      <c r="H277" s="688" t="s">
        <v>818</v>
      </c>
      <c r="I277" s="691">
        <v>0.5</v>
      </c>
      <c r="J277" s="584" t="s">
        <v>792</v>
      </c>
      <c r="K277" s="94">
        <v>721015</v>
      </c>
      <c r="L277" s="630" t="s">
        <v>792</v>
      </c>
      <c r="M277" s="633">
        <v>721214</v>
      </c>
      <c r="N277" s="643" t="s">
        <v>793</v>
      </c>
      <c r="O277" s="643" t="s">
        <v>794</v>
      </c>
      <c r="P277" s="646"/>
      <c r="Q277" s="649" t="s">
        <v>886</v>
      </c>
      <c r="R277" s="649" t="s">
        <v>882</v>
      </c>
      <c r="S277" s="652">
        <f>(IF(COUNTIF(J277:J279,"CUMPLE")+COUNTIF(L277:L279,"CUMPLE")&gt;=1,(G277*I277),0))*(IF(N277="PRESENTÓ CERTIFICADO",1,0))*(IF(O277="ACORDE A ITEM 5.2.1 (T.R.)",1,0) )*( IF(OR(Q277="SIN OBSERVACIÓN", Q277="REQUERIMIENTOS SUBSANADOS"),1,0))*(IF(OR(R277="NINGUNO", R277="CUMPLEN CON LO SOLICITADO"),1,0))</f>
        <v>3077.78</v>
      </c>
      <c r="T277" s="636" t="s">
        <v>803</v>
      </c>
      <c r="W277" s="147"/>
      <c r="X277" s="148"/>
      <c r="Y277" s="148"/>
      <c r="Z277" s="149"/>
    </row>
    <row r="278" spans="1:26" s="93" customFormat="1" ht="24.95" customHeight="1">
      <c r="A278" s="99"/>
      <c r="B278" s="677"/>
      <c r="C278" s="680"/>
      <c r="D278" s="680"/>
      <c r="E278" s="680"/>
      <c r="F278" s="680"/>
      <c r="G278" s="683"/>
      <c r="H278" s="689"/>
      <c r="I278" s="692"/>
      <c r="J278" s="584" t="s">
        <v>792</v>
      </c>
      <c r="K278" s="94">
        <v>721029</v>
      </c>
      <c r="L278" s="631"/>
      <c r="M278" s="634"/>
      <c r="N278" s="644"/>
      <c r="O278" s="644"/>
      <c r="P278" s="647"/>
      <c r="Q278" s="650"/>
      <c r="R278" s="650"/>
      <c r="S278" s="653"/>
      <c r="T278" s="636"/>
      <c r="W278" s="147"/>
      <c r="X278" s="148"/>
      <c r="Y278" s="148"/>
      <c r="Z278" s="149"/>
    </row>
    <row r="279" spans="1:26" s="93" customFormat="1" ht="24.95" customHeight="1">
      <c r="A279" s="99"/>
      <c r="B279" s="678"/>
      <c r="C279" s="681"/>
      <c r="D279" s="681"/>
      <c r="E279" s="681"/>
      <c r="F279" s="681"/>
      <c r="G279" s="684"/>
      <c r="H279" s="690"/>
      <c r="I279" s="693"/>
      <c r="J279" s="584" t="s">
        <v>792</v>
      </c>
      <c r="K279" s="94">
        <v>721033</v>
      </c>
      <c r="L279" s="632"/>
      <c r="M279" s="635"/>
      <c r="N279" s="645"/>
      <c r="O279" s="645"/>
      <c r="P279" s="648"/>
      <c r="Q279" s="651"/>
      <c r="R279" s="651"/>
      <c r="S279" s="654"/>
      <c r="T279" s="636"/>
      <c r="W279" s="147"/>
      <c r="X279" s="148"/>
      <c r="Y279" s="148"/>
      <c r="Z279" s="149"/>
    </row>
    <row r="280" spans="1:26" s="93" customFormat="1" ht="24.95" customHeight="1">
      <c r="A280" s="99"/>
      <c r="B280" s="676">
        <v>2</v>
      </c>
      <c r="C280" s="707">
        <v>4</v>
      </c>
      <c r="D280" s="707">
        <v>20</v>
      </c>
      <c r="E280" s="707" t="s">
        <v>873</v>
      </c>
      <c r="F280" s="707" t="s">
        <v>878</v>
      </c>
      <c r="G280" s="710">
        <v>380.63</v>
      </c>
      <c r="H280" s="688" t="s">
        <v>137</v>
      </c>
      <c r="I280" s="713">
        <v>1</v>
      </c>
      <c r="J280" s="584" t="s">
        <v>792</v>
      </c>
      <c r="K280" s="100">
        <v>721015</v>
      </c>
      <c r="L280" s="630" t="s">
        <v>792</v>
      </c>
      <c r="M280" s="637">
        <v>721214</v>
      </c>
      <c r="N280" s="643" t="s">
        <v>793</v>
      </c>
      <c r="O280" s="643" t="s">
        <v>794</v>
      </c>
      <c r="P280" s="646"/>
      <c r="Q280" s="649" t="s">
        <v>886</v>
      </c>
      <c r="R280" s="649" t="s">
        <v>882</v>
      </c>
      <c r="S280" s="652">
        <f>(IF(COUNTIF(J280:J282,"CUMPLE")+COUNTIF(L280:L282,"CUMPLE")&gt;=1,(G280*I280),0))*(IF(N280="PRESENTÓ CERTIFICADO",1,0))*(IF(O280="ACORDE A ITEM 5.2.1 (T.R.)",1,0) )*( IF(OR(Q280="SIN OBSERVACIÓN", Q280="REQUERIMIENTOS SUBSANADOS"),1,0))*(IF(OR(R280="NINGUNO", R280="CUMPLEN CON LO SOLICITADO"),1,0))</f>
        <v>380.63</v>
      </c>
      <c r="T280" s="636" t="s">
        <v>797</v>
      </c>
      <c r="W280" s="147"/>
      <c r="X280" s="148"/>
      <c r="Y280" s="148"/>
      <c r="Z280" s="149"/>
    </row>
    <row r="281" spans="1:26" s="93" customFormat="1" ht="24.95" customHeight="1">
      <c r="A281" s="99"/>
      <c r="B281" s="677"/>
      <c r="C281" s="708"/>
      <c r="D281" s="708"/>
      <c r="E281" s="708"/>
      <c r="F281" s="708"/>
      <c r="G281" s="711"/>
      <c r="H281" s="689"/>
      <c r="I281" s="714"/>
      <c r="J281" s="584" t="s">
        <v>792</v>
      </c>
      <c r="K281" s="100">
        <v>721029</v>
      </c>
      <c r="L281" s="631"/>
      <c r="M281" s="638"/>
      <c r="N281" s="644"/>
      <c r="O281" s="644"/>
      <c r="P281" s="647"/>
      <c r="Q281" s="650"/>
      <c r="R281" s="650"/>
      <c r="S281" s="653"/>
      <c r="T281" s="636"/>
      <c r="W281" s="147"/>
      <c r="X281" s="148"/>
      <c r="Y281" s="148"/>
      <c r="Z281" s="149"/>
    </row>
    <row r="282" spans="1:26" s="93" customFormat="1" ht="24.95" customHeight="1">
      <c r="A282" s="99"/>
      <c r="B282" s="678"/>
      <c r="C282" s="709"/>
      <c r="D282" s="709"/>
      <c r="E282" s="709"/>
      <c r="F282" s="709"/>
      <c r="G282" s="712"/>
      <c r="H282" s="690"/>
      <c r="I282" s="715"/>
      <c r="J282" s="584" t="s">
        <v>792</v>
      </c>
      <c r="K282" s="100">
        <v>721033</v>
      </c>
      <c r="L282" s="632"/>
      <c r="M282" s="639"/>
      <c r="N282" s="645"/>
      <c r="O282" s="645"/>
      <c r="P282" s="648"/>
      <c r="Q282" s="651"/>
      <c r="R282" s="651"/>
      <c r="S282" s="654"/>
      <c r="T282" s="636"/>
      <c r="W282" s="147"/>
      <c r="X282" s="148"/>
      <c r="Y282" s="148"/>
      <c r="Z282" s="149"/>
    </row>
    <row r="283" spans="1:26" s="93" customFormat="1" ht="24.95" customHeight="1">
      <c r="A283" s="99"/>
      <c r="B283" s="676">
        <v>3</v>
      </c>
      <c r="C283" s="679">
        <v>56</v>
      </c>
      <c r="D283" s="679">
        <v>154</v>
      </c>
      <c r="E283" s="679" t="s">
        <v>874</v>
      </c>
      <c r="F283" s="679" t="s">
        <v>879</v>
      </c>
      <c r="G283" s="682">
        <v>931.29</v>
      </c>
      <c r="H283" s="688" t="s">
        <v>818</v>
      </c>
      <c r="I283" s="691">
        <v>0.5</v>
      </c>
      <c r="J283" s="584" t="s">
        <v>792</v>
      </c>
      <c r="K283" s="94">
        <v>721015</v>
      </c>
      <c r="L283" s="630" t="s">
        <v>792</v>
      </c>
      <c r="M283" s="633">
        <v>721214</v>
      </c>
      <c r="N283" s="643" t="s">
        <v>793</v>
      </c>
      <c r="O283" s="643" t="s">
        <v>794</v>
      </c>
      <c r="P283" s="646"/>
      <c r="Q283" s="649" t="s">
        <v>886</v>
      </c>
      <c r="R283" s="649" t="s">
        <v>882</v>
      </c>
      <c r="S283" s="652">
        <f>(IF(COUNTIF(J283:J285,"CUMPLE")+COUNTIF(L283:L285,"CUMPLE")&gt;=1,(G283*I283),0))*(IF(N283="PRESENTÓ CERTIFICADO",1,0))*(IF(O283="ACORDE A ITEM 5.2.1 (T.R.)",1,0) )*( IF(OR(Q283="SIN OBSERVACIÓN", Q283="REQUERIMIENTOS SUBSANADOS"),1,0))*(IF(OR(R283="NINGUNO", R283="CUMPLEN CON LO SOLICITADO"),1,0))</f>
        <v>465.64499999999998</v>
      </c>
      <c r="T283" s="636" t="s">
        <v>797</v>
      </c>
      <c r="W283" s="147"/>
      <c r="X283" s="148"/>
      <c r="Y283" s="148"/>
      <c r="Z283" s="149"/>
    </row>
    <row r="284" spans="1:26" s="93" customFormat="1" ht="24.95" customHeight="1">
      <c r="A284" s="99"/>
      <c r="B284" s="677"/>
      <c r="C284" s="680"/>
      <c r="D284" s="680"/>
      <c r="E284" s="680"/>
      <c r="F284" s="680"/>
      <c r="G284" s="683"/>
      <c r="H284" s="689"/>
      <c r="I284" s="692"/>
      <c r="J284" s="584" t="s">
        <v>792</v>
      </c>
      <c r="K284" s="94">
        <v>721029</v>
      </c>
      <c r="L284" s="631"/>
      <c r="M284" s="634"/>
      <c r="N284" s="644"/>
      <c r="O284" s="644"/>
      <c r="P284" s="647"/>
      <c r="Q284" s="650"/>
      <c r="R284" s="650"/>
      <c r="S284" s="653"/>
      <c r="T284" s="636"/>
      <c r="W284" s="147"/>
      <c r="X284" s="148"/>
      <c r="Y284" s="148"/>
      <c r="Z284" s="149"/>
    </row>
    <row r="285" spans="1:26" s="93" customFormat="1" ht="24.95" customHeight="1">
      <c r="A285" s="99"/>
      <c r="B285" s="678"/>
      <c r="C285" s="681"/>
      <c r="D285" s="681"/>
      <c r="E285" s="681"/>
      <c r="F285" s="681"/>
      <c r="G285" s="684"/>
      <c r="H285" s="690"/>
      <c r="I285" s="693"/>
      <c r="J285" s="584" t="s">
        <v>792</v>
      </c>
      <c r="K285" s="94">
        <v>721033</v>
      </c>
      <c r="L285" s="632"/>
      <c r="M285" s="635"/>
      <c r="N285" s="645"/>
      <c r="O285" s="645"/>
      <c r="P285" s="648"/>
      <c r="Q285" s="651"/>
      <c r="R285" s="651"/>
      <c r="S285" s="654"/>
      <c r="T285" s="636"/>
      <c r="W285" s="147"/>
      <c r="X285" s="148"/>
      <c r="Y285" s="148"/>
      <c r="Z285" s="149"/>
    </row>
    <row r="286" spans="1:26" s="93" customFormat="1" ht="24.95" customHeight="1">
      <c r="A286" s="99"/>
      <c r="B286" s="676">
        <v>4</v>
      </c>
      <c r="C286" s="707">
        <v>2</v>
      </c>
      <c r="D286" s="707">
        <v>15</v>
      </c>
      <c r="E286" s="707" t="s">
        <v>875</v>
      </c>
      <c r="F286" s="707" t="s">
        <v>880</v>
      </c>
      <c r="G286" s="710">
        <v>711.61</v>
      </c>
      <c r="H286" s="688" t="s">
        <v>818</v>
      </c>
      <c r="I286" s="713">
        <v>0.5</v>
      </c>
      <c r="J286" s="584" t="s">
        <v>792</v>
      </c>
      <c r="K286" s="100">
        <v>721015</v>
      </c>
      <c r="L286" s="630" t="s">
        <v>792</v>
      </c>
      <c r="M286" s="637">
        <v>721214</v>
      </c>
      <c r="N286" s="643" t="s">
        <v>793</v>
      </c>
      <c r="O286" s="643" t="s">
        <v>794</v>
      </c>
      <c r="P286" s="646"/>
      <c r="Q286" s="649" t="s">
        <v>886</v>
      </c>
      <c r="R286" s="649" t="s">
        <v>888</v>
      </c>
      <c r="S286" s="652">
        <f t="shared" ref="S286" si="25">(IF(COUNTIF(J286:J288,"CUMPLE")+COUNTIF(L286:L288,"CUMPLE")&gt;=1,(G286*I286),0))*(IF(N286="PRESENTÓ CERTIFICADO",1,0))*(IF(O286="ACORDE A ITEM 5.2.1 (T.R.)",1,0) )*( IF(OR(Q286="SIN OBSERVACIÓN", Q286="REQUERIMIENTOS SUBSANADOS"),1,0))*(IF(OR(R286="NINGUNO", R286="CUMPLEN CON LO SOLICITADO"),1,0))</f>
        <v>0</v>
      </c>
      <c r="T286" s="636" t="s">
        <v>797</v>
      </c>
      <c r="W286" s="147"/>
      <c r="X286" s="148"/>
      <c r="Y286" s="148"/>
      <c r="Z286" s="149"/>
    </row>
    <row r="287" spans="1:26" s="93" customFormat="1" ht="24.95" customHeight="1">
      <c r="A287" s="99"/>
      <c r="B287" s="677"/>
      <c r="C287" s="708"/>
      <c r="D287" s="708"/>
      <c r="E287" s="708"/>
      <c r="F287" s="708"/>
      <c r="G287" s="711"/>
      <c r="H287" s="689"/>
      <c r="I287" s="714"/>
      <c r="J287" s="584" t="s">
        <v>792</v>
      </c>
      <c r="K287" s="100">
        <v>721029</v>
      </c>
      <c r="L287" s="631"/>
      <c r="M287" s="638"/>
      <c r="N287" s="644"/>
      <c r="O287" s="644"/>
      <c r="P287" s="647"/>
      <c r="Q287" s="650"/>
      <c r="R287" s="650"/>
      <c r="S287" s="653"/>
      <c r="T287" s="636"/>
      <c r="W287" s="147"/>
      <c r="X287" s="148"/>
      <c r="Y287" s="148"/>
      <c r="Z287" s="149"/>
    </row>
    <row r="288" spans="1:26" s="93" customFormat="1" ht="24.95" customHeight="1">
      <c r="A288" s="99"/>
      <c r="B288" s="678"/>
      <c r="C288" s="709"/>
      <c r="D288" s="709"/>
      <c r="E288" s="709"/>
      <c r="F288" s="709"/>
      <c r="G288" s="712"/>
      <c r="H288" s="690"/>
      <c r="I288" s="715"/>
      <c r="J288" s="584" t="s">
        <v>792</v>
      </c>
      <c r="K288" s="100">
        <v>721033</v>
      </c>
      <c r="L288" s="632"/>
      <c r="M288" s="639"/>
      <c r="N288" s="645"/>
      <c r="O288" s="645"/>
      <c r="P288" s="648"/>
      <c r="Q288" s="651"/>
      <c r="R288" s="651"/>
      <c r="S288" s="654"/>
      <c r="T288" s="636"/>
      <c r="W288" s="147"/>
      <c r="X288" s="148"/>
      <c r="Y288" s="148"/>
      <c r="Z288" s="149"/>
    </row>
    <row r="289" spans="1:26" s="93" customFormat="1" ht="24.95" customHeight="1">
      <c r="A289" s="99"/>
      <c r="B289" s="676">
        <v>5</v>
      </c>
      <c r="C289" s="679">
        <v>46</v>
      </c>
      <c r="D289" s="679">
        <v>128</v>
      </c>
      <c r="E289" s="679" t="s">
        <v>876</v>
      </c>
      <c r="F289" s="679" t="s">
        <v>881</v>
      </c>
      <c r="G289" s="682">
        <v>244.17</v>
      </c>
      <c r="H289" s="688" t="s">
        <v>137</v>
      </c>
      <c r="I289" s="691">
        <v>1</v>
      </c>
      <c r="J289" s="584" t="s">
        <v>792</v>
      </c>
      <c r="K289" s="94">
        <v>721015</v>
      </c>
      <c r="L289" s="630" t="s">
        <v>792</v>
      </c>
      <c r="M289" s="633">
        <v>721214</v>
      </c>
      <c r="N289" s="643" t="s">
        <v>793</v>
      </c>
      <c r="O289" s="643" t="s">
        <v>794</v>
      </c>
      <c r="P289" s="646"/>
      <c r="Q289" s="649" t="s">
        <v>886</v>
      </c>
      <c r="R289" s="649" t="s">
        <v>888</v>
      </c>
      <c r="S289" s="652">
        <f t="shared" ref="S289" si="26">(IF(COUNTIF(J289:J291,"CUMPLE")+COUNTIF(L289:L291,"CUMPLE")&gt;=1,(G289*I289),0))*(IF(N289="PRESENTÓ CERTIFICADO",1,0))*(IF(O289="ACORDE A ITEM 5.2.1 (T.R.)",1,0) )*( IF(OR(Q289="SIN OBSERVACIÓN", Q289="REQUERIMIENTOS SUBSANADOS"),1,0))*(IF(OR(R289="NINGUNO", R289="CUMPLEN CON LO SOLICITADO"),1,0))</f>
        <v>0</v>
      </c>
      <c r="T289" s="636" t="s">
        <v>797</v>
      </c>
      <c r="W289" s="147"/>
      <c r="X289" s="148"/>
      <c r="Y289" s="148"/>
      <c r="Z289" s="149"/>
    </row>
    <row r="290" spans="1:26" s="93" customFormat="1" ht="24.95" customHeight="1">
      <c r="A290" s="99"/>
      <c r="B290" s="677"/>
      <c r="C290" s="680"/>
      <c r="D290" s="680"/>
      <c r="E290" s="680"/>
      <c r="F290" s="680"/>
      <c r="G290" s="683"/>
      <c r="H290" s="689"/>
      <c r="I290" s="692"/>
      <c r="J290" s="584" t="s">
        <v>792</v>
      </c>
      <c r="K290" s="94">
        <v>721029</v>
      </c>
      <c r="L290" s="631"/>
      <c r="M290" s="634"/>
      <c r="N290" s="644"/>
      <c r="O290" s="644"/>
      <c r="P290" s="647"/>
      <c r="Q290" s="650"/>
      <c r="R290" s="650"/>
      <c r="S290" s="653"/>
      <c r="T290" s="636"/>
    </row>
    <row r="291" spans="1:26" s="93" customFormat="1" ht="24.95" customHeight="1">
      <c r="A291" s="99"/>
      <c r="B291" s="678"/>
      <c r="C291" s="681"/>
      <c r="D291" s="681"/>
      <c r="E291" s="681"/>
      <c r="F291" s="681"/>
      <c r="G291" s="684"/>
      <c r="H291" s="690"/>
      <c r="I291" s="693"/>
      <c r="J291" s="584" t="s">
        <v>792</v>
      </c>
      <c r="K291" s="94">
        <v>721033</v>
      </c>
      <c r="L291" s="632"/>
      <c r="M291" s="635"/>
      <c r="N291" s="645"/>
      <c r="O291" s="645"/>
      <c r="P291" s="648"/>
      <c r="Q291" s="651"/>
      <c r="R291" s="651"/>
      <c r="S291" s="654"/>
      <c r="T291" s="636"/>
    </row>
    <row r="292" spans="1:26" s="90" customFormat="1" ht="24.95" customHeight="1">
      <c r="B292" s="655" t="str">
        <f>IF(S293=" "," ",IF(S293&gt;$C$6,"CUMPLE CON LA EXPERIENCIA REQUERIDA","NO CUMPLE CON LA EXPERIENCIA REQUERIDA"))</f>
        <v>CUMPLE CON LA EXPERIENCIA REQUERIDA</v>
      </c>
      <c r="C292" s="656"/>
      <c r="D292" s="656"/>
      <c r="E292" s="656"/>
      <c r="F292" s="656"/>
      <c r="G292" s="656"/>
      <c r="H292" s="656"/>
      <c r="I292" s="656"/>
      <c r="J292" s="656"/>
      <c r="K292" s="656"/>
      <c r="L292" s="656"/>
      <c r="M292" s="656"/>
      <c r="N292" s="656"/>
      <c r="O292" s="657"/>
      <c r="P292" s="661" t="s">
        <v>24</v>
      </c>
      <c r="Q292" s="662"/>
      <c r="R292" s="96"/>
      <c r="S292" s="95">
        <f>IF(COUNTIF(T277:T291,"SI")&gt;=1,SUM(S277:S291),0)</f>
        <v>3924.0550000000003</v>
      </c>
      <c r="T292" s="663" t="str">
        <f>IF(S293=" "," ",IF(S293&gt;$C$6,"CUMPLE","NO CUMPLE"))</f>
        <v>CUMPLE</v>
      </c>
      <c r="W292" s="150"/>
      <c r="X292" s="150"/>
      <c r="Y292" s="150"/>
      <c r="Z292" s="150"/>
    </row>
    <row r="293" spans="1:26" s="93" customFormat="1" ht="24.95" customHeight="1">
      <c r="B293" s="658"/>
      <c r="C293" s="659"/>
      <c r="D293" s="659"/>
      <c r="E293" s="659"/>
      <c r="F293" s="659"/>
      <c r="G293" s="659"/>
      <c r="H293" s="659"/>
      <c r="I293" s="659"/>
      <c r="J293" s="659"/>
      <c r="K293" s="659"/>
      <c r="L293" s="659"/>
      <c r="M293" s="659"/>
      <c r="N293" s="659"/>
      <c r="O293" s="660"/>
      <c r="P293" s="661" t="s">
        <v>26</v>
      </c>
      <c r="Q293" s="662"/>
      <c r="R293" s="96"/>
      <c r="S293" s="95">
        <f>IFERROR((S292/$K$6)," ")</f>
        <v>9.0001261467889915</v>
      </c>
      <c r="T293" s="664"/>
    </row>
    <row r="294" spans="1:26" s="93" customFormat="1" ht="15.75" customHeight="1"/>
  </sheetData>
  <sheetProtection algorithmName="SHA-512" hashValue="fH45PyXw8qZYZHGrsAvYCUQGq07sDUjGiJVKyi2XcldJXgwe3gKsglRDfcpbav6VJ4EUn5mvTMoCcpqMq4U2Sg==" saltValue="JFU3zCndk0gZo97q/rzWiA==" spinCount="100000" sheet="1" objects="1" scenarios="1" selectLockedCells="1" selectUnlockedCells="1"/>
  <mergeCells count="1412">
    <mergeCell ref="B292:O293"/>
    <mergeCell ref="P292:Q292"/>
    <mergeCell ref="T292:T293"/>
    <mergeCell ref="P293:Q293"/>
    <mergeCell ref="W32:Y32"/>
    <mergeCell ref="W54:Y54"/>
    <mergeCell ref="W76:Y76"/>
    <mergeCell ref="W98:Y98"/>
    <mergeCell ref="W120:Y120"/>
    <mergeCell ref="W142:Y142"/>
    <mergeCell ref="W164:Y164"/>
    <mergeCell ref="W186:Y186"/>
    <mergeCell ref="W208:Y208"/>
    <mergeCell ref="W230:Y230"/>
    <mergeCell ref="W252:Y252"/>
    <mergeCell ref="W274:Y274"/>
    <mergeCell ref="O286:O288"/>
    <mergeCell ref="P286:P288"/>
    <mergeCell ref="Q286:Q288"/>
    <mergeCell ref="R286:R288"/>
    <mergeCell ref="S286:S288"/>
    <mergeCell ref="B289:B291"/>
    <mergeCell ref="C289:C291"/>
    <mergeCell ref="D289:D291"/>
    <mergeCell ref="E289:E291"/>
    <mergeCell ref="F289:F291"/>
    <mergeCell ref="G289:G291"/>
    <mergeCell ref="H289:H291"/>
    <mergeCell ref="I289:I291"/>
    <mergeCell ref="N289:N291"/>
    <mergeCell ref="O289:O291"/>
    <mergeCell ref="P289:P291"/>
    <mergeCell ref="Q289:Q291"/>
    <mergeCell ref="R289:R291"/>
    <mergeCell ref="S289:S291"/>
    <mergeCell ref="B286:B288"/>
    <mergeCell ref="C286:C288"/>
    <mergeCell ref="D286:D288"/>
    <mergeCell ref="E286:E288"/>
    <mergeCell ref="F286:F288"/>
    <mergeCell ref="G286:G288"/>
    <mergeCell ref="H286:H288"/>
    <mergeCell ref="I286:I288"/>
    <mergeCell ref="N286:N288"/>
    <mergeCell ref="O280:O282"/>
    <mergeCell ref="P280:P282"/>
    <mergeCell ref="Q280:Q282"/>
    <mergeCell ref="R280:R282"/>
    <mergeCell ref="S280:S282"/>
    <mergeCell ref="B283:B285"/>
    <mergeCell ref="C283:C285"/>
    <mergeCell ref="D283:D285"/>
    <mergeCell ref="E283:E285"/>
    <mergeCell ref="F283:F285"/>
    <mergeCell ref="G283:G285"/>
    <mergeCell ref="H283:H285"/>
    <mergeCell ref="I283:I285"/>
    <mergeCell ref="N283:N285"/>
    <mergeCell ref="O283:O285"/>
    <mergeCell ref="P283:P285"/>
    <mergeCell ref="Q283:Q285"/>
    <mergeCell ref="R283:R285"/>
    <mergeCell ref="S283:S285"/>
    <mergeCell ref="B280:B282"/>
    <mergeCell ref="C280:C282"/>
    <mergeCell ref="D280:D282"/>
    <mergeCell ref="E280:E282"/>
    <mergeCell ref="F280:F282"/>
    <mergeCell ref="G280:G282"/>
    <mergeCell ref="H280:H282"/>
    <mergeCell ref="I280:I282"/>
    <mergeCell ref="N280:N282"/>
    <mergeCell ref="S275:S276"/>
    <mergeCell ref="J276:M276"/>
    <mergeCell ref="B277:B279"/>
    <mergeCell ref="C277:C279"/>
    <mergeCell ref="D277:D279"/>
    <mergeCell ref="E277:E279"/>
    <mergeCell ref="F277:F279"/>
    <mergeCell ref="G277:G279"/>
    <mergeCell ref="H277:H279"/>
    <mergeCell ref="I277:I279"/>
    <mergeCell ref="N277:N279"/>
    <mergeCell ref="O277:O279"/>
    <mergeCell ref="P277:P279"/>
    <mergeCell ref="Q277:Q279"/>
    <mergeCell ref="R277:R279"/>
    <mergeCell ref="S277:S279"/>
    <mergeCell ref="C274:E274"/>
    <mergeCell ref="F274:O274"/>
    <mergeCell ref="P274:R274"/>
    <mergeCell ref="B275:B276"/>
    <mergeCell ref="C275:C276"/>
    <mergeCell ref="D275:D276"/>
    <mergeCell ref="E275:E276"/>
    <mergeCell ref="F275:F276"/>
    <mergeCell ref="G275:G276"/>
    <mergeCell ref="H275:H276"/>
    <mergeCell ref="I275:I276"/>
    <mergeCell ref="J275:M275"/>
    <mergeCell ref="N275:N276"/>
    <mergeCell ref="O275:O276"/>
    <mergeCell ref="R275:R276"/>
    <mergeCell ref="O267:O269"/>
    <mergeCell ref="P267:P269"/>
    <mergeCell ref="Q267:Q269"/>
    <mergeCell ref="R267:R269"/>
    <mergeCell ref="S267:S269"/>
    <mergeCell ref="B270:O271"/>
    <mergeCell ref="P270:Q270"/>
    <mergeCell ref="T270:T271"/>
    <mergeCell ref="P271:Q271"/>
    <mergeCell ref="B267:B269"/>
    <mergeCell ref="C267:C269"/>
    <mergeCell ref="D267:D269"/>
    <mergeCell ref="E267:E269"/>
    <mergeCell ref="F267:F269"/>
    <mergeCell ref="G267:G269"/>
    <mergeCell ref="H267:H269"/>
    <mergeCell ref="I267:I269"/>
    <mergeCell ref="N267:N269"/>
    <mergeCell ref="L267:L269"/>
    <mergeCell ref="M267:M269"/>
    <mergeCell ref="T267:T269"/>
    <mergeCell ref="O261:O263"/>
    <mergeCell ref="P261:P263"/>
    <mergeCell ref="Q261:Q263"/>
    <mergeCell ref="R261:R263"/>
    <mergeCell ref="S261:S263"/>
    <mergeCell ref="B264:B266"/>
    <mergeCell ref="C264:C266"/>
    <mergeCell ref="D264:D266"/>
    <mergeCell ref="E264:E266"/>
    <mergeCell ref="F264:F266"/>
    <mergeCell ref="G264:G266"/>
    <mergeCell ref="H264:H266"/>
    <mergeCell ref="I264:I266"/>
    <mergeCell ref="N264:N266"/>
    <mergeCell ref="O264:O266"/>
    <mergeCell ref="P264:P266"/>
    <mergeCell ref="Q264:Q266"/>
    <mergeCell ref="R264:R266"/>
    <mergeCell ref="S264:S266"/>
    <mergeCell ref="B261:B263"/>
    <mergeCell ref="C261:C263"/>
    <mergeCell ref="D261:D263"/>
    <mergeCell ref="E261:E263"/>
    <mergeCell ref="F261:F263"/>
    <mergeCell ref="G261:G263"/>
    <mergeCell ref="H261:H263"/>
    <mergeCell ref="I261:I263"/>
    <mergeCell ref="N261:N263"/>
    <mergeCell ref="O255:O257"/>
    <mergeCell ref="P255:P257"/>
    <mergeCell ref="Q255:Q257"/>
    <mergeCell ref="R255:R257"/>
    <mergeCell ref="S255:S257"/>
    <mergeCell ref="B258:B260"/>
    <mergeCell ref="C258:C260"/>
    <mergeCell ref="D258:D260"/>
    <mergeCell ref="E258:E260"/>
    <mergeCell ref="F258:F260"/>
    <mergeCell ref="G258:G260"/>
    <mergeCell ref="H258:H260"/>
    <mergeCell ref="I258:I260"/>
    <mergeCell ref="N258:N260"/>
    <mergeCell ref="O258:O260"/>
    <mergeCell ref="P258:P260"/>
    <mergeCell ref="Q258:Q260"/>
    <mergeCell ref="R258:R260"/>
    <mergeCell ref="S258:S260"/>
    <mergeCell ref="B255:B257"/>
    <mergeCell ref="C255:C257"/>
    <mergeCell ref="D255:D257"/>
    <mergeCell ref="E255:E257"/>
    <mergeCell ref="F255:F257"/>
    <mergeCell ref="G255:G257"/>
    <mergeCell ref="H255:H257"/>
    <mergeCell ref="I255:I257"/>
    <mergeCell ref="N255:N257"/>
    <mergeCell ref="T248:T249"/>
    <mergeCell ref="P249:Q249"/>
    <mergeCell ref="C252:E252"/>
    <mergeCell ref="F252:O252"/>
    <mergeCell ref="P252:R252"/>
    <mergeCell ref="B253:B254"/>
    <mergeCell ref="C253:C254"/>
    <mergeCell ref="D253:D254"/>
    <mergeCell ref="E253:E254"/>
    <mergeCell ref="F253:F254"/>
    <mergeCell ref="G253:G254"/>
    <mergeCell ref="H253:H254"/>
    <mergeCell ref="I253:I254"/>
    <mergeCell ref="J253:M253"/>
    <mergeCell ref="N253:N254"/>
    <mergeCell ref="O253:O254"/>
    <mergeCell ref="R253:R254"/>
    <mergeCell ref="S253:S254"/>
    <mergeCell ref="J254:M254"/>
    <mergeCell ref="B245:B247"/>
    <mergeCell ref="C245:C247"/>
    <mergeCell ref="D245:D247"/>
    <mergeCell ref="E245:E247"/>
    <mergeCell ref="F245:F247"/>
    <mergeCell ref="G245:G247"/>
    <mergeCell ref="H245:H247"/>
    <mergeCell ref="I245:I247"/>
    <mergeCell ref="N245:N247"/>
    <mergeCell ref="O245:O247"/>
    <mergeCell ref="P245:P247"/>
    <mergeCell ref="Q245:Q247"/>
    <mergeCell ref="R245:R247"/>
    <mergeCell ref="S245:S247"/>
    <mergeCell ref="B242:B244"/>
    <mergeCell ref="C242:C244"/>
    <mergeCell ref="D242:D244"/>
    <mergeCell ref="E242:E244"/>
    <mergeCell ref="F242:F244"/>
    <mergeCell ref="G242:G244"/>
    <mergeCell ref="H242:H244"/>
    <mergeCell ref="I242:I244"/>
    <mergeCell ref="N242:N244"/>
    <mergeCell ref="L242:L244"/>
    <mergeCell ref="M242:M244"/>
    <mergeCell ref="B239:B241"/>
    <mergeCell ref="C239:C241"/>
    <mergeCell ref="D239:D241"/>
    <mergeCell ref="E239:E241"/>
    <mergeCell ref="F239:F241"/>
    <mergeCell ref="G239:G241"/>
    <mergeCell ref="H239:H241"/>
    <mergeCell ref="I239:I241"/>
    <mergeCell ref="N239:N241"/>
    <mergeCell ref="O239:O241"/>
    <mergeCell ref="P239:P241"/>
    <mergeCell ref="Q239:Q241"/>
    <mergeCell ref="R239:R241"/>
    <mergeCell ref="S239:S241"/>
    <mergeCell ref="B236:B238"/>
    <mergeCell ref="C236:C238"/>
    <mergeCell ref="D236:D238"/>
    <mergeCell ref="E236:E238"/>
    <mergeCell ref="F236:F238"/>
    <mergeCell ref="G236:G238"/>
    <mergeCell ref="H236:H238"/>
    <mergeCell ref="I236:I238"/>
    <mergeCell ref="N236:N238"/>
    <mergeCell ref="B233:B235"/>
    <mergeCell ref="C233:C235"/>
    <mergeCell ref="D233:D235"/>
    <mergeCell ref="E233:E235"/>
    <mergeCell ref="F233:F235"/>
    <mergeCell ref="G233:G235"/>
    <mergeCell ref="H233:H235"/>
    <mergeCell ref="I233:I235"/>
    <mergeCell ref="N233:N235"/>
    <mergeCell ref="O233:O235"/>
    <mergeCell ref="P233:P235"/>
    <mergeCell ref="Q233:Q235"/>
    <mergeCell ref="R233:R235"/>
    <mergeCell ref="S233:S235"/>
    <mergeCell ref="C230:E230"/>
    <mergeCell ref="F230:O230"/>
    <mergeCell ref="P230:R230"/>
    <mergeCell ref="B231:B232"/>
    <mergeCell ref="C231:C232"/>
    <mergeCell ref="D231:D232"/>
    <mergeCell ref="E231:E232"/>
    <mergeCell ref="F231:F232"/>
    <mergeCell ref="G231:G232"/>
    <mergeCell ref="H231:H232"/>
    <mergeCell ref="I231:I232"/>
    <mergeCell ref="J231:M231"/>
    <mergeCell ref="N231:N232"/>
    <mergeCell ref="O231:O232"/>
    <mergeCell ref="R231:R232"/>
    <mergeCell ref="H217:H219"/>
    <mergeCell ref="I217:I219"/>
    <mergeCell ref="N217:N219"/>
    <mergeCell ref="L217:L219"/>
    <mergeCell ref="M217:M219"/>
    <mergeCell ref="O223:O225"/>
    <mergeCell ref="P223:P225"/>
    <mergeCell ref="Q223:Q225"/>
    <mergeCell ref="R223:R225"/>
    <mergeCell ref="S223:S225"/>
    <mergeCell ref="B226:O227"/>
    <mergeCell ref="P226:Q226"/>
    <mergeCell ref="T226:T227"/>
    <mergeCell ref="P227:Q227"/>
    <mergeCell ref="B223:B225"/>
    <mergeCell ref="C223:C225"/>
    <mergeCell ref="D223:D225"/>
    <mergeCell ref="E223:E225"/>
    <mergeCell ref="F223:F225"/>
    <mergeCell ref="G223:G225"/>
    <mergeCell ref="H223:H225"/>
    <mergeCell ref="I223:I225"/>
    <mergeCell ref="N223:N225"/>
    <mergeCell ref="D211:D213"/>
    <mergeCell ref="E211:E213"/>
    <mergeCell ref="F211:F213"/>
    <mergeCell ref="G211:G213"/>
    <mergeCell ref="H211:H213"/>
    <mergeCell ref="I211:I213"/>
    <mergeCell ref="N211:N213"/>
    <mergeCell ref="O217:O219"/>
    <mergeCell ref="P217:P219"/>
    <mergeCell ref="Q217:Q219"/>
    <mergeCell ref="R217:R219"/>
    <mergeCell ref="S217:S219"/>
    <mergeCell ref="B220:B222"/>
    <mergeCell ref="C220:C222"/>
    <mergeCell ref="D220:D222"/>
    <mergeCell ref="E220:E222"/>
    <mergeCell ref="F220:F222"/>
    <mergeCell ref="G220:G222"/>
    <mergeCell ref="H220:H222"/>
    <mergeCell ref="I220:I222"/>
    <mergeCell ref="N220:N222"/>
    <mergeCell ref="O220:O222"/>
    <mergeCell ref="P220:P222"/>
    <mergeCell ref="Q220:Q222"/>
    <mergeCell ref="R220:R222"/>
    <mergeCell ref="S220:S222"/>
    <mergeCell ref="B217:B219"/>
    <mergeCell ref="C217:C219"/>
    <mergeCell ref="D217:D219"/>
    <mergeCell ref="E217:E219"/>
    <mergeCell ref="F217:F219"/>
    <mergeCell ref="G217:G219"/>
    <mergeCell ref="E209:E210"/>
    <mergeCell ref="F209:F210"/>
    <mergeCell ref="G209:G210"/>
    <mergeCell ref="H209:H210"/>
    <mergeCell ref="I209:I210"/>
    <mergeCell ref="J209:M209"/>
    <mergeCell ref="N209:N210"/>
    <mergeCell ref="O209:O210"/>
    <mergeCell ref="R209:R210"/>
    <mergeCell ref="S209:S210"/>
    <mergeCell ref="J210:M210"/>
    <mergeCell ref="O211:O213"/>
    <mergeCell ref="P211:P213"/>
    <mergeCell ref="Q211:Q213"/>
    <mergeCell ref="R211:R213"/>
    <mergeCell ref="S211:S213"/>
    <mergeCell ref="B214:B216"/>
    <mergeCell ref="C214:C216"/>
    <mergeCell ref="D214:D216"/>
    <mergeCell ref="E214:E216"/>
    <mergeCell ref="F214:F216"/>
    <mergeCell ref="G214:G216"/>
    <mergeCell ref="H214:H216"/>
    <mergeCell ref="I214:I216"/>
    <mergeCell ref="N214:N216"/>
    <mergeCell ref="O214:O216"/>
    <mergeCell ref="P214:P216"/>
    <mergeCell ref="Q214:Q216"/>
    <mergeCell ref="R214:R216"/>
    <mergeCell ref="S214:S216"/>
    <mergeCell ref="B211:B213"/>
    <mergeCell ref="C211:C213"/>
    <mergeCell ref="B201:B203"/>
    <mergeCell ref="C201:C203"/>
    <mergeCell ref="D201:D203"/>
    <mergeCell ref="E201:E203"/>
    <mergeCell ref="F201:F203"/>
    <mergeCell ref="G201:G203"/>
    <mergeCell ref="H201:H203"/>
    <mergeCell ref="I201:I203"/>
    <mergeCell ref="N201:N203"/>
    <mergeCell ref="O201:O203"/>
    <mergeCell ref="P201:P203"/>
    <mergeCell ref="Q201:Q203"/>
    <mergeCell ref="R201:R203"/>
    <mergeCell ref="S201:S203"/>
    <mergeCell ref="B198:B200"/>
    <mergeCell ref="C198:C200"/>
    <mergeCell ref="D198:D200"/>
    <mergeCell ref="E198:E200"/>
    <mergeCell ref="F198:F200"/>
    <mergeCell ref="G198:G200"/>
    <mergeCell ref="H198:H200"/>
    <mergeCell ref="I198:I200"/>
    <mergeCell ref="N198:N200"/>
    <mergeCell ref="B195:B197"/>
    <mergeCell ref="C195:C197"/>
    <mergeCell ref="D195:D197"/>
    <mergeCell ref="E195:E197"/>
    <mergeCell ref="F195:F197"/>
    <mergeCell ref="G195:G197"/>
    <mergeCell ref="H195:H197"/>
    <mergeCell ref="I195:I197"/>
    <mergeCell ref="N195:N197"/>
    <mergeCell ref="O195:O197"/>
    <mergeCell ref="P195:P197"/>
    <mergeCell ref="Q195:Q197"/>
    <mergeCell ref="R195:R197"/>
    <mergeCell ref="S195:S197"/>
    <mergeCell ref="B192:B194"/>
    <mergeCell ref="C192:C194"/>
    <mergeCell ref="D192:D194"/>
    <mergeCell ref="E192:E194"/>
    <mergeCell ref="F192:F194"/>
    <mergeCell ref="G192:G194"/>
    <mergeCell ref="H192:H194"/>
    <mergeCell ref="I192:I194"/>
    <mergeCell ref="N192:N194"/>
    <mergeCell ref="L192:L194"/>
    <mergeCell ref="M192:M194"/>
    <mergeCell ref="B187:B188"/>
    <mergeCell ref="C187:C188"/>
    <mergeCell ref="D187:D188"/>
    <mergeCell ref="E187:E188"/>
    <mergeCell ref="F187:F188"/>
    <mergeCell ref="G187:G188"/>
    <mergeCell ref="H187:H188"/>
    <mergeCell ref="I187:I188"/>
    <mergeCell ref="J187:M187"/>
    <mergeCell ref="N187:N188"/>
    <mergeCell ref="O187:O188"/>
    <mergeCell ref="R187:R188"/>
    <mergeCell ref="O192:O194"/>
    <mergeCell ref="P192:P194"/>
    <mergeCell ref="Q192:Q194"/>
    <mergeCell ref="R192:R194"/>
    <mergeCell ref="S192:S194"/>
    <mergeCell ref="B182:O183"/>
    <mergeCell ref="P182:Q182"/>
    <mergeCell ref="T182:T183"/>
    <mergeCell ref="P183:Q183"/>
    <mergeCell ref="B179:B181"/>
    <mergeCell ref="C179:C181"/>
    <mergeCell ref="D179:D181"/>
    <mergeCell ref="E179:E181"/>
    <mergeCell ref="F179:F181"/>
    <mergeCell ref="G179:G181"/>
    <mergeCell ref="H179:H181"/>
    <mergeCell ref="I179:I181"/>
    <mergeCell ref="N179:N181"/>
    <mergeCell ref="S187:S188"/>
    <mergeCell ref="J188:M188"/>
    <mergeCell ref="B189:B191"/>
    <mergeCell ref="C189:C191"/>
    <mergeCell ref="D189:D191"/>
    <mergeCell ref="E189:E191"/>
    <mergeCell ref="F189:F191"/>
    <mergeCell ref="G189:G191"/>
    <mergeCell ref="H189:H191"/>
    <mergeCell ref="I189:I191"/>
    <mergeCell ref="N189:N191"/>
    <mergeCell ref="O189:O191"/>
    <mergeCell ref="P189:P191"/>
    <mergeCell ref="Q189:Q191"/>
    <mergeCell ref="R189:R191"/>
    <mergeCell ref="S189:S191"/>
    <mergeCell ref="C186:E186"/>
    <mergeCell ref="F186:O186"/>
    <mergeCell ref="P186:R186"/>
    <mergeCell ref="B176:B178"/>
    <mergeCell ref="C176:C178"/>
    <mergeCell ref="D176:D178"/>
    <mergeCell ref="E176:E178"/>
    <mergeCell ref="F176:F178"/>
    <mergeCell ref="G176:G178"/>
    <mergeCell ref="H176:H178"/>
    <mergeCell ref="I176:I178"/>
    <mergeCell ref="N176:N178"/>
    <mergeCell ref="O176:O178"/>
    <mergeCell ref="P176:P178"/>
    <mergeCell ref="Q176:Q178"/>
    <mergeCell ref="R176:R178"/>
    <mergeCell ref="S176:S178"/>
    <mergeCell ref="B173:B175"/>
    <mergeCell ref="C173:C175"/>
    <mergeCell ref="D173:D175"/>
    <mergeCell ref="E173:E175"/>
    <mergeCell ref="F173:F175"/>
    <mergeCell ref="G173:G175"/>
    <mergeCell ref="H173:H175"/>
    <mergeCell ref="I173:I175"/>
    <mergeCell ref="N173:N175"/>
    <mergeCell ref="B170:B172"/>
    <mergeCell ref="C170:C172"/>
    <mergeCell ref="D170:D172"/>
    <mergeCell ref="E170:E172"/>
    <mergeCell ref="F170:F172"/>
    <mergeCell ref="G170:G172"/>
    <mergeCell ref="H170:H172"/>
    <mergeCell ref="I170:I172"/>
    <mergeCell ref="N170:N172"/>
    <mergeCell ref="O170:O172"/>
    <mergeCell ref="P170:P172"/>
    <mergeCell ref="Q170:Q172"/>
    <mergeCell ref="R170:R172"/>
    <mergeCell ref="S170:S172"/>
    <mergeCell ref="B167:B169"/>
    <mergeCell ref="C167:C169"/>
    <mergeCell ref="D167:D169"/>
    <mergeCell ref="E167:E169"/>
    <mergeCell ref="F167:F169"/>
    <mergeCell ref="G167:G169"/>
    <mergeCell ref="H167:H169"/>
    <mergeCell ref="I167:I169"/>
    <mergeCell ref="N167:N169"/>
    <mergeCell ref="L167:L169"/>
    <mergeCell ref="M167:M169"/>
    <mergeCell ref="P161:Q161"/>
    <mergeCell ref="C164:E164"/>
    <mergeCell ref="F164:O164"/>
    <mergeCell ref="P164:R164"/>
    <mergeCell ref="B165:B166"/>
    <mergeCell ref="C165:C166"/>
    <mergeCell ref="D165:D166"/>
    <mergeCell ref="E165:E166"/>
    <mergeCell ref="F165:F166"/>
    <mergeCell ref="G165:G166"/>
    <mergeCell ref="H165:H166"/>
    <mergeCell ref="I165:I166"/>
    <mergeCell ref="J165:M165"/>
    <mergeCell ref="N165:N166"/>
    <mergeCell ref="O165:O166"/>
    <mergeCell ref="R165:R166"/>
    <mergeCell ref="S165:S166"/>
    <mergeCell ref="J166:M166"/>
    <mergeCell ref="B157:B159"/>
    <mergeCell ref="C157:C159"/>
    <mergeCell ref="D157:D159"/>
    <mergeCell ref="E157:E159"/>
    <mergeCell ref="F157:F159"/>
    <mergeCell ref="G157:G159"/>
    <mergeCell ref="H157:H159"/>
    <mergeCell ref="I157:I159"/>
    <mergeCell ref="N157:N159"/>
    <mergeCell ref="O157:O159"/>
    <mergeCell ref="P157:P159"/>
    <mergeCell ref="Q157:Q159"/>
    <mergeCell ref="R157:R159"/>
    <mergeCell ref="S157:S159"/>
    <mergeCell ref="B154:B156"/>
    <mergeCell ref="C154:C156"/>
    <mergeCell ref="D154:D156"/>
    <mergeCell ref="E154:E156"/>
    <mergeCell ref="F154:F156"/>
    <mergeCell ref="G154:G156"/>
    <mergeCell ref="H154:H156"/>
    <mergeCell ref="I154:I156"/>
    <mergeCell ref="N154:N156"/>
    <mergeCell ref="B151:B153"/>
    <mergeCell ref="C151:C153"/>
    <mergeCell ref="D151:D153"/>
    <mergeCell ref="E151:E153"/>
    <mergeCell ref="F151:F153"/>
    <mergeCell ref="G151:G153"/>
    <mergeCell ref="H151:H153"/>
    <mergeCell ref="I151:I153"/>
    <mergeCell ref="N151:N153"/>
    <mergeCell ref="O151:O153"/>
    <mergeCell ref="P151:P153"/>
    <mergeCell ref="Q151:Q153"/>
    <mergeCell ref="R151:R153"/>
    <mergeCell ref="S151:S153"/>
    <mergeCell ref="B148:B150"/>
    <mergeCell ref="C148:C150"/>
    <mergeCell ref="D148:D150"/>
    <mergeCell ref="E148:E150"/>
    <mergeCell ref="F148:F150"/>
    <mergeCell ref="G148:G150"/>
    <mergeCell ref="H148:H150"/>
    <mergeCell ref="I148:I150"/>
    <mergeCell ref="N148:N150"/>
    <mergeCell ref="B145:B147"/>
    <mergeCell ref="C145:C147"/>
    <mergeCell ref="D145:D147"/>
    <mergeCell ref="E145:E147"/>
    <mergeCell ref="F145:F147"/>
    <mergeCell ref="G145:G147"/>
    <mergeCell ref="H145:H147"/>
    <mergeCell ref="I145:I147"/>
    <mergeCell ref="N145:N147"/>
    <mergeCell ref="O145:O147"/>
    <mergeCell ref="P145:P147"/>
    <mergeCell ref="Q145:Q147"/>
    <mergeCell ref="R145:R147"/>
    <mergeCell ref="S145:S147"/>
    <mergeCell ref="C142:E142"/>
    <mergeCell ref="F142:O142"/>
    <mergeCell ref="P142:R142"/>
    <mergeCell ref="B143:B144"/>
    <mergeCell ref="C143:C144"/>
    <mergeCell ref="D143:D144"/>
    <mergeCell ref="E143:E144"/>
    <mergeCell ref="F143:F144"/>
    <mergeCell ref="G143:G144"/>
    <mergeCell ref="H143:H144"/>
    <mergeCell ref="I143:I144"/>
    <mergeCell ref="J143:M143"/>
    <mergeCell ref="N143:N144"/>
    <mergeCell ref="O143:O144"/>
    <mergeCell ref="R143:R144"/>
    <mergeCell ref="O135:O137"/>
    <mergeCell ref="P135:P137"/>
    <mergeCell ref="Q135:Q137"/>
    <mergeCell ref="R135:R137"/>
    <mergeCell ref="S135:S137"/>
    <mergeCell ref="B138:O139"/>
    <mergeCell ref="P138:Q138"/>
    <mergeCell ref="T138:T139"/>
    <mergeCell ref="P139:Q139"/>
    <mergeCell ref="B135:B137"/>
    <mergeCell ref="C135:C137"/>
    <mergeCell ref="D135:D137"/>
    <mergeCell ref="E135:E137"/>
    <mergeCell ref="F135:F137"/>
    <mergeCell ref="G135:G137"/>
    <mergeCell ref="H135:H137"/>
    <mergeCell ref="I135:I137"/>
    <mergeCell ref="N135:N137"/>
    <mergeCell ref="I123:I125"/>
    <mergeCell ref="N123:N125"/>
    <mergeCell ref="O129:O131"/>
    <mergeCell ref="P129:P131"/>
    <mergeCell ref="Q129:Q131"/>
    <mergeCell ref="R129:R131"/>
    <mergeCell ref="S129:S131"/>
    <mergeCell ref="B132:B134"/>
    <mergeCell ref="C132:C134"/>
    <mergeCell ref="D132:D134"/>
    <mergeCell ref="E132:E134"/>
    <mergeCell ref="F132:F134"/>
    <mergeCell ref="G132:G134"/>
    <mergeCell ref="H132:H134"/>
    <mergeCell ref="I132:I134"/>
    <mergeCell ref="N132:N134"/>
    <mergeCell ref="O132:O134"/>
    <mergeCell ref="P132:P134"/>
    <mergeCell ref="Q132:Q134"/>
    <mergeCell ref="R132:R134"/>
    <mergeCell ref="S132:S134"/>
    <mergeCell ref="B129:B131"/>
    <mergeCell ref="C129:C131"/>
    <mergeCell ref="D129:D131"/>
    <mergeCell ref="E129:E131"/>
    <mergeCell ref="F129:F131"/>
    <mergeCell ref="G129:G131"/>
    <mergeCell ref="H129:H131"/>
    <mergeCell ref="I129:I131"/>
    <mergeCell ref="N129:N131"/>
    <mergeCell ref="J121:M121"/>
    <mergeCell ref="N121:N122"/>
    <mergeCell ref="O121:O122"/>
    <mergeCell ref="R121:R122"/>
    <mergeCell ref="S121:S122"/>
    <mergeCell ref="J122:M122"/>
    <mergeCell ref="O123:O125"/>
    <mergeCell ref="P123:P125"/>
    <mergeCell ref="Q123:Q125"/>
    <mergeCell ref="R123:R125"/>
    <mergeCell ref="S123:S125"/>
    <mergeCell ref="B126:B128"/>
    <mergeCell ref="C126:C128"/>
    <mergeCell ref="D126:D128"/>
    <mergeCell ref="E126:E128"/>
    <mergeCell ref="F126:F128"/>
    <mergeCell ref="G126:G128"/>
    <mergeCell ref="H126:H128"/>
    <mergeCell ref="I126:I128"/>
    <mergeCell ref="N126:N128"/>
    <mergeCell ref="O126:O128"/>
    <mergeCell ref="P126:P128"/>
    <mergeCell ref="Q126:Q128"/>
    <mergeCell ref="R126:R128"/>
    <mergeCell ref="S126:S128"/>
    <mergeCell ref="B123:B125"/>
    <mergeCell ref="C123:C125"/>
    <mergeCell ref="D123:D125"/>
    <mergeCell ref="E123:E125"/>
    <mergeCell ref="F123:F125"/>
    <mergeCell ref="G123:G125"/>
    <mergeCell ref="H123:H125"/>
    <mergeCell ref="O110:O112"/>
    <mergeCell ref="P110:P112"/>
    <mergeCell ref="Q110:Q112"/>
    <mergeCell ref="R110:R112"/>
    <mergeCell ref="S110:S112"/>
    <mergeCell ref="B113:B115"/>
    <mergeCell ref="C113:C115"/>
    <mergeCell ref="D113:D115"/>
    <mergeCell ref="E113:E115"/>
    <mergeCell ref="F113:F115"/>
    <mergeCell ref="G113:G115"/>
    <mergeCell ref="H113:H115"/>
    <mergeCell ref="I113:I115"/>
    <mergeCell ref="N113:N115"/>
    <mergeCell ref="O113:O115"/>
    <mergeCell ref="P113:P115"/>
    <mergeCell ref="Q113:Q115"/>
    <mergeCell ref="R113:R115"/>
    <mergeCell ref="S113:S115"/>
    <mergeCell ref="B110:B112"/>
    <mergeCell ref="C110:C112"/>
    <mergeCell ref="D110:D112"/>
    <mergeCell ref="E110:E112"/>
    <mergeCell ref="F110:F112"/>
    <mergeCell ref="G110:G112"/>
    <mergeCell ref="H110:H112"/>
    <mergeCell ref="I110:I112"/>
    <mergeCell ref="N110:N112"/>
    <mergeCell ref="L113:L115"/>
    <mergeCell ref="M113:M115"/>
    <mergeCell ref="O99:O100"/>
    <mergeCell ref="R99:R100"/>
    <mergeCell ref="O104:O106"/>
    <mergeCell ref="P104:P106"/>
    <mergeCell ref="Q104:Q106"/>
    <mergeCell ref="R104:R106"/>
    <mergeCell ref="S104:S106"/>
    <mergeCell ref="B107:B109"/>
    <mergeCell ref="C107:C109"/>
    <mergeCell ref="D107:D109"/>
    <mergeCell ref="E107:E109"/>
    <mergeCell ref="F107:F109"/>
    <mergeCell ref="G107:G109"/>
    <mergeCell ref="H107:H109"/>
    <mergeCell ref="I107:I109"/>
    <mergeCell ref="N107:N109"/>
    <mergeCell ref="O107:O109"/>
    <mergeCell ref="P107:P109"/>
    <mergeCell ref="Q107:Q109"/>
    <mergeCell ref="R107:R109"/>
    <mergeCell ref="S107:S109"/>
    <mergeCell ref="B104:B106"/>
    <mergeCell ref="C104:C106"/>
    <mergeCell ref="D104:D106"/>
    <mergeCell ref="E104:E106"/>
    <mergeCell ref="F104:F106"/>
    <mergeCell ref="G104:G106"/>
    <mergeCell ref="H104:H106"/>
    <mergeCell ref="I104:I106"/>
    <mergeCell ref="N104:N106"/>
    <mergeCell ref="H91:H93"/>
    <mergeCell ref="I91:I93"/>
    <mergeCell ref="N91:N93"/>
    <mergeCell ref="S99:S100"/>
    <mergeCell ref="J100:M100"/>
    <mergeCell ref="B101:B103"/>
    <mergeCell ref="C101:C103"/>
    <mergeCell ref="D101:D103"/>
    <mergeCell ref="E101:E103"/>
    <mergeCell ref="F101:F103"/>
    <mergeCell ref="G101:G103"/>
    <mergeCell ref="H101:H103"/>
    <mergeCell ref="I101:I103"/>
    <mergeCell ref="N101:N103"/>
    <mergeCell ref="O101:O103"/>
    <mergeCell ref="P101:P103"/>
    <mergeCell ref="Q101:Q103"/>
    <mergeCell ref="R101:R103"/>
    <mergeCell ref="S101:S103"/>
    <mergeCell ref="C98:E98"/>
    <mergeCell ref="F98:O98"/>
    <mergeCell ref="P98:R98"/>
    <mergeCell ref="B99:B100"/>
    <mergeCell ref="C99:C100"/>
    <mergeCell ref="D99:D100"/>
    <mergeCell ref="E99:E100"/>
    <mergeCell ref="F99:F100"/>
    <mergeCell ref="G99:G100"/>
    <mergeCell ref="H99:H100"/>
    <mergeCell ref="I99:I100"/>
    <mergeCell ref="J99:M99"/>
    <mergeCell ref="N99:N100"/>
    <mergeCell ref="B88:B90"/>
    <mergeCell ref="C88:C90"/>
    <mergeCell ref="D88:D90"/>
    <mergeCell ref="E88:E90"/>
    <mergeCell ref="F88:F90"/>
    <mergeCell ref="G88:G90"/>
    <mergeCell ref="H88:H90"/>
    <mergeCell ref="I88:I90"/>
    <mergeCell ref="N88:N90"/>
    <mergeCell ref="O88:O90"/>
    <mergeCell ref="P88:P90"/>
    <mergeCell ref="Q88:Q90"/>
    <mergeCell ref="R88:R90"/>
    <mergeCell ref="S88:S90"/>
    <mergeCell ref="B85:B87"/>
    <mergeCell ref="C85:C87"/>
    <mergeCell ref="D85:D87"/>
    <mergeCell ref="E85:E87"/>
    <mergeCell ref="F85:F87"/>
    <mergeCell ref="G85:G87"/>
    <mergeCell ref="H85:H87"/>
    <mergeCell ref="I85:I87"/>
    <mergeCell ref="N85:N87"/>
    <mergeCell ref="L88:L90"/>
    <mergeCell ref="M88:M90"/>
    <mergeCell ref="B82:B84"/>
    <mergeCell ref="C82:C84"/>
    <mergeCell ref="D82:D84"/>
    <mergeCell ref="E82:E84"/>
    <mergeCell ref="F82:F84"/>
    <mergeCell ref="G82:G84"/>
    <mergeCell ref="H82:H84"/>
    <mergeCell ref="I82:I84"/>
    <mergeCell ref="N82:N84"/>
    <mergeCell ref="O82:O84"/>
    <mergeCell ref="P82:P84"/>
    <mergeCell ref="Q82:Q84"/>
    <mergeCell ref="R82:R84"/>
    <mergeCell ref="S82:S84"/>
    <mergeCell ref="B79:B81"/>
    <mergeCell ref="C79:C81"/>
    <mergeCell ref="D79:D81"/>
    <mergeCell ref="E79:E81"/>
    <mergeCell ref="F79:F81"/>
    <mergeCell ref="G79:G81"/>
    <mergeCell ref="H79:H81"/>
    <mergeCell ref="I79:I81"/>
    <mergeCell ref="N79:N81"/>
    <mergeCell ref="I66:I68"/>
    <mergeCell ref="N66:N68"/>
    <mergeCell ref="B72:O73"/>
    <mergeCell ref="P72:Q72"/>
    <mergeCell ref="T72:T73"/>
    <mergeCell ref="P73:Q73"/>
    <mergeCell ref="C76:E76"/>
    <mergeCell ref="F76:O76"/>
    <mergeCell ref="P76:R76"/>
    <mergeCell ref="B77:B78"/>
    <mergeCell ref="C77:C78"/>
    <mergeCell ref="D77:D78"/>
    <mergeCell ref="E77:E78"/>
    <mergeCell ref="F77:F78"/>
    <mergeCell ref="G77:G78"/>
    <mergeCell ref="H77:H78"/>
    <mergeCell ref="I77:I78"/>
    <mergeCell ref="J77:M77"/>
    <mergeCell ref="N77:N78"/>
    <mergeCell ref="O77:O78"/>
    <mergeCell ref="R77:R78"/>
    <mergeCell ref="S77:S78"/>
    <mergeCell ref="J78:M78"/>
    <mergeCell ref="E60:E62"/>
    <mergeCell ref="F60:F62"/>
    <mergeCell ref="G60:G62"/>
    <mergeCell ref="H60:H62"/>
    <mergeCell ref="I60:I62"/>
    <mergeCell ref="N60:N62"/>
    <mergeCell ref="O66:O68"/>
    <mergeCell ref="P66:P68"/>
    <mergeCell ref="Q66:Q68"/>
    <mergeCell ref="R66:R68"/>
    <mergeCell ref="S66:S68"/>
    <mergeCell ref="B69:B71"/>
    <mergeCell ref="C69:C71"/>
    <mergeCell ref="D69:D71"/>
    <mergeCell ref="E69:E71"/>
    <mergeCell ref="F69:F71"/>
    <mergeCell ref="G69:G71"/>
    <mergeCell ref="H69:H71"/>
    <mergeCell ref="I69:I71"/>
    <mergeCell ref="N69:N71"/>
    <mergeCell ref="O69:O71"/>
    <mergeCell ref="P69:P71"/>
    <mergeCell ref="Q69:Q71"/>
    <mergeCell ref="R69:R71"/>
    <mergeCell ref="S69:S71"/>
    <mergeCell ref="B66:B68"/>
    <mergeCell ref="C66:C68"/>
    <mergeCell ref="D66:D68"/>
    <mergeCell ref="E66:E68"/>
    <mergeCell ref="F66:F68"/>
    <mergeCell ref="G66:G68"/>
    <mergeCell ref="H66:H68"/>
    <mergeCell ref="D55:D56"/>
    <mergeCell ref="E55:E56"/>
    <mergeCell ref="F55:F56"/>
    <mergeCell ref="G55:G56"/>
    <mergeCell ref="H55:H56"/>
    <mergeCell ref="I55:I56"/>
    <mergeCell ref="J55:M55"/>
    <mergeCell ref="N55:N56"/>
    <mergeCell ref="O55:O56"/>
    <mergeCell ref="R55:R56"/>
    <mergeCell ref="O60:O62"/>
    <mergeCell ref="P60:P62"/>
    <mergeCell ref="Q60:Q62"/>
    <mergeCell ref="R60:R62"/>
    <mergeCell ref="S60:S62"/>
    <mergeCell ref="B63:B65"/>
    <mergeCell ref="C63:C65"/>
    <mergeCell ref="D63:D65"/>
    <mergeCell ref="E63:E65"/>
    <mergeCell ref="F63:F65"/>
    <mergeCell ref="G63:G65"/>
    <mergeCell ref="H63:H65"/>
    <mergeCell ref="I63:I65"/>
    <mergeCell ref="N63:N65"/>
    <mergeCell ref="O63:O65"/>
    <mergeCell ref="P63:P65"/>
    <mergeCell ref="Q63:Q65"/>
    <mergeCell ref="R63:R65"/>
    <mergeCell ref="S63:S65"/>
    <mergeCell ref="B60:B62"/>
    <mergeCell ref="C60:C62"/>
    <mergeCell ref="D60:D62"/>
    <mergeCell ref="C10:E10"/>
    <mergeCell ref="F10:O10"/>
    <mergeCell ref="P10:R10"/>
    <mergeCell ref="A1:K1"/>
    <mergeCell ref="A3:K3"/>
    <mergeCell ref="A4:I4"/>
    <mergeCell ref="A5:B5"/>
    <mergeCell ref="G5:H6"/>
    <mergeCell ref="I5:J5"/>
    <mergeCell ref="A6:B6"/>
    <mergeCell ref="I6:J6"/>
    <mergeCell ref="C54:E54"/>
    <mergeCell ref="F54:O54"/>
    <mergeCell ref="S55:S56"/>
    <mergeCell ref="J56:M56"/>
    <mergeCell ref="B57:B59"/>
    <mergeCell ref="C57:C59"/>
    <mergeCell ref="D57:D59"/>
    <mergeCell ref="E57:E59"/>
    <mergeCell ref="F57:F59"/>
    <mergeCell ref="G57:G59"/>
    <mergeCell ref="H57:H59"/>
    <mergeCell ref="I57:I59"/>
    <mergeCell ref="N57:N59"/>
    <mergeCell ref="O57:O59"/>
    <mergeCell ref="P57:P59"/>
    <mergeCell ref="Q57:Q59"/>
    <mergeCell ref="R57:R59"/>
    <mergeCell ref="S57:S59"/>
    <mergeCell ref="P54:R54"/>
    <mergeCell ref="B55:B56"/>
    <mergeCell ref="C55:C56"/>
    <mergeCell ref="I25:I27"/>
    <mergeCell ref="N25:N27"/>
    <mergeCell ref="B11:B12"/>
    <mergeCell ref="C11:C12"/>
    <mergeCell ref="D11:D12"/>
    <mergeCell ref="E11:E12"/>
    <mergeCell ref="F11:F12"/>
    <mergeCell ref="G11:G12"/>
    <mergeCell ref="H11:H12"/>
    <mergeCell ref="I11:I12"/>
    <mergeCell ref="J12:M12"/>
    <mergeCell ref="S11:S12"/>
    <mergeCell ref="R11:R12"/>
    <mergeCell ref="C13:C15"/>
    <mergeCell ref="D13:D15"/>
    <mergeCell ref="E13:E15"/>
    <mergeCell ref="F13:F15"/>
    <mergeCell ref="G13:G15"/>
    <mergeCell ref="H13:H15"/>
    <mergeCell ref="I13:I15"/>
    <mergeCell ref="Q13:Q15"/>
    <mergeCell ref="J11:M11"/>
    <mergeCell ref="N11:N12"/>
    <mergeCell ref="N13:N15"/>
    <mergeCell ref="O13:O15"/>
    <mergeCell ref="P13:P15"/>
    <mergeCell ref="O11:O12"/>
    <mergeCell ref="R13:R15"/>
    <mergeCell ref="S13:S15"/>
    <mergeCell ref="B13:B15"/>
    <mergeCell ref="M13:M15"/>
    <mergeCell ref="L13:L15"/>
    <mergeCell ref="I22:I24"/>
    <mergeCell ref="S22:S24"/>
    <mergeCell ref="P28:Q28"/>
    <mergeCell ref="P29:Q29"/>
    <mergeCell ref="B28:O29"/>
    <mergeCell ref="H16:H18"/>
    <mergeCell ref="I16:I18"/>
    <mergeCell ref="N16:N18"/>
    <mergeCell ref="O16:O18"/>
    <mergeCell ref="P16:P18"/>
    <mergeCell ref="Q16:Q18"/>
    <mergeCell ref="P19:P21"/>
    <mergeCell ref="Q19:Q21"/>
    <mergeCell ref="B25:B27"/>
    <mergeCell ref="C25:C27"/>
    <mergeCell ref="D25:D27"/>
    <mergeCell ref="E25:E27"/>
    <mergeCell ref="F25:F27"/>
    <mergeCell ref="G25:G27"/>
    <mergeCell ref="N22:N24"/>
    <mergeCell ref="O22:O24"/>
    <mergeCell ref="P22:P24"/>
    <mergeCell ref="Q22:Q24"/>
    <mergeCell ref="R22:R24"/>
    <mergeCell ref="B22:B24"/>
    <mergeCell ref="C22:C24"/>
    <mergeCell ref="D22:D24"/>
    <mergeCell ref="E22:E24"/>
    <mergeCell ref="F22:F24"/>
    <mergeCell ref="G22:G24"/>
    <mergeCell ref="H22:H24"/>
    <mergeCell ref="H25:H27"/>
    <mergeCell ref="B16:B18"/>
    <mergeCell ref="C16:C18"/>
    <mergeCell ref="D16:D18"/>
    <mergeCell ref="E16:E18"/>
    <mergeCell ref="F16:F18"/>
    <mergeCell ref="S33:S34"/>
    <mergeCell ref="J34:M34"/>
    <mergeCell ref="C32:E32"/>
    <mergeCell ref="F32:O32"/>
    <mergeCell ref="P32:R32"/>
    <mergeCell ref="B33:B34"/>
    <mergeCell ref="C33:C34"/>
    <mergeCell ref="D33:D34"/>
    <mergeCell ref="E33:E34"/>
    <mergeCell ref="F33:F34"/>
    <mergeCell ref="G33:G34"/>
    <mergeCell ref="H33:H34"/>
    <mergeCell ref="G16:G18"/>
    <mergeCell ref="Q25:Q27"/>
    <mergeCell ref="R25:R27"/>
    <mergeCell ref="S25:S27"/>
    <mergeCell ref="B19:B21"/>
    <mergeCell ref="C19:C21"/>
    <mergeCell ref="D19:D21"/>
    <mergeCell ref="E19:E21"/>
    <mergeCell ref="F19:F21"/>
    <mergeCell ref="G19:G21"/>
    <mergeCell ref="H19:H21"/>
    <mergeCell ref="O25:O27"/>
    <mergeCell ref="P25:P27"/>
    <mergeCell ref="I19:I21"/>
    <mergeCell ref="N19:N21"/>
    <mergeCell ref="H35:H37"/>
    <mergeCell ref="I35:I37"/>
    <mergeCell ref="N35:N37"/>
    <mergeCell ref="O35:O37"/>
    <mergeCell ref="P35:P37"/>
    <mergeCell ref="Q35:Q37"/>
    <mergeCell ref="B35:B37"/>
    <mergeCell ref="C35:C37"/>
    <mergeCell ref="P41:P43"/>
    <mergeCell ref="Q41:Q43"/>
    <mergeCell ref="D35:D37"/>
    <mergeCell ref="E35:E37"/>
    <mergeCell ref="F35:F37"/>
    <mergeCell ref="G35:G37"/>
    <mergeCell ref="I33:I34"/>
    <mergeCell ref="J33:M33"/>
    <mergeCell ref="N33:N34"/>
    <mergeCell ref="O33:O34"/>
    <mergeCell ref="N38:N40"/>
    <mergeCell ref="O38:O40"/>
    <mergeCell ref="P38:P40"/>
    <mergeCell ref="Q38:Q40"/>
    <mergeCell ref="G44:G46"/>
    <mergeCell ref="F41:F43"/>
    <mergeCell ref="G41:G43"/>
    <mergeCell ref="H41:H43"/>
    <mergeCell ref="I41:I43"/>
    <mergeCell ref="N41:N43"/>
    <mergeCell ref="O41:O43"/>
    <mergeCell ref="B41:B43"/>
    <mergeCell ref="C41:C43"/>
    <mergeCell ref="D41:D43"/>
    <mergeCell ref="E41:E43"/>
    <mergeCell ref="R44:R46"/>
    <mergeCell ref="S44:S46"/>
    <mergeCell ref="B38:B40"/>
    <mergeCell ref="C38:C40"/>
    <mergeCell ref="D38:D40"/>
    <mergeCell ref="E38:E40"/>
    <mergeCell ref="F38:F40"/>
    <mergeCell ref="G38:G40"/>
    <mergeCell ref="H38:H40"/>
    <mergeCell ref="I38:I40"/>
    <mergeCell ref="L38:L40"/>
    <mergeCell ref="M38:M40"/>
    <mergeCell ref="R38:R40"/>
    <mergeCell ref="S38:S40"/>
    <mergeCell ref="W10:Y10"/>
    <mergeCell ref="B47:B49"/>
    <mergeCell ref="C47:C49"/>
    <mergeCell ref="D47:D49"/>
    <mergeCell ref="E47:E49"/>
    <mergeCell ref="F47:F49"/>
    <mergeCell ref="G47:G49"/>
    <mergeCell ref="H47:H49"/>
    <mergeCell ref="I47:I49"/>
    <mergeCell ref="H44:H46"/>
    <mergeCell ref="I44:I46"/>
    <mergeCell ref="N44:N46"/>
    <mergeCell ref="O44:O46"/>
    <mergeCell ref="P44:P46"/>
    <mergeCell ref="Q44:Q46"/>
    <mergeCell ref="B50:O51"/>
    <mergeCell ref="P50:Q50"/>
    <mergeCell ref="T50:T51"/>
    <mergeCell ref="P51:Q51"/>
    <mergeCell ref="N47:N49"/>
    <mergeCell ref="O47:O49"/>
    <mergeCell ref="P47:P49"/>
    <mergeCell ref="Q47:Q49"/>
    <mergeCell ref="R47:R49"/>
    <mergeCell ref="S47:S49"/>
    <mergeCell ref="R41:R43"/>
    <mergeCell ref="S41:S43"/>
    <mergeCell ref="B44:B46"/>
    <mergeCell ref="C44:C46"/>
    <mergeCell ref="D44:D46"/>
    <mergeCell ref="E44:E46"/>
    <mergeCell ref="F44:F46"/>
    <mergeCell ref="T13:T15"/>
    <mergeCell ref="T16:T18"/>
    <mergeCell ref="T19:T21"/>
    <mergeCell ref="T22:T24"/>
    <mergeCell ref="T25:T27"/>
    <mergeCell ref="T11:T12"/>
    <mergeCell ref="M16:M18"/>
    <mergeCell ref="M19:M21"/>
    <mergeCell ref="M22:M24"/>
    <mergeCell ref="M25:M27"/>
    <mergeCell ref="L16:L18"/>
    <mergeCell ref="L19:L21"/>
    <mergeCell ref="L22:L24"/>
    <mergeCell ref="L25:L27"/>
    <mergeCell ref="T33:T34"/>
    <mergeCell ref="L35:L37"/>
    <mergeCell ref="M35:M37"/>
    <mergeCell ref="T35:T37"/>
    <mergeCell ref="R33:R34"/>
    <mergeCell ref="R35:R37"/>
    <mergeCell ref="S35:S37"/>
    <mergeCell ref="R19:R21"/>
    <mergeCell ref="S19:S21"/>
    <mergeCell ref="O19:O21"/>
    <mergeCell ref="T28:T29"/>
    <mergeCell ref="R16:R18"/>
    <mergeCell ref="S16:S18"/>
    <mergeCell ref="T38:T40"/>
    <mergeCell ref="L41:L43"/>
    <mergeCell ref="M41:M43"/>
    <mergeCell ref="T41:T43"/>
    <mergeCell ref="L44:L46"/>
    <mergeCell ref="M44:M46"/>
    <mergeCell ref="T44:T46"/>
    <mergeCell ref="L47:L49"/>
    <mergeCell ref="M47:M49"/>
    <mergeCell ref="T47:T49"/>
    <mergeCell ref="T55:T56"/>
    <mergeCell ref="L57:L59"/>
    <mergeCell ref="M57:M59"/>
    <mergeCell ref="T57:T59"/>
    <mergeCell ref="L60:L62"/>
    <mergeCell ref="M60:M62"/>
    <mergeCell ref="T60:T62"/>
    <mergeCell ref="L63:L65"/>
    <mergeCell ref="M63:M65"/>
    <mergeCell ref="T63:T65"/>
    <mergeCell ref="L66:L68"/>
    <mergeCell ref="M66:M68"/>
    <mergeCell ref="T66:T68"/>
    <mergeCell ref="L69:L71"/>
    <mergeCell ref="M69:M71"/>
    <mergeCell ref="T69:T71"/>
    <mergeCell ref="T77:T78"/>
    <mergeCell ref="L79:L81"/>
    <mergeCell ref="M79:M81"/>
    <mergeCell ref="T79:T81"/>
    <mergeCell ref="L82:L84"/>
    <mergeCell ref="M82:M84"/>
    <mergeCell ref="T82:T84"/>
    <mergeCell ref="L85:L87"/>
    <mergeCell ref="M85:M87"/>
    <mergeCell ref="T85:T87"/>
    <mergeCell ref="O79:O81"/>
    <mergeCell ref="P79:P81"/>
    <mergeCell ref="Q79:Q81"/>
    <mergeCell ref="R79:R81"/>
    <mergeCell ref="S79:S81"/>
    <mergeCell ref="O85:O87"/>
    <mergeCell ref="P85:P87"/>
    <mergeCell ref="Q85:Q87"/>
    <mergeCell ref="R85:R87"/>
    <mergeCell ref="S85:S87"/>
    <mergeCell ref="T88:T90"/>
    <mergeCell ref="L91:L93"/>
    <mergeCell ref="M91:M93"/>
    <mergeCell ref="T91:T93"/>
    <mergeCell ref="T99:T100"/>
    <mergeCell ref="L101:L103"/>
    <mergeCell ref="M101:M103"/>
    <mergeCell ref="T101:T103"/>
    <mergeCell ref="L104:L106"/>
    <mergeCell ref="M104:M106"/>
    <mergeCell ref="T104:T106"/>
    <mergeCell ref="L107:L109"/>
    <mergeCell ref="M107:M109"/>
    <mergeCell ref="T107:T109"/>
    <mergeCell ref="L110:L112"/>
    <mergeCell ref="M110:M112"/>
    <mergeCell ref="T110:T112"/>
    <mergeCell ref="O91:O93"/>
    <mergeCell ref="P91:P93"/>
    <mergeCell ref="Q91:Q93"/>
    <mergeCell ref="R91:R93"/>
    <mergeCell ref="S91:S93"/>
    <mergeCell ref="B94:O95"/>
    <mergeCell ref="P94:Q94"/>
    <mergeCell ref="T94:T95"/>
    <mergeCell ref="P95:Q95"/>
    <mergeCell ref="B91:B93"/>
    <mergeCell ref="C91:C93"/>
    <mergeCell ref="D91:D93"/>
    <mergeCell ref="E91:E93"/>
    <mergeCell ref="F91:F93"/>
    <mergeCell ref="G91:G93"/>
    <mergeCell ref="T113:T115"/>
    <mergeCell ref="T121:T122"/>
    <mergeCell ref="L123:L125"/>
    <mergeCell ref="M123:M125"/>
    <mergeCell ref="T123:T125"/>
    <mergeCell ref="L126:L128"/>
    <mergeCell ref="M126:M128"/>
    <mergeCell ref="T126:T128"/>
    <mergeCell ref="L129:L131"/>
    <mergeCell ref="M129:M131"/>
    <mergeCell ref="T129:T131"/>
    <mergeCell ref="L132:L134"/>
    <mergeCell ref="M132:M134"/>
    <mergeCell ref="T132:T134"/>
    <mergeCell ref="L135:L137"/>
    <mergeCell ref="M135:M137"/>
    <mergeCell ref="T135:T137"/>
    <mergeCell ref="B116:O117"/>
    <mergeCell ref="P116:Q116"/>
    <mergeCell ref="T116:T117"/>
    <mergeCell ref="P117:Q117"/>
    <mergeCell ref="C120:E120"/>
    <mergeCell ref="F120:O120"/>
    <mergeCell ref="P120:R120"/>
    <mergeCell ref="B121:B122"/>
    <mergeCell ref="C121:C122"/>
    <mergeCell ref="D121:D122"/>
    <mergeCell ref="E121:E122"/>
    <mergeCell ref="F121:F122"/>
    <mergeCell ref="G121:G122"/>
    <mergeCell ref="H121:H122"/>
    <mergeCell ref="I121:I122"/>
    <mergeCell ref="T143:T144"/>
    <mergeCell ref="L145:L147"/>
    <mergeCell ref="M145:M147"/>
    <mergeCell ref="T145:T147"/>
    <mergeCell ref="L148:L150"/>
    <mergeCell ref="M148:M150"/>
    <mergeCell ref="T148:T150"/>
    <mergeCell ref="L151:L153"/>
    <mergeCell ref="M151:M153"/>
    <mergeCell ref="T151:T153"/>
    <mergeCell ref="L154:L156"/>
    <mergeCell ref="M154:M156"/>
    <mergeCell ref="T154:T156"/>
    <mergeCell ref="L157:L159"/>
    <mergeCell ref="M157:M159"/>
    <mergeCell ref="T157:T159"/>
    <mergeCell ref="T165:T166"/>
    <mergeCell ref="S143:S144"/>
    <mergeCell ref="J144:M144"/>
    <mergeCell ref="O148:O150"/>
    <mergeCell ref="P148:P150"/>
    <mergeCell ref="Q148:Q150"/>
    <mergeCell ref="R148:R150"/>
    <mergeCell ref="S148:S150"/>
    <mergeCell ref="O154:O156"/>
    <mergeCell ref="P154:P156"/>
    <mergeCell ref="Q154:Q156"/>
    <mergeCell ref="R154:R156"/>
    <mergeCell ref="S154:S156"/>
    <mergeCell ref="B160:O161"/>
    <mergeCell ref="P160:Q160"/>
    <mergeCell ref="T160:T161"/>
    <mergeCell ref="T167:T169"/>
    <mergeCell ref="L170:L172"/>
    <mergeCell ref="M170:M172"/>
    <mergeCell ref="T170:T172"/>
    <mergeCell ref="L173:L175"/>
    <mergeCell ref="M173:M175"/>
    <mergeCell ref="T173:T175"/>
    <mergeCell ref="L176:L178"/>
    <mergeCell ref="M176:M178"/>
    <mergeCell ref="T176:T178"/>
    <mergeCell ref="L179:L181"/>
    <mergeCell ref="M179:M181"/>
    <mergeCell ref="T179:T181"/>
    <mergeCell ref="T187:T188"/>
    <mergeCell ref="L189:L191"/>
    <mergeCell ref="M189:M191"/>
    <mergeCell ref="T189:T191"/>
    <mergeCell ref="O167:O169"/>
    <mergeCell ref="P167:P169"/>
    <mergeCell ref="Q167:Q169"/>
    <mergeCell ref="R167:R169"/>
    <mergeCell ref="S167:S169"/>
    <mergeCell ref="O173:O175"/>
    <mergeCell ref="P173:P175"/>
    <mergeCell ref="Q173:Q175"/>
    <mergeCell ref="R173:R175"/>
    <mergeCell ref="S173:S175"/>
    <mergeCell ref="O179:O181"/>
    <mergeCell ref="P179:P181"/>
    <mergeCell ref="Q179:Q181"/>
    <mergeCell ref="R179:R181"/>
    <mergeCell ref="S179:S181"/>
    <mergeCell ref="T192:T194"/>
    <mergeCell ref="L195:L197"/>
    <mergeCell ref="M195:M197"/>
    <mergeCell ref="T195:T197"/>
    <mergeCell ref="L198:L200"/>
    <mergeCell ref="M198:M200"/>
    <mergeCell ref="T198:T200"/>
    <mergeCell ref="L201:L203"/>
    <mergeCell ref="M201:M203"/>
    <mergeCell ref="T201:T203"/>
    <mergeCell ref="T209:T210"/>
    <mergeCell ref="L211:L213"/>
    <mergeCell ref="M211:M213"/>
    <mergeCell ref="T211:T213"/>
    <mergeCell ref="L214:L216"/>
    <mergeCell ref="M214:M216"/>
    <mergeCell ref="T214:T216"/>
    <mergeCell ref="O198:O200"/>
    <mergeCell ref="P198:P200"/>
    <mergeCell ref="Q198:Q200"/>
    <mergeCell ref="R198:R200"/>
    <mergeCell ref="S198:S200"/>
    <mergeCell ref="B204:O205"/>
    <mergeCell ref="P204:Q204"/>
    <mergeCell ref="T204:T205"/>
    <mergeCell ref="P205:Q205"/>
    <mergeCell ref="C208:E208"/>
    <mergeCell ref="F208:O208"/>
    <mergeCell ref="P208:R208"/>
    <mergeCell ref="B209:B210"/>
    <mergeCell ref="C209:C210"/>
    <mergeCell ref="D209:D210"/>
    <mergeCell ref="T264:T266"/>
    <mergeCell ref="T217:T219"/>
    <mergeCell ref="L220:L222"/>
    <mergeCell ref="M220:M222"/>
    <mergeCell ref="T220:T222"/>
    <mergeCell ref="L223:L225"/>
    <mergeCell ref="M223:M225"/>
    <mergeCell ref="T223:T225"/>
    <mergeCell ref="T231:T232"/>
    <mergeCell ref="L233:L235"/>
    <mergeCell ref="M233:M235"/>
    <mergeCell ref="T233:T235"/>
    <mergeCell ref="L236:L238"/>
    <mergeCell ref="M236:M238"/>
    <mergeCell ref="T236:T238"/>
    <mergeCell ref="L239:L241"/>
    <mergeCell ref="M239:M241"/>
    <mergeCell ref="T239:T241"/>
    <mergeCell ref="S231:S232"/>
    <mergeCell ref="J232:M232"/>
    <mergeCell ref="O236:O238"/>
    <mergeCell ref="P236:P238"/>
    <mergeCell ref="Q236:Q238"/>
    <mergeCell ref="R236:R238"/>
    <mergeCell ref="S236:S238"/>
    <mergeCell ref="O242:O244"/>
    <mergeCell ref="P242:P244"/>
    <mergeCell ref="Q242:Q244"/>
    <mergeCell ref="R242:R244"/>
    <mergeCell ref="S242:S244"/>
    <mergeCell ref="B248:O249"/>
    <mergeCell ref="P248:Q248"/>
    <mergeCell ref="T275:T276"/>
    <mergeCell ref="L277:L279"/>
    <mergeCell ref="M277:M279"/>
    <mergeCell ref="T277:T279"/>
    <mergeCell ref="L280:L282"/>
    <mergeCell ref="M280:M282"/>
    <mergeCell ref="T280:T282"/>
    <mergeCell ref="L283:L285"/>
    <mergeCell ref="M283:M285"/>
    <mergeCell ref="T283:T285"/>
    <mergeCell ref="L286:L288"/>
    <mergeCell ref="M286:M288"/>
    <mergeCell ref="T286:T288"/>
    <mergeCell ref="L289:L291"/>
    <mergeCell ref="M289:M291"/>
    <mergeCell ref="T289:T291"/>
    <mergeCell ref="T242:T244"/>
    <mergeCell ref="L245:L247"/>
    <mergeCell ref="M245:M247"/>
    <mergeCell ref="T245:T247"/>
    <mergeCell ref="T253:T254"/>
    <mergeCell ref="L255:L257"/>
    <mergeCell ref="M255:M257"/>
    <mergeCell ref="T255:T257"/>
    <mergeCell ref="L258:L260"/>
    <mergeCell ref="M258:M260"/>
    <mergeCell ref="T258:T260"/>
    <mergeCell ref="L261:L263"/>
    <mergeCell ref="M261:M263"/>
    <mergeCell ref="T261:T263"/>
    <mergeCell ref="L264:L266"/>
    <mergeCell ref="M264:M266"/>
  </mergeCells>
  <conditionalFormatting sqref="K13">
    <cfRule type="expression" dxfId="3281" priority="10998">
      <formula>J13="NO CUMPLE"</formula>
    </cfRule>
    <cfRule type="expression" dxfId="3280" priority="10999">
      <formula>J13="CUMPLE"</formula>
    </cfRule>
  </conditionalFormatting>
  <conditionalFormatting sqref="M13">
    <cfRule type="expression" dxfId="3279" priority="10996">
      <formula>L13="NO CUMPLE"</formula>
    </cfRule>
    <cfRule type="expression" dxfId="3278" priority="10997">
      <formula>L13="CUMPLE"</formula>
    </cfRule>
  </conditionalFormatting>
  <conditionalFormatting sqref="N13 N16 N19 N22 N25">
    <cfRule type="expression" dxfId="3277" priority="10993">
      <formula>N13=" "</formula>
    </cfRule>
    <cfRule type="expression" dxfId="3276" priority="10994">
      <formula>N13="NO PRESENTÓ CERTIFICADO"</formula>
    </cfRule>
    <cfRule type="expression" dxfId="3275" priority="10995">
      <formula>N13="PRESENTÓ CERTIFICADO"</formula>
    </cfRule>
  </conditionalFormatting>
  <conditionalFormatting sqref="J13:J27">
    <cfRule type="cellIs" dxfId="3274" priority="10991" operator="equal">
      <formula>"NO CUMPLE"</formula>
    </cfRule>
    <cfRule type="cellIs" dxfId="3273" priority="10992" operator="equal">
      <formula>"CUMPLE"</formula>
    </cfRule>
  </conditionalFormatting>
  <conditionalFormatting sqref="L13">
    <cfRule type="cellIs" dxfId="3272" priority="10989" operator="equal">
      <formula>"NO CUMPLE"</formula>
    </cfRule>
    <cfRule type="cellIs" dxfId="3271" priority="10990" operator="equal">
      <formula>"CUMPLE"</formula>
    </cfRule>
  </conditionalFormatting>
  <conditionalFormatting sqref="S13 S22 S25">
    <cfRule type="cellIs" dxfId="3270" priority="10987" operator="greaterThan">
      <formula>0</formula>
    </cfRule>
    <cfRule type="cellIs" dxfId="3269" priority="10988" operator="equal">
      <formula>0</formula>
    </cfRule>
  </conditionalFormatting>
  <conditionalFormatting sqref="P13 P16 P19 P22 P25">
    <cfRule type="expression" dxfId="3268" priority="10966">
      <formula>Q13="NO SUBSANABLE"</formula>
    </cfRule>
    <cfRule type="expression" dxfId="3267" priority="10976">
      <formula>Q13="REQUERIMIENTOS SUBSANADOS"</formula>
    </cfRule>
    <cfRule type="expression" dxfId="3266" priority="10977">
      <formula>Q13="PENDIENTES POR SUBSANAR"</formula>
    </cfRule>
    <cfRule type="expression" dxfId="3265" priority="10982">
      <formula>Q13="SIN OBSERVACIÓN"</formula>
    </cfRule>
    <cfRule type="containsBlanks" dxfId="3264" priority="10983">
      <formula>LEN(TRIM(P13))=0</formula>
    </cfRule>
  </conditionalFormatting>
  <conditionalFormatting sqref="O13 O16 O19 O22 O25">
    <cfRule type="cellIs" dxfId="3263" priority="10975" operator="equal">
      <formula>"PENDIENTE POR DESCRIPCIÓN"</formula>
    </cfRule>
    <cfRule type="cellIs" dxfId="3262" priority="10979" operator="equal">
      <formula>"DESCRIPCIÓN INSUFICIENTE"</formula>
    </cfRule>
    <cfRule type="cellIs" dxfId="3261" priority="10980" operator="equal">
      <formula>"NO ESTÁ ACORDE A ITEM 5.2.1 (T.R.)"</formula>
    </cfRule>
    <cfRule type="cellIs" dxfId="3260" priority="10981" operator="equal">
      <formula>"ACORDE A ITEM 5.2.1 (T.R.)"</formula>
    </cfRule>
  </conditionalFormatting>
  <conditionalFormatting sqref="Q13 Q16 Q19 Q22 Q25">
    <cfRule type="containsBlanks" dxfId="3259" priority="10961">
      <formula>LEN(TRIM(Q13))=0</formula>
    </cfRule>
    <cfRule type="cellIs" dxfId="3258" priority="10978" operator="equal">
      <formula>"REQUERIMIENTOS SUBSANADOS"</formula>
    </cfRule>
    <cfRule type="containsText" dxfId="3257" priority="10984" operator="containsText" text="NO SUBSANABLE">
      <formula>NOT(ISERROR(SEARCH("NO SUBSANABLE",Q13)))</formula>
    </cfRule>
    <cfRule type="containsText" dxfId="3256" priority="10985" operator="containsText" text="PENDIENTES POR SUBSANAR">
      <formula>NOT(ISERROR(SEARCH("PENDIENTES POR SUBSANAR",Q13)))</formula>
    </cfRule>
    <cfRule type="containsText" dxfId="3255" priority="10986" operator="containsText" text="SIN OBSERVACIÓN">
      <formula>NOT(ISERROR(SEARCH("SIN OBSERVACIÓN",Q13)))</formula>
    </cfRule>
  </conditionalFormatting>
  <conditionalFormatting sqref="K14">
    <cfRule type="expression" dxfId="3254" priority="10973">
      <formula>J14="NO CUMPLE"</formula>
    </cfRule>
    <cfRule type="expression" dxfId="3253" priority="10974">
      <formula>J14="CUMPLE"</formula>
    </cfRule>
  </conditionalFormatting>
  <conditionalFormatting sqref="K15">
    <cfRule type="expression" dxfId="3252" priority="10971">
      <formula>J15="NO CUMPLE"</formula>
    </cfRule>
    <cfRule type="expression" dxfId="3251" priority="10972">
      <formula>J15="CUMPLE"</formula>
    </cfRule>
  </conditionalFormatting>
  <conditionalFormatting sqref="R13 R16 R19 R22 R25">
    <cfRule type="containsBlanks" dxfId="3250" priority="10960">
      <formula>LEN(TRIM(R13))=0</formula>
    </cfRule>
    <cfRule type="cellIs" dxfId="3249" priority="10962" operator="equal">
      <formula>"NO CUMPLEN CON LO SOLICITADO"</formula>
    </cfRule>
    <cfRule type="cellIs" dxfId="3248" priority="10963" operator="equal">
      <formula>"CUMPLEN CON LO SOLICITADO"</formula>
    </cfRule>
    <cfRule type="cellIs" dxfId="3247" priority="10964" operator="equal">
      <formula>"PENDIENTES"</formula>
    </cfRule>
    <cfRule type="cellIs" dxfId="3246" priority="10965" operator="equal">
      <formula>"NINGUNO"</formula>
    </cfRule>
  </conditionalFormatting>
  <conditionalFormatting sqref="K25">
    <cfRule type="expression" dxfId="3245" priority="10759">
      <formula>J25="NO CUMPLE"</formula>
    </cfRule>
    <cfRule type="expression" dxfId="3244" priority="10760">
      <formula>J25="CUMPLE"</formula>
    </cfRule>
  </conditionalFormatting>
  <conditionalFormatting sqref="T28">
    <cfRule type="cellIs" dxfId="3243" priority="10798" operator="equal">
      <formula>"NO CUMPLE"</formula>
    </cfRule>
    <cfRule type="cellIs" dxfId="3242" priority="10799" operator="equal">
      <formula>"CUMPLE"</formula>
    </cfRule>
  </conditionalFormatting>
  <conditionalFormatting sqref="B28">
    <cfRule type="cellIs" dxfId="3241" priority="10796" operator="equal">
      <formula>"NO CUMPLE CON LA EXPERIENCIA REQUERIDA"</formula>
    </cfRule>
    <cfRule type="cellIs" dxfId="3240" priority="10797" operator="equal">
      <formula>"CUMPLE CON LA EXPERIENCIA REQUERIDA"</formula>
    </cfRule>
  </conditionalFormatting>
  <conditionalFormatting sqref="H13 H16 H19 H22 H25">
    <cfRule type="notContainsBlanks" dxfId="3239" priority="10795">
      <formula>LEN(TRIM(H13))&gt;0</formula>
    </cfRule>
  </conditionalFormatting>
  <conditionalFormatting sqref="G13 G16 G19 G22 G25">
    <cfRule type="notContainsBlanks" dxfId="3238" priority="10794">
      <formula>LEN(TRIM(G13))&gt;0</formula>
    </cfRule>
  </conditionalFormatting>
  <conditionalFormatting sqref="F13 F16 F19 F22 F25">
    <cfRule type="notContainsBlanks" dxfId="3237" priority="10793">
      <formula>LEN(TRIM(F13))&gt;0</formula>
    </cfRule>
  </conditionalFormatting>
  <conditionalFormatting sqref="E13 E16 E19 E22 E25">
    <cfRule type="notContainsBlanks" dxfId="3236" priority="10792">
      <formula>LEN(TRIM(E13))&gt;0</formula>
    </cfRule>
  </conditionalFormatting>
  <conditionalFormatting sqref="D13 D16 D19 D22 D25">
    <cfRule type="notContainsBlanks" dxfId="3235" priority="10791">
      <formula>LEN(TRIM(D13))&gt;0</formula>
    </cfRule>
  </conditionalFormatting>
  <conditionalFormatting sqref="C13 C22 C25 C16 C19">
    <cfRule type="notContainsBlanks" dxfId="3234" priority="10790">
      <formula>LEN(TRIM(C13))&gt;0</formula>
    </cfRule>
  </conditionalFormatting>
  <conditionalFormatting sqref="I13 I16 I19 I22 I25">
    <cfRule type="notContainsBlanks" dxfId="3233" priority="10789">
      <formula>LEN(TRIM(I13))&gt;0</formula>
    </cfRule>
  </conditionalFormatting>
  <conditionalFormatting sqref="K19">
    <cfRule type="expression" dxfId="3232" priority="10712">
      <formula>J19="NO CUMPLE"</formula>
    </cfRule>
    <cfRule type="expression" dxfId="3231" priority="10713">
      <formula>J19="CUMPLE"</formula>
    </cfRule>
  </conditionalFormatting>
  <conditionalFormatting sqref="K26">
    <cfRule type="expression" dxfId="3230" priority="10734">
      <formula>J26="NO CUMPLE"</formula>
    </cfRule>
    <cfRule type="expression" dxfId="3229" priority="10735">
      <formula>J26="CUMPLE"</formula>
    </cfRule>
  </conditionalFormatting>
  <conditionalFormatting sqref="K27">
    <cfRule type="expression" dxfId="3228" priority="10732">
      <formula>J27="NO CUMPLE"</formula>
    </cfRule>
    <cfRule type="expression" dxfId="3227" priority="10733">
      <formula>J27="CUMPLE"</formula>
    </cfRule>
  </conditionalFormatting>
  <conditionalFormatting sqref="K20">
    <cfRule type="expression" dxfId="3226" priority="10687">
      <formula>J20="NO CUMPLE"</formula>
    </cfRule>
    <cfRule type="expression" dxfId="3225" priority="10688">
      <formula>J20="CUMPLE"</formula>
    </cfRule>
  </conditionalFormatting>
  <conditionalFormatting sqref="K21">
    <cfRule type="expression" dxfId="3224" priority="10685">
      <formula>J21="NO CUMPLE"</formula>
    </cfRule>
    <cfRule type="expression" dxfId="3223" priority="10686">
      <formula>J21="CUMPLE"</formula>
    </cfRule>
  </conditionalFormatting>
  <conditionalFormatting sqref="K22">
    <cfRule type="expression" dxfId="3222" priority="10618">
      <formula>J22="NO CUMPLE"</formula>
    </cfRule>
    <cfRule type="expression" dxfId="3221" priority="10619">
      <formula>J22="CUMPLE"</formula>
    </cfRule>
  </conditionalFormatting>
  <conditionalFormatting sqref="K23">
    <cfRule type="expression" dxfId="3220" priority="10593">
      <formula>J23="NO CUMPLE"</formula>
    </cfRule>
    <cfRule type="expression" dxfId="3219" priority="10594">
      <formula>J23="CUMPLE"</formula>
    </cfRule>
  </conditionalFormatting>
  <conditionalFormatting sqref="K24">
    <cfRule type="expression" dxfId="3218" priority="10591">
      <formula>J24="NO CUMPLE"</formula>
    </cfRule>
    <cfRule type="expression" dxfId="3217" priority="10592">
      <formula>J24="CUMPLE"</formula>
    </cfRule>
  </conditionalFormatting>
  <conditionalFormatting sqref="T13 T16 T19 T22 T25">
    <cfRule type="cellIs" dxfId="3216" priority="3359" operator="equal">
      <formula>"NO"</formula>
    </cfRule>
    <cfRule type="cellIs" dxfId="3215" priority="3360" operator="equal">
      <formula>"SI"</formula>
    </cfRule>
  </conditionalFormatting>
  <conditionalFormatting sqref="S19">
    <cfRule type="cellIs" dxfId="3214" priority="3355" operator="greaterThan">
      <formula>0</formula>
    </cfRule>
    <cfRule type="cellIs" dxfId="3213" priority="3356" operator="equal">
      <formula>0</formula>
    </cfRule>
  </conditionalFormatting>
  <conditionalFormatting sqref="M19">
    <cfRule type="expression" dxfId="3212" priority="3353">
      <formula>L19="NO CUMPLE"</formula>
    </cfRule>
    <cfRule type="expression" dxfId="3211" priority="3354">
      <formula>L19="CUMPLE"</formula>
    </cfRule>
  </conditionalFormatting>
  <conditionalFormatting sqref="M22">
    <cfRule type="expression" dxfId="3210" priority="3351">
      <formula>L22="NO CUMPLE"</formula>
    </cfRule>
    <cfRule type="expression" dxfId="3209" priority="3352">
      <formula>L22="CUMPLE"</formula>
    </cfRule>
  </conditionalFormatting>
  <conditionalFormatting sqref="M25">
    <cfRule type="expression" dxfId="3208" priority="3349">
      <formula>L25="NO CUMPLE"</formula>
    </cfRule>
    <cfRule type="expression" dxfId="3207" priority="3350">
      <formula>L25="CUMPLE"</formula>
    </cfRule>
  </conditionalFormatting>
  <conditionalFormatting sqref="L19 L22 L25">
    <cfRule type="cellIs" dxfId="3206" priority="3347" operator="equal">
      <formula>"NO CUMPLE"</formula>
    </cfRule>
    <cfRule type="cellIs" dxfId="3205" priority="3348" operator="equal">
      <formula>"CUMPLE"</formula>
    </cfRule>
  </conditionalFormatting>
  <conditionalFormatting sqref="L16">
    <cfRule type="cellIs" dxfId="3204" priority="3336" operator="equal">
      <formula>"NO CUMPLE"</formula>
    </cfRule>
    <cfRule type="cellIs" dxfId="3203" priority="3337" operator="equal">
      <formula>"CUMPLE"</formula>
    </cfRule>
  </conditionalFormatting>
  <conditionalFormatting sqref="S16">
    <cfRule type="cellIs" dxfId="3202" priority="3334" operator="greaterThan">
      <formula>0</formula>
    </cfRule>
    <cfRule type="cellIs" dxfId="3201" priority="3335" operator="equal">
      <formula>0</formula>
    </cfRule>
  </conditionalFormatting>
  <conditionalFormatting sqref="K16">
    <cfRule type="expression" dxfId="3200" priority="3296">
      <formula>J16="NO CUMPLE"</formula>
    </cfRule>
    <cfRule type="expression" dxfId="3199" priority="3297">
      <formula>J16="CUMPLE"</formula>
    </cfRule>
  </conditionalFormatting>
  <conditionalFormatting sqref="K17">
    <cfRule type="expression" dxfId="3198" priority="3294">
      <formula>J17="NO CUMPLE"</formula>
    </cfRule>
    <cfRule type="expression" dxfId="3197" priority="3295">
      <formula>J17="CUMPLE"</formula>
    </cfRule>
  </conditionalFormatting>
  <conditionalFormatting sqref="K18">
    <cfRule type="expression" dxfId="3196" priority="3292">
      <formula>J18="NO CUMPLE"</formula>
    </cfRule>
    <cfRule type="expression" dxfId="3195" priority="3293">
      <formula>J18="CUMPLE"</formula>
    </cfRule>
  </conditionalFormatting>
  <conditionalFormatting sqref="M16">
    <cfRule type="expression" dxfId="3194" priority="3290">
      <formula>L16="NO CUMPLE"</formula>
    </cfRule>
    <cfRule type="expression" dxfId="3193" priority="3291">
      <formula>L16="CUMPLE"</formula>
    </cfRule>
  </conditionalFormatting>
  <conditionalFormatting sqref="K35">
    <cfRule type="expression" dxfId="3192" priority="1631">
      <formula>J35="NO CUMPLE"</formula>
    </cfRule>
    <cfRule type="expression" dxfId="3191" priority="1632">
      <formula>J35="CUMPLE"</formula>
    </cfRule>
  </conditionalFormatting>
  <conditionalFormatting sqref="M35">
    <cfRule type="expression" dxfId="3190" priority="1629">
      <formula>L35="NO CUMPLE"</formula>
    </cfRule>
    <cfRule type="expression" dxfId="3189" priority="1630">
      <formula>L35="CUMPLE"</formula>
    </cfRule>
  </conditionalFormatting>
  <conditionalFormatting sqref="N35 N38 N41 N44 N47">
    <cfRule type="expression" dxfId="3188" priority="1626">
      <formula>N35=" "</formula>
    </cfRule>
    <cfRule type="expression" dxfId="3187" priority="1627">
      <formula>N35="NO PRESENTÓ CERTIFICADO"</formula>
    </cfRule>
    <cfRule type="expression" dxfId="3186" priority="1628">
      <formula>N35="PRESENTÓ CERTIFICADO"</formula>
    </cfRule>
  </conditionalFormatting>
  <conditionalFormatting sqref="J35:J49">
    <cfRule type="cellIs" dxfId="3185" priority="1624" operator="equal">
      <formula>"NO CUMPLE"</formula>
    </cfRule>
    <cfRule type="cellIs" dxfId="3184" priority="1625" operator="equal">
      <formula>"CUMPLE"</formula>
    </cfRule>
  </conditionalFormatting>
  <conditionalFormatting sqref="L35">
    <cfRule type="cellIs" dxfId="3183" priority="1622" operator="equal">
      <formula>"NO CUMPLE"</formula>
    </cfRule>
    <cfRule type="cellIs" dxfId="3182" priority="1623" operator="equal">
      <formula>"CUMPLE"</formula>
    </cfRule>
  </conditionalFormatting>
  <conditionalFormatting sqref="S35 S44 S47">
    <cfRule type="cellIs" dxfId="3181" priority="1620" operator="greaterThan">
      <formula>0</formula>
    </cfRule>
    <cfRule type="cellIs" dxfId="3180" priority="1621" operator="equal">
      <formula>0</formula>
    </cfRule>
  </conditionalFormatting>
  <conditionalFormatting sqref="P35 P38 P41 P44 P47">
    <cfRule type="expression" dxfId="3179" priority="1603">
      <formula>Q35="NO SUBSANABLE"</formula>
    </cfRule>
    <cfRule type="expression" dxfId="3178" priority="1609">
      <formula>Q35="REQUERIMIENTOS SUBSANADOS"</formula>
    </cfRule>
    <cfRule type="expression" dxfId="3177" priority="1610">
      <formula>Q35="PENDIENTES POR SUBSANAR"</formula>
    </cfRule>
    <cfRule type="expression" dxfId="3176" priority="1615">
      <formula>Q35="SIN OBSERVACIÓN"</formula>
    </cfRule>
    <cfRule type="containsBlanks" dxfId="3175" priority="1616">
      <formula>LEN(TRIM(P35))=0</formula>
    </cfRule>
  </conditionalFormatting>
  <conditionalFormatting sqref="O35 O38 O41 O44 O47">
    <cfRule type="cellIs" dxfId="3174" priority="1608" operator="equal">
      <formula>"PENDIENTE POR DESCRIPCIÓN"</formula>
    </cfRule>
    <cfRule type="cellIs" dxfId="3173" priority="1612" operator="equal">
      <formula>"DESCRIPCIÓN INSUFICIENTE"</formula>
    </cfRule>
    <cfRule type="cellIs" dxfId="3172" priority="1613" operator="equal">
      <formula>"NO ESTÁ ACORDE A ITEM 5.2.1 (T.R.)"</formula>
    </cfRule>
    <cfRule type="cellIs" dxfId="3171" priority="1614" operator="equal">
      <formula>"ACORDE A ITEM 5.2.1 (T.R.)"</formula>
    </cfRule>
  </conditionalFormatting>
  <conditionalFormatting sqref="Q35 Q38 Q41 Q44 Q47">
    <cfRule type="containsBlanks" dxfId="3170" priority="1598">
      <formula>LEN(TRIM(Q35))=0</formula>
    </cfRule>
    <cfRule type="cellIs" dxfId="3169" priority="1611" operator="equal">
      <formula>"REQUERIMIENTOS SUBSANADOS"</formula>
    </cfRule>
    <cfRule type="containsText" dxfId="3168" priority="1617" operator="containsText" text="NO SUBSANABLE">
      <formula>NOT(ISERROR(SEARCH("NO SUBSANABLE",Q35)))</formula>
    </cfRule>
    <cfRule type="containsText" dxfId="3167" priority="1618" operator="containsText" text="PENDIENTES POR SUBSANAR">
      <formula>NOT(ISERROR(SEARCH("PENDIENTES POR SUBSANAR",Q35)))</formula>
    </cfRule>
    <cfRule type="containsText" dxfId="3166" priority="1619" operator="containsText" text="SIN OBSERVACIÓN">
      <formula>NOT(ISERROR(SEARCH("SIN OBSERVACIÓN",Q35)))</formula>
    </cfRule>
  </conditionalFormatting>
  <conditionalFormatting sqref="K36">
    <cfRule type="expression" dxfId="3165" priority="1606">
      <formula>J36="NO CUMPLE"</formula>
    </cfRule>
    <cfRule type="expression" dxfId="3164" priority="1607">
      <formula>J36="CUMPLE"</formula>
    </cfRule>
  </conditionalFormatting>
  <conditionalFormatting sqref="K37">
    <cfRule type="expression" dxfId="3163" priority="1604">
      <formula>J37="NO CUMPLE"</formula>
    </cfRule>
    <cfRule type="expression" dxfId="3162" priority="1605">
      <formula>J37="CUMPLE"</formula>
    </cfRule>
  </conditionalFormatting>
  <conditionalFormatting sqref="R35 R38 R41 R44 R47">
    <cfRule type="containsBlanks" dxfId="3161" priority="1597">
      <formula>LEN(TRIM(R35))=0</formula>
    </cfRule>
    <cfRule type="cellIs" dxfId="3160" priority="1599" operator="equal">
      <formula>"NO CUMPLEN CON LO SOLICITADO"</formula>
    </cfRule>
    <cfRule type="cellIs" dxfId="3159" priority="1600" operator="equal">
      <formula>"CUMPLEN CON LO SOLICITADO"</formula>
    </cfRule>
    <cfRule type="cellIs" dxfId="3158" priority="1601" operator="equal">
      <formula>"PENDIENTES"</formula>
    </cfRule>
    <cfRule type="cellIs" dxfId="3157" priority="1602" operator="equal">
      <formula>"NINGUNO"</formula>
    </cfRule>
  </conditionalFormatting>
  <conditionalFormatting sqref="K47">
    <cfRule type="expression" dxfId="3156" priority="1584">
      <formula>J47="NO CUMPLE"</formula>
    </cfRule>
    <cfRule type="expression" dxfId="3155" priority="1585">
      <formula>J47="CUMPLE"</formula>
    </cfRule>
  </conditionalFormatting>
  <conditionalFormatting sqref="T50">
    <cfRule type="cellIs" dxfId="3154" priority="1595" operator="equal">
      <formula>"NO CUMPLE"</formula>
    </cfRule>
    <cfRule type="cellIs" dxfId="3153" priority="1596" operator="equal">
      <formula>"CUMPLE"</formula>
    </cfRule>
  </conditionalFormatting>
  <conditionalFormatting sqref="B50">
    <cfRule type="cellIs" dxfId="3152" priority="1593" operator="equal">
      <formula>"NO CUMPLE CON LA EXPERIENCIA REQUERIDA"</formula>
    </cfRule>
    <cfRule type="cellIs" dxfId="3151" priority="1594" operator="equal">
      <formula>"CUMPLE CON LA EXPERIENCIA REQUERIDA"</formula>
    </cfRule>
  </conditionalFormatting>
  <conditionalFormatting sqref="H35 H38 H41 H44 H47">
    <cfRule type="notContainsBlanks" dxfId="3150" priority="1592">
      <formula>LEN(TRIM(H35))&gt;0</formula>
    </cfRule>
  </conditionalFormatting>
  <conditionalFormatting sqref="G35 G38 G41 G44 G47">
    <cfRule type="notContainsBlanks" dxfId="3149" priority="1591">
      <formula>LEN(TRIM(G35))&gt;0</formula>
    </cfRule>
  </conditionalFormatting>
  <conditionalFormatting sqref="F35 F38 F41 F44 F47">
    <cfRule type="notContainsBlanks" dxfId="3148" priority="1590">
      <formula>LEN(TRIM(F35))&gt;0</formula>
    </cfRule>
  </conditionalFormatting>
  <conditionalFormatting sqref="E35 E38 E41 E44 E47">
    <cfRule type="notContainsBlanks" dxfId="3147" priority="1589">
      <formula>LEN(TRIM(E35))&gt;0</formula>
    </cfRule>
  </conditionalFormatting>
  <conditionalFormatting sqref="D35 D38 D41 D44 D47">
    <cfRule type="notContainsBlanks" dxfId="3146" priority="1588">
      <formula>LEN(TRIM(D35))&gt;0</formula>
    </cfRule>
  </conditionalFormatting>
  <conditionalFormatting sqref="C35 C38 C41 C44 C47">
    <cfRule type="notContainsBlanks" dxfId="3145" priority="1587">
      <formula>LEN(TRIM(C35))&gt;0</formula>
    </cfRule>
  </conditionalFormatting>
  <conditionalFormatting sqref="I35 I38 I41 I44 I47">
    <cfRule type="notContainsBlanks" dxfId="3144" priority="1586">
      <formula>LEN(TRIM(I35))&gt;0</formula>
    </cfRule>
  </conditionalFormatting>
  <conditionalFormatting sqref="K41">
    <cfRule type="expression" dxfId="3143" priority="1572">
      <formula>J41="NO CUMPLE"</formula>
    </cfRule>
    <cfRule type="expression" dxfId="3142" priority="1573">
      <formula>J41="CUMPLE"</formula>
    </cfRule>
  </conditionalFormatting>
  <conditionalFormatting sqref="K48">
    <cfRule type="expression" dxfId="3141" priority="1582">
      <formula>J48="NO CUMPLE"</formula>
    </cfRule>
    <cfRule type="expression" dxfId="3140" priority="1583">
      <formula>J48="CUMPLE"</formula>
    </cfRule>
  </conditionalFormatting>
  <conditionalFormatting sqref="K49">
    <cfRule type="expression" dxfId="3139" priority="1580">
      <formula>J49="NO CUMPLE"</formula>
    </cfRule>
    <cfRule type="expression" dxfId="3138" priority="1581">
      <formula>J49="CUMPLE"</formula>
    </cfRule>
  </conditionalFormatting>
  <conditionalFormatting sqref="K42">
    <cfRule type="expression" dxfId="3137" priority="1570">
      <formula>J42="NO CUMPLE"</formula>
    </cfRule>
    <cfRule type="expression" dxfId="3136" priority="1571">
      <formula>J42="CUMPLE"</formula>
    </cfRule>
  </conditionalFormatting>
  <conditionalFormatting sqref="K43">
    <cfRule type="expression" dxfId="3135" priority="1568">
      <formula>J43="NO CUMPLE"</formula>
    </cfRule>
    <cfRule type="expression" dxfId="3134" priority="1569">
      <formula>J43="CUMPLE"</formula>
    </cfRule>
  </conditionalFormatting>
  <conditionalFormatting sqref="K44">
    <cfRule type="expression" dxfId="3133" priority="1560">
      <formula>J44="NO CUMPLE"</formula>
    </cfRule>
    <cfRule type="expression" dxfId="3132" priority="1561">
      <formula>J44="CUMPLE"</formula>
    </cfRule>
  </conditionalFormatting>
  <conditionalFormatting sqref="K45">
    <cfRule type="expression" dxfId="3131" priority="1558">
      <formula>J45="NO CUMPLE"</formula>
    </cfRule>
    <cfRule type="expression" dxfId="3130" priority="1559">
      <formula>J45="CUMPLE"</formula>
    </cfRule>
  </conditionalFormatting>
  <conditionalFormatting sqref="K46">
    <cfRule type="expression" dxfId="3129" priority="1556">
      <formula>J46="NO CUMPLE"</formula>
    </cfRule>
    <cfRule type="expression" dxfId="3128" priority="1557">
      <formula>J46="CUMPLE"</formula>
    </cfRule>
  </conditionalFormatting>
  <conditionalFormatting sqref="T35 T38 T41 T44 T47">
    <cfRule type="cellIs" dxfId="3127" priority="1548" operator="equal">
      <formula>"NO"</formula>
    </cfRule>
    <cfRule type="cellIs" dxfId="3126" priority="1549" operator="equal">
      <formula>"SI"</formula>
    </cfRule>
  </conditionalFormatting>
  <conditionalFormatting sqref="S41">
    <cfRule type="cellIs" dxfId="3125" priority="1546" operator="greaterThan">
      <formula>0</formula>
    </cfRule>
    <cfRule type="cellIs" dxfId="3124" priority="1547" operator="equal">
      <formula>0</formula>
    </cfRule>
  </conditionalFormatting>
  <conditionalFormatting sqref="M41">
    <cfRule type="expression" dxfId="3123" priority="1544">
      <formula>L41="NO CUMPLE"</formula>
    </cfRule>
    <cfRule type="expression" dxfId="3122" priority="1545">
      <formula>L41="CUMPLE"</formula>
    </cfRule>
  </conditionalFormatting>
  <conditionalFormatting sqref="M44">
    <cfRule type="expression" dxfId="3121" priority="1542">
      <formula>L44="NO CUMPLE"</formula>
    </cfRule>
    <cfRule type="expression" dxfId="3120" priority="1543">
      <formula>L44="CUMPLE"</formula>
    </cfRule>
  </conditionalFormatting>
  <conditionalFormatting sqref="M47">
    <cfRule type="expression" dxfId="3119" priority="1540">
      <formula>L47="NO CUMPLE"</formula>
    </cfRule>
    <cfRule type="expression" dxfId="3118" priority="1541">
      <formula>L47="CUMPLE"</formula>
    </cfRule>
  </conditionalFormatting>
  <conditionalFormatting sqref="L41 L44 L47">
    <cfRule type="cellIs" dxfId="3117" priority="1538" operator="equal">
      <formula>"NO CUMPLE"</formula>
    </cfRule>
    <cfRule type="cellIs" dxfId="3116" priority="1539" operator="equal">
      <formula>"CUMPLE"</formula>
    </cfRule>
  </conditionalFormatting>
  <conditionalFormatting sqref="L38">
    <cfRule type="cellIs" dxfId="3115" priority="1536" operator="equal">
      <formula>"NO CUMPLE"</formula>
    </cfRule>
    <cfRule type="cellIs" dxfId="3114" priority="1537" operator="equal">
      <formula>"CUMPLE"</formula>
    </cfRule>
  </conditionalFormatting>
  <conditionalFormatting sqref="S38">
    <cfRule type="cellIs" dxfId="3113" priority="1534" operator="greaterThan">
      <formula>0</formula>
    </cfRule>
    <cfRule type="cellIs" dxfId="3112" priority="1535" operator="equal">
      <formula>0</formula>
    </cfRule>
  </conditionalFormatting>
  <conditionalFormatting sqref="K38">
    <cfRule type="expression" dxfId="3111" priority="1528">
      <formula>J38="NO CUMPLE"</formula>
    </cfRule>
    <cfRule type="expression" dxfId="3110" priority="1529">
      <formula>J38="CUMPLE"</formula>
    </cfRule>
  </conditionalFormatting>
  <conditionalFormatting sqref="K39">
    <cfRule type="expression" dxfId="3109" priority="1526">
      <formula>J39="NO CUMPLE"</formula>
    </cfRule>
    <cfRule type="expression" dxfId="3108" priority="1527">
      <formula>J39="CUMPLE"</formula>
    </cfRule>
  </conditionalFormatting>
  <conditionalFormatting sqref="K40">
    <cfRule type="expression" dxfId="3107" priority="1524">
      <formula>J40="NO CUMPLE"</formula>
    </cfRule>
    <cfRule type="expression" dxfId="3106" priority="1525">
      <formula>J40="CUMPLE"</formula>
    </cfRule>
  </conditionalFormatting>
  <conditionalFormatting sqref="M38">
    <cfRule type="expression" dxfId="3105" priority="1522">
      <formula>L38="NO CUMPLE"</formula>
    </cfRule>
    <cfRule type="expression" dxfId="3104" priority="1523">
      <formula>L38="CUMPLE"</formula>
    </cfRule>
  </conditionalFormatting>
  <conditionalFormatting sqref="K57">
    <cfRule type="expression" dxfId="3103" priority="1495">
      <formula>J57="NO CUMPLE"</formula>
    </cfRule>
    <cfRule type="expression" dxfId="3102" priority="1496">
      <formula>J57="CUMPLE"</formula>
    </cfRule>
  </conditionalFormatting>
  <conditionalFormatting sqref="M57">
    <cfRule type="expression" dxfId="3101" priority="1493">
      <formula>L57="NO CUMPLE"</formula>
    </cfRule>
    <cfRule type="expression" dxfId="3100" priority="1494">
      <formula>L57="CUMPLE"</formula>
    </cfRule>
  </conditionalFormatting>
  <conditionalFormatting sqref="N57">
    <cfRule type="expression" dxfId="3099" priority="1490">
      <formula>N57=" "</formula>
    </cfRule>
    <cfRule type="expression" dxfId="3098" priority="1491">
      <formula>N57="NO PRESENTÓ CERTIFICADO"</formula>
    </cfRule>
    <cfRule type="expression" dxfId="3097" priority="1492">
      <formula>N57="PRESENTÓ CERTIFICADO"</formula>
    </cfRule>
  </conditionalFormatting>
  <conditionalFormatting sqref="J57:J71">
    <cfRule type="cellIs" dxfId="3096" priority="1488" operator="equal">
      <formula>"NO CUMPLE"</formula>
    </cfRule>
    <cfRule type="cellIs" dxfId="3095" priority="1489" operator="equal">
      <formula>"CUMPLE"</formula>
    </cfRule>
  </conditionalFormatting>
  <conditionalFormatting sqref="L57">
    <cfRule type="cellIs" dxfId="3094" priority="1486" operator="equal">
      <formula>"NO CUMPLE"</formula>
    </cfRule>
    <cfRule type="cellIs" dxfId="3093" priority="1487" operator="equal">
      <formula>"CUMPLE"</formula>
    </cfRule>
  </conditionalFormatting>
  <conditionalFormatting sqref="S57 S66 S69">
    <cfRule type="cellIs" dxfId="3092" priority="1484" operator="greaterThan">
      <formula>0</formula>
    </cfRule>
    <cfRule type="cellIs" dxfId="3091" priority="1485" operator="equal">
      <formula>0</formula>
    </cfRule>
  </conditionalFormatting>
  <conditionalFormatting sqref="P57">
    <cfRule type="expression" dxfId="3090" priority="1467">
      <formula>Q57="NO SUBSANABLE"</formula>
    </cfRule>
    <cfRule type="expression" dxfId="3089" priority="1473">
      <formula>Q57="REQUERIMIENTOS SUBSANADOS"</formula>
    </cfRule>
    <cfRule type="expression" dxfId="3088" priority="1474">
      <formula>Q57="PENDIENTES POR SUBSANAR"</formula>
    </cfRule>
    <cfRule type="expression" dxfId="3087" priority="1479">
      <formula>Q57="SIN OBSERVACIÓN"</formula>
    </cfRule>
    <cfRule type="containsBlanks" dxfId="3086" priority="1480">
      <formula>LEN(TRIM(P57))=0</formula>
    </cfRule>
  </conditionalFormatting>
  <conditionalFormatting sqref="O57">
    <cfRule type="cellIs" dxfId="3085" priority="1472" operator="equal">
      <formula>"PENDIENTE POR DESCRIPCIÓN"</formula>
    </cfRule>
    <cfRule type="cellIs" dxfId="3084" priority="1476" operator="equal">
      <formula>"DESCRIPCIÓN INSUFICIENTE"</formula>
    </cfRule>
    <cfRule type="cellIs" dxfId="3083" priority="1477" operator="equal">
      <formula>"NO ESTÁ ACORDE A ITEM 5.2.1 (T.R.)"</formula>
    </cfRule>
    <cfRule type="cellIs" dxfId="3082" priority="1478" operator="equal">
      <formula>"ACORDE A ITEM 5.2.1 (T.R.)"</formula>
    </cfRule>
  </conditionalFormatting>
  <conditionalFormatting sqref="Q57">
    <cfRule type="containsBlanks" dxfId="3081" priority="1462">
      <formula>LEN(TRIM(Q57))=0</formula>
    </cfRule>
    <cfRule type="cellIs" dxfId="3080" priority="1475" operator="equal">
      <formula>"REQUERIMIENTOS SUBSANADOS"</formula>
    </cfRule>
    <cfRule type="containsText" dxfId="3079" priority="1481" operator="containsText" text="NO SUBSANABLE">
      <formula>NOT(ISERROR(SEARCH("NO SUBSANABLE",Q57)))</formula>
    </cfRule>
    <cfRule type="containsText" dxfId="3078" priority="1482" operator="containsText" text="PENDIENTES POR SUBSANAR">
      <formula>NOT(ISERROR(SEARCH("PENDIENTES POR SUBSANAR",Q57)))</formula>
    </cfRule>
    <cfRule type="containsText" dxfId="3077" priority="1483" operator="containsText" text="SIN OBSERVACIÓN">
      <formula>NOT(ISERROR(SEARCH("SIN OBSERVACIÓN",Q57)))</formula>
    </cfRule>
  </conditionalFormatting>
  <conditionalFormatting sqref="K58">
    <cfRule type="expression" dxfId="3076" priority="1470">
      <formula>J58="NO CUMPLE"</formula>
    </cfRule>
    <cfRule type="expression" dxfId="3075" priority="1471">
      <formula>J58="CUMPLE"</formula>
    </cfRule>
  </conditionalFormatting>
  <conditionalFormatting sqref="K59">
    <cfRule type="expression" dxfId="3074" priority="1468">
      <formula>J59="NO CUMPLE"</formula>
    </cfRule>
    <cfRule type="expression" dxfId="3073" priority="1469">
      <formula>J59="CUMPLE"</formula>
    </cfRule>
  </conditionalFormatting>
  <conditionalFormatting sqref="R57">
    <cfRule type="containsBlanks" dxfId="3072" priority="1461">
      <formula>LEN(TRIM(R57))=0</formula>
    </cfRule>
    <cfRule type="cellIs" dxfId="3071" priority="1463" operator="equal">
      <formula>"NO CUMPLEN CON LO SOLICITADO"</formula>
    </cfRule>
    <cfRule type="cellIs" dxfId="3070" priority="1464" operator="equal">
      <formula>"CUMPLEN CON LO SOLICITADO"</formula>
    </cfRule>
    <cfRule type="cellIs" dxfId="3069" priority="1465" operator="equal">
      <formula>"PENDIENTES"</formula>
    </cfRule>
    <cfRule type="cellIs" dxfId="3068" priority="1466" operator="equal">
      <formula>"NINGUNO"</formula>
    </cfRule>
  </conditionalFormatting>
  <conditionalFormatting sqref="K69">
    <cfRule type="expression" dxfId="3067" priority="1448">
      <formula>J69="NO CUMPLE"</formula>
    </cfRule>
    <cfRule type="expression" dxfId="3066" priority="1449">
      <formula>J69="CUMPLE"</formula>
    </cfRule>
  </conditionalFormatting>
  <conditionalFormatting sqref="T72">
    <cfRule type="cellIs" dxfId="3065" priority="1459" operator="equal">
      <formula>"NO CUMPLE"</formula>
    </cfRule>
    <cfRule type="cellIs" dxfId="3064" priority="1460" operator="equal">
      <formula>"CUMPLE"</formula>
    </cfRule>
  </conditionalFormatting>
  <conditionalFormatting sqref="B72">
    <cfRule type="cellIs" dxfId="3063" priority="1457" operator="equal">
      <formula>"NO CUMPLE CON LA EXPERIENCIA REQUERIDA"</formula>
    </cfRule>
    <cfRule type="cellIs" dxfId="3062" priority="1458" operator="equal">
      <formula>"CUMPLE CON LA EXPERIENCIA REQUERIDA"</formula>
    </cfRule>
  </conditionalFormatting>
  <conditionalFormatting sqref="H57 H63 H66 H69">
    <cfRule type="notContainsBlanks" dxfId="3061" priority="1456">
      <formula>LEN(TRIM(H57))&gt;0</formula>
    </cfRule>
  </conditionalFormatting>
  <conditionalFormatting sqref="G57">
    <cfRule type="notContainsBlanks" dxfId="3060" priority="1455">
      <formula>LEN(TRIM(G57))&gt;0</formula>
    </cfRule>
  </conditionalFormatting>
  <conditionalFormatting sqref="F57">
    <cfRule type="notContainsBlanks" dxfId="3059" priority="1454">
      <formula>LEN(TRIM(F57))&gt;0</formula>
    </cfRule>
  </conditionalFormatting>
  <conditionalFormatting sqref="E57">
    <cfRule type="notContainsBlanks" dxfId="3058" priority="1453">
      <formula>LEN(TRIM(E57))&gt;0</formula>
    </cfRule>
  </conditionalFormatting>
  <conditionalFormatting sqref="D57">
    <cfRule type="notContainsBlanks" dxfId="3057" priority="1452">
      <formula>LEN(TRIM(D57))&gt;0</formula>
    </cfRule>
  </conditionalFormatting>
  <conditionalFormatting sqref="C57">
    <cfRule type="notContainsBlanks" dxfId="3056" priority="1451">
      <formula>LEN(TRIM(C57))&gt;0</formula>
    </cfRule>
  </conditionalFormatting>
  <conditionalFormatting sqref="I57">
    <cfRule type="notContainsBlanks" dxfId="3055" priority="1450">
      <formula>LEN(TRIM(I57))&gt;0</formula>
    </cfRule>
  </conditionalFormatting>
  <conditionalFormatting sqref="G69">
    <cfRule type="notContainsBlanks" dxfId="3054" priority="1443">
      <formula>LEN(TRIM(G69))&gt;0</formula>
    </cfRule>
  </conditionalFormatting>
  <conditionalFormatting sqref="F69">
    <cfRule type="notContainsBlanks" dxfId="3053" priority="1442">
      <formula>LEN(TRIM(F69))&gt;0</formula>
    </cfRule>
  </conditionalFormatting>
  <conditionalFormatting sqref="E69">
    <cfRule type="notContainsBlanks" dxfId="3052" priority="1441">
      <formula>LEN(TRIM(E69))&gt;0</formula>
    </cfRule>
  </conditionalFormatting>
  <conditionalFormatting sqref="D69">
    <cfRule type="notContainsBlanks" dxfId="3051" priority="1440">
      <formula>LEN(TRIM(D69))&gt;0</formula>
    </cfRule>
  </conditionalFormatting>
  <conditionalFormatting sqref="C69">
    <cfRule type="notContainsBlanks" dxfId="3050" priority="1439">
      <formula>LEN(TRIM(C69))&gt;0</formula>
    </cfRule>
  </conditionalFormatting>
  <conditionalFormatting sqref="I69">
    <cfRule type="notContainsBlanks" dxfId="3049" priority="1438">
      <formula>LEN(TRIM(I69))&gt;0</formula>
    </cfRule>
  </conditionalFormatting>
  <conditionalFormatting sqref="K63">
    <cfRule type="expression" dxfId="3048" priority="1436">
      <formula>J63="NO CUMPLE"</formula>
    </cfRule>
    <cfRule type="expression" dxfId="3047" priority="1437">
      <formula>J63="CUMPLE"</formula>
    </cfRule>
  </conditionalFormatting>
  <conditionalFormatting sqref="K70">
    <cfRule type="expression" dxfId="3046" priority="1446">
      <formula>J70="NO CUMPLE"</formula>
    </cfRule>
    <cfRule type="expression" dxfId="3045" priority="1447">
      <formula>J70="CUMPLE"</formula>
    </cfRule>
  </conditionalFormatting>
  <conditionalFormatting sqref="K71">
    <cfRule type="expression" dxfId="3044" priority="1444">
      <formula>J71="NO CUMPLE"</formula>
    </cfRule>
    <cfRule type="expression" dxfId="3043" priority="1445">
      <formula>J71="CUMPLE"</formula>
    </cfRule>
  </conditionalFormatting>
  <conditionalFormatting sqref="G63">
    <cfRule type="notContainsBlanks" dxfId="3042" priority="1431">
      <formula>LEN(TRIM(G63))&gt;0</formula>
    </cfRule>
  </conditionalFormatting>
  <conditionalFormatting sqref="F63">
    <cfRule type="notContainsBlanks" dxfId="3041" priority="1430">
      <formula>LEN(TRIM(F63))&gt;0</formula>
    </cfRule>
  </conditionalFormatting>
  <conditionalFormatting sqref="E63">
    <cfRule type="notContainsBlanks" dxfId="3040" priority="1429">
      <formula>LEN(TRIM(E63))&gt;0</formula>
    </cfRule>
  </conditionalFormatting>
  <conditionalFormatting sqref="D63">
    <cfRule type="notContainsBlanks" dxfId="3039" priority="1428">
      <formula>LEN(TRIM(D63))&gt;0</formula>
    </cfRule>
  </conditionalFormatting>
  <conditionalFormatting sqref="C63">
    <cfRule type="notContainsBlanks" dxfId="3038" priority="1427">
      <formula>LEN(TRIM(C63))&gt;0</formula>
    </cfRule>
  </conditionalFormatting>
  <conditionalFormatting sqref="I63">
    <cfRule type="notContainsBlanks" dxfId="3037" priority="1426">
      <formula>LEN(TRIM(I63))&gt;0</formula>
    </cfRule>
  </conditionalFormatting>
  <conditionalFormatting sqref="K64">
    <cfRule type="expression" dxfId="3036" priority="1434">
      <formula>J64="NO CUMPLE"</formula>
    </cfRule>
    <cfRule type="expression" dxfId="3035" priority="1435">
      <formula>J64="CUMPLE"</formula>
    </cfRule>
  </conditionalFormatting>
  <conditionalFormatting sqref="K65">
    <cfRule type="expression" dxfId="3034" priority="1432">
      <formula>J65="NO CUMPLE"</formula>
    </cfRule>
    <cfRule type="expression" dxfId="3033" priority="1433">
      <formula>J65="CUMPLE"</formula>
    </cfRule>
  </conditionalFormatting>
  <conditionalFormatting sqref="K66">
    <cfRule type="expression" dxfId="3032" priority="1424">
      <formula>J66="NO CUMPLE"</formula>
    </cfRule>
    <cfRule type="expression" dxfId="3031" priority="1425">
      <formula>J66="CUMPLE"</formula>
    </cfRule>
  </conditionalFormatting>
  <conditionalFormatting sqref="G66">
    <cfRule type="notContainsBlanks" dxfId="3030" priority="1419">
      <formula>LEN(TRIM(G66))&gt;0</formula>
    </cfRule>
  </conditionalFormatting>
  <conditionalFormatting sqref="F66">
    <cfRule type="notContainsBlanks" dxfId="3029" priority="1418">
      <formula>LEN(TRIM(F66))&gt;0</formula>
    </cfRule>
  </conditionalFormatting>
  <conditionalFormatting sqref="E66">
    <cfRule type="notContainsBlanks" dxfId="3028" priority="1417">
      <formula>LEN(TRIM(E66))&gt;0</formula>
    </cfRule>
  </conditionalFormatting>
  <conditionalFormatting sqref="D66">
    <cfRule type="notContainsBlanks" dxfId="3027" priority="1416">
      <formula>LEN(TRIM(D66))&gt;0</formula>
    </cfRule>
  </conditionalFormatting>
  <conditionalFormatting sqref="C66">
    <cfRule type="notContainsBlanks" dxfId="3026" priority="1415">
      <formula>LEN(TRIM(C66))&gt;0</formula>
    </cfRule>
  </conditionalFormatting>
  <conditionalFormatting sqref="I66">
    <cfRule type="notContainsBlanks" dxfId="3025" priority="1414">
      <formula>LEN(TRIM(I66))&gt;0</formula>
    </cfRule>
  </conditionalFormatting>
  <conditionalFormatting sqref="K67">
    <cfRule type="expression" dxfId="3024" priority="1422">
      <formula>J67="NO CUMPLE"</formula>
    </cfRule>
    <cfRule type="expression" dxfId="3023" priority="1423">
      <formula>J67="CUMPLE"</formula>
    </cfRule>
  </conditionalFormatting>
  <conditionalFormatting sqref="K68">
    <cfRule type="expression" dxfId="3022" priority="1420">
      <formula>J68="NO CUMPLE"</formula>
    </cfRule>
    <cfRule type="expression" dxfId="3021" priority="1421">
      <formula>J68="CUMPLE"</formula>
    </cfRule>
  </conditionalFormatting>
  <conditionalFormatting sqref="T57 T60 T63 T66 T69">
    <cfRule type="cellIs" dxfId="3020" priority="1412" operator="equal">
      <formula>"NO"</formula>
    </cfRule>
    <cfRule type="cellIs" dxfId="3019" priority="1413" operator="equal">
      <formula>"SI"</formula>
    </cfRule>
  </conditionalFormatting>
  <conditionalFormatting sqref="S63">
    <cfRule type="cellIs" dxfId="3018" priority="1410" operator="greaterThan">
      <formula>0</formula>
    </cfRule>
    <cfRule type="cellIs" dxfId="3017" priority="1411" operator="equal">
      <formula>0</formula>
    </cfRule>
  </conditionalFormatting>
  <conditionalFormatting sqref="M63">
    <cfRule type="expression" dxfId="3016" priority="1408">
      <formula>L63="NO CUMPLE"</formula>
    </cfRule>
    <cfRule type="expression" dxfId="3015" priority="1409">
      <formula>L63="CUMPLE"</formula>
    </cfRule>
  </conditionalFormatting>
  <conditionalFormatting sqref="M66">
    <cfRule type="expression" dxfId="3014" priority="1406">
      <formula>L66="NO CUMPLE"</formula>
    </cfRule>
    <cfRule type="expression" dxfId="3013" priority="1407">
      <formula>L66="CUMPLE"</formula>
    </cfRule>
  </conditionalFormatting>
  <conditionalFormatting sqref="M69">
    <cfRule type="expression" dxfId="3012" priority="1404">
      <formula>L69="NO CUMPLE"</formula>
    </cfRule>
    <cfRule type="expression" dxfId="3011" priority="1405">
      <formula>L69="CUMPLE"</formula>
    </cfRule>
  </conditionalFormatting>
  <conditionalFormatting sqref="L63 L66 L69">
    <cfRule type="cellIs" dxfId="3010" priority="1402" operator="equal">
      <formula>"NO CUMPLE"</formula>
    </cfRule>
    <cfRule type="cellIs" dxfId="3009" priority="1403" operator="equal">
      <formula>"CUMPLE"</formula>
    </cfRule>
  </conditionalFormatting>
  <conditionalFormatting sqref="L60">
    <cfRule type="cellIs" dxfId="3008" priority="1400" operator="equal">
      <formula>"NO CUMPLE"</formula>
    </cfRule>
    <cfRule type="cellIs" dxfId="3007" priority="1401" operator="equal">
      <formula>"CUMPLE"</formula>
    </cfRule>
  </conditionalFormatting>
  <conditionalFormatting sqref="S60">
    <cfRule type="cellIs" dxfId="3006" priority="1398" operator="greaterThan">
      <formula>0</formula>
    </cfRule>
    <cfRule type="cellIs" dxfId="3005" priority="1399" operator="equal">
      <formula>0</formula>
    </cfRule>
  </conditionalFormatting>
  <conditionalFormatting sqref="F60">
    <cfRule type="notContainsBlanks" dxfId="3004" priority="1397">
      <formula>LEN(TRIM(F60))&gt;0</formula>
    </cfRule>
  </conditionalFormatting>
  <conditionalFormatting sqref="E60">
    <cfRule type="notContainsBlanks" dxfId="3003" priority="1396">
      <formula>LEN(TRIM(E60))&gt;0</formula>
    </cfRule>
  </conditionalFormatting>
  <conditionalFormatting sqref="D60">
    <cfRule type="notContainsBlanks" dxfId="3002" priority="1395">
      <formula>LEN(TRIM(D60))&gt;0</formula>
    </cfRule>
  </conditionalFormatting>
  <conditionalFormatting sqref="C60">
    <cfRule type="notContainsBlanks" dxfId="3001" priority="1394">
      <formula>LEN(TRIM(C60))&gt;0</formula>
    </cfRule>
  </conditionalFormatting>
  <conditionalFormatting sqref="K60">
    <cfRule type="expression" dxfId="3000" priority="1392">
      <formula>J60="NO CUMPLE"</formula>
    </cfRule>
    <cfRule type="expression" dxfId="2999" priority="1393">
      <formula>J60="CUMPLE"</formula>
    </cfRule>
  </conditionalFormatting>
  <conditionalFormatting sqref="K61">
    <cfRule type="expression" dxfId="2998" priority="1390">
      <formula>J61="NO CUMPLE"</formula>
    </cfRule>
    <cfRule type="expression" dxfId="2997" priority="1391">
      <formula>J61="CUMPLE"</formula>
    </cfRule>
  </conditionalFormatting>
  <conditionalFormatting sqref="K62">
    <cfRule type="expression" dxfId="2996" priority="1388">
      <formula>J62="NO CUMPLE"</formula>
    </cfRule>
    <cfRule type="expression" dxfId="2995" priority="1389">
      <formula>J62="CUMPLE"</formula>
    </cfRule>
  </conditionalFormatting>
  <conditionalFormatting sqref="M60">
    <cfRule type="expression" dxfId="2994" priority="1386">
      <formula>L60="NO CUMPLE"</formula>
    </cfRule>
    <cfRule type="expression" dxfId="2993" priority="1387">
      <formula>L60="CUMPLE"</formula>
    </cfRule>
  </conditionalFormatting>
  <conditionalFormatting sqref="N60 N63 N69 N66">
    <cfRule type="expression" dxfId="2992" priority="1383">
      <formula>N60=" "</formula>
    </cfRule>
    <cfRule type="expression" dxfId="2991" priority="1384">
      <formula>N60="NO PRESENTÓ CERTIFICADO"</formula>
    </cfRule>
    <cfRule type="expression" dxfId="2990" priority="1385">
      <formula>N60="PRESENTÓ CERTIFICADO"</formula>
    </cfRule>
  </conditionalFormatting>
  <conditionalFormatting sqref="P60 P63 P69 P66">
    <cfRule type="expression" dxfId="2989" priority="1370">
      <formula>Q60="NO SUBSANABLE"</formula>
    </cfRule>
    <cfRule type="expression" dxfId="2988" priority="1372">
      <formula>Q60="REQUERIMIENTOS SUBSANADOS"</formula>
    </cfRule>
    <cfRule type="expression" dxfId="2987" priority="1373">
      <formula>Q60="PENDIENTES POR SUBSANAR"</formula>
    </cfRule>
    <cfRule type="expression" dxfId="2986" priority="1378">
      <formula>Q60="SIN OBSERVACIÓN"</formula>
    </cfRule>
    <cfRule type="containsBlanks" dxfId="2985" priority="1379">
      <formula>LEN(TRIM(P60))=0</formula>
    </cfRule>
  </conditionalFormatting>
  <conditionalFormatting sqref="O60 O63 O69 O66">
    <cfRule type="cellIs" dxfId="2984" priority="1371" operator="equal">
      <formula>"PENDIENTE POR DESCRIPCIÓN"</formula>
    </cfRule>
    <cfRule type="cellIs" dxfId="2983" priority="1375" operator="equal">
      <formula>"DESCRIPCIÓN INSUFICIENTE"</formula>
    </cfRule>
    <cfRule type="cellIs" dxfId="2982" priority="1376" operator="equal">
      <formula>"NO ESTÁ ACORDE A ITEM 5.2.1 (T.R.)"</formula>
    </cfRule>
    <cfRule type="cellIs" dxfId="2981" priority="1377" operator="equal">
      <formula>"ACORDE A ITEM 5.2.1 (T.R.)"</formula>
    </cfRule>
  </conditionalFormatting>
  <conditionalFormatting sqref="Q60 Q63 Q69 Q66">
    <cfRule type="containsBlanks" dxfId="2980" priority="1365">
      <formula>LEN(TRIM(Q60))=0</formula>
    </cfRule>
    <cfRule type="cellIs" dxfId="2979" priority="1374" operator="equal">
      <formula>"REQUERIMIENTOS SUBSANADOS"</formula>
    </cfRule>
    <cfRule type="containsText" dxfId="2978" priority="1380" operator="containsText" text="NO SUBSANABLE">
      <formula>NOT(ISERROR(SEARCH("NO SUBSANABLE",Q60)))</formula>
    </cfRule>
    <cfRule type="containsText" dxfId="2977" priority="1381" operator="containsText" text="PENDIENTES POR SUBSANAR">
      <formula>NOT(ISERROR(SEARCH("PENDIENTES POR SUBSANAR",Q60)))</formula>
    </cfRule>
    <cfRule type="containsText" dxfId="2976" priority="1382" operator="containsText" text="SIN OBSERVACIÓN">
      <formula>NOT(ISERROR(SEARCH("SIN OBSERVACIÓN",Q60)))</formula>
    </cfRule>
  </conditionalFormatting>
  <conditionalFormatting sqref="R60 R63 R69 R66">
    <cfRule type="containsBlanks" dxfId="2975" priority="1364">
      <formula>LEN(TRIM(R60))=0</formula>
    </cfRule>
    <cfRule type="cellIs" dxfId="2974" priority="1366" operator="equal">
      <formula>"NO CUMPLEN CON LO SOLICITADO"</formula>
    </cfRule>
    <cfRule type="cellIs" dxfId="2973" priority="1367" operator="equal">
      <formula>"CUMPLEN CON LO SOLICITADO"</formula>
    </cfRule>
    <cfRule type="cellIs" dxfId="2972" priority="1368" operator="equal">
      <formula>"PENDIENTES"</formula>
    </cfRule>
    <cfRule type="cellIs" dxfId="2971" priority="1369" operator="equal">
      <formula>"NINGUNO"</formula>
    </cfRule>
  </conditionalFormatting>
  <conditionalFormatting sqref="H60">
    <cfRule type="notContainsBlanks" dxfId="2970" priority="1363">
      <formula>LEN(TRIM(H60))&gt;0</formula>
    </cfRule>
  </conditionalFormatting>
  <conditionalFormatting sqref="G60">
    <cfRule type="notContainsBlanks" dxfId="2969" priority="1362">
      <formula>LEN(TRIM(G60))&gt;0</formula>
    </cfRule>
  </conditionalFormatting>
  <conditionalFormatting sqref="I60">
    <cfRule type="notContainsBlanks" dxfId="2968" priority="1361">
      <formula>LEN(TRIM(I60))&gt;0</formula>
    </cfRule>
  </conditionalFormatting>
  <conditionalFormatting sqref="K79">
    <cfRule type="expression" dxfId="2967" priority="1359">
      <formula>J79="NO CUMPLE"</formula>
    </cfRule>
    <cfRule type="expression" dxfId="2966" priority="1360">
      <formula>J79="CUMPLE"</formula>
    </cfRule>
  </conditionalFormatting>
  <conditionalFormatting sqref="M79">
    <cfRule type="expression" dxfId="2965" priority="1357">
      <formula>L79="NO CUMPLE"</formula>
    </cfRule>
    <cfRule type="expression" dxfId="2964" priority="1358">
      <formula>L79="CUMPLE"</formula>
    </cfRule>
  </conditionalFormatting>
  <conditionalFormatting sqref="N79">
    <cfRule type="expression" dxfId="2963" priority="1354">
      <formula>N79=" "</formula>
    </cfRule>
    <cfRule type="expression" dxfId="2962" priority="1355">
      <formula>N79="NO PRESENTÓ CERTIFICADO"</formula>
    </cfRule>
    <cfRule type="expression" dxfId="2961" priority="1356">
      <formula>N79="PRESENTÓ CERTIFICADO"</formula>
    </cfRule>
  </conditionalFormatting>
  <conditionalFormatting sqref="J79:J93">
    <cfRule type="cellIs" dxfId="2960" priority="1352" operator="equal">
      <formula>"NO CUMPLE"</formula>
    </cfRule>
    <cfRule type="cellIs" dxfId="2959" priority="1353" operator="equal">
      <formula>"CUMPLE"</formula>
    </cfRule>
  </conditionalFormatting>
  <conditionalFormatting sqref="L79">
    <cfRule type="cellIs" dxfId="2958" priority="1350" operator="equal">
      <formula>"NO CUMPLE"</formula>
    </cfRule>
    <cfRule type="cellIs" dxfId="2957" priority="1351" operator="equal">
      <formula>"CUMPLE"</formula>
    </cfRule>
  </conditionalFormatting>
  <conditionalFormatting sqref="S79 S88 S91">
    <cfRule type="cellIs" dxfId="2956" priority="1348" operator="greaterThan">
      <formula>0</formula>
    </cfRule>
    <cfRule type="cellIs" dxfId="2955" priority="1349" operator="equal">
      <formula>0</formula>
    </cfRule>
  </conditionalFormatting>
  <conditionalFormatting sqref="P79">
    <cfRule type="expression" dxfId="2954" priority="1331">
      <formula>Q79="NO SUBSANABLE"</formula>
    </cfRule>
    <cfRule type="expression" dxfId="2953" priority="1337">
      <formula>Q79="REQUERIMIENTOS SUBSANADOS"</formula>
    </cfRule>
    <cfRule type="expression" dxfId="2952" priority="1338">
      <formula>Q79="PENDIENTES POR SUBSANAR"</formula>
    </cfRule>
    <cfRule type="expression" dxfId="2951" priority="1343">
      <formula>Q79="SIN OBSERVACIÓN"</formula>
    </cfRule>
    <cfRule type="containsBlanks" dxfId="2950" priority="1344">
      <formula>LEN(TRIM(P79))=0</formula>
    </cfRule>
  </conditionalFormatting>
  <conditionalFormatting sqref="O79">
    <cfRule type="cellIs" dxfId="2949" priority="1336" operator="equal">
      <formula>"PENDIENTE POR DESCRIPCIÓN"</formula>
    </cfRule>
    <cfRule type="cellIs" dxfId="2948" priority="1340" operator="equal">
      <formula>"DESCRIPCIÓN INSUFICIENTE"</formula>
    </cfRule>
    <cfRule type="cellIs" dxfId="2947" priority="1341" operator="equal">
      <formula>"NO ESTÁ ACORDE A ITEM 5.2.1 (T.R.)"</formula>
    </cfRule>
    <cfRule type="cellIs" dxfId="2946" priority="1342" operator="equal">
      <formula>"ACORDE A ITEM 5.2.1 (T.R.)"</formula>
    </cfRule>
  </conditionalFormatting>
  <conditionalFormatting sqref="Q79">
    <cfRule type="containsBlanks" dxfId="2945" priority="1326">
      <formula>LEN(TRIM(Q79))=0</formula>
    </cfRule>
    <cfRule type="cellIs" dxfId="2944" priority="1339" operator="equal">
      <formula>"REQUERIMIENTOS SUBSANADOS"</formula>
    </cfRule>
    <cfRule type="containsText" dxfId="2943" priority="1345" operator="containsText" text="NO SUBSANABLE">
      <formula>NOT(ISERROR(SEARCH("NO SUBSANABLE",Q79)))</formula>
    </cfRule>
    <cfRule type="containsText" dxfId="2942" priority="1346" operator="containsText" text="PENDIENTES POR SUBSANAR">
      <formula>NOT(ISERROR(SEARCH("PENDIENTES POR SUBSANAR",Q79)))</formula>
    </cfRule>
    <cfRule type="containsText" dxfId="2941" priority="1347" operator="containsText" text="SIN OBSERVACIÓN">
      <formula>NOT(ISERROR(SEARCH("SIN OBSERVACIÓN",Q79)))</formula>
    </cfRule>
  </conditionalFormatting>
  <conditionalFormatting sqref="K80">
    <cfRule type="expression" dxfId="2940" priority="1334">
      <formula>J80="NO CUMPLE"</formula>
    </cfRule>
    <cfRule type="expression" dxfId="2939" priority="1335">
      <formula>J80="CUMPLE"</formula>
    </cfRule>
  </conditionalFormatting>
  <conditionalFormatting sqref="K81">
    <cfRule type="expression" dxfId="2938" priority="1332">
      <formula>J81="NO CUMPLE"</formula>
    </cfRule>
    <cfRule type="expression" dxfId="2937" priority="1333">
      <formula>J81="CUMPLE"</formula>
    </cfRule>
  </conditionalFormatting>
  <conditionalFormatting sqref="R79">
    <cfRule type="containsBlanks" dxfId="2936" priority="1325">
      <formula>LEN(TRIM(R79))=0</formula>
    </cfRule>
    <cfRule type="cellIs" dxfId="2935" priority="1327" operator="equal">
      <formula>"NO CUMPLEN CON LO SOLICITADO"</formula>
    </cfRule>
    <cfRule type="cellIs" dxfId="2934" priority="1328" operator="equal">
      <formula>"CUMPLEN CON LO SOLICITADO"</formula>
    </cfRule>
    <cfRule type="cellIs" dxfId="2933" priority="1329" operator="equal">
      <formula>"PENDIENTES"</formula>
    </cfRule>
    <cfRule type="cellIs" dxfId="2932" priority="1330" operator="equal">
      <formula>"NINGUNO"</formula>
    </cfRule>
  </conditionalFormatting>
  <conditionalFormatting sqref="K91">
    <cfRule type="expression" dxfId="2931" priority="1312">
      <formula>J91="NO CUMPLE"</formula>
    </cfRule>
    <cfRule type="expression" dxfId="2930" priority="1313">
      <formula>J91="CUMPLE"</formula>
    </cfRule>
  </conditionalFormatting>
  <conditionalFormatting sqref="T94">
    <cfRule type="cellIs" dxfId="2929" priority="1323" operator="equal">
      <formula>"NO CUMPLE"</formula>
    </cfRule>
    <cfRule type="cellIs" dxfId="2928" priority="1324" operator="equal">
      <formula>"CUMPLE"</formula>
    </cfRule>
  </conditionalFormatting>
  <conditionalFormatting sqref="B94">
    <cfRule type="cellIs" dxfId="2927" priority="1321" operator="equal">
      <formula>"NO CUMPLE CON LA EXPERIENCIA REQUERIDA"</formula>
    </cfRule>
    <cfRule type="cellIs" dxfId="2926" priority="1322" operator="equal">
      <formula>"CUMPLE CON LA EXPERIENCIA REQUERIDA"</formula>
    </cfRule>
  </conditionalFormatting>
  <conditionalFormatting sqref="H79 H85 H88 H91">
    <cfRule type="notContainsBlanks" dxfId="2925" priority="1320">
      <formula>LEN(TRIM(H79))&gt;0</formula>
    </cfRule>
  </conditionalFormatting>
  <conditionalFormatting sqref="G79">
    <cfRule type="notContainsBlanks" dxfId="2924" priority="1319">
      <formula>LEN(TRIM(G79))&gt;0</formula>
    </cfRule>
  </conditionalFormatting>
  <conditionalFormatting sqref="F79">
    <cfRule type="notContainsBlanks" dxfId="2923" priority="1318">
      <formula>LEN(TRIM(F79))&gt;0</formula>
    </cfRule>
  </conditionalFormatting>
  <conditionalFormatting sqref="E79">
    <cfRule type="notContainsBlanks" dxfId="2922" priority="1317">
      <formula>LEN(TRIM(E79))&gt;0</formula>
    </cfRule>
  </conditionalFormatting>
  <conditionalFormatting sqref="D79">
    <cfRule type="notContainsBlanks" dxfId="2921" priority="1316">
      <formula>LEN(TRIM(D79))&gt;0</formula>
    </cfRule>
  </conditionalFormatting>
  <conditionalFormatting sqref="C79">
    <cfRule type="notContainsBlanks" dxfId="2920" priority="1315">
      <formula>LEN(TRIM(C79))&gt;0</formula>
    </cfRule>
  </conditionalFormatting>
  <conditionalFormatting sqref="I79">
    <cfRule type="notContainsBlanks" dxfId="2919" priority="1314">
      <formula>LEN(TRIM(I79))&gt;0</formula>
    </cfRule>
  </conditionalFormatting>
  <conditionalFormatting sqref="G91">
    <cfRule type="notContainsBlanks" dxfId="2918" priority="1307">
      <formula>LEN(TRIM(G91))&gt;0</formula>
    </cfRule>
  </conditionalFormatting>
  <conditionalFormatting sqref="F91">
    <cfRule type="notContainsBlanks" dxfId="2917" priority="1306">
      <formula>LEN(TRIM(F91))&gt;0</formula>
    </cfRule>
  </conditionalFormatting>
  <conditionalFormatting sqref="E91">
    <cfRule type="notContainsBlanks" dxfId="2916" priority="1305">
      <formula>LEN(TRIM(E91))&gt;0</formula>
    </cfRule>
  </conditionalFormatting>
  <conditionalFormatting sqref="D91">
    <cfRule type="notContainsBlanks" dxfId="2915" priority="1304">
      <formula>LEN(TRIM(D91))&gt;0</formula>
    </cfRule>
  </conditionalFormatting>
  <conditionalFormatting sqref="C91">
    <cfRule type="notContainsBlanks" dxfId="2914" priority="1303">
      <formula>LEN(TRIM(C91))&gt;0</formula>
    </cfRule>
  </conditionalFormatting>
  <conditionalFormatting sqref="I91">
    <cfRule type="notContainsBlanks" dxfId="2913" priority="1302">
      <formula>LEN(TRIM(I91))&gt;0</formula>
    </cfRule>
  </conditionalFormatting>
  <conditionalFormatting sqref="K85">
    <cfRule type="expression" dxfId="2912" priority="1300">
      <formula>J85="NO CUMPLE"</formula>
    </cfRule>
    <cfRule type="expression" dxfId="2911" priority="1301">
      <formula>J85="CUMPLE"</formula>
    </cfRule>
  </conditionalFormatting>
  <conditionalFormatting sqref="K92">
    <cfRule type="expression" dxfId="2910" priority="1310">
      <formula>J92="NO CUMPLE"</formula>
    </cfRule>
    <cfRule type="expression" dxfId="2909" priority="1311">
      <formula>J92="CUMPLE"</formula>
    </cfRule>
  </conditionalFormatting>
  <conditionalFormatting sqref="K93">
    <cfRule type="expression" dxfId="2908" priority="1308">
      <formula>J93="NO CUMPLE"</formula>
    </cfRule>
    <cfRule type="expression" dxfId="2907" priority="1309">
      <formula>J93="CUMPLE"</formula>
    </cfRule>
  </conditionalFormatting>
  <conditionalFormatting sqref="G85">
    <cfRule type="notContainsBlanks" dxfId="2906" priority="1295">
      <formula>LEN(TRIM(G85))&gt;0</formula>
    </cfRule>
  </conditionalFormatting>
  <conditionalFormatting sqref="F85">
    <cfRule type="notContainsBlanks" dxfId="2905" priority="1294">
      <formula>LEN(TRIM(F85))&gt;0</formula>
    </cfRule>
  </conditionalFormatting>
  <conditionalFormatting sqref="E85">
    <cfRule type="notContainsBlanks" dxfId="2904" priority="1293">
      <formula>LEN(TRIM(E85))&gt;0</formula>
    </cfRule>
  </conditionalFormatting>
  <conditionalFormatting sqref="D85">
    <cfRule type="notContainsBlanks" dxfId="2903" priority="1292">
      <formula>LEN(TRIM(D85))&gt;0</formula>
    </cfRule>
  </conditionalFormatting>
  <conditionalFormatting sqref="C85">
    <cfRule type="notContainsBlanks" dxfId="2902" priority="1291">
      <formula>LEN(TRIM(C85))&gt;0</formula>
    </cfRule>
  </conditionalFormatting>
  <conditionalFormatting sqref="I85">
    <cfRule type="notContainsBlanks" dxfId="2901" priority="1290">
      <formula>LEN(TRIM(I85))&gt;0</formula>
    </cfRule>
  </conditionalFormatting>
  <conditionalFormatting sqref="K86">
    <cfRule type="expression" dxfId="2900" priority="1298">
      <formula>J86="NO CUMPLE"</formula>
    </cfRule>
    <cfRule type="expression" dxfId="2899" priority="1299">
      <formula>J86="CUMPLE"</formula>
    </cfRule>
  </conditionalFormatting>
  <conditionalFormatting sqref="K87">
    <cfRule type="expression" dxfId="2898" priority="1296">
      <formula>J87="NO CUMPLE"</formula>
    </cfRule>
    <cfRule type="expression" dxfId="2897" priority="1297">
      <formula>J87="CUMPLE"</formula>
    </cfRule>
  </conditionalFormatting>
  <conditionalFormatting sqref="K88">
    <cfRule type="expression" dxfId="2896" priority="1288">
      <formula>J88="NO CUMPLE"</formula>
    </cfRule>
    <cfRule type="expression" dxfId="2895" priority="1289">
      <formula>J88="CUMPLE"</formula>
    </cfRule>
  </conditionalFormatting>
  <conditionalFormatting sqref="G88">
    <cfRule type="notContainsBlanks" dxfId="2894" priority="1283">
      <formula>LEN(TRIM(G88))&gt;0</formula>
    </cfRule>
  </conditionalFormatting>
  <conditionalFormatting sqref="F88">
    <cfRule type="notContainsBlanks" dxfId="2893" priority="1282">
      <formula>LEN(TRIM(F88))&gt;0</formula>
    </cfRule>
  </conditionalFormatting>
  <conditionalFormatting sqref="E88">
    <cfRule type="notContainsBlanks" dxfId="2892" priority="1281">
      <formula>LEN(TRIM(E88))&gt;0</formula>
    </cfRule>
  </conditionalFormatting>
  <conditionalFormatting sqref="D88">
    <cfRule type="notContainsBlanks" dxfId="2891" priority="1280">
      <formula>LEN(TRIM(D88))&gt;0</formula>
    </cfRule>
  </conditionalFormatting>
  <conditionalFormatting sqref="C88">
    <cfRule type="notContainsBlanks" dxfId="2890" priority="1279">
      <formula>LEN(TRIM(C88))&gt;0</formula>
    </cfRule>
  </conditionalFormatting>
  <conditionalFormatting sqref="I88">
    <cfRule type="notContainsBlanks" dxfId="2889" priority="1278">
      <formula>LEN(TRIM(I88))&gt;0</formula>
    </cfRule>
  </conditionalFormatting>
  <conditionalFormatting sqref="K89">
    <cfRule type="expression" dxfId="2888" priority="1286">
      <formula>J89="NO CUMPLE"</formula>
    </cfRule>
    <cfRule type="expression" dxfId="2887" priority="1287">
      <formula>J89="CUMPLE"</formula>
    </cfRule>
  </conditionalFormatting>
  <conditionalFormatting sqref="K90">
    <cfRule type="expression" dxfId="2886" priority="1284">
      <formula>J90="NO CUMPLE"</formula>
    </cfRule>
    <cfRule type="expression" dxfId="2885" priority="1285">
      <formula>J90="CUMPLE"</formula>
    </cfRule>
  </conditionalFormatting>
  <conditionalFormatting sqref="T79 T82 T85 T88 T91">
    <cfRule type="cellIs" dxfId="2884" priority="1276" operator="equal">
      <formula>"NO"</formula>
    </cfRule>
    <cfRule type="cellIs" dxfId="2883" priority="1277" operator="equal">
      <formula>"SI"</formula>
    </cfRule>
  </conditionalFormatting>
  <conditionalFormatting sqref="S85">
    <cfRule type="cellIs" dxfId="2882" priority="1274" operator="greaterThan">
      <formula>0</formula>
    </cfRule>
    <cfRule type="cellIs" dxfId="2881" priority="1275" operator="equal">
      <formula>0</formula>
    </cfRule>
  </conditionalFormatting>
  <conditionalFormatting sqref="M85">
    <cfRule type="expression" dxfId="2880" priority="1272">
      <formula>L85="NO CUMPLE"</formula>
    </cfRule>
    <cfRule type="expression" dxfId="2879" priority="1273">
      <formula>L85="CUMPLE"</formula>
    </cfRule>
  </conditionalFormatting>
  <conditionalFormatting sqref="M88">
    <cfRule type="expression" dxfId="2878" priority="1270">
      <formula>L88="NO CUMPLE"</formula>
    </cfRule>
    <cfRule type="expression" dxfId="2877" priority="1271">
      <formula>L88="CUMPLE"</formula>
    </cfRule>
  </conditionalFormatting>
  <conditionalFormatting sqref="M91">
    <cfRule type="expression" dxfId="2876" priority="1268">
      <formula>L91="NO CUMPLE"</formula>
    </cfRule>
    <cfRule type="expression" dxfId="2875" priority="1269">
      <formula>L91="CUMPLE"</formula>
    </cfRule>
  </conditionalFormatting>
  <conditionalFormatting sqref="L85 L88 L91">
    <cfRule type="cellIs" dxfId="2874" priority="1266" operator="equal">
      <formula>"NO CUMPLE"</formula>
    </cfRule>
    <cfRule type="cellIs" dxfId="2873" priority="1267" operator="equal">
      <formula>"CUMPLE"</formula>
    </cfRule>
  </conditionalFormatting>
  <conditionalFormatting sqref="L82">
    <cfRule type="cellIs" dxfId="2872" priority="1264" operator="equal">
      <formula>"NO CUMPLE"</formula>
    </cfRule>
    <cfRule type="cellIs" dxfId="2871" priority="1265" operator="equal">
      <formula>"CUMPLE"</formula>
    </cfRule>
  </conditionalFormatting>
  <conditionalFormatting sqref="S82">
    <cfRule type="cellIs" dxfId="2870" priority="1262" operator="greaterThan">
      <formula>0</formula>
    </cfRule>
    <cfRule type="cellIs" dxfId="2869" priority="1263" operator="equal">
      <formula>0</formula>
    </cfRule>
  </conditionalFormatting>
  <conditionalFormatting sqref="F82">
    <cfRule type="notContainsBlanks" dxfId="2868" priority="1261">
      <formula>LEN(TRIM(F82))&gt;0</formula>
    </cfRule>
  </conditionalFormatting>
  <conditionalFormatting sqref="E82">
    <cfRule type="notContainsBlanks" dxfId="2867" priority="1260">
      <formula>LEN(TRIM(E82))&gt;0</formula>
    </cfRule>
  </conditionalFormatting>
  <conditionalFormatting sqref="D82">
    <cfRule type="notContainsBlanks" dxfId="2866" priority="1259">
      <formula>LEN(TRIM(D82))&gt;0</formula>
    </cfRule>
  </conditionalFormatting>
  <conditionalFormatting sqref="C82">
    <cfRule type="notContainsBlanks" dxfId="2865" priority="1258">
      <formula>LEN(TRIM(C82))&gt;0</formula>
    </cfRule>
  </conditionalFormatting>
  <conditionalFormatting sqref="K82">
    <cfRule type="expression" dxfId="2864" priority="1256">
      <formula>J82="NO CUMPLE"</formula>
    </cfRule>
    <cfRule type="expression" dxfId="2863" priority="1257">
      <formula>J82="CUMPLE"</formula>
    </cfRule>
  </conditionalFormatting>
  <conditionalFormatting sqref="K83">
    <cfRule type="expression" dxfId="2862" priority="1254">
      <formula>J83="NO CUMPLE"</formula>
    </cfRule>
    <cfRule type="expression" dxfId="2861" priority="1255">
      <formula>J83="CUMPLE"</formula>
    </cfRule>
  </conditionalFormatting>
  <conditionalFormatting sqref="K84">
    <cfRule type="expression" dxfId="2860" priority="1252">
      <formula>J84="NO CUMPLE"</formula>
    </cfRule>
    <cfRule type="expression" dxfId="2859" priority="1253">
      <formula>J84="CUMPLE"</formula>
    </cfRule>
  </conditionalFormatting>
  <conditionalFormatting sqref="M82">
    <cfRule type="expression" dxfId="2858" priority="1250">
      <formula>L82="NO CUMPLE"</formula>
    </cfRule>
    <cfRule type="expression" dxfId="2857" priority="1251">
      <formula>L82="CUMPLE"</formula>
    </cfRule>
  </conditionalFormatting>
  <conditionalFormatting sqref="N82 N85 N91 N88">
    <cfRule type="expression" dxfId="2856" priority="1247">
      <formula>N82=" "</formula>
    </cfRule>
    <cfRule type="expression" dxfId="2855" priority="1248">
      <formula>N82="NO PRESENTÓ CERTIFICADO"</formula>
    </cfRule>
    <cfRule type="expression" dxfId="2854" priority="1249">
      <formula>N82="PRESENTÓ CERTIFICADO"</formula>
    </cfRule>
  </conditionalFormatting>
  <conditionalFormatting sqref="P82 P85 P91 P88">
    <cfRule type="expression" dxfId="2853" priority="1234">
      <formula>Q82="NO SUBSANABLE"</formula>
    </cfRule>
    <cfRule type="expression" dxfId="2852" priority="1236">
      <formula>Q82="REQUERIMIENTOS SUBSANADOS"</formula>
    </cfRule>
    <cfRule type="expression" dxfId="2851" priority="1237">
      <formula>Q82="PENDIENTES POR SUBSANAR"</formula>
    </cfRule>
    <cfRule type="expression" dxfId="2850" priority="1242">
      <formula>Q82="SIN OBSERVACIÓN"</formula>
    </cfRule>
    <cfRule type="containsBlanks" dxfId="2849" priority="1243">
      <formula>LEN(TRIM(P82))=0</formula>
    </cfRule>
  </conditionalFormatting>
  <conditionalFormatting sqref="O82 O85 O91 O88">
    <cfRule type="cellIs" dxfId="2848" priority="1235" operator="equal">
      <formula>"PENDIENTE POR DESCRIPCIÓN"</formula>
    </cfRule>
    <cfRule type="cellIs" dxfId="2847" priority="1239" operator="equal">
      <formula>"DESCRIPCIÓN INSUFICIENTE"</formula>
    </cfRule>
    <cfRule type="cellIs" dxfId="2846" priority="1240" operator="equal">
      <formula>"NO ESTÁ ACORDE A ITEM 5.2.1 (T.R.)"</formula>
    </cfRule>
    <cfRule type="cellIs" dxfId="2845" priority="1241" operator="equal">
      <formula>"ACORDE A ITEM 5.2.1 (T.R.)"</formula>
    </cfRule>
  </conditionalFormatting>
  <conditionalFormatting sqref="Q82 Q85 Q91 Q88">
    <cfRule type="containsBlanks" dxfId="2844" priority="1229">
      <formula>LEN(TRIM(Q82))=0</formula>
    </cfRule>
    <cfRule type="cellIs" dxfId="2843" priority="1238" operator="equal">
      <formula>"REQUERIMIENTOS SUBSANADOS"</formula>
    </cfRule>
    <cfRule type="containsText" dxfId="2842" priority="1244" operator="containsText" text="NO SUBSANABLE">
      <formula>NOT(ISERROR(SEARCH("NO SUBSANABLE",Q82)))</formula>
    </cfRule>
    <cfRule type="containsText" dxfId="2841" priority="1245" operator="containsText" text="PENDIENTES POR SUBSANAR">
      <formula>NOT(ISERROR(SEARCH("PENDIENTES POR SUBSANAR",Q82)))</formula>
    </cfRule>
    <cfRule type="containsText" dxfId="2840" priority="1246" operator="containsText" text="SIN OBSERVACIÓN">
      <formula>NOT(ISERROR(SEARCH("SIN OBSERVACIÓN",Q82)))</formula>
    </cfRule>
  </conditionalFormatting>
  <conditionalFormatting sqref="R82 R85 R91 R88">
    <cfRule type="containsBlanks" dxfId="2839" priority="1228">
      <formula>LEN(TRIM(R82))=0</formula>
    </cfRule>
    <cfRule type="cellIs" dxfId="2838" priority="1230" operator="equal">
      <formula>"NO CUMPLEN CON LO SOLICITADO"</formula>
    </cfRule>
    <cfRule type="cellIs" dxfId="2837" priority="1231" operator="equal">
      <formula>"CUMPLEN CON LO SOLICITADO"</formula>
    </cfRule>
    <cfRule type="cellIs" dxfId="2836" priority="1232" operator="equal">
      <formula>"PENDIENTES"</formula>
    </cfRule>
    <cfRule type="cellIs" dxfId="2835" priority="1233" operator="equal">
      <formula>"NINGUNO"</formula>
    </cfRule>
  </conditionalFormatting>
  <conditionalFormatting sqref="H82">
    <cfRule type="notContainsBlanks" dxfId="2834" priority="1227">
      <formula>LEN(TRIM(H82))&gt;0</formula>
    </cfRule>
  </conditionalFormatting>
  <conditionalFormatting sqref="G82">
    <cfRule type="notContainsBlanks" dxfId="2833" priority="1226">
      <formula>LEN(TRIM(G82))&gt;0</formula>
    </cfRule>
  </conditionalFormatting>
  <conditionalFormatting sqref="I82">
    <cfRule type="notContainsBlanks" dxfId="2832" priority="1225">
      <formula>LEN(TRIM(I82))&gt;0</formula>
    </cfRule>
  </conditionalFormatting>
  <conditionalFormatting sqref="K101">
    <cfRule type="expression" dxfId="2831" priority="1223">
      <formula>J101="NO CUMPLE"</formula>
    </cfRule>
    <cfRule type="expression" dxfId="2830" priority="1224">
      <formula>J101="CUMPLE"</formula>
    </cfRule>
  </conditionalFormatting>
  <conditionalFormatting sqref="M101">
    <cfRule type="expression" dxfId="2829" priority="1221">
      <formula>L101="NO CUMPLE"</formula>
    </cfRule>
    <cfRule type="expression" dxfId="2828" priority="1222">
      <formula>L101="CUMPLE"</formula>
    </cfRule>
  </conditionalFormatting>
  <conditionalFormatting sqref="N101">
    <cfRule type="expression" dxfId="2827" priority="1218">
      <formula>N101=" "</formula>
    </cfRule>
    <cfRule type="expression" dxfId="2826" priority="1219">
      <formula>N101="NO PRESENTÓ CERTIFICADO"</formula>
    </cfRule>
    <cfRule type="expression" dxfId="2825" priority="1220">
      <formula>N101="PRESENTÓ CERTIFICADO"</formula>
    </cfRule>
  </conditionalFormatting>
  <conditionalFormatting sqref="J101:J115">
    <cfRule type="cellIs" dxfId="2824" priority="1216" operator="equal">
      <formula>"NO CUMPLE"</formula>
    </cfRule>
    <cfRule type="cellIs" dxfId="2823" priority="1217" operator="equal">
      <formula>"CUMPLE"</formula>
    </cfRule>
  </conditionalFormatting>
  <conditionalFormatting sqref="L101">
    <cfRule type="cellIs" dxfId="2822" priority="1214" operator="equal">
      <formula>"NO CUMPLE"</formula>
    </cfRule>
    <cfRule type="cellIs" dxfId="2821" priority="1215" operator="equal">
      <formula>"CUMPLE"</formula>
    </cfRule>
  </conditionalFormatting>
  <conditionalFormatting sqref="S101 S110 S113">
    <cfRule type="cellIs" dxfId="2820" priority="1212" operator="greaterThan">
      <formula>0</formula>
    </cfRule>
    <cfRule type="cellIs" dxfId="2819" priority="1213" operator="equal">
      <formula>0</formula>
    </cfRule>
  </conditionalFormatting>
  <conditionalFormatting sqref="P101">
    <cfRule type="expression" dxfId="2818" priority="1195">
      <formula>Q101="NO SUBSANABLE"</formula>
    </cfRule>
    <cfRule type="expression" dxfId="2817" priority="1201">
      <formula>Q101="REQUERIMIENTOS SUBSANADOS"</formula>
    </cfRule>
    <cfRule type="expression" dxfId="2816" priority="1202">
      <formula>Q101="PENDIENTES POR SUBSANAR"</formula>
    </cfRule>
    <cfRule type="expression" dxfId="2815" priority="1207">
      <formula>Q101="SIN OBSERVACIÓN"</formula>
    </cfRule>
    <cfRule type="containsBlanks" dxfId="2814" priority="1208">
      <formula>LEN(TRIM(P101))=0</formula>
    </cfRule>
  </conditionalFormatting>
  <conditionalFormatting sqref="O101">
    <cfRule type="cellIs" dxfId="2813" priority="1200" operator="equal">
      <formula>"PENDIENTE POR DESCRIPCIÓN"</formula>
    </cfRule>
    <cfRule type="cellIs" dxfId="2812" priority="1204" operator="equal">
      <formula>"DESCRIPCIÓN INSUFICIENTE"</formula>
    </cfRule>
    <cfRule type="cellIs" dxfId="2811" priority="1205" operator="equal">
      <formula>"NO ESTÁ ACORDE A ITEM 5.2.1 (T.R.)"</formula>
    </cfRule>
    <cfRule type="cellIs" dxfId="2810" priority="1206" operator="equal">
      <formula>"ACORDE A ITEM 5.2.1 (T.R.)"</formula>
    </cfRule>
  </conditionalFormatting>
  <conditionalFormatting sqref="Q101">
    <cfRule type="containsBlanks" dxfId="2809" priority="1190">
      <formula>LEN(TRIM(Q101))=0</formula>
    </cfRule>
    <cfRule type="cellIs" dxfId="2808" priority="1203" operator="equal">
      <formula>"REQUERIMIENTOS SUBSANADOS"</formula>
    </cfRule>
    <cfRule type="containsText" dxfId="2807" priority="1209" operator="containsText" text="NO SUBSANABLE">
      <formula>NOT(ISERROR(SEARCH("NO SUBSANABLE",Q101)))</formula>
    </cfRule>
    <cfRule type="containsText" dxfId="2806" priority="1210" operator="containsText" text="PENDIENTES POR SUBSANAR">
      <formula>NOT(ISERROR(SEARCH("PENDIENTES POR SUBSANAR",Q101)))</formula>
    </cfRule>
    <cfRule type="containsText" dxfId="2805" priority="1211" operator="containsText" text="SIN OBSERVACIÓN">
      <formula>NOT(ISERROR(SEARCH("SIN OBSERVACIÓN",Q101)))</formula>
    </cfRule>
  </conditionalFormatting>
  <conditionalFormatting sqref="K102">
    <cfRule type="expression" dxfId="2804" priority="1198">
      <formula>J102="NO CUMPLE"</formula>
    </cfRule>
    <cfRule type="expression" dxfId="2803" priority="1199">
      <formula>J102="CUMPLE"</formula>
    </cfRule>
  </conditionalFormatting>
  <conditionalFormatting sqref="K103">
    <cfRule type="expression" dxfId="2802" priority="1196">
      <formula>J103="NO CUMPLE"</formula>
    </cfRule>
    <cfRule type="expression" dxfId="2801" priority="1197">
      <formula>J103="CUMPLE"</formula>
    </cfRule>
  </conditionalFormatting>
  <conditionalFormatting sqref="R101">
    <cfRule type="containsBlanks" dxfId="2800" priority="1189">
      <formula>LEN(TRIM(R101))=0</formula>
    </cfRule>
    <cfRule type="cellIs" dxfId="2799" priority="1191" operator="equal">
      <formula>"NO CUMPLEN CON LO SOLICITADO"</formula>
    </cfRule>
    <cfRule type="cellIs" dxfId="2798" priority="1192" operator="equal">
      <formula>"CUMPLEN CON LO SOLICITADO"</formula>
    </cfRule>
    <cfRule type="cellIs" dxfId="2797" priority="1193" operator="equal">
      <formula>"PENDIENTES"</formula>
    </cfRule>
    <cfRule type="cellIs" dxfId="2796" priority="1194" operator="equal">
      <formula>"NINGUNO"</formula>
    </cfRule>
  </conditionalFormatting>
  <conditionalFormatting sqref="K113">
    <cfRule type="expression" dxfId="2795" priority="1176">
      <formula>J113="NO CUMPLE"</formula>
    </cfRule>
    <cfRule type="expression" dxfId="2794" priority="1177">
      <formula>J113="CUMPLE"</formula>
    </cfRule>
  </conditionalFormatting>
  <conditionalFormatting sqref="T116">
    <cfRule type="cellIs" dxfId="2793" priority="1187" operator="equal">
      <formula>"NO CUMPLE"</formula>
    </cfRule>
    <cfRule type="cellIs" dxfId="2792" priority="1188" operator="equal">
      <formula>"CUMPLE"</formula>
    </cfRule>
  </conditionalFormatting>
  <conditionalFormatting sqref="B116">
    <cfRule type="cellIs" dxfId="2791" priority="1185" operator="equal">
      <formula>"NO CUMPLE CON LA EXPERIENCIA REQUERIDA"</formula>
    </cfRule>
    <cfRule type="cellIs" dxfId="2790" priority="1186" operator="equal">
      <formula>"CUMPLE CON LA EXPERIENCIA REQUERIDA"</formula>
    </cfRule>
  </conditionalFormatting>
  <conditionalFormatting sqref="H101 H107 H110 H113">
    <cfRule type="notContainsBlanks" dxfId="2789" priority="1184">
      <formula>LEN(TRIM(H101))&gt;0</formula>
    </cfRule>
  </conditionalFormatting>
  <conditionalFormatting sqref="G101">
    <cfRule type="notContainsBlanks" dxfId="2788" priority="1183">
      <formula>LEN(TRIM(G101))&gt;0</formula>
    </cfRule>
  </conditionalFormatting>
  <conditionalFormatting sqref="F101">
    <cfRule type="notContainsBlanks" dxfId="2787" priority="1182">
      <formula>LEN(TRIM(F101))&gt;0</formula>
    </cfRule>
  </conditionalFormatting>
  <conditionalFormatting sqref="E101">
    <cfRule type="notContainsBlanks" dxfId="2786" priority="1181">
      <formula>LEN(TRIM(E101))&gt;0</formula>
    </cfRule>
  </conditionalFormatting>
  <conditionalFormatting sqref="D101">
    <cfRule type="notContainsBlanks" dxfId="2785" priority="1180">
      <formula>LEN(TRIM(D101))&gt;0</formula>
    </cfRule>
  </conditionalFormatting>
  <conditionalFormatting sqref="C101">
    <cfRule type="notContainsBlanks" dxfId="2784" priority="1179">
      <formula>LEN(TRIM(C101))&gt;0</formula>
    </cfRule>
  </conditionalFormatting>
  <conditionalFormatting sqref="I101">
    <cfRule type="notContainsBlanks" dxfId="2783" priority="1178">
      <formula>LEN(TRIM(I101))&gt;0</formula>
    </cfRule>
  </conditionalFormatting>
  <conditionalFormatting sqref="G113">
    <cfRule type="notContainsBlanks" dxfId="2782" priority="1171">
      <formula>LEN(TRIM(G113))&gt;0</formula>
    </cfRule>
  </conditionalFormatting>
  <conditionalFormatting sqref="F113">
    <cfRule type="notContainsBlanks" dxfId="2781" priority="1170">
      <formula>LEN(TRIM(F113))&gt;0</formula>
    </cfRule>
  </conditionalFormatting>
  <conditionalFormatting sqref="E113">
    <cfRule type="notContainsBlanks" dxfId="2780" priority="1169">
      <formula>LEN(TRIM(E113))&gt;0</formula>
    </cfRule>
  </conditionalFormatting>
  <conditionalFormatting sqref="D113">
    <cfRule type="notContainsBlanks" dxfId="2779" priority="1168">
      <formula>LEN(TRIM(D113))&gt;0</formula>
    </cfRule>
  </conditionalFormatting>
  <conditionalFormatting sqref="C113">
    <cfRule type="notContainsBlanks" dxfId="2778" priority="1167">
      <formula>LEN(TRIM(C113))&gt;0</formula>
    </cfRule>
  </conditionalFormatting>
  <conditionalFormatting sqref="I113">
    <cfRule type="notContainsBlanks" dxfId="2777" priority="1166">
      <formula>LEN(TRIM(I113))&gt;0</formula>
    </cfRule>
  </conditionalFormatting>
  <conditionalFormatting sqref="K107">
    <cfRule type="expression" dxfId="2776" priority="1164">
      <formula>J107="NO CUMPLE"</formula>
    </cfRule>
    <cfRule type="expression" dxfId="2775" priority="1165">
      <formula>J107="CUMPLE"</formula>
    </cfRule>
  </conditionalFormatting>
  <conditionalFormatting sqref="K114">
    <cfRule type="expression" dxfId="2774" priority="1174">
      <formula>J114="NO CUMPLE"</formula>
    </cfRule>
    <cfRule type="expression" dxfId="2773" priority="1175">
      <formula>J114="CUMPLE"</formula>
    </cfRule>
  </conditionalFormatting>
  <conditionalFormatting sqref="K115">
    <cfRule type="expression" dxfId="2772" priority="1172">
      <formula>J115="NO CUMPLE"</formula>
    </cfRule>
    <cfRule type="expression" dxfId="2771" priority="1173">
      <formula>J115="CUMPLE"</formula>
    </cfRule>
  </conditionalFormatting>
  <conditionalFormatting sqref="G107">
    <cfRule type="notContainsBlanks" dxfId="2770" priority="1159">
      <formula>LEN(TRIM(G107))&gt;0</formula>
    </cfRule>
  </conditionalFormatting>
  <conditionalFormatting sqref="F107">
    <cfRule type="notContainsBlanks" dxfId="2769" priority="1158">
      <formula>LEN(TRIM(F107))&gt;0</formula>
    </cfRule>
  </conditionalFormatting>
  <conditionalFormatting sqref="E107">
    <cfRule type="notContainsBlanks" dxfId="2768" priority="1157">
      <formula>LEN(TRIM(E107))&gt;0</formula>
    </cfRule>
  </conditionalFormatting>
  <conditionalFormatting sqref="D107">
    <cfRule type="notContainsBlanks" dxfId="2767" priority="1156">
      <formula>LEN(TRIM(D107))&gt;0</formula>
    </cfRule>
  </conditionalFormatting>
  <conditionalFormatting sqref="C107">
    <cfRule type="notContainsBlanks" dxfId="2766" priority="1155">
      <formula>LEN(TRIM(C107))&gt;0</formula>
    </cfRule>
  </conditionalFormatting>
  <conditionalFormatting sqref="I107">
    <cfRule type="notContainsBlanks" dxfId="2765" priority="1154">
      <formula>LEN(TRIM(I107))&gt;0</formula>
    </cfRule>
  </conditionalFormatting>
  <conditionalFormatting sqref="K108">
    <cfRule type="expression" dxfId="2764" priority="1162">
      <formula>J108="NO CUMPLE"</formula>
    </cfRule>
    <cfRule type="expression" dxfId="2763" priority="1163">
      <formula>J108="CUMPLE"</formula>
    </cfRule>
  </conditionalFormatting>
  <conditionalFormatting sqref="K109">
    <cfRule type="expression" dxfId="2762" priority="1160">
      <formula>J109="NO CUMPLE"</formula>
    </cfRule>
    <cfRule type="expression" dxfId="2761" priority="1161">
      <formula>J109="CUMPLE"</formula>
    </cfRule>
  </conditionalFormatting>
  <conditionalFormatting sqref="K110">
    <cfRule type="expression" dxfId="2760" priority="1152">
      <formula>J110="NO CUMPLE"</formula>
    </cfRule>
    <cfRule type="expression" dxfId="2759" priority="1153">
      <formula>J110="CUMPLE"</formula>
    </cfRule>
  </conditionalFormatting>
  <conditionalFormatting sqref="G110">
    <cfRule type="notContainsBlanks" dxfId="2758" priority="1147">
      <formula>LEN(TRIM(G110))&gt;0</formula>
    </cfRule>
  </conditionalFormatting>
  <conditionalFormatting sqref="F110">
    <cfRule type="notContainsBlanks" dxfId="2757" priority="1146">
      <formula>LEN(TRIM(F110))&gt;0</formula>
    </cfRule>
  </conditionalFormatting>
  <conditionalFormatting sqref="E110">
    <cfRule type="notContainsBlanks" dxfId="2756" priority="1145">
      <formula>LEN(TRIM(E110))&gt;0</formula>
    </cfRule>
  </conditionalFormatting>
  <conditionalFormatting sqref="D110">
    <cfRule type="notContainsBlanks" dxfId="2755" priority="1144">
      <formula>LEN(TRIM(D110))&gt;0</formula>
    </cfRule>
  </conditionalFormatting>
  <conditionalFormatting sqref="C110">
    <cfRule type="notContainsBlanks" dxfId="2754" priority="1143">
      <formula>LEN(TRIM(C110))&gt;0</formula>
    </cfRule>
  </conditionalFormatting>
  <conditionalFormatting sqref="I110">
    <cfRule type="notContainsBlanks" dxfId="2753" priority="1142">
      <formula>LEN(TRIM(I110))&gt;0</formula>
    </cfRule>
  </conditionalFormatting>
  <conditionalFormatting sqref="K111">
    <cfRule type="expression" dxfId="2752" priority="1150">
      <formula>J111="NO CUMPLE"</formula>
    </cfRule>
    <cfRule type="expression" dxfId="2751" priority="1151">
      <formula>J111="CUMPLE"</formula>
    </cfRule>
  </conditionalFormatting>
  <conditionalFormatting sqref="K112">
    <cfRule type="expression" dxfId="2750" priority="1148">
      <formula>J112="NO CUMPLE"</formula>
    </cfRule>
    <cfRule type="expression" dxfId="2749" priority="1149">
      <formula>J112="CUMPLE"</formula>
    </cfRule>
  </conditionalFormatting>
  <conditionalFormatting sqref="T101 T104 T107 T110 T113">
    <cfRule type="cellIs" dxfId="2748" priority="1140" operator="equal">
      <formula>"NO"</formula>
    </cfRule>
    <cfRule type="cellIs" dxfId="2747" priority="1141" operator="equal">
      <formula>"SI"</formula>
    </cfRule>
  </conditionalFormatting>
  <conditionalFormatting sqref="S107">
    <cfRule type="cellIs" dxfId="2746" priority="1138" operator="greaterThan">
      <formula>0</formula>
    </cfRule>
    <cfRule type="cellIs" dxfId="2745" priority="1139" operator="equal">
      <formula>0</formula>
    </cfRule>
  </conditionalFormatting>
  <conditionalFormatting sqref="M107">
    <cfRule type="expression" dxfId="2744" priority="1136">
      <formula>L107="NO CUMPLE"</formula>
    </cfRule>
    <cfRule type="expression" dxfId="2743" priority="1137">
      <formula>L107="CUMPLE"</formula>
    </cfRule>
  </conditionalFormatting>
  <conditionalFormatting sqref="M110">
    <cfRule type="expression" dxfId="2742" priority="1134">
      <formula>L110="NO CUMPLE"</formula>
    </cfRule>
    <cfRule type="expression" dxfId="2741" priority="1135">
      <formula>L110="CUMPLE"</formula>
    </cfRule>
  </conditionalFormatting>
  <conditionalFormatting sqref="M113">
    <cfRule type="expression" dxfId="2740" priority="1132">
      <formula>L113="NO CUMPLE"</formula>
    </cfRule>
    <cfRule type="expression" dxfId="2739" priority="1133">
      <formula>L113="CUMPLE"</formula>
    </cfRule>
  </conditionalFormatting>
  <conditionalFormatting sqref="L107 L110 L113">
    <cfRule type="cellIs" dxfId="2738" priority="1130" operator="equal">
      <formula>"NO CUMPLE"</formula>
    </cfRule>
    <cfRule type="cellIs" dxfId="2737" priority="1131" operator="equal">
      <formula>"CUMPLE"</formula>
    </cfRule>
  </conditionalFormatting>
  <conditionalFormatting sqref="L104">
    <cfRule type="cellIs" dxfId="2736" priority="1128" operator="equal">
      <formula>"NO CUMPLE"</formula>
    </cfRule>
    <cfRule type="cellIs" dxfId="2735" priority="1129" operator="equal">
      <formula>"CUMPLE"</formula>
    </cfRule>
  </conditionalFormatting>
  <conditionalFormatting sqref="S104">
    <cfRule type="cellIs" dxfId="2734" priority="1126" operator="greaterThan">
      <formula>0</formula>
    </cfRule>
    <cfRule type="cellIs" dxfId="2733" priority="1127" operator="equal">
      <formula>0</formula>
    </cfRule>
  </conditionalFormatting>
  <conditionalFormatting sqref="F104">
    <cfRule type="notContainsBlanks" dxfId="2732" priority="1125">
      <formula>LEN(TRIM(F104))&gt;0</formula>
    </cfRule>
  </conditionalFormatting>
  <conditionalFormatting sqref="E104">
    <cfRule type="notContainsBlanks" dxfId="2731" priority="1124">
      <formula>LEN(TRIM(E104))&gt;0</formula>
    </cfRule>
  </conditionalFormatting>
  <conditionalFormatting sqref="D104">
    <cfRule type="notContainsBlanks" dxfId="2730" priority="1123">
      <formula>LEN(TRIM(D104))&gt;0</formula>
    </cfRule>
  </conditionalFormatting>
  <conditionalFormatting sqref="C104">
    <cfRule type="notContainsBlanks" dxfId="2729" priority="1122">
      <formula>LEN(TRIM(C104))&gt;0</formula>
    </cfRule>
  </conditionalFormatting>
  <conditionalFormatting sqref="K104">
    <cfRule type="expression" dxfId="2728" priority="1120">
      <formula>J104="NO CUMPLE"</formula>
    </cfRule>
    <cfRule type="expression" dxfId="2727" priority="1121">
      <formula>J104="CUMPLE"</formula>
    </cfRule>
  </conditionalFormatting>
  <conditionalFormatting sqref="K105">
    <cfRule type="expression" dxfId="2726" priority="1118">
      <formula>J105="NO CUMPLE"</formula>
    </cfRule>
    <cfRule type="expression" dxfId="2725" priority="1119">
      <formula>J105="CUMPLE"</formula>
    </cfRule>
  </conditionalFormatting>
  <conditionalFormatting sqref="K106">
    <cfRule type="expression" dxfId="2724" priority="1116">
      <formula>J106="NO CUMPLE"</formula>
    </cfRule>
    <cfRule type="expression" dxfId="2723" priority="1117">
      <formula>J106="CUMPLE"</formula>
    </cfRule>
  </conditionalFormatting>
  <conditionalFormatting sqref="M104">
    <cfRule type="expression" dxfId="2722" priority="1114">
      <formula>L104="NO CUMPLE"</formula>
    </cfRule>
    <cfRule type="expression" dxfId="2721" priority="1115">
      <formula>L104="CUMPLE"</formula>
    </cfRule>
  </conditionalFormatting>
  <conditionalFormatting sqref="N104 N107 N113 N110">
    <cfRule type="expression" dxfId="2720" priority="1111">
      <formula>N104=" "</formula>
    </cfRule>
    <cfRule type="expression" dxfId="2719" priority="1112">
      <formula>N104="NO PRESENTÓ CERTIFICADO"</formula>
    </cfRule>
    <cfRule type="expression" dxfId="2718" priority="1113">
      <formula>N104="PRESENTÓ CERTIFICADO"</formula>
    </cfRule>
  </conditionalFormatting>
  <conditionalFormatting sqref="P104 P107 P113 P110">
    <cfRule type="expression" dxfId="2717" priority="1098">
      <formula>Q104="NO SUBSANABLE"</formula>
    </cfRule>
    <cfRule type="expression" dxfId="2716" priority="1100">
      <formula>Q104="REQUERIMIENTOS SUBSANADOS"</formula>
    </cfRule>
    <cfRule type="expression" dxfId="2715" priority="1101">
      <formula>Q104="PENDIENTES POR SUBSANAR"</formula>
    </cfRule>
    <cfRule type="expression" dxfId="2714" priority="1106">
      <formula>Q104="SIN OBSERVACIÓN"</formula>
    </cfRule>
    <cfRule type="containsBlanks" dxfId="2713" priority="1107">
      <formula>LEN(TRIM(P104))=0</formula>
    </cfRule>
  </conditionalFormatting>
  <conditionalFormatting sqref="O104 O107 O113 O110">
    <cfRule type="cellIs" dxfId="2712" priority="1099" operator="equal">
      <formula>"PENDIENTE POR DESCRIPCIÓN"</formula>
    </cfRule>
    <cfRule type="cellIs" dxfId="2711" priority="1103" operator="equal">
      <formula>"DESCRIPCIÓN INSUFICIENTE"</formula>
    </cfRule>
    <cfRule type="cellIs" dxfId="2710" priority="1104" operator="equal">
      <formula>"NO ESTÁ ACORDE A ITEM 5.2.1 (T.R.)"</formula>
    </cfRule>
    <cfRule type="cellIs" dxfId="2709" priority="1105" operator="equal">
      <formula>"ACORDE A ITEM 5.2.1 (T.R.)"</formula>
    </cfRule>
  </conditionalFormatting>
  <conditionalFormatting sqref="Q104 Q107 Q113 Q110">
    <cfRule type="containsBlanks" dxfId="2708" priority="1093">
      <formula>LEN(TRIM(Q104))=0</formula>
    </cfRule>
    <cfRule type="cellIs" dxfId="2707" priority="1102" operator="equal">
      <formula>"REQUERIMIENTOS SUBSANADOS"</formula>
    </cfRule>
    <cfRule type="containsText" dxfId="2706" priority="1108" operator="containsText" text="NO SUBSANABLE">
      <formula>NOT(ISERROR(SEARCH("NO SUBSANABLE",Q104)))</formula>
    </cfRule>
    <cfRule type="containsText" dxfId="2705" priority="1109" operator="containsText" text="PENDIENTES POR SUBSANAR">
      <formula>NOT(ISERROR(SEARCH("PENDIENTES POR SUBSANAR",Q104)))</formula>
    </cfRule>
    <cfRule type="containsText" dxfId="2704" priority="1110" operator="containsText" text="SIN OBSERVACIÓN">
      <formula>NOT(ISERROR(SEARCH("SIN OBSERVACIÓN",Q104)))</formula>
    </cfRule>
  </conditionalFormatting>
  <conditionalFormatting sqref="R104 R107 R113 R110">
    <cfRule type="containsBlanks" dxfId="2703" priority="1092">
      <formula>LEN(TRIM(R104))=0</formula>
    </cfRule>
    <cfRule type="cellIs" dxfId="2702" priority="1094" operator="equal">
      <formula>"NO CUMPLEN CON LO SOLICITADO"</formula>
    </cfRule>
    <cfRule type="cellIs" dxfId="2701" priority="1095" operator="equal">
      <formula>"CUMPLEN CON LO SOLICITADO"</formula>
    </cfRule>
    <cfRule type="cellIs" dxfId="2700" priority="1096" operator="equal">
      <formula>"PENDIENTES"</formula>
    </cfRule>
    <cfRule type="cellIs" dxfId="2699" priority="1097" operator="equal">
      <formula>"NINGUNO"</formula>
    </cfRule>
  </conditionalFormatting>
  <conditionalFormatting sqref="H104">
    <cfRule type="notContainsBlanks" dxfId="2698" priority="1091">
      <formula>LEN(TRIM(H104))&gt;0</formula>
    </cfRule>
  </conditionalFormatting>
  <conditionalFormatting sqref="G104">
    <cfRule type="notContainsBlanks" dxfId="2697" priority="1090">
      <formula>LEN(TRIM(G104))&gt;0</formula>
    </cfRule>
  </conditionalFormatting>
  <conditionalFormatting sqref="I104">
    <cfRule type="notContainsBlanks" dxfId="2696" priority="1089">
      <formula>LEN(TRIM(I104))&gt;0</formula>
    </cfRule>
  </conditionalFormatting>
  <conditionalFormatting sqref="K123">
    <cfRule type="expression" dxfId="2695" priority="1087">
      <formula>J123="NO CUMPLE"</formula>
    </cfRule>
    <cfRule type="expression" dxfId="2694" priority="1088">
      <formula>J123="CUMPLE"</formula>
    </cfRule>
  </conditionalFormatting>
  <conditionalFormatting sqref="M123">
    <cfRule type="expression" dxfId="2693" priority="1085">
      <formula>L123="NO CUMPLE"</formula>
    </cfRule>
    <cfRule type="expression" dxfId="2692" priority="1086">
      <formula>L123="CUMPLE"</formula>
    </cfRule>
  </conditionalFormatting>
  <conditionalFormatting sqref="N123">
    <cfRule type="expression" dxfId="2691" priority="1082">
      <formula>N123=" "</formula>
    </cfRule>
    <cfRule type="expression" dxfId="2690" priority="1083">
      <formula>N123="NO PRESENTÓ CERTIFICADO"</formula>
    </cfRule>
    <cfRule type="expression" dxfId="2689" priority="1084">
      <formula>N123="PRESENTÓ CERTIFICADO"</formula>
    </cfRule>
  </conditionalFormatting>
  <conditionalFormatting sqref="J123:J137">
    <cfRule type="cellIs" dxfId="2688" priority="1080" operator="equal">
      <formula>"NO CUMPLE"</formula>
    </cfRule>
    <cfRule type="cellIs" dxfId="2687" priority="1081" operator="equal">
      <formula>"CUMPLE"</formula>
    </cfRule>
  </conditionalFormatting>
  <conditionalFormatting sqref="L123">
    <cfRule type="cellIs" dxfId="2686" priority="1078" operator="equal">
      <formula>"NO CUMPLE"</formula>
    </cfRule>
    <cfRule type="cellIs" dxfId="2685" priority="1079" operator="equal">
      <formula>"CUMPLE"</formula>
    </cfRule>
  </conditionalFormatting>
  <conditionalFormatting sqref="S123 S132 S135">
    <cfRule type="cellIs" dxfId="2684" priority="1076" operator="greaterThan">
      <formula>0</formula>
    </cfRule>
    <cfRule type="cellIs" dxfId="2683" priority="1077" operator="equal">
      <formula>0</formula>
    </cfRule>
  </conditionalFormatting>
  <conditionalFormatting sqref="P123">
    <cfRule type="expression" dxfId="2682" priority="1059">
      <formula>Q123="NO SUBSANABLE"</formula>
    </cfRule>
    <cfRule type="expression" dxfId="2681" priority="1065">
      <formula>Q123="REQUERIMIENTOS SUBSANADOS"</formula>
    </cfRule>
    <cfRule type="expression" dxfId="2680" priority="1066">
      <formula>Q123="PENDIENTES POR SUBSANAR"</formula>
    </cfRule>
    <cfRule type="expression" dxfId="2679" priority="1071">
      <formula>Q123="SIN OBSERVACIÓN"</formula>
    </cfRule>
    <cfRule type="containsBlanks" dxfId="2678" priority="1072">
      <formula>LEN(TRIM(P123))=0</formula>
    </cfRule>
  </conditionalFormatting>
  <conditionalFormatting sqref="O123">
    <cfRule type="cellIs" dxfId="2677" priority="1064" operator="equal">
      <formula>"PENDIENTE POR DESCRIPCIÓN"</formula>
    </cfRule>
    <cfRule type="cellIs" dxfId="2676" priority="1068" operator="equal">
      <formula>"DESCRIPCIÓN INSUFICIENTE"</formula>
    </cfRule>
    <cfRule type="cellIs" dxfId="2675" priority="1069" operator="equal">
      <formula>"NO ESTÁ ACORDE A ITEM 5.2.1 (T.R.)"</formula>
    </cfRule>
    <cfRule type="cellIs" dxfId="2674" priority="1070" operator="equal">
      <formula>"ACORDE A ITEM 5.2.1 (T.R.)"</formula>
    </cfRule>
  </conditionalFormatting>
  <conditionalFormatting sqref="Q123">
    <cfRule type="containsBlanks" dxfId="2673" priority="1054">
      <formula>LEN(TRIM(Q123))=0</formula>
    </cfRule>
    <cfRule type="cellIs" dxfId="2672" priority="1067" operator="equal">
      <formula>"REQUERIMIENTOS SUBSANADOS"</formula>
    </cfRule>
    <cfRule type="containsText" dxfId="2671" priority="1073" operator="containsText" text="NO SUBSANABLE">
      <formula>NOT(ISERROR(SEARCH("NO SUBSANABLE",Q123)))</formula>
    </cfRule>
    <cfRule type="containsText" dxfId="2670" priority="1074" operator="containsText" text="PENDIENTES POR SUBSANAR">
      <formula>NOT(ISERROR(SEARCH("PENDIENTES POR SUBSANAR",Q123)))</formula>
    </cfRule>
    <cfRule type="containsText" dxfId="2669" priority="1075" operator="containsText" text="SIN OBSERVACIÓN">
      <formula>NOT(ISERROR(SEARCH("SIN OBSERVACIÓN",Q123)))</formula>
    </cfRule>
  </conditionalFormatting>
  <conditionalFormatting sqref="K124">
    <cfRule type="expression" dxfId="2668" priority="1062">
      <formula>J124="NO CUMPLE"</formula>
    </cfRule>
    <cfRule type="expression" dxfId="2667" priority="1063">
      <formula>J124="CUMPLE"</formula>
    </cfRule>
  </conditionalFormatting>
  <conditionalFormatting sqref="K125">
    <cfRule type="expression" dxfId="2666" priority="1060">
      <formula>J125="NO CUMPLE"</formula>
    </cfRule>
    <cfRule type="expression" dxfId="2665" priority="1061">
      <formula>J125="CUMPLE"</formula>
    </cfRule>
  </conditionalFormatting>
  <conditionalFormatting sqref="R123">
    <cfRule type="containsBlanks" dxfId="2664" priority="1053">
      <formula>LEN(TRIM(R123))=0</formula>
    </cfRule>
    <cfRule type="cellIs" dxfId="2663" priority="1055" operator="equal">
      <formula>"NO CUMPLEN CON LO SOLICITADO"</formula>
    </cfRule>
    <cfRule type="cellIs" dxfId="2662" priority="1056" operator="equal">
      <formula>"CUMPLEN CON LO SOLICITADO"</formula>
    </cfRule>
    <cfRule type="cellIs" dxfId="2661" priority="1057" operator="equal">
      <formula>"PENDIENTES"</formula>
    </cfRule>
    <cfRule type="cellIs" dxfId="2660" priority="1058" operator="equal">
      <formula>"NINGUNO"</formula>
    </cfRule>
  </conditionalFormatting>
  <conditionalFormatting sqref="K135">
    <cfRule type="expression" dxfId="2659" priority="1040">
      <formula>J135="NO CUMPLE"</formula>
    </cfRule>
    <cfRule type="expression" dxfId="2658" priority="1041">
      <formula>J135="CUMPLE"</formula>
    </cfRule>
  </conditionalFormatting>
  <conditionalFormatting sqref="T138">
    <cfRule type="cellIs" dxfId="2657" priority="1051" operator="equal">
      <formula>"NO CUMPLE"</formula>
    </cfRule>
    <cfRule type="cellIs" dxfId="2656" priority="1052" operator="equal">
      <formula>"CUMPLE"</formula>
    </cfRule>
  </conditionalFormatting>
  <conditionalFormatting sqref="B138">
    <cfRule type="cellIs" dxfId="2655" priority="1049" operator="equal">
      <formula>"NO CUMPLE CON LA EXPERIENCIA REQUERIDA"</formula>
    </cfRule>
    <cfRule type="cellIs" dxfId="2654" priority="1050" operator="equal">
      <formula>"CUMPLE CON LA EXPERIENCIA REQUERIDA"</formula>
    </cfRule>
  </conditionalFormatting>
  <conditionalFormatting sqref="H123 H129 H132 H135">
    <cfRule type="notContainsBlanks" dxfId="2653" priority="1048">
      <formula>LEN(TRIM(H123))&gt;0</formula>
    </cfRule>
  </conditionalFormatting>
  <conditionalFormatting sqref="G123">
    <cfRule type="notContainsBlanks" dxfId="2652" priority="1047">
      <formula>LEN(TRIM(G123))&gt;0</formula>
    </cfRule>
  </conditionalFormatting>
  <conditionalFormatting sqref="F123">
    <cfRule type="notContainsBlanks" dxfId="2651" priority="1046">
      <formula>LEN(TRIM(F123))&gt;0</formula>
    </cfRule>
  </conditionalFormatting>
  <conditionalFormatting sqref="E123">
    <cfRule type="notContainsBlanks" dxfId="2650" priority="1045">
      <formula>LEN(TRIM(E123))&gt;0</formula>
    </cfRule>
  </conditionalFormatting>
  <conditionalFormatting sqref="D123">
    <cfRule type="notContainsBlanks" dxfId="2649" priority="1044">
      <formula>LEN(TRIM(D123))&gt;0</formula>
    </cfRule>
  </conditionalFormatting>
  <conditionalFormatting sqref="C123">
    <cfRule type="notContainsBlanks" dxfId="2648" priority="1043">
      <formula>LEN(TRIM(C123))&gt;0</formula>
    </cfRule>
  </conditionalFormatting>
  <conditionalFormatting sqref="I123">
    <cfRule type="notContainsBlanks" dxfId="2647" priority="1042">
      <formula>LEN(TRIM(I123))&gt;0</formula>
    </cfRule>
  </conditionalFormatting>
  <conditionalFormatting sqref="G135">
    <cfRule type="notContainsBlanks" dxfId="2646" priority="1035">
      <formula>LEN(TRIM(G135))&gt;0</formula>
    </cfRule>
  </conditionalFormatting>
  <conditionalFormatting sqref="F135">
    <cfRule type="notContainsBlanks" dxfId="2645" priority="1034">
      <formula>LEN(TRIM(F135))&gt;0</formula>
    </cfRule>
  </conditionalFormatting>
  <conditionalFormatting sqref="E135">
    <cfRule type="notContainsBlanks" dxfId="2644" priority="1033">
      <formula>LEN(TRIM(E135))&gt;0</formula>
    </cfRule>
  </conditionalFormatting>
  <conditionalFormatting sqref="D135">
    <cfRule type="notContainsBlanks" dxfId="2643" priority="1032">
      <formula>LEN(TRIM(D135))&gt;0</formula>
    </cfRule>
  </conditionalFormatting>
  <conditionalFormatting sqref="C135">
    <cfRule type="notContainsBlanks" dxfId="2642" priority="1031">
      <formula>LEN(TRIM(C135))&gt;0</formula>
    </cfRule>
  </conditionalFormatting>
  <conditionalFormatting sqref="I135">
    <cfRule type="notContainsBlanks" dxfId="2641" priority="1030">
      <formula>LEN(TRIM(I135))&gt;0</formula>
    </cfRule>
  </conditionalFormatting>
  <conditionalFormatting sqref="K129">
    <cfRule type="expression" dxfId="2640" priority="1028">
      <formula>J129="NO CUMPLE"</formula>
    </cfRule>
    <cfRule type="expression" dxfId="2639" priority="1029">
      <formula>J129="CUMPLE"</formula>
    </cfRule>
  </conditionalFormatting>
  <conditionalFormatting sqref="K136">
    <cfRule type="expression" dxfId="2638" priority="1038">
      <formula>J136="NO CUMPLE"</formula>
    </cfRule>
    <cfRule type="expression" dxfId="2637" priority="1039">
      <formula>J136="CUMPLE"</formula>
    </cfRule>
  </conditionalFormatting>
  <conditionalFormatting sqref="K137">
    <cfRule type="expression" dxfId="2636" priority="1036">
      <formula>J137="NO CUMPLE"</formula>
    </cfRule>
    <cfRule type="expression" dxfId="2635" priority="1037">
      <formula>J137="CUMPLE"</formula>
    </cfRule>
  </conditionalFormatting>
  <conditionalFormatting sqref="G129">
    <cfRule type="notContainsBlanks" dxfId="2634" priority="1023">
      <formula>LEN(TRIM(G129))&gt;0</formula>
    </cfRule>
  </conditionalFormatting>
  <conditionalFormatting sqref="F129">
    <cfRule type="notContainsBlanks" dxfId="2633" priority="1022">
      <formula>LEN(TRIM(F129))&gt;0</formula>
    </cfRule>
  </conditionalFormatting>
  <conditionalFormatting sqref="E129">
    <cfRule type="notContainsBlanks" dxfId="2632" priority="1021">
      <formula>LEN(TRIM(E129))&gt;0</formula>
    </cfRule>
  </conditionalFormatting>
  <conditionalFormatting sqref="D129">
    <cfRule type="notContainsBlanks" dxfId="2631" priority="1020">
      <formula>LEN(TRIM(D129))&gt;0</formula>
    </cfRule>
  </conditionalFormatting>
  <conditionalFormatting sqref="C129">
    <cfRule type="notContainsBlanks" dxfId="2630" priority="1019">
      <formula>LEN(TRIM(C129))&gt;0</formula>
    </cfRule>
  </conditionalFormatting>
  <conditionalFormatting sqref="I129">
    <cfRule type="notContainsBlanks" dxfId="2629" priority="1018">
      <formula>LEN(TRIM(I129))&gt;0</formula>
    </cfRule>
  </conditionalFormatting>
  <conditionalFormatting sqref="K130">
    <cfRule type="expression" dxfId="2628" priority="1026">
      <formula>J130="NO CUMPLE"</formula>
    </cfRule>
    <cfRule type="expression" dxfId="2627" priority="1027">
      <formula>J130="CUMPLE"</formula>
    </cfRule>
  </conditionalFormatting>
  <conditionalFormatting sqref="K131">
    <cfRule type="expression" dxfId="2626" priority="1024">
      <formula>J131="NO CUMPLE"</formula>
    </cfRule>
    <cfRule type="expression" dxfId="2625" priority="1025">
      <formula>J131="CUMPLE"</formula>
    </cfRule>
  </conditionalFormatting>
  <conditionalFormatting sqref="K132">
    <cfRule type="expression" dxfId="2624" priority="1016">
      <formula>J132="NO CUMPLE"</formula>
    </cfRule>
    <cfRule type="expression" dxfId="2623" priority="1017">
      <formula>J132="CUMPLE"</formula>
    </cfRule>
  </conditionalFormatting>
  <conditionalFormatting sqref="G132">
    <cfRule type="notContainsBlanks" dxfId="2622" priority="1011">
      <formula>LEN(TRIM(G132))&gt;0</formula>
    </cfRule>
  </conditionalFormatting>
  <conditionalFormatting sqref="F132">
    <cfRule type="notContainsBlanks" dxfId="2621" priority="1010">
      <formula>LEN(TRIM(F132))&gt;0</formula>
    </cfRule>
  </conditionalFormatting>
  <conditionalFormatting sqref="E132">
    <cfRule type="notContainsBlanks" dxfId="2620" priority="1009">
      <formula>LEN(TRIM(E132))&gt;0</formula>
    </cfRule>
  </conditionalFormatting>
  <conditionalFormatting sqref="D132">
    <cfRule type="notContainsBlanks" dxfId="2619" priority="1008">
      <formula>LEN(TRIM(D132))&gt;0</formula>
    </cfRule>
  </conditionalFormatting>
  <conditionalFormatting sqref="C132">
    <cfRule type="notContainsBlanks" dxfId="2618" priority="1007">
      <formula>LEN(TRIM(C132))&gt;0</formula>
    </cfRule>
  </conditionalFormatting>
  <conditionalFormatting sqref="I132">
    <cfRule type="notContainsBlanks" dxfId="2617" priority="1006">
      <formula>LEN(TRIM(I132))&gt;0</formula>
    </cfRule>
  </conditionalFormatting>
  <conditionalFormatting sqref="K133">
    <cfRule type="expression" dxfId="2616" priority="1014">
      <formula>J133="NO CUMPLE"</formula>
    </cfRule>
    <cfRule type="expression" dxfId="2615" priority="1015">
      <formula>J133="CUMPLE"</formula>
    </cfRule>
  </conditionalFormatting>
  <conditionalFormatting sqref="K134">
    <cfRule type="expression" dxfId="2614" priority="1012">
      <formula>J134="NO CUMPLE"</formula>
    </cfRule>
    <cfRule type="expression" dxfId="2613" priority="1013">
      <formula>J134="CUMPLE"</formula>
    </cfRule>
  </conditionalFormatting>
  <conditionalFormatting sqref="T123 T126 T129 T132 T135">
    <cfRule type="cellIs" dxfId="2612" priority="1004" operator="equal">
      <formula>"NO"</formula>
    </cfRule>
    <cfRule type="cellIs" dxfId="2611" priority="1005" operator="equal">
      <formula>"SI"</formula>
    </cfRule>
  </conditionalFormatting>
  <conditionalFormatting sqref="S129">
    <cfRule type="cellIs" dxfId="2610" priority="1002" operator="greaterThan">
      <formula>0</formula>
    </cfRule>
    <cfRule type="cellIs" dxfId="2609" priority="1003" operator="equal">
      <formula>0</formula>
    </cfRule>
  </conditionalFormatting>
  <conditionalFormatting sqref="M129">
    <cfRule type="expression" dxfId="2608" priority="1000">
      <formula>L129="NO CUMPLE"</formula>
    </cfRule>
    <cfRule type="expression" dxfId="2607" priority="1001">
      <formula>L129="CUMPLE"</formula>
    </cfRule>
  </conditionalFormatting>
  <conditionalFormatting sqref="M132">
    <cfRule type="expression" dxfId="2606" priority="998">
      <formula>L132="NO CUMPLE"</formula>
    </cfRule>
    <cfRule type="expression" dxfId="2605" priority="999">
      <formula>L132="CUMPLE"</formula>
    </cfRule>
  </conditionalFormatting>
  <conditionalFormatting sqref="M135">
    <cfRule type="expression" dxfId="2604" priority="996">
      <formula>L135="NO CUMPLE"</formula>
    </cfRule>
    <cfRule type="expression" dxfId="2603" priority="997">
      <formula>L135="CUMPLE"</formula>
    </cfRule>
  </conditionalFormatting>
  <conditionalFormatting sqref="L129 L132 L135">
    <cfRule type="cellIs" dxfId="2602" priority="994" operator="equal">
      <formula>"NO CUMPLE"</formula>
    </cfRule>
    <cfRule type="cellIs" dxfId="2601" priority="995" operator="equal">
      <formula>"CUMPLE"</formula>
    </cfRule>
  </conditionalFormatting>
  <conditionalFormatting sqref="L126">
    <cfRule type="cellIs" dxfId="2600" priority="992" operator="equal">
      <formula>"NO CUMPLE"</formula>
    </cfRule>
    <cfRule type="cellIs" dxfId="2599" priority="993" operator="equal">
      <formula>"CUMPLE"</formula>
    </cfRule>
  </conditionalFormatting>
  <conditionalFormatting sqref="S126">
    <cfRule type="cellIs" dxfId="2598" priority="990" operator="greaterThan">
      <formula>0</formula>
    </cfRule>
    <cfRule type="cellIs" dxfId="2597" priority="991" operator="equal">
      <formula>0</formula>
    </cfRule>
  </conditionalFormatting>
  <conditionalFormatting sqref="F126">
    <cfRule type="notContainsBlanks" dxfId="2596" priority="989">
      <formula>LEN(TRIM(F126))&gt;0</formula>
    </cfRule>
  </conditionalFormatting>
  <conditionalFormatting sqref="E126">
    <cfRule type="notContainsBlanks" dxfId="2595" priority="988">
      <formula>LEN(TRIM(E126))&gt;0</formula>
    </cfRule>
  </conditionalFormatting>
  <conditionalFormatting sqref="D126">
    <cfRule type="notContainsBlanks" dxfId="2594" priority="987">
      <formula>LEN(TRIM(D126))&gt;0</formula>
    </cfRule>
  </conditionalFormatting>
  <conditionalFormatting sqref="C126">
    <cfRule type="notContainsBlanks" dxfId="2593" priority="986">
      <formula>LEN(TRIM(C126))&gt;0</formula>
    </cfRule>
  </conditionalFormatting>
  <conditionalFormatting sqref="K126">
    <cfRule type="expression" dxfId="2592" priority="984">
      <formula>J126="NO CUMPLE"</formula>
    </cfRule>
    <cfRule type="expression" dxfId="2591" priority="985">
      <formula>J126="CUMPLE"</formula>
    </cfRule>
  </conditionalFormatting>
  <conditionalFormatting sqref="K127">
    <cfRule type="expression" dxfId="2590" priority="982">
      <formula>J127="NO CUMPLE"</formula>
    </cfRule>
    <cfRule type="expression" dxfId="2589" priority="983">
      <formula>J127="CUMPLE"</formula>
    </cfRule>
  </conditionalFormatting>
  <conditionalFormatting sqref="K128">
    <cfRule type="expression" dxfId="2588" priority="980">
      <formula>J128="NO CUMPLE"</formula>
    </cfRule>
    <cfRule type="expression" dxfId="2587" priority="981">
      <formula>J128="CUMPLE"</formula>
    </cfRule>
  </conditionalFormatting>
  <conditionalFormatting sqref="M126">
    <cfRule type="expression" dxfId="2586" priority="978">
      <formula>L126="NO CUMPLE"</formula>
    </cfRule>
    <cfRule type="expression" dxfId="2585" priority="979">
      <formula>L126="CUMPLE"</formula>
    </cfRule>
  </conditionalFormatting>
  <conditionalFormatting sqref="N126 N129 N135 N132">
    <cfRule type="expression" dxfId="2584" priority="975">
      <formula>N126=" "</formula>
    </cfRule>
    <cfRule type="expression" dxfId="2583" priority="976">
      <formula>N126="NO PRESENTÓ CERTIFICADO"</formula>
    </cfRule>
    <cfRule type="expression" dxfId="2582" priority="977">
      <formula>N126="PRESENTÓ CERTIFICADO"</formula>
    </cfRule>
  </conditionalFormatting>
  <conditionalFormatting sqref="P126 P129 P135 P132">
    <cfRule type="expression" dxfId="2581" priority="962">
      <formula>Q126="NO SUBSANABLE"</formula>
    </cfRule>
    <cfRule type="expression" dxfId="2580" priority="964">
      <formula>Q126="REQUERIMIENTOS SUBSANADOS"</formula>
    </cfRule>
    <cfRule type="expression" dxfId="2579" priority="965">
      <formula>Q126="PENDIENTES POR SUBSANAR"</formula>
    </cfRule>
    <cfRule type="expression" dxfId="2578" priority="970">
      <formula>Q126="SIN OBSERVACIÓN"</formula>
    </cfRule>
    <cfRule type="containsBlanks" dxfId="2577" priority="971">
      <formula>LEN(TRIM(P126))=0</formula>
    </cfRule>
  </conditionalFormatting>
  <conditionalFormatting sqref="O126 O129 O135 O132">
    <cfRule type="cellIs" dxfId="2576" priority="963" operator="equal">
      <formula>"PENDIENTE POR DESCRIPCIÓN"</formula>
    </cfRule>
    <cfRule type="cellIs" dxfId="2575" priority="967" operator="equal">
      <formula>"DESCRIPCIÓN INSUFICIENTE"</formula>
    </cfRule>
    <cfRule type="cellIs" dxfId="2574" priority="968" operator="equal">
      <formula>"NO ESTÁ ACORDE A ITEM 5.2.1 (T.R.)"</formula>
    </cfRule>
    <cfRule type="cellIs" dxfId="2573" priority="969" operator="equal">
      <formula>"ACORDE A ITEM 5.2.1 (T.R.)"</formula>
    </cfRule>
  </conditionalFormatting>
  <conditionalFormatting sqref="Q126 Q129 Q135 Q132">
    <cfRule type="containsBlanks" dxfId="2572" priority="957">
      <formula>LEN(TRIM(Q126))=0</formula>
    </cfRule>
    <cfRule type="cellIs" dxfId="2571" priority="966" operator="equal">
      <formula>"REQUERIMIENTOS SUBSANADOS"</formula>
    </cfRule>
    <cfRule type="containsText" dxfId="2570" priority="972" operator="containsText" text="NO SUBSANABLE">
      <formula>NOT(ISERROR(SEARCH("NO SUBSANABLE",Q126)))</formula>
    </cfRule>
    <cfRule type="containsText" dxfId="2569" priority="973" operator="containsText" text="PENDIENTES POR SUBSANAR">
      <formula>NOT(ISERROR(SEARCH("PENDIENTES POR SUBSANAR",Q126)))</formula>
    </cfRule>
    <cfRule type="containsText" dxfId="2568" priority="974" operator="containsText" text="SIN OBSERVACIÓN">
      <formula>NOT(ISERROR(SEARCH("SIN OBSERVACIÓN",Q126)))</formula>
    </cfRule>
  </conditionalFormatting>
  <conditionalFormatting sqref="R126 R129 R135 R132">
    <cfRule type="containsBlanks" dxfId="2567" priority="956">
      <formula>LEN(TRIM(R126))=0</formula>
    </cfRule>
    <cfRule type="cellIs" dxfId="2566" priority="958" operator="equal">
      <formula>"NO CUMPLEN CON LO SOLICITADO"</formula>
    </cfRule>
    <cfRule type="cellIs" dxfId="2565" priority="959" operator="equal">
      <formula>"CUMPLEN CON LO SOLICITADO"</formula>
    </cfRule>
    <cfRule type="cellIs" dxfId="2564" priority="960" operator="equal">
      <formula>"PENDIENTES"</formula>
    </cfRule>
    <cfRule type="cellIs" dxfId="2563" priority="961" operator="equal">
      <formula>"NINGUNO"</formula>
    </cfRule>
  </conditionalFormatting>
  <conditionalFormatting sqref="H126">
    <cfRule type="notContainsBlanks" dxfId="2562" priority="955">
      <formula>LEN(TRIM(H126))&gt;0</formula>
    </cfRule>
  </conditionalFormatting>
  <conditionalFormatting sqref="G126">
    <cfRule type="notContainsBlanks" dxfId="2561" priority="954">
      <formula>LEN(TRIM(G126))&gt;0</formula>
    </cfRule>
  </conditionalFormatting>
  <conditionalFormatting sqref="I126">
    <cfRule type="notContainsBlanks" dxfId="2560" priority="953">
      <formula>LEN(TRIM(I126))&gt;0</formula>
    </cfRule>
  </conditionalFormatting>
  <conditionalFormatting sqref="K145">
    <cfRule type="expression" dxfId="2559" priority="951">
      <formula>J145="NO CUMPLE"</formula>
    </cfRule>
    <cfRule type="expression" dxfId="2558" priority="952">
      <formula>J145="CUMPLE"</formula>
    </cfRule>
  </conditionalFormatting>
  <conditionalFormatting sqref="M145">
    <cfRule type="expression" dxfId="2557" priority="949">
      <formula>L145="NO CUMPLE"</formula>
    </cfRule>
    <cfRule type="expression" dxfId="2556" priority="950">
      <formula>L145="CUMPLE"</formula>
    </cfRule>
  </conditionalFormatting>
  <conditionalFormatting sqref="N145">
    <cfRule type="expression" dxfId="2555" priority="946">
      <formula>N145=" "</formula>
    </cfRule>
    <cfRule type="expression" dxfId="2554" priority="947">
      <formula>N145="NO PRESENTÓ CERTIFICADO"</formula>
    </cfRule>
    <cfRule type="expression" dxfId="2553" priority="948">
      <formula>N145="PRESENTÓ CERTIFICADO"</formula>
    </cfRule>
  </conditionalFormatting>
  <conditionalFormatting sqref="J145:J159">
    <cfRule type="cellIs" dxfId="2552" priority="944" operator="equal">
      <formula>"NO CUMPLE"</formula>
    </cfRule>
    <cfRule type="cellIs" dxfId="2551" priority="945" operator="equal">
      <formula>"CUMPLE"</formula>
    </cfRule>
  </conditionalFormatting>
  <conditionalFormatting sqref="L145">
    <cfRule type="cellIs" dxfId="2550" priority="942" operator="equal">
      <formula>"NO CUMPLE"</formula>
    </cfRule>
    <cfRule type="cellIs" dxfId="2549" priority="943" operator="equal">
      <formula>"CUMPLE"</formula>
    </cfRule>
  </conditionalFormatting>
  <conditionalFormatting sqref="S145 S154 S157">
    <cfRule type="cellIs" dxfId="2548" priority="940" operator="greaterThan">
      <formula>0</formula>
    </cfRule>
    <cfRule type="cellIs" dxfId="2547" priority="941" operator="equal">
      <formula>0</formula>
    </cfRule>
  </conditionalFormatting>
  <conditionalFormatting sqref="P145">
    <cfRule type="expression" dxfId="2546" priority="923">
      <formula>Q145="NO SUBSANABLE"</formula>
    </cfRule>
    <cfRule type="expression" dxfId="2545" priority="929">
      <formula>Q145="REQUERIMIENTOS SUBSANADOS"</formula>
    </cfRule>
    <cfRule type="expression" dxfId="2544" priority="930">
      <formula>Q145="PENDIENTES POR SUBSANAR"</formula>
    </cfRule>
    <cfRule type="expression" dxfId="2543" priority="935">
      <formula>Q145="SIN OBSERVACIÓN"</formula>
    </cfRule>
    <cfRule type="containsBlanks" dxfId="2542" priority="936">
      <formula>LEN(TRIM(P145))=0</formula>
    </cfRule>
  </conditionalFormatting>
  <conditionalFormatting sqref="O145">
    <cfRule type="cellIs" dxfId="2541" priority="928" operator="equal">
      <formula>"PENDIENTE POR DESCRIPCIÓN"</formula>
    </cfRule>
    <cfRule type="cellIs" dxfId="2540" priority="932" operator="equal">
      <formula>"DESCRIPCIÓN INSUFICIENTE"</formula>
    </cfRule>
    <cfRule type="cellIs" dxfId="2539" priority="933" operator="equal">
      <formula>"NO ESTÁ ACORDE A ITEM 5.2.1 (T.R.)"</formula>
    </cfRule>
    <cfRule type="cellIs" dxfId="2538" priority="934" operator="equal">
      <formula>"ACORDE A ITEM 5.2.1 (T.R.)"</formula>
    </cfRule>
  </conditionalFormatting>
  <conditionalFormatting sqref="Q145">
    <cfRule type="containsBlanks" dxfId="2537" priority="918">
      <formula>LEN(TRIM(Q145))=0</formula>
    </cfRule>
    <cfRule type="cellIs" dxfId="2536" priority="931" operator="equal">
      <formula>"REQUERIMIENTOS SUBSANADOS"</formula>
    </cfRule>
    <cfRule type="containsText" dxfId="2535" priority="937" operator="containsText" text="NO SUBSANABLE">
      <formula>NOT(ISERROR(SEARCH("NO SUBSANABLE",Q145)))</formula>
    </cfRule>
    <cfRule type="containsText" dxfId="2534" priority="938" operator="containsText" text="PENDIENTES POR SUBSANAR">
      <formula>NOT(ISERROR(SEARCH("PENDIENTES POR SUBSANAR",Q145)))</formula>
    </cfRule>
    <cfRule type="containsText" dxfId="2533" priority="939" operator="containsText" text="SIN OBSERVACIÓN">
      <formula>NOT(ISERROR(SEARCH("SIN OBSERVACIÓN",Q145)))</formula>
    </cfRule>
  </conditionalFormatting>
  <conditionalFormatting sqref="K146">
    <cfRule type="expression" dxfId="2532" priority="926">
      <formula>J146="NO CUMPLE"</formula>
    </cfRule>
    <cfRule type="expression" dxfId="2531" priority="927">
      <formula>J146="CUMPLE"</formula>
    </cfRule>
  </conditionalFormatting>
  <conditionalFormatting sqref="K147">
    <cfRule type="expression" dxfId="2530" priority="924">
      <formula>J147="NO CUMPLE"</formula>
    </cfRule>
    <cfRule type="expression" dxfId="2529" priority="925">
      <formula>J147="CUMPLE"</formula>
    </cfRule>
  </conditionalFormatting>
  <conditionalFormatting sqref="R145">
    <cfRule type="containsBlanks" dxfId="2528" priority="917">
      <formula>LEN(TRIM(R145))=0</formula>
    </cfRule>
    <cfRule type="cellIs" dxfId="2527" priority="919" operator="equal">
      <formula>"NO CUMPLEN CON LO SOLICITADO"</formula>
    </cfRule>
    <cfRule type="cellIs" dxfId="2526" priority="920" operator="equal">
      <formula>"CUMPLEN CON LO SOLICITADO"</formula>
    </cfRule>
    <cfRule type="cellIs" dxfId="2525" priority="921" operator="equal">
      <formula>"PENDIENTES"</formula>
    </cfRule>
    <cfRule type="cellIs" dxfId="2524" priority="922" operator="equal">
      <formula>"NINGUNO"</formula>
    </cfRule>
  </conditionalFormatting>
  <conditionalFormatting sqref="K157">
    <cfRule type="expression" dxfId="2523" priority="904">
      <formula>J157="NO CUMPLE"</formula>
    </cfRule>
    <cfRule type="expression" dxfId="2522" priority="905">
      <formula>J157="CUMPLE"</formula>
    </cfRule>
  </conditionalFormatting>
  <conditionalFormatting sqref="T160">
    <cfRule type="cellIs" dxfId="2521" priority="915" operator="equal">
      <formula>"NO CUMPLE"</formula>
    </cfRule>
    <cfRule type="cellIs" dxfId="2520" priority="916" operator="equal">
      <formula>"CUMPLE"</formula>
    </cfRule>
  </conditionalFormatting>
  <conditionalFormatting sqref="B160">
    <cfRule type="cellIs" dxfId="2519" priority="913" operator="equal">
      <formula>"NO CUMPLE CON LA EXPERIENCIA REQUERIDA"</formula>
    </cfRule>
    <cfRule type="cellIs" dxfId="2518" priority="914" operator="equal">
      <formula>"CUMPLE CON LA EXPERIENCIA REQUERIDA"</formula>
    </cfRule>
  </conditionalFormatting>
  <conditionalFormatting sqref="H145 H151 H154 H157">
    <cfRule type="notContainsBlanks" dxfId="2517" priority="912">
      <formula>LEN(TRIM(H145))&gt;0</formula>
    </cfRule>
  </conditionalFormatting>
  <conditionalFormatting sqref="G145">
    <cfRule type="notContainsBlanks" dxfId="2516" priority="911">
      <formula>LEN(TRIM(G145))&gt;0</formula>
    </cfRule>
  </conditionalFormatting>
  <conditionalFormatting sqref="F145">
    <cfRule type="notContainsBlanks" dxfId="2515" priority="910">
      <formula>LEN(TRIM(F145))&gt;0</formula>
    </cfRule>
  </conditionalFormatting>
  <conditionalFormatting sqref="E145">
    <cfRule type="notContainsBlanks" dxfId="2514" priority="909">
      <formula>LEN(TRIM(E145))&gt;0</formula>
    </cfRule>
  </conditionalFormatting>
  <conditionalFormatting sqref="D145">
    <cfRule type="notContainsBlanks" dxfId="2513" priority="908">
      <formula>LEN(TRIM(D145))&gt;0</formula>
    </cfRule>
  </conditionalFormatting>
  <conditionalFormatting sqref="C145">
    <cfRule type="notContainsBlanks" dxfId="2512" priority="907">
      <formula>LEN(TRIM(C145))&gt;0</formula>
    </cfRule>
  </conditionalFormatting>
  <conditionalFormatting sqref="I145">
    <cfRule type="notContainsBlanks" dxfId="2511" priority="906">
      <formula>LEN(TRIM(I145))&gt;0</formula>
    </cfRule>
  </conditionalFormatting>
  <conditionalFormatting sqref="G157">
    <cfRule type="notContainsBlanks" dxfId="2510" priority="899">
      <formula>LEN(TRIM(G157))&gt;0</formula>
    </cfRule>
  </conditionalFormatting>
  <conditionalFormatting sqref="F157">
    <cfRule type="notContainsBlanks" dxfId="2509" priority="898">
      <formula>LEN(TRIM(F157))&gt;0</formula>
    </cfRule>
  </conditionalFormatting>
  <conditionalFormatting sqref="E157">
    <cfRule type="notContainsBlanks" dxfId="2508" priority="897">
      <formula>LEN(TRIM(E157))&gt;0</formula>
    </cfRule>
  </conditionalFormatting>
  <conditionalFormatting sqref="D157">
    <cfRule type="notContainsBlanks" dxfId="2507" priority="896">
      <formula>LEN(TRIM(D157))&gt;0</formula>
    </cfRule>
  </conditionalFormatting>
  <conditionalFormatting sqref="C157">
    <cfRule type="notContainsBlanks" dxfId="2506" priority="895">
      <formula>LEN(TRIM(C157))&gt;0</formula>
    </cfRule>
  </conditionalFormatting>
  <conditionalFormatting sqref="I157">
    <cfRule type="notContainsBlanks" dxfId="2505" priority="894">
      <formula>LEN(TRIM(I157))&gt;0</formula>
    </cfRule>
  </conditionalFormatting>
  <conditionalFormatting sqref="K151">
    <cfRule type="expression" dxfId="2504" priority="892">
      <formula>J151="NO CUMPLE"</formula>
    </cfRule>
    <cfRule type="expression" dxfId="2503" priority="893">
      <formula>J151="CUMPLE"</formula>
    </cfRule>
  </conditionalFormatting>
  <conditionalFormatting sqref="K158">
    <cfRule type="expression" dxfId="2502" priority="902">
      <formula>J158="NO CUMPLE"</formula>
    </cfRule>
    <cfRule type="expression" dxfId="2501" priority="903">
      <formula>J158="CUMPLE"</formula>
    </cfRule>
  </conditionalFormatting>
  <conditionalFormatting sqref="K159">
    <cfRule type="expression" dxfId="2500" priority="900">
      <formula>J159="NO CUMPLE"</formula>
    </cfRule>
    <cfRule type="expression" dxfId="2499" priority="901">
      <formula>J159="CUMPLE"</formula>
    </cfRule>
  </conditionalFormatting>
  <conditionalFormatting sqref="G151">
    <cfRule type="notContainsBlanks" dxfId="2498" priority="887">
      <formula>LEN(TRIM(G151))&gt;0</formula>
    </cfRule>
  </conditionalFormatting>
  <conditionalFormatting sqref="F151">
    <cfRule type="notContainsBlanks" dxfId="2497" priority="886">
      <formula>LEN(TRIM(F151))&gt;0</formula>
    </cfRule>
  </conditionalFormatting>
  <conditionalFormatting sqref="E151">
    <cfRule type="notContainsBlanks" dxfId="2496" priority="885">
      <formula>LEN(TRIM(E151))&gt;0</formula>
    </cfRule>
  </conditionalFormatting>
  <conditionalFormatting sqref="D151">
    <cfRule type="notContainsBlanks" dxfId="2495" priority="884">
      <formula>LEN(TRIM(D151))&gt;0</formula>
    </cfRule>
  </conditionalFormatting>
  <conditionalFormatting sqref="C151">
    <cfRule type="notContainsBlanks" dxfId="2494" priority="883">
      <formula>LEN(TRIM(C151))&gt;0</formula>
    </cfRule>
  </conditionalFormatting>
  <conditionalFormatting sqref="I151">
    <cfRule type="notContainsBlanks" dxfId="2493" priority="882">
      <formula>LEN(TRIM(I151))&gt;0</formula>
    </cfRule>
  </conditionalFormatting>
  <conditionalFormatting sqref="K152">
    <cfRule type="expression" dxfId="2492" priority="890">
      <formula>J152="NO CUMPLE"</formula>
    </cfRule>
    <cfRule type="expression" dxfId="2491" priority="891">
      <formula>J152="CUMPLE"</formula>
    </cfRule>
  </conditionalFormatting>
  <conditionalFormatting sqref="K153">
    <cfRule type="expression" dxfId="2490" priority="888">
      <formula>J153="NO CUMPLE"</formula>
    </cfRule>
    <cfRule type="expression" dxfId="2489" priority="889">
      <formula>J153="CUMPLE"</formula>
    </cfRule>
  </conditionalFormatting>
  <conditionalFormatting sqref="K154">
    <cfRule type="expression" dxfId="2488" priority="880">
      <formula>J154="NO CUMPLE"</formula>
    </cfRule>
    <cfRule type="expression" dxfId="2487" priority="881">
      <formula>J154="CUMPLE"</formula>
    </cfRule>
  </conditionalFormatting>
  <conditionalFormatting sqref="G154">
    <cfRule type="notContainsBlanks" dxfId="2486" priority="875">
      <formula>LEN(TRIM(G154))&gt;0</formula>
    </cfRule>
  </conditionalFormatting>
  <conditionalFormatting sqref="F154">
    <cfRule type="notContainsBlanks" dxfId="2485" priority="874">
      <formula>LEN(TRIM(F154))&gt;0</formula>
    </cfRule>
  </conditionalFormatting>
  <conditionalFormatting sqref="E154">
    <cfRule type="notContainsBlanks" dxfId="2484" priority="873">
      <formula>LEN(TRIM(E154))&gt;0</formula>
    </cfRule>
  </conditionalFormatting>
  <conditionalFormatting sqref="D154">
    <cfRule type="notContainsBlanks" dxfId="2483" priority="872">
      <formula>LEN(TRIM(D154))&gt;0</formula>
    </cfRule>
  </conditionalFormatting>
  <conditionalFormatting sqref="C154">
    <cfRule type="notContainsBlanks" dxfId="2482" priority="871">
      <formula>LEN(TRIM(C154))&gt;0</formula>
    </cfRule>
  </conditionalFormatting>
  <conditionalFormatting sqref="I154">
    <cfRule type="notContainsBlanks" dxfId="2481" priority="870">
      <formula>LEN(TRIM(I154))&gt;0</formula>
    </cfRule>
  </conditionalFormatting>
  <conditionalFormatting sqref="K155">
    <cfRule type="expression" dxfId="2480" priority="878">
      <formula>J155="NO CUMPLE"</formula>
    </cfRule>
    <cfRule type="expression" dxfId="2479" priority="879">
      <formula>J155="CUMPLE"</formula>
    </cfRule>
  </conditionalFormatting>
  <conditionalFormatting sqref="K156">
    <cfRule type="expression" dxfId="2478" priority="876">
      <formula>J156="NO CUMPLE"</formula>
    </cfRule>
    <cfRule type="expression" dxfId="2477" priority="877">
      <formula>J156="CUMPLE"</formula>
    </cfRule>
  </conditionalFormatting>
  <conditionalFormatting sqref="T145 T148 T151 T154 T157">
    <cfRule type="cellIs" dxfId="2476" priority="868" operator="equal">
      <formula>"NO"</formula>
    </cfRule>
    <cfRule type="cellIs" dxfId="2475" priority="869" operator="equal">
      <formula>"SI"</formula>
    </cfRule>
  </conditionalFormatting>
  <conditionalFormatting sqref="S151">
    <cfRule type="cellIs" dxfId="2474" priority="866" operator="greaterThan">
      <formula>0</formula>
    </cfRule>
    <cfRule type="cellIs" dxfId="2473" priority="867" operator="equal">
      <formula>0</formula>
    </cfRule>
  </conditionalFormatting>
  <conditionalFormatting sqref="M151">
    <cfRule type="expression" dxfId="2472" priority="864">
      <formula>L151="NO CUMPLE"</formula>
    </cfRule>
    <cfRule type="expression" dxfId="2471" priority="865">
      <formula>L151="CUMPLE"</formula>
    </cfRule>
  </conditionalFormatting>
  <conditionalFormatting sqref="M154">
    <cfRule type="expression" dxfId="2470" priority="862">
      <formula>L154="NO CUMPLE"</formula>
    </cfRule>
    <cfRule type="expression" dxfId="2469" priority="863">
      <formula>L154="CUMPLE"</formula>
    </cfRule>
  </conditionalFormatting>
  <conditionalFormatting sqref="M157">
    <cfRule type="expression" dxfId="2468" priority="860">
      <formula>L157="NO CUMPLE"</formula>
    </cfRule>
    <cfRule type="expression" dxfId="2467" priority="861">
      <formula>L157="CUMPLE"</formula>
    </cfRule>
  </conditionalFormatting>
  <conditionalFormatting sqref="L151 L154 L157">
    <cfRule type="cellIs" dxfId="2466" priority="858" operator="equal">
      <formula>"NO CUMPLE"</formula>
    </cfRule>
    <cfRule type="cellIs" dxfId="2465" priority="859" operator="equal">
      <formula>"CUMPLE"</formula>
    </cfRule>
  </conditionalFormatting>
  <conditionalFormatting sqref="L148">
    <cfRule type="cellIs" dxfId="2464" priority="856" operator="equal">
      <formula>"NO CUMPLE"</formula>
    </cfRule>
    <cfRule type="cellIs" dxfId="2463" priority="857" operator="equal">
      <formula>"CUMPLE"</formula>
    </cfRule>
  </conditionalFormatting>
  <conditionalFormatting sqref="S148">
    <cfRule type="cellIs" dxfId="2462" priority="854" operator="greaterThan">
      <formula>0</formula>
    </cfRule>
    <cfRule type="cellIs" dxfId="2461" priority="855" operator="equal">
      <formula>0</formula>
    </cfRule>
  </conditionalFormatting>
  <conditionalFormatting sqref="F148">
    <cfRule type="notContainsBlanks" dxfId="2460" priority="853">
      <formula>LEN(TRIM(F148))&gt;0</formula>
    </cfRule>
  </conditionalFormatting>
  <conditionalFormatting sqref="E148">
    <cfRule type="notContainsBlanks" dxfId="2459" priority="852">
      <formula>LEN(TRIM(E148))&gt;0</formula>
    </cfRule>
  </conditionalFormatting>
  <conditionalFormatting sqref="D148">
    <cfRule type="notContainsBlanks" dxfId="2458" priority="851">
      <formula>LEN(TRIM(D148))&gt;0</formula>
    </cfRule>
  </conditionalFormatting>
  <conditionalFormatting sqref="C148">
    <cfRule type="notContainsBlanks" dxfId="2457" priority="850">
      <formula>LEN(TRIM(C148))&gt;0</formula>
    </cfRule>
  </conditionalFormatting>
  <conditionalFormatting sqref="K148">
    <cfRule type="expression" dxfId="2456" priority="848">
      <formula>J148="NO CUMPLE"</formula>
    </cfRule>
    <cfRule type="expression" dxfId="2455" priority="849">
      <formula>J148="CUMPLE"</formula>
    </cfRule>
  </conditionalFormatting>
  <conditionalFormatting sqref="K149">
    <cfRule type="expression" dxfId="2454" priority="846">
      <formula>J149="NO CUMPLE"</formula>
    </cfRule>
    <cfRule type="expression" dxfId="2453" priority="847">
      <formula>J149="CUMPLE"</formula>
    </cfRule>
  </conditionalFormatting>
  <conditionalFormatting sqref="K150">
    <cfRule type="expression" dxfId="2452" priority="844">
      <formula>J150="NO CUMPLE"</formula>
    </cfRule>
    <cfRule type="expression" dxfId="2451" priority="845">
      <formula>J150="CUMPLE"</formula>
    </cfRule>
  </conditionalFormatting>
  <conditionalFormatting sqref="M148">
    <cfRule type="expression" dxfId="2450" priority="842">
      <formula>L148="NO CUMPLE"</formula>
    </cfRule>
    <cfRule type="expression" dxfId="2449" priority="843">
      <formula>L148="CUMPLE"</formula>
    </cfRule>
  </conditionalFormatting>
  <conditionalFormatting sqref="N148 N151 N157 N154">
    <cfRule type="expression" dxfId="2448" priority="839">
      <formula>N148=" "</formula>
    </cfRule>
    <cfRule type="expression" dxfId="2447" priority="840">
      <formula>N148="NO PRESENTÓ CERTIFICADO"</formula>
    </cfRule>
    <cfRule type="expression" dxfId="2446" priority="841">
      <formula>N148="PRESENTÓ CERTIFICADO"</formula>
    </cfRule>
  </conditionalFormatting>
  <conditionalFormatting sqref="P148 P151 P157 P154">
    <cfRule type="expression" dxfId="2445" priority="826">
      <formula>Q148="NO SUBSANABLE"</formula>
    </cfRule>
    <cfRule type="expression" dxfId="2444" priority="828">
      <formula>Q148="REQUERIMIENTOS SUBSANADOS"</formula>
    </cfRule>
    <cfRule type="expression" dxfId="2443" priority="829">
      <formula>Q148="PENDIENTES POR SUBSANAR"</formula>
    </cfRule>
    <cfRule type="expression" dxfId="2442" priority="834">
      <formula>Q148="SIN OBSERVACIÓN"</formula>
    </cfRule>
    <cfRule type="containsBlanks" dxfId="2441" priority="835">
      <formula>LEN(TRIM(P148))=0</formula>
    </cfRule>
  </conditionalFormatting>
  <conditionalFormatting sqref="O148 O151 O157 O154">
    <cfRule type="cellIs" dxfId="2440" priority="827" operator="equal">
      <formula>"PENDIENTE POR DESCRIPCIÓN"</formula>
    </cfRule>
    <cfRule type="cellIs" dxfId="2439" priority="831" operator="equal">
      <formula>"DESCRIPCIÓN INSUFICIENTE"</formula>
    </cfRule>
    <cfRule type="cellIs" dxfId="2438" priority="832" operator="equal">
      <formula>"NO ESTÁ ACORDE A ITEM 5.2.1 (T.R.)"</formula>
    </cfRule>
    <cfRule type="cellIs" dxfId="2437" priority="833" operator="equal">
      <formula>"ACORDE A ITEM 5.2.1 (T.R.)"</formula>
    </cfRule>
  </conditionalFormatting>
  <conditionalFormatting sqref="Q148 Q151 Q157 Q154">
    <cfRule type="containsBlanks" dxfId="2436" priority="821">
      <formula>LEN(TRIM(Q148))=0</formula>
    </cfRule>
    <cfRule type="cellIs" dxfId="2435" priority="830" operator="equal">
      <formula>"REQUERIMIENTOS SUBSANADOS"</formula>
    </cfRule>
    <cfRule type="containsText" dxfId="2434" priority="836" operator="containsText" text="NO SUBSANABLE">
      <formula>NOT(ISERROR(SEARCH("NO SUBSANABLE",Q148)))</formula>
    </cfRule>
    <cfRule type="containsText" dxfId="2433" priority="837" operator="containsText" text="PENDIENTES POR SUBSANAR">
      <formula>NOT(ISERROR(SEARCH("PENDIENTES POR SUBSANAR",Q148)))</formula>
    </cfRule>
    <cfRule type="containsText" dxfId="2432" priority="838" operator="containsText" text="SIN OBSERVACIÓN">
      <formula>NOT(ISERROR(SEARCH("SIN OBSERVACIÓN",Q148)))</formula>
    </cfRule>
  </conditionalFormatting>
  <conditionalFormatting sqref="R148 R151 R157 R154">
    <cfRule type="containsBlanks" dxfId="2431" priority="820">
      <formula>LEN(TRIM(R148))=0</formula>
    </cfRule>
    <cfRule type="cellIs" dxfId="2430" priority="822" operator="equal">
      <formula>"NO CUMPLEN CON LO SOLICITADO"</formula>
    </cfRule>
    <cfRule type="cellIs" dxfId="2429" priority="823" operator="equal">
      <formula>"CUMPLEN CON LO SOLICITADO"</formula>
    </cfRule>
    <cfRule type="cellIs" dxfId="2428" priority="824" operator="equal">
      <formula>"PENDIENTES"</formula>
    </cfRule>
    <cfRule type="cellIs" dxfId="2427" priority="825" operator="equal">
      <formula>"NINGUNO"</formula>
    </cfRule>
  </conditionalFormatting>
  <conditionalFormatting sqref="H148">
    <cfRule type="notContainsBlanks" dxfId="2426" priority="819">
      <formula>LEN(TRIM(H148))&gt;0</formula>
    </cfRule>
  </conditionalFormatting>
  <conditionalFormatting sqref="G148">
    <cfRule type="notContainsBlanks" dxfId="2425" priority="818">
      <formula>LEN(TRIM(G148))&gt;0</formula>
    </cfRule>
  </conditionalFormatting>
  <conditionalFormatting sqref="I148">
    <cfRule type="notContainsBlanks" dxfId="2424" priority="817">
      <formula>LEN(TRIM(I148))&gt;0</formula>
    </cfRule>
  </conditionalFormatting>
  <conditionalFormatting sqref="K167">
    <cfRule type="expression" dxfId="2423" priority="815">
      <formula>J167="NO CUMPLE"</formula>
    </cfRule>
    <cfRule type="expression" dxfId="2422" priority="816">
      <formula>J167="CUMPLE"</formula>
    </cfRule>
  </conditionalFormatting>
  <conditionalFormatting sqref="M167">
    <cfRule type="expression" dxfId="2421" priority="813">
      <formula>L167="NO CUMPLE"</formula>
    </cfRule>
    <cfRule type="expression" dxfId="2420" priority="814">
      <formula>L167="CUMPLE"</formula>
    </cfRule>
  </conditionalFormatting>
  <conditionalFormatting sqref="N167">
    <cfRule type="expression" dxfId="2419" priority="810">
      <formula>N167=" "</formula>
    </cfRule>
    <cfRule type="expression" dxfId="2418" priority="811">
      <formula>N167="NO PRESENTÓ CERTIFICADO"</formula>
    </cfRule>
    <cfRule type="expression" dxfId="2417" priority="812">
      <formula>N167="PRESENTÓ CERTIFICADO"</formula>
    </cfRule>
  </conditionalFormatting>
  <conditionalFormatting sqref="J167:J181">
    <cfRule type="cellIs" dxfId="2416" priority="808" operator="equal">
      <formula>"NO CUMPLE"</formula>
    </cfRule>
    <cfRule type="cellIs" dxfId="2415" priority="809" operator="equal">
      <formula>"CUMPLE"</formula>
    </cfRule>
  </conditionalFormatting>
  <conditionalFormatting sqref="L167">
    <cfRule type="cellIs" dxfId="2414" priority="806" operator="equal">
      <formula>"NO CUMPLE"</formula>
    </cfRule>
    <cfRule type="cellIs" dxfId="2413" priority="807" operator="equal">
      <formula>"CUMPLE"</formula>
    </cfRule>
  </conditionalFormatting>
  <conditionalFormatting sqref="S167 S176 S179">
    <cfRule type="cellIs" dxfId="2412" priority="804" operator="greaterThan">
      <formula>0</formula>
    </cfRule>
    <cfRule type="cellIs" dxfId="2411" priority="805" operator="equal">
      <formula>0</formula>
    </cfRule>
  </conditionalFormatting>
  <conditionalFormatting sqref="P167">
    <cfRule type="expression" dxfId="2410" priority="787">
      <formula>Q167="NO SUBSANABLE"</formula>
    </cfRule>
    <cfRule type="expression" dxfId="2409" priority="793">
      <formula>Q167="REQUERIMIENTOS SUBSANADOS"</formula>
    </cfRule>
    <cfRule type="expression" dxfId="2408" priority="794">
      <formula>Q167="PENDIENTES POR SUBSANAR"</formula>
    </cfRule>
    <cfRule type="expression" dxfId="2407" priority="799">
      <formula>Q167="SIN OBSERVACIÓN"</formula>
    </cfRule>
    <cfRule type="containsBlanks" dxfId="2406" priority="800">
      <formula>LEN(TRIM(P167))=0</formula>
    </cfRule>
  </conditionalFormatting>
  <conditionalFormatting sqref="O167">
    <cfRule type="cellIs" dxfId="2405" priority="792" operator="equal">
      <formula>"PENDIENTE POR DESCRIPCIÓN"</formula>
    </cfRule>
    <cfRule type="cellIs" dxfId="2404" priority="796" operator="equal">
      <formula>"DESCRIPCIÓN INSUFICIENTE"</formula>
    </cfRule>
    <cfRule type="cellIs" dxfId="2403" priority="797" operator="equal">
      <formula>"NO ESTÁ ACORDE A ITEM 5.2.1 (T.R.)"</formula>
    </cfRule>
    <cfRule type="cellIs" dxfId="2402" priority="798" operator="equal">
      <formula>"ACORDE A ITEM 5.2.1 (T.R.)"</formula>
    </cfRule>
  </conditionalFormatting>
  <conditionalFormatting sqref="Q167">
    <cfRule type="containsBlanks" dxfId="2401" priority="782">
      <formula>LEN(TRIM(Q167))=0</formula>
    </cfRule>
    <cfRule type="cellIs" dxfId="2400" priority="795" operator="equal">
      <formula>"REQUERIMIENTOS SUBSANADOS"</formula>
    </cfRule>
    <cfRule type="containsText" dxfId="2399" priority="801" operator="containsText" text="NO SUBSANABLE">
      <formula>NOT(ISERROR(SEARCH("NO SUBSANABLE",Q167)))</formula>
    </cfRule>
    <cfRule type="containsText" dxfId="2398" priority="802" operator="containsText" text="PENDIENTES POR SUBSANAR">
      <formula>NOT(ISERROR(SEARCH("PENDIENTES POR SUBSANAR",Q167)))</formula>
    </cfRule>
    <cfRule type="containsText" dxfId="2397" priority="803" operator="containsText" text="SIN OBSERVACIÓN">
      <formula>NOT(ISERROR(SEARCH("SIN OBSERVACIÓN",Q167)))</formula>
    </cfRule>
  </conditionalFormatting>
  <conditionalFormatting sqref="K168">
    <cfRule type="expression" dxfId="2396" priority="790">
      <formula>J168="NO CUMPLE"</formula>
    </cfRule>
    <cfRule type="expression" dxfId="2395" priority="791">
      <formula>J168="CUMPLE"</formula>
    </cfRule>
  </conditionalFormatting>
  <conditionalFormatting sqref="K169">
    <cfRule type="expression" dxfId="2394" priority="788">
      <formula>J169="NO CUMPLE"</formula>
    </cfRule>
    <cfRule type="expression" dxfId="2393" priority="789">
      <formula>J169="CUMPLE"</formula>
    </cfRule>
  </conditionalFormatting>
  <conditionalFormatting sqref="R167">
    <cfRule type="containsBlanks" dxfId="2392" priority="781">
      <formula>LEN(TRIM(R167))=0</formula>
    </cfRule>
    <cfRule type="cellIs" dxfId="2391" priority="783" operator="equal">
      <formula>"NO CUMPLEN CON LO SOLICITADO"</formula>
    </cfRule>
    <cfRule type="cellIs" dxfId="2390" priority="784" operator="equal">
      <formula>"CUMPLEN CON LO SOLICITADO"</formula>
    </cfRule>
    <cfRule type="cellIs" dxfId="2389" priority="785" operator="equal">
      <formula>"PENDIENTES"</formula>
    </cfRule>
    <cfRule type="cellIs" dxfId="2388" priority="786" operator="equal">
      <formula>"NINGUNO"</formula>
    </cfRule>
  </conditionalFormatting>
  <conditionalFormatting sqref="K179">
    <cfRule type="expression" dxfId="2387" priority="768">
      <formula>J179="NO CUMPLE"</formula>
    </cfRule>
    <cfRule type="expression" dxfId="2386" priority="769">
      <formula>J179="CUMPLE"</formula>
    </cfRule>
  </conditionalFormatting>
  <conditionalFormatting sqref="T182">
    <cfRule type="cellIs" dxfId="2385" priority="779" operator="equal">
      <formula>"NO CUMPLE"</formula>
    </cfRule>
    <cfRule type="cellIs" dxfId="2384" priority="780" operator="equal">
      <formula>"CUMPLE"</formula>
    </cfRule>
  </conditionalFormatting>
  <conditionalFormatting sqref="B182">
    <cfRule type="cellIs" dxfId="2383" priority="777" operator="equal">
      <formula>"NO CUMPLE CON LA EXPERIENCIA REQUERIDA"</formula>
    </cfRule>
    <cfRule type="cellIs" dxfId="2382" priority="778" operator="equal">
      <formula>"CUMPLE CON LA EXPERIENCIA REQUERIDA"</formula>
    </cfRule>
  </conditionalFormatting>
  <conditionalFormatting sqref="H167 H173 H176 H179">
    <cfRule type="notContainsBlanks" dxfId="2381" priority="776">
      <formula>LEN(TRIM(H167))&gt;0</formula>
    </cfRule>
  </conditionalFormatting>
  <conditionalFormatting sqref="G167">
    <cfRule type="notContainsBlanks" dxfId="2380" priority="775">
      <formula>LEN(TRIM(G167))&gt;0</formula>
    </cfRule>
  </conditionalFormatting>
  <conditionalFormatting sqref="F167">
    <cfRule type="notContainsBlanks" dxfId="2379" priority="774">
      <formula>LEN(TRIM(F167))&gt;0</formula>
    </cfRule>
  </conditionalFormatting>
  <conditionalFormatting sqref="E167">
    <cfRule type="notContainsBlanks" dxfId="2378" priority="773">
      <formula>LEN(TRIM(E167))&gt;0</formula>
    </cfRule>
  </conditionalFormatting>
  <conditionalFormatting sqref="D167">
    <cfRule type="notContainsBlanks" dxfId="2377" priority="772">
      <formula>LEN(TRIM(D167))&gt;0</formula>
    </cfRule>
  </conditionalFormatting>
  <conditionalFormatting sqref="C167">
    <cfRule type="notContainsBlanks" dxfId="2376" priority="771">
      <formula>LEN(TRIM(C167))&gt;0</formula>
    </cfRule>
  </conditionalFormatting>
  <conditionalFormatting sqref="I167">
    <cfRule type="notContainsBlanks" dxfId="2375" priority="770">
      <formula>LEN(TRIM(I167))&gt;0</formula>
    </cfRule>
  </conditionalFormatting>
  <conditionalFormatting sqref="G179">
    <cfRule type="notContainsBlanks" dxfId="2374" priority="763">
      <formula>LEN(TRIM(G179))&gt;0</formula>
    </cfRule>
  </conditionalFormatting>
  <conditionalFormatting sqref="F179">
    <cfRule type="notContainsBlanks" dxfId="2373" priority="762">
      <formula>LEN(TRIM(F179))&gt;0</formula>
    </cfRule>
  </conditionalFormatting>
  <conditionalFormatting sqref="E179">
    <cfRule type="notContainsBlanks" dxfId="2372" priority="761">
      <formula>LEN(TRIM(E179))&gt;0</formula>
    </cfRule>
  </conditionalFormatting>
  <conditionalFormatting sqref="D179">
    <cfRule type="notContainsBlanks" dxfId="2371" priority="760">
      <formula>LEN(TRIM(D179))&gt;0</formula>
    </cfRule>
  </conditionalFormatting>
  <conditionalFormatting sqref="C179">
    <cfRule type="notContainsBlanks" dxfId="2370" priority="759">
      <formula>LEN(TRIM(C179))&gt;0</formula>
    </cfRule>
  </conditionalFormatting>
  <conditionalFormatting sqref="I179">
    <cfRule type="notContainsBlanks" dxfId="2369" priority="758">
      <formula>LEN(TRIM(I179))&gt;0</formula>
    </cfRule>
  </conditionalFormatting>
  <conditionalFormatting sqref="K173">
    <cfRule type="expression" dxfId="2368" priority="756">
      <formula>J173="NO CUMPLE"</formula>
    </cfRule>
    <cfRule type="expression" dxfId="2367" priority="757">
      <formula>J173="CUMPLE"</formula>
    </cfRule>
  </conditionalFormatting>
  <conditionalFormatting sqref="K180">
    <cfRule type="expression" dxfId="2366" priority="766">
      <formula>J180="NO CUMPLE"</formula>
    </cfRule>
    <cfRule type="expression" dxfId="2365" priority="767">
      <formula>J180="CUMPLE"</formula>
    </cfRule>
  </conditionalFormatting>
  <conditionalFormatting sqref="K181">
    <cfRule type="expression" dxfId="2364" priority="764">
      <formula>J181="NO CUMPLE"</formula>
    </cfRule>
    <cfRule type="expression" dxfId="2363" priority="765">
      <formula>J181="CUMPLE"</formula>
    </cfRule>
  </conditionalFormatting>
  <conditionalFormatting sqref="G173">
    <cfRule type="notContainsBlanks" dxfId="2362" priority="751">
      <formula>LEN(TRIM(G173))&gt;0</formula>
    </cfRule>
  </conditionalFormatting>
  <conditionalFormatting sqref="F173">
    <cfRule type="notContainsBlanks" dxfId="2361" priority="750">
      <formula>LEN(TRIM(F173))&gt;0</formula>
    </cfRule>
  </conditionalFormatting>
  <conditionalFormatting sqref="E173">
    <cfRule type="notContainsBlanks" dxfId="2360" priority="749">
      <formula>LEN(TRIM(E173))&gt;0</formula>
    </cfRule>
  </conditionalFormatting>
  <conditionalFormatting sqref="D173">
    <cfRule type="notContainsBlanks" dxfId="2359" priority="748">
      <formula>LEN(TRIM(D173))&gt;0</formula>
    </cfRule>
  </conditionalFormatting>
  <conditionalFormatting sqref="C173">
    <cfRule type="notContainsBlanks" dxfId="2358" priority="747">
      <formula>LEN(TRIM(C173))&gt;0</formula>
    </cfRule>
  </conditionalFormatting>
  <conditionalFormatting sqref="I173">
    <cfRule type="notContainsBlanks" dxfId="2357" priority="746">
      <formula>LEN(TRIM(I173))&gt;0</formula>
    </cfRule>
  </conditionalFormatting>
  <conditionalFormatting sqref="K174">
    <cfRule type="expression" dxfId="2356" priority="754">
      <formula>J174="NO CUMPLE"</formula>
    </cfRule>
    <cfRule type="expression" dxfId="2355" priority="755">
      <formula>J174="CUMPLE"</formula>
    </cfRule>
  </conditionalFormatting>
  <conditionalFormatting sqref="K175">
    <cfRule type="expression" dxfId="2354" priority="752">
      <formula>J175="NO CUMPLE"</formula>
    </cfRule>
    <cfRule type="expression" dxfId="2353" priority="753">
      <formula>J175="CUMPLE"</formula>
    </cfRule>
  </conditionalFormatting>
  <conditionalFormatting sqref="K176">
    <cfRule type="expression" dxfId="2352" priority="744">
      <formula>J176="NO CUMPLE"</formula>
    </cfRule>
    <cfRule type="expression" dxfId="2351" priority="745">
      <formula>J176="CUMPLE"</formula>
    </cfRule>
  </conditionalFormatting>
  <conditionalFormatting sqref="G176">
    <cfRule type="notContainsBlanks" dxfId="2350" priority="739">
      <formula>LEN(TRIM(G176))&gt;0</formula>
    </cfRule>
  </conditionalFormatting>
  <conditionalFormatting sqref="F176">
    <cfRule type="notContainsBlanks" dxfId="2349" priority="738">
      <formula>LEN(TRIM(F176))&gt;0</formula>
    </cfRule>
  </conditionalFormatting>
  <conditionalFormatting sqref="E176">
    <cfRule type="notContainsBlanks" dxfId="2348" priority="737">
      <formula>LEN(TRIM(E176))&gt;0</formula>
    </cfRule>
  </conditionalFormatting>
  <conditionalFormatting sqref="D176">
    <cfRule type="notContainsBlanks" dxfId="2347" priority="736">
      <formula>LEN(TRIM(D176))&gt;0</formula>
    </cfRule>
  </conditionalFormatting>
  <conditionalFormatting sqref="C176">
    <cfRule type="notContainsBlanks" dxfId="2346" priority="735">
      <formula>LEN(TRIM(C176))&gt;0</formula>
    </cfRule>
  </conditionalFormatting>
  <conditionalFormatting sqref="I176">
    <cfRule type="notContainsBlanks" dxfId="2345" priority="734">
      <formula>LEN(TRIM(I176))&gt;0</formula>
    </cfRule>
  </conditionalFormatting>
  <conditionalFormatting sqref="K177">
    <cfRule type="expression" dxfId="2344" priority="742">
      <formula>J177="NO CUMPLE"</formula>
    </cfRule>
    <cfRule type="expression" dxfId="2343" priority="743">
      <formula>J177="CUMPLE"</formula>
    </cfRule>
  </conditionalFormatting>
  <conditionalFormatting sqref="K178">
    <cfRule type="expression" dxfId="2342" priority="740">
      <formula>J178="NO CUMPLE"</formula>
    </cfRule>
    <cfRule type="expression" dxfId="2341" priority="741">
      <formula>J178="CUMPLE"</formula>
    </cfRule>
  </conditionalFormatting>
  <conditionalFormatting sqref="T167 T170 T173 T176 T179">
    <cfRule type="cellIs" dxfId="2340" priority="732" operator="equal">
      <formula>"NO"</formula>
    </cfRule>
    <cfRule type="cellIs" dxfId="2339" priority="733" operator="equal">
      <formula>"SI"</formula>
    </cfRule>
  </conditionalFormatting>
  <conditionalFormatting sqref="S173">
    <cfRule type="cellIs" dxfId="2338" priority="730" operator="greaterThan">
      <formula>0</formula>
    </cfRule>
    <cfRule type="cellIs" dxfId="2337" priority="731" operator="equal">
      <formula>0</formula>
    </cfRule>
  </conditionalFormatting>
  <conditionalFormatting sqref="M173">
    <cfRule type="expression" dxfId="2336" priority="728">
      <formula>L173="NO CUMPLE"</formula>
    </cfRule>
    <cfRule type="expression" dxfId="2335" priority="729">
      <formula>L173="CUMPLE"</formula>
    </cfRule>
  </conditionalFormatting>
  <conditionalFormatting sqref="M176">
    <cfRule type="expression" dxfId="2334" priority="726">
      <formula>L176="NO CUMPLE"</formula>
    </cfRule>
    <cfRule type="expression" dxfId="2333" priority="727">
      <formula>L176="CUMPLE"</formula>
    </cfRule>
  </conditionalFormatting>
  <conditionalFormatting sqref="M179">
    <cfRule type="expression" dxfId="2332" priority="724">
      <formula>L179="NO CUMPLE"</formula>
    </cfRule>
    <cfRule type="expression" dxfId="2331" priority="725">
      <formula>L179="CUMPLE"</formula>
    </cfRule>
  </conditionalFormatting>
  <conditionalFormatting sqref="L173 L176 L179">
    <cfRule type="cellIs" dxfId="2330" priority="722" operator="equal">
      <formula>"NO CUMPLE"</formula>
    </cfRule>
    <cfRule type="cellIs" dxfId="2329" priority="723" operator="equal">
      <formula>"CUMPLE"</formula>
    </cfRule>
  </conditionalFormatting>
  <conditionalFormatting sqref="L170">
    <cfRule type="cellIs" dxfId="2328" priority="720" operator="equal">
      <formula>"NO CUMPLE"</formula>
    </cfRule>
    <cfRule type="cellIs" dxfId="2327" priority="721" operator="equal">
      <formula>"CUMPLE"</formula>
    </cfRule>
  </conditionalFormatting>
  <conditionalFormatting sqref="S170">
    <cfRule type="cellIs" dxfId="2326" priority="718" operator="greaterThan">
      <formula>0</formula>
    </cfRule>
    <cfRule type="cellIs" dxfId="2325" priority="719" operator="equal">
      <formula>0</formula>
    </cfRule>
  </conditionalFormatting>
  <conditionalFormatting sqref="F170">
    <cfRule type="notContainsBlanks" dxfId="2324" priority="717">
      <formula>LEN(TRIM(F170))&gt;0</formula>
    </cfRule>
  </conditionalFormatting>
  <conditionalFormatting sqref="E170">
    <cfRule type="notContainsBlanks" dxfId="2323" priority="716">
      <formula>LEN(TRIM(E170))&gt;0</formula>
    </cfRule>
  </conditionalFormatting>
  <conditionalFormatting sqref="D170">
    <cfRule type="notContainsBlanks" dxfId="2322" priority="715">
      <formula>LEN(TRIM(D170))&gt;0</formula>
    </cfRule>
  </conditionalFormatting>
  <conditionalFormatting sqref="C170">
    <cfRule type="notContainsBlanks" dxfId="2321" priority="714">
      <formula>LEN(TRIM(C170))&gt;0</formula>
    </cfRule>
  </conditionalFormatting>
  <conditionalFormatting sqref="K170">
    <cfRule type="expression" dxfId="2320" priority="712">
      <formula>J170="NO CUMPLE"</formula>
    </cfRule>
    <cfRule type="expression" dxfId="2319" priority="713">
      <formula>J170="CUMPLE"</formula>
    </cfRule>
  </conditionalFormatting>
  <conditionalFormatting sqref="K171">
    <cfRule type="expression" dxfId="2318" priority="710">
      <formula>J171="NO CUMPLE"</formula>
    </cfRule>
    <cfRule type="expression" dxfId="2317" priority="711">
      <formula>J171="CUMPLE"</formula>
    </cfRule>
  </conditionalFormatting>
  <conditionalFormatting sqref="K172">
    <cfRule type="expression" dxfId="2316" priority="708">
      <formula>J172="NO CUMPLE"</formula>
    </cfRule>
    <cfRule type="expression" dxfId="2315" priority="709">
      <formula>J172="CUMPLE"</formula>
    </cfRule>
  </conditionalFormatting>
  <conditionalFormatting sqref="M170">
    <cfRule type="expression" dxfId="2314" priority="706">
      <formula>L170="NO CUMPLE"</formula>
    </cfRule>
    <cfRule type="expression" dxfId="2313" priority="707">
      <formula>L170="CUMPLE"</formula>
    </cfRule>
  </conditionalFormatting>
  <conditionalFormatting sqref="N170 N173 N179 N176">
    <cfRule type="expression" dxfId="2312" priority="703">
      <formula>N170=" "</formula>
    </cfRule>
    <cfRule type="expression" dxfId="2311" priority="704">
      <formula>N170="NO PRESENTÓ CERTIFICADO"</formula>
    </cfRule>
    <cfRule type="expression" dxfId="2310" priority="705">
      <formula>N170="PRESENTÓ CERTIFICADO"</formula>
    </cfRule>
  </conditionalFormatting>
  <conditionalFormatting sqref="P170 P173 P179 P176">
    <cfRule type="expression" dxfId="2309" priority="690">
      <formula>Q170="NO SUBSANABLE"</formula>
    </cfRule>
    <cfRule type="expression" dxfId="2308" priority="692">
      <formula>Q170="REQUERIMIENTOS SUBSANADOS"</formula>
    </cfRule>
    <cfRule type="expression" dxfId="2307" priority="693">
      <formula>Q170="PENDIENTES POR SUBSANAR"</formula>
    </cfRule>
    <cfRule type="expression" dxfId="2306" priority="698">
      <formula>Q170="SIN OBSERVACIÓN"</formula>
    </cfRule>
    <cfRule type="containsBlanks" dxfId="2305" priority="699">
      <formula>LEN(TRIM(P170))=0</formula>
    </cfRule>
  </conditionalFormatting>
  <conditionalFormatting sqref="O170 O173 O179 O176">
    <cfRule type="cellIs" dxfId="2304" priority="691" operator="equal">
      <formula>"PENDIENTE POR DESCRIPCIÓN"</formula>
    </cfRule>
    <cfRule type="cellIs" dxfId="2303" priority="695" operator="equal">
      <formula>"DESCRIPCIÓN INSUFICIENTE"</formula>
    </cfRule>
    <cfRule type="cellIs" dxfId="2302" priority="696" operator="equal">
      <formula>"NO ESTÁ ACORDE A ITEM 5.2.1 (T.R.)"</formula>
    </cfRule>
    <cfRule type="cellIs" dxfId="2301" priority="697" operator="equal">
      <formula>"ACORDE A ITEM 5.2.1 (T.R.)"</formula>
    </cfRule>
  </conditionalFormatting>
  <conditionalFormatting sqref="Q170 Q173 Q179 Q176">
    <cfRule type="containsBlanks" dxfId="2300" priority="685">
      <formula>LEN(TRIM(Q170))=0</formula>
    </cfRule>
    <cfRule type="cellIs" dxfId="2299" priority="694" operator="equal">
      <formula>"REQUERIMIENTOS SUBSANADOS"</formula>
    </cfRule>
    <cfRule type="containsText" dxfId="2298" priority="700" operator="containsText" text="NO SUBSANABLE">
      <formula>NOT(ISERROR(SEARCH("NO SUBSANABLE",Q170)))</formula>
    </cfRule>
    <cfRule type="containsText" dxfId="2297" priority="701" operator="containsText" text="PENDIENTES POR SUBSANAR">
      <formula>NOT(ISERROR(SEARCH("PENDIENTES POR SUBSANAR",Q170)))</formula>
    </cfRule>
    <cfRule type="containsText" dxfId="2296" priority="702" operator="containsText" text="SIN OBSERVACIÓN">
      <formula>NOT(ISERROR(SEARCH("SIN OBSERVACIÓN",Q170)))</formula>
    </cfRule>
  </conditionalFormatting>
  <conditionalFormatting sqref="R170 R173 R179 R176">
    <cfRule type="containsBlanks" dxfId="2295" priority="684">
      <formula>LEN(TRIM(R170))=0</formula>
    </cfRule>
    <cfRule type="cellIs" dxfId="2294" priority="686" operator="equal">
      <formula>"NO CUMPLEN CON LO SOLICITADO"</formula>
    </cfRule>
    <cfRule type="cellIs" dxfId="2293" priority="687" operator="equal">
      <formula>"CUMPLEN CON LO SOLICITADO"</formula>
    </cfRule>
    <cfRule type="cellIs" dxfId="2292" priority="688" operator="equal">
      <formula>"PENDIENTES"</formula>
    </cfRule>
    <cfRule type="cellIs" dxfId="2291" priority="689" operator="equal">
      <formula>"NINGUNO"</formula>
    </cfRule>
  </conditionalFormatting>
  <conditionalFormatting sqref="H170">
    <cfRule type="notContainsBlanks" dxfId="2290" priority="683">
      <formula>LEN(TRIM(H170))&gt;0</formula>
    </cfRule>
  </conditionalFormatting>
  <conditionalFormatting sqref="G170">
    <cfRule type="notContainsBlanks" dxfId="2289" priority="682">
      <formula>LEN(TRIM(G170))&gt;0</formula>
    </cfRule>
  </conditionalFormatting>
  <conditionalFormatting sqref="I170">
    <cfRule type="notContainsBlanks" dxfId="2288" priority="681">
      <formula>LEN(TRIM(I170))&gt;0</formula>
    </cfRule>
  </conditionalFormatting>
  <conditionalFormatting sqref="K189">
    <cfRule type="expression" dxfId="2287" priority="679">
      <formula>J189="NO CUMPLE"</formula>
    </cfRule>
    <cfRule type="expression" dxfId="2286" priority="680">
      <formula>J189="CUMPLE"</formula>
    </cfRule>
  </conditionalFormatting>
  <conditionalFormatting sqref="M189">
    <cfRule type="expression" dxfId="2285" priority="677">
      <formula>L189="NO CUMPLE"</formula>
    </cfRule>
    <cfRule type="expression" dxfId="2284" priority="678">
      <formula>L189="CUMPLE"</formula>
    </cfRule>
  </conditionalFormatting>
  <conditionalFormatting sqref="N189">
    <cfRule type="expression" dxfId="2283" priority="674">
      <formula>N189=" "</formula>
    </cfRule>
    <cfRule type="expression" dxfId="2282" priority="675">
      <formula>N189="NO PRESENTÓ CERTIFICADO"</formula>
    </cfRule>
    <cfRule type="expression" dxfId="2281" priority="676">
      <formula>N189="PRESENTÓ CERTIFICADO"</formula>
    </cfRule>
  </conditionalFormatting>
  <conditionalFormatting sqref="J189:J203">
    <cfRule type="cellIs" dxfId="2280" priority="672" operator="equal">
      <formula>"NO CUMPLE"</formula>
    </cfRule>
    <cfRule type="cellIs" dxfId="2279" priority="673" operator="equal">
      <formula>"CUMPLE"</formula>
    </cfRule>
  </conditionalFormatting>
  <conditionalFormatting sqref="L189">
    <cfRule type="cellIs" dxfId="2278" priority="670" operator="equal">
      <formula>"NO CUMPLE"</formula>
    </cfRule>
    <cfRule type="cellIs" dxfId="2277" priority="671" operator="equal">
      <formula>"CUMPLE"</formula>
    </cfRule>
  </conditionalFormatting>
  <conditionalFormatting sqref="S189 S198 S201">
    <cfRule type="cellIs" dxfId="2276" priority="668" operator="greaterThan">
      <formula>0</formula>
    </cfRule>
    <cfRule type="cellIs" dxfId="2275" priority="669" operator="equal">
      <formula>0</formula>
    </cfRule>
  </conditionalFormatting>
  <conditionalFormatting sqref="P189">
    <cfRule type="expression" dxfId="2274" priority="651">
      <formula>Q189="NO SUBSANABLE"</formula>
    </cfRule>
    <cfRule type="expression" dxfId="2273" priority="657">
      <formula>Q189="REQUERIMIENTOS SUBSANADOS"</formula>
    </cfRule>
    <cfRule type="expression" dxfId="2272" priority="658">
      <formula>Q189="PENDIENTES POR SUBSANAR"</formula>
    </cfRule>
    <cfRule type="expression" dxfId="2271" priority="663">
      <formula>Q189="SIN OBSERVACIÓN"</formula>
    </cfRule>
    <cfRule type="containsBlanks" dxfId="2270" priority="664">
      <formula>LEN(TRIM(P189))=0</formula>
    </cfRule>
  </conditionalFormatting>
  <conditionalFormatting sqref="O189">
    <cfRule type="cellIs" dxfId="2269" priority="656" operator="equal">
      <formula>"PENDIENTE POR DESCRIPCIÓN"</formula>
    </cfRule>
    <cfRule type="cellIs" dxfId="2268" priority="660" operator="equal">
      <formula>"DESCRIPCIÓN INSUFICIENTE"</formula>
    </cfRule>
    <cfRule type="cellIs" dxfId="2267" priority="661" operator="equal">
      <formula>"NO ESTÁ ACORDE A ITEM 5.2.1 (T.R.)"</formula>
    </cfRule>
    <cfRule type="cellIs" dxfId="2266" priority="662" operator="equal">
      <formula>"ACORDE A ITEM 5.2.1 (T.R.)"</formula>
    </cfRule>
  </conditionalFormatting>
  <conditionalFormatting sqref="Q189">
    <cfRule type="containsBlanks" dxfId="2265" priority="646">
      <formula>LEN(TRIM(Q189))=0</formula>
    </cfRule>
    <cfRule type="cellIs" dxfId="2264" priority="659" operator="equal">
      <formula>"REQUERIMIENTOS SUBSANADOS"</formula>
    </cfRule>
    <cfRule type="containsText" dxfId="2263" priority="665" operator="containsText" text="NO SUBSANABLE">
      <formula>NOT(ISERROR(SEARCH("NO SUBSANABLE",Q189)))</formula>
    </cfRule>
    <cfRule type="containsText" dxfId="2262" priority="666" operator="containsText" text="PENDIENTES POR SUBSANAR">
      <formula>NOT(ISERROR(SEARCH("PENDIENTES POR SUBSANAR",Q189)))</formula>
    </cfRule>
    <cfRule type="containsText" dxfId="2261" priority="667" operator="containsText" text="SIN OBSERVACIÓN">
      <formula>NOT(ISERROR(SEARCH("SIN OBSERVACIÓN",Q189)))</formula>
    </cfRule>
  </conditionalFormatting>
  <conditionalFormatting sqref="K190">
    <cfRule type="expression" dxfId="2260" priority="654">
      <formula>J190="NO CUMPLE"</formula>
    </cfRule>
    <cfRule type="expression" dxfId="2259" priority="655">
      <formula>J190="CUMPLE"</formula>
    </cfRule>
  </conditionalFormatting>
  <conditionalFormatting sqref="K191">
    <cfRule type="expression" dxfId="2258" priority="652">
      <formula>J191="NO CUMPLE"</formula>
    </cfRule>
    <cfRule type="expression" dxfId="2257" priority="653">
      <formula>J191="CUMPLE"</formula>
    </cfRule>
  </conditionalFormatting>
  <conditionalFormatting sqref="R189">
    <cfRule type="containsBlanks" dxfId="2256" priority="645">
      <formula>LEN(TRIM(R189))=0</formula>
    </cfRule>
    <cfRule type="cellIs" dxfId="2255" priority="647" operator="equal">
      <formula>"NO CUMPLEN CON LO SOLICITADO"</formula>
    </cfRule>
    <cfRule type="cellIs" dxfId="2254" priority="648" operator="equal">
      <formula>"CUMPLEN CON LO SOLICITADO"</formula>
    </cfRule>
    <cfRule type="cellIs" dxfId="2253" priority="649" operator="equal">
      <formula>"PENDIENTES"</formula>
    </cfRule>
    <cfRule type="cellIs" dxfId="2252" priority="650" operator="equal">
      <formula>"NINGUNO"</formula>
    </cfRule>
  </conditionalFormatting>
  <conditionalFormatting sqref="K201">
    <cfRule type="expression" dxfId="2251" priority="632">
      <formula>J201="NO CUMPLE"</formula>
    </cfRule>
    <cfRule type="expression" dxfId="2250" priority="633">
      <formula>J201="CUMPLE"</formula>
    </cfRule>
  </conditionalFormatting>
  <conditionalFormatting sqref="T204">
    <cfRule type="cellIs" dxfId="2249" priority="643" operator="equal">
      <formula>"NO CUMPLE"</formula>
    </cfRule>
    <cfRule type="cellIs" dxfId="2248" priority="644" operator="equal">
      <formula>"CUMPLE"</formula>
    </cfRule>
  </conditionalFormatting>
  <conditionalFormatting sqref="B204">
    <cfRule type="cellIs" dxfId="2247" priority="641" operator="equal">
      <formula>"NO CUMPLE CON LA EXPERIENCIA REQUERIDA"</formula>
    </cfRule>
    <cfRule type="cellIs" dxfId="2246" priority="642" operator="equal">
      <formula>"CUMPLE CON LA EXPERIENCIA REQUERIDA"</formula>
    </cfRule>
  </conditionalFormatting>
  <conditionalFormatting sqref="H189 H195 H198 H201">
    <cfRule type="notContainsBlanks" dxfId="2245" priority="640">
      <formula>LEN(TRIM(H189))&gt;0</formula>
    </cfRule>
  </conditionalFormatting>
  <conditionalFormatting sqref="G189">
    <cfRule type="notContainsBlanks" dxfId="2244" priority="639">
      <formula>LEN(TRIM(G189))&gt;0</formula>
    </cfRule>
  </conditionalFormatting>
  <conditionalFormatting sqref="F189">
    <cfRule type="notContainsBlanks" dxfId="2243" priority="638">
      <formula>LEN(TRIM(F189))&gt;0</formula>
    </cfRule>
  </conditionalFormatting>
  <conditionalFormatting sqref="E189">
    <cfRule type="notContainsBlanks" dxfId="2242" priority="637">
      <formula>LEN(TRIM(E189))&gt;0</formula>
    </cfRule>
  </conditionalFormatting>
  <conditionalFormatting sqref="D189">
    <cfRule type="notContainsBlanks" dxfId="2241" priority="636">
      <formula>LEN(TRIM(D189))&gt;0</formula>
    </cfRule>
  </conditionalFormatting>
  <conditionalFormatting sqref="C189">
    <cfRule type="notContainsBlanks" dxfId="2240" priority="635">
      <formula>LEN(TRIM(C189))&gt;0</formula>
    </cfRule>
  </conditionalFormatting>
  <conditionalFormatting sqref="I189">
    <cfRule type="notContainsBlanks" dxfId="2239" priority="634">
      <formula>LEN(TRIM(I189))&gt;0</formula>
    </cfRule>
  </conditionalFormatting>
  <conditionalFormatting sqref="G201">
    <cfRule type="notContainsBlanks" dxfId="2238" priority="627">
      <formula>LEN(TRIM(G201))&gt;0</formula>
    </cfRule>
  </conditionalFormatting>
  <conditionalFormatting sqref="F201">
    <cfRule type="notContainsBlanks" dxfId="2237" priority="626">
      <formula>LEN(TRIM(F201))&gt;0</formula>
    </cfRule>
  </conditionalFormatting>
  <conditionalFormatting sqref="E201">
    <cfRule type="notContainsBlanks" dxfId="2236" priority="625">
      <formula>LEN(TRIM(E201))&gt;0</formula>
    </cfRule>
  </conditionalFormatting>
  <conditionalFormatting sqref="D201">
    <cfRule type="notContainsBlanks" dxfId="2235" priority="624">
      <formula>LEN(TRIM(D201))&gt;0</formula>
    </cfRule>
  </conditionalFormatting>
  <conditionalFormatting sqref="C201">
    <cfRule type="notContainsBlanks" dxfId="2234" priority="623">
      <formula>LEN(TRIM(C201))&gt;0</formula>
    </cfRule>
  </conditionalFormatting>
  <conditionalFormatting sqref="I201">
    <cfRule type="notContainsBlanks" dxfId="2233" priority="622">
      <formula>LEN(TRIM(I201))&gt;0</formula>
    </cfRule>
  </conditionalFormatting>
  <conditionalFormatting sqref="K195">
    <cfRule type="expression" dxfId="2232" priority="620">
      <formula>J195="NO CUMPLE"</formula>
    </cfRule>
    <cfRule type="expression" dxfId="2231" priority="621">
      <formula>J195="CUMPLE"</formula>
    </cfRule>
  </conditionalFormatting>
  <conditionalFormatting sqref="K202">
    <cfRule type="expression" dxfId="2230" priority="630">
      <formula>J202="NO CUMPLE"</formula>
    </cfRule>
    <cfRule type="expression" dxfId="2229" priority="631">
      <formula>J202="CUMPLE"</formula>
    </cfRule>
  </conditionalFormatting>
  <conditionalFormatting sqref="K203">
    <cfRule type="expression" dxfId="2228" priority="628">
      <formula>J203="NO CUMPLE"</formula>
    </cfRule>
    <cfRule type="expression" dxfId="2227" priority="629">
      <formula>J203="CUMPLE"</formula>
    </cfRule>
  </conditionalFormatting>
  <conditionalFormatting sqref="G195">
    <cfRule type="notContainsBlanks" dxfId="2226" priority="615">
      <formula>LEN(TRIM(G195))&gt;0</formula>
    </cfRule>
  </conditionalFormatting>
  <conditionalFormatting sqref="F195">
    <cfRule type="notContainsBlanks" dxfId="2225" priority="614">
      <formula>LEN(TRIM(F195))&gt;0</formula>
    </cfRule>
  </conditionalFormatting>
  <conditionalFormatting sqref="E195">
    <cfRule type="notContainsBlanks" dxfId="2224" priority="613">
      <formula>LEN(TRIM(E195))&gt;0</formula>
    </cfRule>
  </conditionalFormatting>
  <conditionalFormatting sqref="D195">
    <cfRule type="notContainsBlanks" dxfId="2223" priority="612">
      <formula>LEN(TRIM(D195))&gt;0</formula>
    </cfRule>
  </conditionalFormatting>
  <conditionalFormatting sqref="C195">
    <cfRule type="notContainsBlanks" dxfId="2222" priority="611">
      <formula>LEN(TRIM(C195))&gt;0</formula>
    </cfRule>
  </conditionalFormatting>
  <conditionalFormatting sqref="I195">
    <cfRule type="notContainsBlanks" dxfId="2221" priority="610">
      <formula>LEN(TRIM(I195))&gt;0</formula>
    </cfRule>
  </conditionalFormatting>
  <conditionalFormatting sqref="K196">
    <cfRule type="expression" dxfId="2220" priority="618">
      <formula>J196="NO CUMPLE"</formula>
    </cfRule>
    <cfRule type="expression" dxfId="2219" priority="619">
      <formula>J196="CUMPLE"</formula>
    </cfRule>
  </conditionalFormatting>
  <conditionalFormatting sqref="K197">
    <cfRule type="expression" dxfId="2218" priority="616">
      <formula>J197="NO CUMPLE"</formula>
    </cfRule>
    <cfRule type="expression" dxfId="2217" priority="617">
      <formula>J197="CUMPLE"</formula>
    </cfRule>
  </conditionalFormatting>
  <conditionalFormatting sqref="K198">
    <cfRule type="expression" dxfId="2216" priority="608">
      <formula>J198="NO CUMPLE"</formula>
    </cfRule>
    <cfRule type="expression" dxfId="2215" priority="609">
      <formula>J198="CUMPLE"</formula>
    </cfRule>
  </conditionalFormatting>
  <conditionalFormatting sqref="G198">
    <cfRule type="notContainsBlanks" dxfId="2214" priority="603">
      <formula>LEN(TRIM(G198))&gt;0</formula>
    </cfRule>
  </conditionalFormatting>
  <conditionalFormatting sqref="F198">
    <cfRule type="notContainsBlanks" dxfId="2213" priority="602">
      <formula>LEN(TRIM(F198))&gt;0</formula>
    </cfRule>
  </conditionalFormatting>
  <conditionalFormatting sqref="E198">
    <cfRule type="notContainsBlanks" dxfId="2212" priority="601">
      <formula>LEN(TRIM(E198))&gt;0</formula>
    </cfRule>
  </conditionalFormatting>
  <conditionalFormatting sqref="D198">
    <cfRule type="notContainsBlanks" dxfId="2211" priority="600">
      <formula>LEN(TRIM(D198))&gt;0</formula>
    </cfRule>
  </conditionalFormatting>
  <conditionalFormatting sqref="C198">
    <cfRule type="notContainsBlanks" dxfId="2210" priority="599">
      <formula>LEN(TRIM(C198))&gt;0</formula>
    </cfRule>
  </conditionalFormatting>
  <conditionalFormatting sqref="I198">
    <cfRule type="notContainsBlanks" dxfId="2209" priority="598">
      <formula>LEN(TRIM(I198))&gt;0</formula>
    </cfRule>
  </conditionalFormatting>
  <conditionalFormatting sqref="K199">
    <cfRule type="expression" dxfId="2208" priority="606">
      <formula>J199="NO CUMPLE"</formula>
    </cfRule>
    <cfRule type="expression" dxfId="2207" priority="607">
      <formula>J199="CUMPLE"</formula>
    </cfRule>
  </conditionalFormatting>
  <conditionalFormatting sqref="K200">
    <cfRule type="expression" dxfId="2206" priority="604">
      <formula>J200="NO CUMPLE"</formula>
    </cfRule>
    <cfRule type="expression" dxfId="2205" priority="605">
      <formula>J200="CUMPLE"</formula>
    </cfRule>
  </conditionalFormatting>
  <conditionalFormatting sqref="T189 T192 T195 T198 T201">
    <cfRule type="cellIs" dxfId="2204" priority="596" operator="equal">
      <formula>"NO"</formula>
    </cfRule>
    <cfRule type="cellIs" dxfId="2203" priority="597" operator="equal">
      <formula>"SI"</formula>
    </cfRule>
  </conditionalFormatting>
  <conditionalFormatting sqref="S195">
    <cfRule type="cellIs" dxfId="2202" priority="594" operator="greaterThan">
      <formula>0</formula>
    </cfRule>
    <cfRule type="cellIs" dxfId="2201" priority="595" operator="equal">
      <formula>0</formula>
    </cfRule>
  </conditionalFormatting>
  <conditionalFormatting sqref="M195">
    <cfRule type="expression" dxfId="2200" priority="592">
      <formula>L195="NO CUMPLE"</formula>
    </cfRule>
    <cfRule type="expression" dxfId="2199" priority="593">
      <formula>L195="CUMPLE"</formula>
    </cfRule>
  </conditionalFormatting>
  <conditionalFormatting sqref="M198">
    <cfRule type="expression" dxfId="2198" priority="590">
      <formula>L198="NO CUMPLE"</formula>
    </cfRule>
    <cfRule type="expression" dxfId="2197" priority="591">
      <formula>L198="CUMPLE"</formula>
    </cfRule>
  </conditionalFormatting>
  <conditionalFormatting sqref="M201">
    <cfRule type="expression" dxfId="2196" priority="588">
      <formula>L201="NO CUMPLE"</formula>
    </cfRule>
    <cfRule type="expression" dxfId="2195" priority="589">
      <formula>L201="CUMPLE"</formula>
    </cfRule>
  </conditionalFormatting>
  <conditionalFormatting sqref="L195 L198 L201">
    <cfRule type="cellIs" dxfId="2194" priority="586" operator="equal">
      <formula>"NO CUMPLE"</formula>
    </cfRule>
    <cfRule type="cellIs" dxfId="2193" priority="587" operator="equal">
      <formula>"CUMPLE"</formula>
    </cfRule>
  </conditionalFormatting>
  <conditionalFormatting sqref="L192">
    <cfRule type="cellIs" dxfId="2192" priority="584" operator="equal">
      <formula>"NO CUMPLE"</formula>
    </cfRule>
    <cfRule type="cellIs" dxfId="2191" priority="585" operator="equal">
      <formula>"CUMPLE"</formula>
    </cfRule>
  </conditionalFormatting>
  <conditionalFormatting sqref="S192">
    <cfRule type="cellIs" dxfId="2190" priority="582" operator="greaterThan">
      <formula>0</formula>
    </cfRule>
    <cfRule type="cellIs" dxfId="2189" priority="583" operator="equal">
      <formula>0</formula>
    </cfRule>
  </conditionalFormatting>
  <conditionalFormatting sqref="F192">
    <cfRule type="notContainsBlanks" dxfId="2188" priority="581">
      <formula>LEN(TRIM(F192))&gt;0</formula>
    </cfRule>
  </conditionalFormatting>
  <conditionalFormatting sqref="E192">
    <cfRule type="notContainsBlanks" dxfId="2187" priority="580">
      <formula>LEN(TRIM(E192))&gt;0</formula>
    </cfRule>
  </conditionalFormatting>
  <conditionalFormatting sqref="D192">
    <cfRule type="notContainsBlanks" dxfId="2186" priority="579">
      <formula>LEN(TRIM(D192))&gt;0</formula>
    </cfRule>
  </conditionalFormatting>
  <conditionalFormatting sqref="C192">
    <cfRule type="notContainsBlanks" dxfId="2185" priority="578">
      <formula>LEN(TRIM(C192))&gt;0</formula>
    </cfRule>
  </conditionalFormatting>
  <conditionalFormatting sqref="K192">
    <cfRule type="expression" dxfId="2184" priority="576">
      <formula>J192="NO CUMPLE"</formula>
    </cfRule>
    <cfRule type="expression" dxfId="2183" priority="577">
      <formula>J192="CUMPLE"</formula>
    </cfRule>
  </conditionalFormatting>
  <conditionalFormatting sqref="K193">
    <cfRule type="expression" dxfId="2182" priority="574">
      <formula>J193="NO CUMPLE"</formula>
    </cfRule>
    <cfRule type="expression" dxfId="2181" priority="575">
      <formula>J193="CUMPLE"</formula>
    </cfRule>
  </conditionalFormatting>
  <conditionalFormatting sqref="K194">
    <cfRule type="expression" dxfId="2180" priority="572">
      <formula>J194="NO CUMPLE"</formula>
    </cfRule>
    <cfRule type="expression" dxfId="2179" priority="573">
      <formula>J194="CUMPLE"</formula>
    </cfRule>
  </conditionalFormatting>
  <conditionalFormatting sqref="M192">
    <cfRule type="expression" dxfId="2178" priority="570">
      <formula>L192="NO CUMPLE"</formula>
    </cfRule>
    <cfRule type="expression" dxfId="2177" priority="571">
      <formula>L192="CUMPLE"</formula>
    </cfRule>
  </conditionalFormatting>
  <conditionalFormatting sqref="N192 N195 N201 N198">
    <cfRule type="expression" dxfId="2176" priority="567">
      <formula>N192=" "</formula>
    </cfRule>
    <cfRule type="expression" dxfId="2175" priority="568">
      <formula>N192="NO PRESENTÓ CERTIFICADO"</formula>
    </cfRule>
    <cfRule type="expression" dxfId="2174" priority="569">
      <formula>N192="PRESENTÓ CERTIFICADO"</formula>
    </cfRule>
  </conditionalFormatting>
  <conditionalFormatting sqref="P192 P195 P201 P198">
    <cfRule type="expression" dxfId="2173" priority="554">
      <formula>Q192="NO SUBSANABLE"</formula>
    </cfRule>
    <cfRule type="expression" dxfId="2172" priority="556">
      <formula>Q192="REQUERIMIENTOS SUBSANADOS"</formula>
    </cfRule>
    <cfRule type="expression" dxfId="2171" priority="557">
      <formula>Q192="PENDIENTES POR SUBSANAR"</formula>
    </cfRule>
    <cfRule type="expression" dxfId="2170" priority="562">
      <formula>Q192="SIN OBSERVACIÓN"</formula>
    </cfRule>
    <cfRule type="containsBlanks" dxfId="2169" priority="563">
      <formula>LEN(TRIM(P192))=0</formula>
    </cfRule>
  </conditionalFormatting>
  <conditionalFormatting sqref="O192 O195 O201 O198">
    <cfRule type="cellIs" dxfId="2168" priority="555" operator="equal">
      <formula>"PENDIENTE POR DESCRIPCIÓN"</formula>
    </cfRule>
    <cfRule type="cellIs" dxfId="2167" priority="559" operator="equal">
      <formula>"DESCRIPCIÓN INSUFICIENTE"</formula>
    </cfRule>
    <cfRule type="cellIs" dxfId="2166" priority="560" operator="equal">
      <formula>"NO ESTÁ ACORDE A ITEM 5.2.1 (T.R.)"</formula>
    </cfRule>
    <cfRule type="cellIs" dxfId="2165" priority="561" operator="equal">
      <formula>"ACORDE A ITEM 5.2.1 (T.R.)"</formula>
    </cfRule>
  </conditionalFormatting>
  <conditionalFormatting sqref="Q192 Q195 Q201 Q198">
    <cfRule type="containsBlanks" dxfId="2164" priority="549">
      <formula>LEN(TRIM(Q192))=0</formula>
    </cfRule>
    <cfRule type="cellIs" dxfId="2163" priority="558" operator="equal">
      <formula>"REQUERIMIENTOS SUBSANADOS"</formula>
    </cfRule>
    <cfRule type="containsText" dxfId="2162" priority="564" operator="containsText" text="NO SUBSANABLE">
      <formula>NOT(ISERROR(SEARCH("NO SUBSANABLE",Q192)))</formula>
    </cfRule>
    <cfRule type="containsText" dxfId="2161" priority="565" operator="containsText" text="PENDIENTES POR SUBSANAR">
      <formula>NOT(ISERROR(SEARCH("PENDIENTES POR SUBSANAR",Q192)))</formula>
    </cfRule>
    <cfRule type="containsText" dxfId="2160" priority="566" operator="containsText" text="SIN OBSERVACIÓN">
      <formula>NOT(ISERROR(SEARCH("SIN OBSERVACIÓN",Q192)))</formula>
    </cfRule>
  </conditionalFormatting>
  <conditionalFormatting sqref="R192 R195 R201 R198">
    <cfRule type="containsBlanks" dxfId="2159" priority="548">
      <formula>LEN(TRIM(R192))=0</formula>
    </cfRule>
    <cfRule type="cellIs" dxfId="2158" priority="550" operator="equal">
      <formula>"NO CUMPLEN CON LO SOLICITADO"</formula>
    </cfRule>
    <cfRule type="cellIs" dxfId="2157" priority="551" operator="equal">
      <formula>"CUMPLEN CON LO SOLICITADO"</formula>
    </cfRule>
    <cfRule type="cellIs" dxfId="2156" priority="552" operator="equal">
      <formula>"PENDIENTES"</formula>
    </cfRule>
    <cfRule type="cellIs" dxfId="2155" priority="553" operator="equal">
      <formula>"NINGUNO"</formula>
    </cfRule>
  </conditionalFormatting>
  <conditionalFormatting sqref="H192">
    <cfRule type="notContainsBlanks" dxfId="2154" priority="547">
      <formula>LEN(TRIM(H192))&gt;0</formula>
    </cfRule>
  </conditionalFormatting>
  <conditionalFormatting sqref="G192">
    <cfRule type="notContainsBlanks" dxfId="2153" priority="546">
      <formula>LEN(TRIM(G192))&gt;0</formula>
    </cfRule>
  </conditionalFormatting>
  <conditionalFormatting sqref="I192">
    <cfRule type="notContainsBlanks" dxfId="2152" priority="545">
      <formula>LEN(TRIM(I192))&gt;0</formula>
    </cfRule>
  </conditionalFormatting>
  <conditionalFormatting sqref="K211">
    <cfRule type="expression" dxfId="2151" priority="543">
      <formula>J211="NO CUMPLE"</formula>
    </cfRule>
    <cfRule type="expression" dxfId="2150" priority="544">
      <formula>J211="CUMPLE"</formula>
    </cfRule>
  </conditionalFormatting>
  <conditionalFormatting sqref="M211">
    <cfRule type="expression" dxfId="2149" priority="541">
      <formula>L211="NO CUMPLE"</formula>
    </cfRule>
    <cfRule type="expression" dxfId="2148" priority="542">
      <formula>L211="CUMPLE"</formula>
    </cfRule>
  </conditionalFormatting>
  <conditionalFormatting sqref="N211">
    <cfRule type="expression" dxfId="2147" priority="538">
      <formula>N211=" "</formula>
    </cfRule>
    <cfRule type="expression" dxfId="2146" priority="539">
      <formula>N211="NO PRESENTÓ CERTIFICADO"</formula>
    </cfRule>
    <cfRule type="expression" dxfId="2145" priority="540">
      <formula>N211="PRESENTÓ CERTIFICADO"</formula>
    </cfRule>
  </conditionalFormatting>
  <conditionalFormatting sqref="J211:J225">
    <cfRule type="cellIs" dxfId="2144" priority="536" operator="equal">
      <formula>"NO CUMPLE"</formula>
    </cfRule>
    <cfRule type="cellIs" dxfId="2143" priority="537" operator="equal">
      <formula>"CUMPLE"</formula>
    </cfRule>
  </conditionalFormatting>
  <conditionalFormatting sqref="L211">
    <cfRule type="cellIs" dxfId="2142" priority="534" operator="equal">
      <formula>"NO CUMPLE"</formula>
    </cfRule>
    <cfRule type="cellIs" dxfId="2141" priority="535" operator="equal">
      <formula>"CUMPLE"</formula>
    </cfRule>
  </conditionalFormatting>
  <conditionalFormatting sqref="S211 S220 S223">
    <cfRule type="cellIs" dxfId="2140" priority="532" operator="greaterThan">
      <formula>0</formula>
    </cfRule>
    <cfRule type="cellIs" dxfId="2139" priority="533" operator="equal">
      <formula>0</formula>
    </cfRule>
  </conditionalFormatting>
  <conditionalFormatting sqref="P211">
    <cfRule type="expression" dxfId="2138" priority="515">
      <formula>Q211="NO SUBSANABLE"</formula>
    </cfRule>
    <cfRule type="expression" dxfId="2137" priority="521">
      <formula>Q211="REQUERIMIENTOS SUBSANADOS"</formula>
    </cfRule>
    <cfRule type="expression" dxfId="2136" priority="522">
      <formula>Q211="PENDIENTES POR SUBSANAR"</formula>
    </cfRule>
    <cfRule type="expression" dxfId="2135" priority="527">
      <formula>Q211="SIN OBSERVACIÓN"</formula>
    </cfRule>
    <cfRule type="containsBlanks" dxfId="2134" priority="528">
      <formula>LEN(TRIM(P211))=0</formula>
    </cfRule>
  </conditionalFormatting>
  <conditionalFormatting sqref="O211">
    <cfRule type="cellIs" dxfId="2133" priority="520" operator="equal">
      <formula>"PENDIENTE POR DESCRIPCIÓN"</formula>
    </cfRule>
    <cfRule type="cellIs" dxfId="2132" priority="524" operator="equal">
      <formula>"DESCRIPCIÓN INSUFICIENTE"</formula>
    </cfRule>
    <cfRule type="cellIs" dxfId="2131" priority="525" operator="equal">
      <formula>"NO ESTÁ ACORDE A ITEM 5.2.1 (T.R.)"</formula>
    </cfRule>
    <cfRule type="cellIs" dxfId="2130" priority="526" operator="equal">
      <formula>"ACORDE A ITEM 5.2.1 (T.R.)"</formula>
    </cfRule>
  </conditionalFormatting>
  <conditionalFormatting sqref="Q211">
    <cfRule type="containsBlanks" dxfId="2129" priority="510">
      <formula>LEN(TRIM(Q211))=0</formula>
    </cfRule>
    <cfRule type="cellIs" dxfId="2128" priority="523" operator="equal">
      <formula>"REQUERIMIENTOS SUBSANADOS"</formula>
    </cfRule>
    <cfRule type="containsText" dxfId="2127" priority="529" operator="containsText" text="NO SUBSANABLE">
      <formula>NOT(ISERROR(SEARCH("NO SUBSANABLE",Q211)))</formula>
    </cfRule>
    <cfRule type="containsText" dxfId="2126" priority="530" operator="containsText" text="PENDIENTES POR SUBSANAR">
      <formula>NOT(ISERROR(SEARCH("PENDIENTES POR SUBSANAR",Q211)))</formula>
    </cfRule>
    <cfRule type="containsText" dxfId="2125" priority="531" operator="containsText" text="SIN OBSERVACIÓN">
      <formula>NOT(ISERROR(SEARCH("SIN OBSERVACIÓN",Q211)))</formula>
    </cfRule>
  </conditionalFormatting>
  <conditionalFormatting sqref="K212">
    <cfRule type="expression" dxfId="2124" priority="518">
      <formula>J212="NO CUMPLE"</formula>
    </cfRule>
    <cfRule type="expression" dxfId="2123" priority="519">
      <formula>J212="CUMPLE"</formula>
    </cfRule>
  </conditionalFormatting>
  <conditionalFormatting sqref="K213">
    <cfRule type="expression" dxfId="2122" priority="516">
      <formula>J213="NO CUMPLE"</formula>
    </cfRule>
    <cfRule type="expression" dxfId="2121" priority="517">
      <formula>J213="CUMPLE"</formula>
    </cfRule>
  </conditionalFormatting>
  <conditionalFormatting sqref="R211">
    <cfRule type="containsBlanks" dxfId="2120" priority="509">
      <formula>LEN(TRIM(R211))=0</formula>
    </cfRule>
    <cfRule type="cellIs" dxfId="2119" priority="511" operator="equal">
      <formula>"NO CUMPLEN CON LO SOLICITADO"</formula>
    </cfRule>
    <cfRule type="cellIs" dxfId="2118" priority="512" operator="equal">
      <formula>"CUMPLEN CON LO SOLICITADO"</formula>
    </cfRule>
    <cfRule type="cellIs" dxfId="2117" priority="513" operator="equal">
      <formula>"PENDIENTES"</formula>
    </cfRule>
    <cfRule type="cellIs" dxfId="2116" priority="514" operator="equal">
      <formula>"NINGUNO"</formula>
    </cfRule>
  </conditionalFormatting>
  <conditionalFormatting sqref="K223">
    <cfRule type="expression" dxfId="2115" priority="496">
      <formula>J223="NO CUMPLE"</formula>
    </cfRule>
    <cfRule type="expression" dxfId="2114" priority="497">
      <formula>J223="CUMPLE"</formula>
    </cfRule>
  </conditionalFormatting>
  <conditionalFormatting sqref="T226">
    <cfRule type="cellIs" dxfId="2113" priority="507" operator="equal">
      <formula>"NO CUMPLE"</formula>
    </cfRule>
    <cfRule type="cellIs" dxfId="2112" priority="508" operator="equal">
      <formula>"CUMPLE"</formula>
    </cfRule>
  </conditionalFormatting>
  <conditionalFormatting sqref="B226">
    <cfRule type="cellIs" dxfId="2111" priority="505" operator="equal">
      <formula>"NO CUMPLE CON LA EXPERIENCIA REQUERIDA"</formula>
    </cfRule>
    <cfRule type="cellIs" dxfId="2110" priority="506" operator="equal">
      <formula>"CUMPLE CON LA EXPERIENCIA REQUERIDA"</formula>
    </cfRule>
  </conditionalFormatting>
  <conditionalFormatting sqref="H211 H217 H220 H223">
    <cfRule type="notContainsBlanks" dxfId="2109" priority="504">
      <formula>LEN(TRIM(H211))&gt;0</formula>
    </cfRule>
  </conditionalFormatting>
  <conditionalFormatting sqref="G211">
    <cfRule type="notContainsBlanks" dxfId="2108" priority="503">
      <formula>LEN(TRIM(G211))&gt;0</formula>
    </cfRule>
  </conditionalFormatting>
  <conditionalFormatting sqref="F211">
    <cfRule type="notContainsBlanks" dxfId="2107" priority="502">
      <formula>LEN(TRIM(F211))&gt;0</formula>
    </cfRule>
  </conditionalFormatting>
  <conditionalFormatting sqref="E211">
    <cfRule type="notContainsBlanks" dxfId="2106" priority="501">
      <formula>LEN(TRIM(E211))&gt;0</formula>
    </cfRule>
  </conditionalFormatting>
  <conditionalFormatting sqref="D211">
    <cfRule type="notContainsBlanks" dxfId="2105" priority="500">
      <formula>LEN(TRIM(D211))&gt;0</formula>
    </cfRule>
  </conditionalFormatting>
  <conditionalFormatting sqref="C211">
    <cfRule type="notContainsBlanks" dxfId="2104" priority="499">
      <formula>LEN(TRIM(C211))&gt;0</formula>
    </cfRule>
  </conditionalFormatting>
  <conditionalFormatting sqref="I211">
    <cfRule type="notContainsBlanks" dxfId="2103" priority="498">
      <formula>LEN(TRIM(I211))&gt;0</formula>
    </cfRule>
  </conditionalFormatting>
  <conditionalFormatting sqref="G223">
    <cfRule type="notContainsBlanks" dxfId="2102" priority="491">
      <formula>LEN(TRIM(G223))&gt;0</formula>
    </cfRule>
  </conditionalFormatting>
  <conditionalFormatting sqref="F223">
    <cfRule type="notContainsBlanks" dxfId="2101" priority="490">
      <formula>LEN(TRIM(F223))&gt;0</formula>
    </cfRule>
  </conditionalFormatting>
  <conditionalFormatting sqref="E223">
    <cfRule type="notContainsBlanks" dxfId="2100" priority="489">
      <formula>LEN(TRIM(E223))&gt;0</formula>
    </cfRule>
  </conditionalFormatting>
  <conditionalFormatting sqref="D223">
    <cfRule type="notContainsBlanks" dxfId="2099" priority="488">
      <formula>LEN(TRIM(D223))&gt;0</formula>
    </cfRule>
  </conditionalFormatting>
  <conditionalFormatting sqref="C223">
    <cfRule type="notContainsBlanks" dxfId="2098" priority="487">
      <formula>LEN(TRIM(C223))&gt;0</formula>
    </cfRule>
  </conditionalFormatting>
  <conditionalFormatting sqref="I223">
    <cfRule type="notContainsBlanks" dxfId="2097" priority="486">
      <formula>LEN(TRIM(I223))&gt;0</formula>
    </cfRule>
  </conditionalFormatting>
  <conditionalFormatting sqref="K217">
    <cfRule type="expression" dxfId="2096" priority="484">
      <formula>J217="NO CUMPLE"</formula>
    </cfRule>
    <cfRule type="expression" dxfId="2095" priority="485">
      <formula>J217="CUMPLE"</formula>
    </cfRule>
  </conditionalFormatting>
  <conditionalFormatting sqref="K224">
    <cfRule type="expression" dxfId="2094" priority="494">
      <formula>J224="NO CUMPLE"</formula>
    </cfRule>
    <cfRule type="expression" dxfId="2093" priority="495">
      <formula>J224="CUMPLE"</formula>
    </cfRule>
  </conditionalFormatting>
  <conditionalFormatting sqref="K225">
    <cfRule type="expression" dxfId="2092" priority="492">
      <formula>J225="NO CUMPLE"</formula>
    </cfRule>
    <cfRule type="expression" dxfId="2091" priority="493">
      <formula>J225="CUMPLE"</formula>
    </cfRule>
  </conditionalFormatting>
  <conditionalFormatting sqref="G217">
    <cfRule type="notContainsBlanks" dxfId="2090" priority="479">
      <formula>LEN(TRIM(G217))&gt;0</formula>
    </cfRule>
  </conditionalFormatting>
  <conditionalFormatting sqref="F217">
    <cfRule type="notContainsBlanks" dxfId="2089" priority="478">
      <formula>LEN(TRIM(F217))&gt;0</formula>
    </cfRule>
  </conditionalFormatting>
  <conditionalFormatting sqref="E217">
    <cfRule type="notContainsBlanks" dxfId="2088" priority="477">
      <formula>LEN(TRIM(E217))&gt;0</formula>
    </cfRule>
  </conditionalFormatting>
  <conditionalFormatting sqref="D217">
    <cfRule type="notContainsBlanks" dxfId="2087" priority="476">
      <formula>LEN(TRIM(D217))&gt;0</formula>
    </cfRule>
  </conditionalFormatting>
  <conditionalFormatting sqref="C217">
    <cfRule type="notContainsBlanks" dxfId="2086" priority="475">
      <formula>LEN(TRIM(C217))&gt;0</formula>
    </cfRule>
  </conditionalFormatting>
  <conditionalFormatting sqref="I217">
    <cfRule type="notContainsBlanks" dxfId="2085" priority="474">
      <formula>LEN(TRIM(I217))&gt;0</formula>
    </cfRule>
  </conditionalFormatting>
  <conditionalFormatting sqref="K218">
    <cfRule type="expression" dxfId="2084" priority="482">
      <formula>J218="NO CUMPLE"</formula>
    </cfRule>
    <cfRule type="expression" dxfId="2083" priority="483">
      <formula>J218="CUMPLE"</formula>
    </cfRule>
  </conditionalFormatting>
  <conditionalFormatting sqref="K219">
    <cfRule type="expression" dxfId="2082" priority="480">
      <formula>J219="NO CUMPLE"</formula>
    </cfRule>
    <cfRule type="expression" dxfId="2081" priority="481">
      <formula>J219="CUMPLE"</formula>
    </cfRule>
  </conditionalFormatting>
  <conditionalFormatting sqref="K220">
    <cfRule type="expression" dxfId="2080" priority="472">
      <formula>J220="NO CUMPLE"</formula>
    </cfRule>
    <cfRule type="expression" dxfId="2079" priority="473">
      <formula>J220="CUMPLE"</formula>
    </cfRule>
  </conditionalFormatting>
  <conditionalFormatting sqref="G220">
    <cfRule type="notContainsBlanks" dxfId="2078" priority="467">
      <formula>LEN(TRIM(G220))&gt;0</formula>
    </cfRule>
  </conditionalFormatting>
  <conditionalFormatting sqref="F220">
    <cfRule type="notContainsBlanks" dxfId="2077" priority="466">
      <formula>LEN(TRIM(F220))&gt;0</formula>
    </cfRule>
  </conditionalFormatting>
  <conditionalFormatting sqref="E220">
    <cfRule type="notContainsBlanks" dxfId="2076" priority="465">
      <formula>LEN(TRIM(E220))&gt;0</formula>
    </cfRule>
  </conditionalFormatting>
  <conditionalFormatting sqref="D220">
    <cfRule type="notContainsBlanks" dxfId="2075" priority="464">
      <formula>LEN(TRIM(D220))&gt;0</formula>
    </cfRule>
  </conditionalFormatting>
  <conditionalFormatting sqref="C220">
    <cfRule type="notContainsBlanks" dxfId="2074" priority="463">
      <formula>LEN(TRIM(C220))&gt;0</formula>
    </cfRule>
  </conditionalFormatting>
  <conditionalFormatting sqref="I220">
    <cfRule type="notContainsBlanks" dxfId="2073" priority="462">
      <formula>LEN(TRIM(I220))&gt;0</formula>
    </cfRule>
  </conditionalFormatting>
  <conditionalFormatting sqref="K221">
    <cfRule type="expression" dxfId="2072" priority="470">
      <formula>J221="NO CUMPLE"</formula>
    </cfRule>
    <cfRule type="expression" dxfId="2071" priority="471">
      <formula>J221="CUMPLE"</formula>
    </cfRule>
  </conditionalFormatting>
  <conditionalFormatting sqref="K222">
    <cfRule type="expression" dxfId="2070" priority="468">
      <formula>J222="NO CUMPLE"</formula>
    </cfRule>
    <cfRule type="expression" dxfId="2069" priority="469">
      <formula>J222="CUMPLE"</formula>
    </cfRule>
  </conditionalFormatting>
  <conditionalFormatting sqref="T211 T214 T217 T220 T223">
    <cfRule type="cellIs" dxfId="2068" priority="460" operator="equal">
      <formula>"NO"</formula>
    </cfRule>
    <cfRule type="cellIs" dxfId="2067" priority="461" operator="equal">
      <formula>"SI"</formula>
    </cfRule>
  </conditionalFormatting>
  <conditionalFormatting sqref="S217">
    <cfRule type="cellIs" dxfId="2066" priority="458" operator="greaterThan">
      <formula>0</formula>
    </cfRule>
    <cfRule type="cellIs" dxfId="2065" priority="459" operator="equal">
      <formula>0</formula>
    </cfRule>
  </conditionalFormatting>
  <conditionalFormatting sqref="M217">
    <cfRule type="expression" dxfId="2064" priority="456">
      <formula>L217="NO CUMPLE"</formula>
    </cfRule>
    <cfRule type="expression" dxfId="2063" priority="457">
      <formula>L217="CUMPLE"</formula>
    </cfRule>
  </conditionalFormatting>
  <conditionalFormatting sqref="M220">
    <cfRule type="expression" dxfId="2062" priority="454">
      <formula>L220="NO CUMPLE"</formula>
    </cfRule>
    <cfRule type="expression" dxfId="2061" priority="455">
      <formula>L220="CUMPLE"</formula>
    </cfRule>
  </conditionalFormatting>
  <conditionalFormatting sqref="M223">
    <cfRule type="expression" dxfId="2060" priority="452">
      <formula>L223="NO CUMPLE"</formula>
    </cfRule>
    <cfRule type="expression" dxfId="2059" priority="453">
      <formula>L223="CUMPLE"</formula>
    </cfRule>
  </conditionalFormatting>
  <conditionalFormatting sqref="L217 L220 L223">
    <cfRule type="cellIs" dxfId="2058" priority="450" operator="equal">
      <formula>"NO CUMPLE"</formula>
    </cfRule>
    <cfRule type="cellIs" dxfId="2057" priority="451" operator="equal">
      <formula>"CUMPLE"</formula>
    </cfRule>
  </conditionalFormatting>
  <conditionalFormatting sqref="L214">
    <cfRule type="cellIs" dxfId="2056" priority="448" operator="equal">
      <formula>"NO CUMPLE"</formula>
    </cfRule>
    <cfRule type="cellIs" dxfId="2055" priority="449" operator="equal">
      <formula>"CUMPLE"</formula>
    </cfRule>
  </conditionalFormatting>
  <conditionalFormatting sqref="S214">
    <cfRule type="cellIs" dxfId="2054" priority="446" operator="greaterThan">
      <formula>0</formula>
    </cfRule>
    <cfRule type="cellIs" dxfId="2053" priority="447" operator="equal">
      <formula>0</formula>
    </cfRule>
  </conditionalFormatting>
  <conditionalFormatting sqref="F214">
    <cfRule type="notContainsBlanks" dxfId="2052" priority="445">
      <formula>LEN(TRIM(F214))&gt;0</formula>
    </cfRule>
  </conditionalFormatting>
  <conditionalFormatting sqref="E214">
    <cfRule type="notContainsBlanks" dxfId="2051" priority="444">
      <formula>LEN(TRIM(E214))&gt;0</formula>
    </cfRule>
  </conditionalFormatting>
  <conditionalFormatting sqref="D214">
    <cfRule type="notContainsBlanks" dxfId="2050" priority="443">
      <formula>LEN(TRIM(D214))&gt;0</formula>
    </cfRule>
  </conditionalFormatting>
  <conditionalFormatting sqref="C214">
    <cfRule type="notContainsBlanks" dxfId="2049" priority="442">
      <formula>LEN(TRIM(C214))&gt;0</formula>
    </cfRule>
  </conditionalFormatting>
  <conditionalFormatting sqref="K214">
    <cfRule type="expression" dxfId="2048" priority="440">
      <formula>J214="NO CUMPLE"</formula>
    </cfRule>
    <cfRule type="expression" dxfId="2047" priority="441">
      <formula>J214="CUMPLE"</formula>
    </cfRule>
  </conditionalFormatting>
  <conditionalFormatting sqref="K215">
    <cfRule type="expression" dxfId="2046" priority="438">
      <formula>J215="NO CUMPLE"</formula>
    </cfRule>
    <cfRule type="expression" dxfId="2045" priority="439">
      <formula>J215="CUMPLE"</formula>
    </cfRule>
  </conditionalFormatting>
  <conditionalFormatting sqref="K216">
    <cfRule type="expression" dxfId="2044" priority="436">
      <formula>J216="NO CUMPLE"</formula>
    </cfRule>
    <cfRule type="expression" dxfId="2043" priority="437">
      <formula>J216="CUMPLE"</formula>
    </cfRule>
  </conditionalFormatting>
  <conditionalFormatting sqref="M214">
    <cfRule type="expression" dxfId="2042" priority="434">
      <formula>L214="NO CUMPLE"</formula>
    </cfRule>
    <cfRule type="expression" dxfId="2041" priority="435">
      <formula>L214="CUMPLE"</formula>
    </cfRule>
  </conditionalFormatting>
  <conditionalFormatting sqref="N214 N217 N223 N220">
    <cfRule type="expression" dxfId="2040" priority="431">
      <formula>N214=" "</formula>
    </cfRule>
    <cfRule type="expression" dxfId="2039" priority="432">
      <formula>N214="NO PRESENTÓ CERTIFICADO"</formula>
    </cfRule>
    <cfRule type="expression" dxfId="2038" priority="433">
      <formula>N214="PRESENTÓ CERTIFICADO"</formula>
    </cfRule>
  </conditionalFormatting>
  <conditionalFormatting sqref="P214 P217 P223 P220">
    <cfRule type="expression" dxfId="2037" priority="418">
      <formula>Q214="NO SUBSANABLE"</formula>
    </cfRule>
    <cfRule type="expression" dxfId="2036" priority="420">
      <formula>Q214="REQUERIMIENTOS SUBSANADOS"</formula>
    </cfRule>
    <cfRule type="expression" dxfId="2035" priority="421">
      <formula>Q214="PENDIENTES POR SUBSANAR"</formula>
    </cfRule>
    <cfRule type="expression" dxfId="2034" priority="426">
      <formula>Q214="SIN OBSERVACIÓN"</formula>
    </cfRule>
    <cfRule type="containsBlanks" dxfId="2033" priority="427">
      <formula>LEN(TRIM(P214))=0</formula>
    </cfRule>
  </conditionalFormatting>
  <conditionalFormatting sqref="O214 O217 O223 O220">
    <cfRule type="cellIs" dxfId="2032" priority="419" operator="equal">
      <formula>"PENDIENTE POR DESCRIPCIÓN"</formula>
    </cfRule>
    <cfRule type="cellIs" dxfId="2031" priority="423" operator="equal">
      <formula>"DESCRIPCIÓN INSUFICIENTE"</formula>
    </cfRule>
    <cfRule type="cellIs" dxfId="2030" priority="424" operator="equal">
      <formula>"NO ESTÁ ACORDE A ITEM 5.2.1 (T.R.)"</formula>
    </cfRule>
    <cfRule type="cellIs" dxfId="2029" priority="425" operator="equal">
      <formula>"ACORDE A ITEM 5.2.1 (T.R.)"</formula>
    </cfRule>
  </conditionalFormatting>
  <conditionalFormatting sqref="Q214 Q217 Q223 Q220">
    <cfRule type="containsBlanks" dxfId="2028" priority="413">
      <formula>LEN(TRIM(Q214))=0</formula>
    </cfRule>
    <cfRule type="cellIs" dxfId="2027" priority="422" operator="equal">
      <formula>"REQUERIMIENTOS SUBSANADOS"</formula>
    </cfRule>
    <cfRule type="containsText" dxfId="2026" priority="428" operator="containsText" text="NO SUBSANABLE">
      <formula>NOT(ISERROR(SEARCH("NO SUBSANABLE",Q214)))</formula>
    </cfRule>
    <cfRule type="containsText" dxfId="2025" priority="429" operator="containsText" text="PENDIENTES POR SUBSANAR">
      <formula>NOT(ISERROR(SEARCH("PENDIENTES POR SUBSANAR",Q214)))</formula>
    </cfRule>
    <cfRule type="containsText" dxfId="2024" priority="430" operator="containsText" text="SIN OBSERVACIÓN">
      <formula>NOT(ISERROR(SEARCH("SIN OBSERVACIÓN",Q214)))</formula>
    </cfRule>
  </conditionalFormatting>
  <conditionalFormatting sqref="R214 R217 R223 R220">
    <cfRule type="containsBlanks" dxfId="2023" priority="412">
      <formula>LEN(TRIM(R214))=0</formula>
    </cfRule>
    <cfRule type="cellIs" dxfId="2022" priority="414" operator="equal">
      <formula>"NO CUMPLEN CON LO SOLICITADO"</formula>
    </cfRule>
    <cfRule type="cellIs" dxfId="2021" priority="415" operator="equal">
      <formula>"CUMPLEN CON LO SOLICITADO"</formula>
    </cfRule>
    <cfRule type="cellIs" dxfId="2020" priority="416" operator="equal">
      <formula>"PENDIENTES"</formula>
    </cfRule>
    <cfRule type="cellIs" dxfId="2019" priority="417" operator="equal">
      <formula>"NINGUNO"</formula>
    </cfRule>
  </conditionalFormatting>
  <conditionalFormatting sqref="H214">
    <cfRule type="notContainsBlanks" dxfId="2018" priority="411">
      <formula>LEN(TRIM(H214))&gt;0</formula>
    </cfRule>
  </conditionalFormatting>
  <conditionalFormatting sqref="G214">
    <cfRule type="notContainsBlanks" dxfId="2017" priority="410">
      <formula>LEN(TRIM(G214))&gt;0</formula>
    </cfRule>
  </conditionalFormatting>
  <conditionalFormatting sqref="I214">
    <cfRule type="notContainsBlanks" dxfId="2016" priority="409">
      <formula>LEN(TRIM(I214))&gt;0</formula>
    </cfRule>
  </conditionalFormatting>
  <conditionalFormatting sqref="K233">
    <cfRule type="expression" dxfId="2015" priority="407">
      <formula>J233="NO CUMPLE"</formula>
    </cfRule>
    <cfRule type="expression" dxfId="2014" priority="408">
      <formula>J233="CUMPLE"</formula>
    </cfRule>
  </conditionalFormatting>
  <conditionalFormatting sqref="M233">
    <cfRule type="expression" dxfId="2013" priority="405">
      <formula>L233="NO CUMPLE"</formula>
    </cfRule>
    <cfRule type="expression" dxfId="2012" priority="406">
      <formula>L233="CUMPLE"</formula>
    </cfRule>
  </conditionalFormatting>
  <conditionalFormatting sqref="N233">
    <cfRule type="expression" dxfId="2011" priority="402">
      <formula>N233=" "</formula>
    </cfRule>
    <cfRule type="expression" dxfId="2010" priority="403">
      <formula>N233="NO PRESENTÓ CERTIFICADO"</formula>
    </cfRule>
    <cfRule type="expression" dxfId="2009" priority="404">
      <formula>N233="PRESENTÓ CERTIFICADO"</formula>
    </cfRule>
  </conditionalFormatting>
  <conditionalFormatting sqref="J233:J247">
    <cfRule type="cellIs" dxfId="2008" priority="400" operator="equal">
      <formula>"NO CUMPLE"</formula>
    </cfRule>
    <cfRule type="cellIs" dxfId="2007" priority="401" operator="equal">
      <formula>"CUMPLE"</formula>
    </cfRule>
  </conditionalFormatting>
  <conditionalFormatting sqref="L233">
    <cfRule type="cellIs" dxfId="2006" priority="398" operator="equal">
      <formula>"NO CUMPLE"</formula>
    </cfRule>
    <cfRule type="cellIs" dxfId="2005" priority="399" operator="equal">
      <formula>"CUMPLE"</formula>
    </cfRule>
  </conditionalFormatting>
  <conditionalFormatting sqref="S233 S242 S245">
    <cfRule type="cellIs" dxfId="2004" priority="396" operator="greaterThan">
      <formula>0</formula>
    </cfRule>
    <cfRule type="cellIs" dxfId="2003" priority="397" operator="equal">
      <formula>0</formula>
    </cfRule>
  </conditionalFormatting>
  <conditionalFormatting sqref="P233">
    <cfRule type="expression" dxfId="2002" priority="379">
      <formula>Q233="NO SUBSANABLE"</formula>
    </cfRule>
    <cfRule type="expression" dxfId="2001" priority="385">
      <formula>Q233="REQUERIMIENTOS SUBSANADOS"</formula>
    </cfRule>
    <cfRule type="expression" dxfId="2000" priority="386">
      <formula>Q233="PENDIENTES POR SUBSANAR"</formula>
    </cfRule>
    <cfRule type="expression" dxfId="1999" priority="391">
      <formula>Q233="SIN OBSERVACIÓN"</formula>
    </cfRule>
    <cfRule type="containsBlanks" dxfId="1998" priority="392">
      <formula>LEN(TRIM(P233))=0</formula>
    </cfRule>
  </conditionalFormatting>
  <conditionalFormatting sqref="O233">
    <cfRule type="cellIs" dxfId="1997" priority="384" operator="equal">
      <formula>"PENDIENTE POR DESCRIPCIÓN"</formula>
    </cfRule>
    <cfRule type="cellIs" dxfId="1996" priority="388" operator="equal">
      <formula>"DESCRIPCIÓN INSUFICIENTE"</formula>
    </cfRule>
    <cfRule type="cellIs" dxfId="1995" priority="389" operator="equal">
      <formula>"NO ESTÁ ACORDE A ITEM 5.2.1 (T.R.)"</formula>
    </cfRule>
    <cfRule type="cellIs" dxfId="1994" priority="390" operator="equal">
      <formula>"ACORDE A ITEM 5.2.1 (T.R.)"</formula>
    </cfRule>
  </conditionalFormatting>
  <conditionalFormatting sqref="Q233">
    <cfRule type="containsBlanks" dxfId="1993" priority="374">
      <formula>LEN(TRIM(Q233))=0</formula>
    </cfRule>
    <cfRule type="cellIs" dxfId="1992" priority="387" operator="equal">
      <formula>"REQUERIMIENTOS SUBSANADOS"</formula>
    </cfRule>
    <cfRule type="containsText" dxfId="1991" priority="393" operator="containsText" text="NO SUBSANABLE">
      <formula>NOT(ISERROR(SEARCH("NO SUBSANABLE",Q233)))</formula>
    </cfRule>
    <cfRule type="containsText" dxfId="1990" priority="394" operator="containsText" text="PENDIENTES POR SUBSANAR">
      <formula>NOT(ISERROR(SEARCH("PENDIENTES POR SUBSANAR",Q233)))</formula>
    </cfRule>
    <cfRule type="containsText" dxfId="1989" priority="395" operator="containsText" text="SIN OBSERVACIÓN">
      <formula>NOT(ISERROR(SEARCH("SIN OBSERVACIÓN",Q233)))</formula>
    </cfRule>
  </conditionalFormatting>
  <conditionalFormatting sqref="K234">
    <cfRule type="expression" dxfId="1988" priority="382">
      <formula>J234="NO CUMPLE"</formula>
    </cfRule>
    <cfRule type="expression" dxfId="1987" priority="383">
      <formula>J234="CUMPLE"</formula>
    </cfRule>
  </conditionalFormatting>
  <conditionalFormatting sqref="K235">
    <cfRule type="expression" dxfId="1986" priority="380">
      <formula>J235="NO CUMPLE"</formula>
    </cfRule>
    <cfRule type="expression" dxfId="1985" priority="381">
      <formula>J235="CUMPLE"</formula>
    </cfRule>
  </conditionalFormatting>
  <conditionalFormatting sqref="R233">
    <cfRule type="containsBlanks" dxfId="1984" priority="373">
      <formula>LEN(TRIM(R233))=0</formula>
    </cfRule>
    <cfRule type="cellIs" dxfId="1983" priority="375" operator="equal">
      <formula>"NO CUMPLEN CON LO SOLICITADO"</formula>
    </cfRule>
    <cfRule type="cellIs" dxfId="1982" priority="376" operator="equal">
      <formula>"CUMPLEN CON LO SOLICITADO"</formula>
    </cfRule>
    <cfRule type="cellIs" dxfId="1981" priority="377" operator="equal">
      <formula>"PENDIENTES"</formula>
    </cfRule>
    <cfRule type="cellIs" dxfId="1980" priority="378" operator="equal">
      <formula>"NINGUNO"</formula>
    </cfRule>
  </conditionalFormatting>
  <conditionalFormatting sqref="K245">
    <cfRule type="expression" dxfId="1979" priority="360">
      <formula>J245="NO CUMPLE"</formula>
    </cfRule>
    <cfRule type="expression" dxfId="1978" priority="361">
      <formula>J245="CUMPLE"</formula>
    </cfRule>
  </conditionalFormatting>
  <conditionalFormatting sqref="T248">
    <cfRule type="cellIs" dxfId="1977" priority="371" operator="equal">
      <formula>"NO CUMPLE"</formula>
    </cfRule>
    <cfRule type="cellIs" dxfId="1976" priority="372" operator="equal">
      <formula>"CUMPLE"</formula>
    </cfRule>
  </conditionalFormatting>
  <conditionalFormatting sqref="B248">
    <cfRule type="cellIs" dxfId="1975" priority="369" operator="equal">
      <formula>"NO CUMPLE CON LA EXPERIENCIA REQUERIDA"</formula>
    </cfRule>
    <cfRule type="cellIs" dxfId="1974" priority="370" operator="equal">
      <formula>"CUMPLE CON LA EXPERIENCIA REQUERIDA"</formula>
    </cfRule>
  </conditionalFormatting>
  <conditionalFormatting sqref="H233 H239 H242 H245">
    <cfRule type="notContainsBlanks" dxfId="1973" priority="368">
      <formula>LEN(TRIM(H233))&gt;0</formula>
    </cfRule>
  </conditionalFormatting>
  <conditionalFormatting sqref="G233">
    <cfRule type="notContainsBlanks" dxfId="1972" priority="367">
      <formula>LEN(TRIM(G233))&gt;0</formula>
    </cfRule>
  </conditionalFormatting>
  <conditionalFormatting sqref="F233">
    <cfRule type="notContainsBlanks" dxfId="1971" priority="366">
      <formula>LEN(TRIM(F233))&gt;0</formula>
    </cfRule>
  </conditionalFormatting>
  <conditionalFormatting sqref="E233">
    <cfRule type="notContainsBlanks" dxfId="1970" priority="365">
      <formula>LEN(TRIM(E233))&gt;0</formula>
    </cfRule>
  </conditionalFormatting>
  <conditionalFormatting sqref="D233">
    <cfRule type="notContainsBlanks" dxfId="1969" priority="364">
      <formula>LEN(TRIM(D233))&gt;0</formula>
    </cfRule>
  </conditionalFormatting>
  <conditionalFormatting sqref="C233">
    <cfRule type="notContainsBlanks" dxfId="1968" priority="363">
      <formula>LEN(TRIM(C233))&gt;0</formula>
    </cfRule>
  </conditionalFormatting>
  <conditionalFormatting sqref="I233">
    <cfRule type="notContainsBlanks" dxfId="1967" priority="362">
      <formula>LEN(TRIM(I233))&gt;0</formula>
    </cfRule>
  </conditionalFormatting>
  <conditionalFormatting sqref="G245">
    <cfRule type="notContainsBlanks" dxfId="1966" priority="355">
      <formula>LEN(TRIM(G245))&gt;0</formula>
    </cfRule>
  </conditionalFormatting>
  <conditionalFormatting sqref="F245">
    <cfRule type="notContainsBlanks" dxfId="1965" priority="354">
      <formula>LEN(TRIM(F245))&gt;0</formula>
    </cfRule>
  </conditionalFormatting>
  <conditionalFormatting sqref="E245">
    <cfRule type="notContainsBlanks" dxfId="1964" priority="353">
      <formula>LEN(TRIM(E245))&gt;0</formula>
    </cfRule>
  </conditionalFormatting>
  <conditionalFormatting sqref="D245">
    <cfRule type="notContainsBlanks" dxfId="1963" priority="352">
      <formula>LEN(TRIM(D245))&gt;0</formula>
    </cfRule>
  </conditionalFormatting>
  <conditionalFormatting sqref="C245">
    <cfRule type="notContainsBlanks" dxfId="1962" priority="351">
      <formula>LEN(TRIM(C245))&gt;0</formula>
    </cfRule>
  </conditionalFormatting>
  <conditionalFormatting sqref="I245">
    <cfRule type="notContainsBlanks" dxfId="1961" priority="350">
      <formula>LEN(TRIM(I245))&gt;0</formula>
    </cfRule>
  </conditionalFormatting>
  <conditionalFormatting sqref="K239">
    <cfRule type="expression" dxfId="1960" priority="348">
      <formula>J239="NO CUMPLE"</formula>
    </cfRule>
    <cfRule type="expression" dxfId="1959" priority="349">
      <formula>J239="CUMPLE"</formula>
    </cfRule>
  </conditionalFormatting>
  <conditionalFormatting sqref="K246">
    <cfRule type="expression" dxfId="1958" priority="358">
      <formula>J246="NO CUMPLE"</formula>
    </cfRule>
    <cfRule type="expression" dxfId="1957" priority="359">
      <formula>J246="CUMPLE"</formula>
    </cfRule>
  </conditionalFormatting>
  <conditionalFormatting sqref="K247">
    <cfRule type="expression" dxfId="1956" priority="356">
      <formula>J247="NO CUMPLE"</formula>
    </cfRule>
    <cfRule type="expression" dxfId="1955" priority="357">
      <formula>J247="CUMPLE"</formula>
    </cfRule>
  </conditionalFormatting>
  <conditionalFormatting sqref="G239">
    <cfRule type="notContainsBlanks" dxfId="1954" priority="343">
      <formula>LEN(TRIM(G239))&gt;0</formula>
    </cfRule>
  </conditionalFormatting>
  <conditionalFormatting sqref="F239">
    <cfRule type="notContainsBlanks" dxfId="1953" priority="342">
      <formula>LEN(TRIM(F239))&gt;0</formula>
    </cfRule>
  </conditionalFormatting>
  <conditionalFormatting sqref="E239">
    <cfRule type="notContainsBlanks" dxfId="1952" priority="341">
      <formula>LEN(TRIM(E239))&gt;0</formula>
    </cfRule>
  </conditionalFormatting>
  <conditionalFormatting sqref="D239">
    <cfRule type="notContainsBlanks" dxfId="1951" priority="340">
      <formula>LEN(TRIM(D239))&gt;0</formula>
    </cfRule>
  </conditionalFormatting>
  <conditionalFormatting sqref="C239">
    <cfRule type="notContainsBlanks" dxfId="1950" priority="339">
      <formula>LEN(TRIM(C239))&gt;0</formula>
    </cfRule>
  </conditionalFormatting>
  <conditionalFormatting sqref="I239">
    <cfRule type="notContainsBlanks" dxfId="1949" priority="338">
      <formula>LEN(TRIM(I239))&gt;0</formula>
    </cfRule>
  </conditionalFormatting>
  <conditionalFormatting sqref="K240">
    <cfRule type="expression" dxfId="1948" priority="346">
      <formula>J240="NO CUMPLE"</formula>
    </cfRule>
    <cfRule type="expression" dxfId="1947" priority="347">
      <formula>J240="CUMPLE"</formula>
    </cfRule>
  </conditionalFormatting>
  <conditionalFormatting sqref="K241">
    <cfRule type="expression" dxfId="1946" priority="344">
      <formula>J241="NO CUMPLE"</formula>
    </cfRule>
    <cfRule type="expression" dxfId="1945" priority="345">
      <formula>J241="CUMPLE"</formula>
    </cfRule>
  </conditionalFormatting>
  <conditionalFormatting sqref="K242">
    <cfRule type="expression" dxfId="1944" priority="336">
      <formula>J242="NO CUMPLE"</formula>
    </cfRule>
    <cfRule type="expression" dxfId="1943" priority="337">
      <formula>J242="CUMPLE"</formula>
    </cfRule>
  </conditionalFormatting>
  <conditionalFormatting sqref="G242">
    <cfRule type="notContainsBlanks" dxfId="1942" priority="331">
      <formula>LEN(TRIM(G242))&gt;0</formula>
    </cfRule>
  </conditionalFormatting>
  <conditionalFormatting sqref="F242">
    <cfRule type="notContainsBlanks" dxfId="1941" priority="330">
      <formula>LEN(TRIM(F242))&gt;0</formula>
    </cfRule>
  </conditionalFormatting>
  <conditionalFormatting sqref="E242">
    <cfRule type="notContainsBlanks" dxfId="1940" priority="329">
      <formula>LEN(TRIM(E242))&gt;0</formula>
    </cfRule>
  </conditionalFormatting>
  <conditionalFormatting sqref="D242">
    <cfRule type="notContainsBlanks" dxfId="1939" priority="328">
      <formula>LEN(TRIM(D242))&gt;0</formula>
    </cfRule>
  </conditionalFormatting>
  <conditionalFormatting sqref="C242">
    <cfRule type="notContainsBlanks" dxfId="1938" priority="327">
      <formula>LEN(TRIM(C242))&gt;0</formula>
    </cfRule>
  </conditionalFormatting>
  <conditionalFormatting sqref="I242">
    <cfRule type="notContainsBlanks" dxfId="1937" priority="326">
      <formula>LEN(TRIM(I242))&gt;0</formula>
    </cfRule>
  </conditionalFormatting>
  <conditionalFormatting sqref="K243">
    <cfRule type="expression" dxfId="1936" priority="334">
      <formula>J243="NO CUMPLE"</formula>
    </cfRule>
    <cfRule type="expression" dxfId="1935" priority="335">
      <formula>J243="CUMPLE"</formula>
    </cfRule>
  </conditionalFormatting>
  <conditionalFormatting sqref="K244">
    <cfRule type="expression" dxfId="1934" priority="332">
      <formula>J244="NO CUMPLE"</formula>
    </cfRule>
    <cfRule type="expression" dxfId="1933" priority="333">
      <formula>J244="CUMPLE"</formula>
    </cfRule>
  </conditionalFormatting>
  <conditionalFormatting sqref="T233 T236 T239 T242 T245">
    <cfRule type="cellIs" dxfId="1932" priority="324" operator="equal">
      <formula>"NO"</formula>
    </cfRule>
    <cfRule type="cellIs" dxfId="1931" priority="325" operator="equal">
      <formula>"SI"</formula>
    </cfRule>
  </conditionalFormatting>
  <conditionalFormatting sqref="S239">
    <cfRule type="cellIs" dxfId="1930" priority="322" operator="greaterThan">
      <formula>0</formula>
    </cfRule>
    <cfRule type="cellIs" dxfId="1929" priority="323" operator="equal">
      <formula>0</formula>
    </cfRule>
  </conditionalFormatting>
  <conditionalFormatting sqref="M239">
    <cfRule type="expression" dxfId="1928" priority="320">
      <formula>L239="NO CUMPLE"</formula>
    </cfRule>
    <cfRule type="expression" dxfId="1927" priority="321">
      <formula>L239="CUMPLE"</formula>
    </cfRule>
  </conditionalFormatting>
  <conditionalFormatting sqref="M242">
    <cfRule type="expression" dxfId="1926" priority="318">
      <formula>L242="NO CUMPLE"</formula>
    </cfRule>
    <cfRule type="expression" dxfId="1925" priority="319">
      <formula>L242="CUMPLE"</formula>
    </cfRule>
  </conditionalFormatting>
  <conditionalFormatting sqref="M245">
    <cfRule type="expression" dxfId="1924" priority="316">
      <formula>L245="NO CUMPLE"</formula>
    </cfRule>
    <cfRule type="expression" dxfId="1923" priority="317">
      <formula>L245="CUMPLE"</formula>
    </cfRule>
  </conditionalFormatting>
  <conditionalFormatting sqref="L239 L242 L245">
    <cfRule type="cellIs" dxfId="1922" priority="314" operator="equal">
      <formula>"NO CUMPLE"</formula>
    </cfRule>
    <cfRule type="cellIs" dxfId="1921" priority="315" operator="equal">
      <formula>"CUMPLE"</formula>
    </cfRule>
  </conditionalFormatting>
  <conditionalFormatting sqref="L236">
    <cfRule type="cellIs" dxfId="1920" priority="312" operator="equal">
      <formula>"NO CUMPLE"</formula>
    </cfRule>
    <cfRule type="cellIs" dxfId="1919" priority="313" operator="equal">
      <formula>"CUMPLE"</formula>
    </cfRule>
  </conditionalFormatting>
  <conditionalFormatting sqref="S236">
    <cfRule type="cellIs" dxfId="1918" priority="310" operator="greaterThan">
      <formula>0</formula>
    </cfRule>
    <cfRule type="cellIs" dxfId="1917" priority="311" operator="equal">
      <formula>0</formula>
    </cfRule>
  </conditionalFormatting>
  <conditionalFormatting sqref="F236">
    <cfRule type="notContainsBlanks" dxfId="1916" priority="309">
      <formula>LEN(TRIM(F236))&gt;0</formula>
    </cfRule>
  </conditionalFormatting>
  <conditionalFormatting sqref="E236">
    <cfRule type="notContainsBlanks" dxfId="1915" priority="308">
      <formula>LEN(TRIM(E236))&gt;0</formula>
    </cfRule>
  </conditionalFormatting>
  <conditionalFormatting sqref="D236">
    <cfRule type="notContainsBlanks" dxfId="1914" priority="307">
      <formula>LEN(TRIM(D236))&gt;0</formula>
    </cfRule>
  </conditionalFormatting>
  <conditionalFormatting sqref="C236">
    <cfRule type="notContainsBlanks" dxfId="1913" priority="306">
      <formula>LEN(TRIM(C236))&gt;0</formula>
    </cfRule>
  </conditionalFormatting>
  <conditionalFormatting sqref="K236">
    <cfRule type="expression" dxfId="1912" priority="304">
      <formula>J236="NO CUMPLE"</formula>
    </cfRule>
    <cfRule type="expression" dxfId="1911" priority="305">
      <formula>J236="CUMPLE"</formula>
    </cfRule>
  </conditionalFormatting>
  <conditionalFormatting sqref="K237">
    <cfRule type="expression" dxfId="1910" priority="302">
      <formula>J237="NO CUMPLE"</formula>
    </cfRule>
    <cfRule type="expression" dxfId="1909" priority="303">
      <formula>J237="CUMPLE"</formula>
    </cfRule>
  </conditionalFormatting>
  <conditionalFormatting sqref="K238">
    <cfRule type="expression" dxfId="1908" priority="300">
      <formula>J238="NO CUMPLE"</formula>
    </cfRule>
    <cfRule type="expression" dxfId="1907" priority="301">
      <formula>J238="CUMPLE"</formula>
    </cfRule>
  </conditionalFormatting>
  <conditionalFormatting sqref="M236">
    <cfRule type="expression" dxfId="1906" priority="298">
      <formula>L236="NO CUMPLE"</formula>
    </cfRule>
    <cfRule type="expression" dxfId="1905" priority="299">
      <formula>L236="CUMPLE"</formula>
    </cfRule>
  </conditionalFormatting>
  <conditionalFormatting sqref="N236 N239 N245 N242">
    <cfRule type="expression" dxfId="1904" priority="295">
      <formula>N236=" "</formula>
    </cfRule>
    <cfRule type="expression" dxfId="1903" priority="296">
      <formula>N236="NO PRESENTÓ CERTIFICADO"</formula>
    </cfRule>
    <cfRule type="expression" dxfId="1902" priority="297">
      <formula>N236="PRESENTÓ CERTIFICADO"</formula>
    </cfRule>
  </conditionalFormatting>
  <conditionalFormatting sqref="P236 P239 P245 P242">
    <cfRule type="expression" dxfId="1901" priority="282">
      <formula>Q236="NO SUBSANABLE"</formula>
    </cfRule>
    <cfRule type="expression" dxfId="1900" priority="284">
      <formula>Q236="REQUERIMIENTOS SUBSANADOS"</formula>
    </cfRule>
    <cfRule type="expression" dxfId="1899" priority="285">
      <formula>Q236="PENDIENTES POR SUBSANAR"</formula>
    </cfRule>
    <cfRule type="expression" dxfId="1898" priority="290">
      <formula>Q236="SIN OBSERVACIÓN"</formula>
    </cfRule>
    <cfRule type="containsBlanks" dxfId="1897" priority="291">
      <formula>LEN(TRIM(P236))=0</formula>
    </cfRule>
  </conditionalFormatting>
  <conditionalFormatting sqref="O236 O239 O245 O242">
    <cfRule type="cellIs" dxfId="1896" priority="283" operator="equal">
      <formula>"PENDIENTE POR DESCRIPCIÓN"</formula>
    </cfRule>
    <cfRule type="cellIs" dxfId="1895" priority="287" operator="equal">
      <formula>"DESCRIPCIÓN INSUFICIENTE"</formula>
    </cfRule>
    <cfRule type="cellIs" dxfId="1894" priority="288" operator="equal">
      <formula>"NO ESTÁ ACORDE A ITEM 5.2.1 (T.R.)"</formula>
    </cfRule>
    <cfRule type="cellIs" dxfId="1893" priority="289" operator="equal">
      <formula>"ACORDE A ITEM 5.2.1 (T.R.)"</formula>
    </cfRule>
  </conditionalFormatting>
  <conditionalFormatting sqref="Q236 Q239 Q245 Q242">
    <cfRule type="containsBlanks" dxfId="1892" priority="277">
      <formula>LEN(TRIM(Q236))=0</formula>
    </cfRule>
    <cfRule type="cellIs" dxfId="1891" priority="286" operator="equal">
      <formula>"REQUERIMIENTOS SUBSANADOS"</formula>
    </cfRule>
    <cfRule type="containsText" dxfId="1890" priority="292" operator="containsText" text="NO SUBSANABLE">
      <formula>NOT(ISERROR(SEARCH("NO SUBSANABLE",Q236)))</formula>
    </cfRule>
    <cfRule type="containsText" dxfId="1889" priority="293" operator="containsText" text="PENDIENTES POR SUBSANAR">
      <formula>NOT(ISERROR(SEARCH("PENDIENTES POR SUBSANAR",Q236)))</formula>
    </cfRule>
    <cfRule type="containsText" dxfId="1888" priority="294" operator="containsText" text="SIN OBSERVACIÓN">
      <formula>NOT(ISERROR(SEARCH("SIN OBSERVACIÓN",Q236)))</formula>
    </cfRule>
  </conditionalFormatting>
  <conditionalFormatting sqref="R236 R239 R245 R242">
    <cfRule type="containsBlanks" dxfId="1887" priority="276">
      <formula>LEN(TRIM(R236))=0</formula>
    </cfRule>
    <cfRule type="cellIs" dxfId="1886" priority="278" operator="equal">
      <formula>"NO CUMPLEN CON LO SOLICITADO"</formula>
    </cfRule>
    <cfRule type="cellIs" dxfId="1885" priority="279" operator="equal">
      <formula>"CUMPLEN CON LO SOLICITADO"</formula>
    </cfRule>
    <cfRule type="cellIs" dxfId="1884" priority="280" operator="equal">
      <formula>"PENDIENTES"</formula>
    </cfRule>
    <cfRule type="cellIs" dxfId="1883" priority="281" operator="equal">
      <formula>"NINGUNO"</formula>
    </cfRule>
  </conditionalFormatting>
  <conditionalFormatting sqref="H236">
    <cfRule type="notContainsBlanks" dxfId="1882" priority="275">
      <formula>LEN(TRIM(H236))&gt;0</formula>
    </cfRule>
  </conditionalFormatting>
  <conditionalFormatting sqref="G236">
    <cfRule type="notContainsBlanks" dxfId="1881" priority="274">
      <formula>LEN(TRIM(G236))&gt;0</formula>
    </cfRule>
  </conditionalFormatting>
  <conditionalFormatting sqref="I236">
    <cfRule type="notContainsBlanks" dxfId="1880" priority="273">
      <formula>LEN(TRIM(I236))&gt;0</formula>
    </cfRule>
  </conditionalFormatting>
  <conditionalFormatting sqref="K255">
    <cfRule type="expression" dxfId="1879" priority="271">
      <formula>J255="NO CUMPLE"</formula>
    </cfRule>
    <cfRule type="expression" dxfId="1878" priority="272">
      <formula>J255="CUMPLE"</formula>
    </cfRule>
  </conditionalFormatting>
  <conditionalFormatting sqref="M255">
    <cfRule type="expression" dxfId="1877" priority="269">
      <formula>L255="NO CUMPLE"</formula>
    </cfRule>
    <cfRule type="expression" dxfId="1876" priority="270">
      <formula>L255="CUMPLE"</formula>
    </cfRule>
  </conditionalFormatting>
  <conditionalFormatting sqref="N255">
    <cfRule type="expression" dxfId="1875" priority="266">
      <formula>N255=" "</formula>
    </cfRule>
    <cfRule type="expression" dxfId="1874" priority="267">
      <formula>N255="NO PRESENTÓ CERTIFICADO"</formula>
    </cfRule>
    <cfRule type="expression" dxfId="1873" priority="268">
      <formula>N255="PRESENTÓ CERTIFICADO"</formula>
    </cfRule>
  </conditionalFormatting>
  <conditionalFormatting sqref="J255:J269">
    <cfRule type="cellIs" dxfId="1872" priority="264" operator="equal">
      <formula>"NO CUMPLE"</formula>
    </cfRule>
    <cfRule type="cellIs" dxfId="1871" priority="265" operator="equal">
      <formula>"CUMPLE"</formula>
    </cfRule>
  </conditionalFormatting>
  <conditionalFormatting sqref="L255">
    <cfRule type="cellIs" dxfId="1870" priority="262" operator="equal">
      <formula>"NO CUMPLE"</formula>
    </cfRule>
    <cfRule type="cellIs" dxfId="1869" priority="263" operator="equal">
      <formula>"CUMPLE"</formula>
    </cfRule>
  </conditionalFormatting>
  <conditionalFormatting sqref="S255 S264 S267">
    <cfRule type="cellIs" dxfId="1868" priority="260" operator="greaterThan">
      <formula>0</formula>
    </cfRule>
    <cfRule type="cellIs" dxfId="1867" priority="261" operator="equal">
      <formula>0</formula>
    </cfRule>
  </conditionalFormatting>
  <conditionalFormatting sqref="P255">
    <cfRule type="expression" dxfId="1866" priority="243">
      <formula>Q255="NO SUBSANABLE"</formula>
    </cfRule>
    <cfRule type="expression" dxfId="1865" priority="249">
      <formula>Q255="REQUERIMIENTOS SUBSANADOS"</formula>
    </cfRule>
    <cfRule type="expression" dxfId="1864" priority="250">
      <formula>Q255="PENDIENTES POR SUBSANAR"</formula>
    </cfRule>
    <cfRule type="expression" dxfId="1863" priority="255">
      <formula>Q255="SIN OBSERVACIÓN"</formula>
    </cfRule>
    <cfRule type="containsBlanks" dxfId="1862" priority="256">
      <formula>LEN(TRIM(P255))=0</formula>
    </cfRule>
  </conditionalFormatting>
  <conditionalFormatting sqref="O255">
    <cfRule type="cellIs" dxfId="1861" priority="248" operator="equal">
      <formula>"PENDIENTE POR DESCRIPCIÓN"</formula>
    </cfRule>
    <cfRule type="cellIs" dxfId="1860" priority="252" operator="equal">
      <formula>"DESCRIPCIÓN INSUFICIENTE"</formula>
    </cfRule>
    <cfRule type="cellIs" dxfId="1859" priority="253" operator="equal">
      <formula>"NO ESTÁ ACORDE A ITEM 5.2.1 (T.R.)"</formula>
    </cfRule>
    <cfRule type="cellIs" dxfId="1858" priority="254" operator="equal">
      <formula>"ACORDE A ITEM 5.2.1 (T.R.)"</formula>
    </cfRule>
  </conditionalFormatting>
  <conditionalFormatting sqref="Q255">
    <cfRule type="containsBlanks" dxfId="1857" priority="238">
      <formula>LEN(TRIM(Q255))=0</formula>
    </cfRule>
    <cfRule type="cellIs" dxfId="1856" priority="251" operator="equal">
      <formula>"REQUERIMIENTOS SUBSANADOS"</formula>
    </cfRule>
    <cfRule type="containsText" dxfId="1855" priority="257" operator="containsText" text="NO SUBSANABLE">
      <formula>NOT(ISERROR(SEARCH("NO SUBSANABLE",Q255)))</formula>
    </cfRule>
    <cfRule type="containsText" dxfId="1854" priority="258" operator="containsText" text="PENDIENTES POR SUBSANAR">
      <formula>NOT(ISERROR(SEARCH("PENDIENTES POR SUBSANAR",Q255)))</formula>
    </cfRule>
    <cfRule type="containsText" dxfId="1853" priority="259" operator="containsText" text="SIN OBSERVACIÓN">
      <formula>NOT(ISERROR(SEARCH("SIN OBSERVACIÓN",Q255)))</formula>
    </cfRule>
  </conditionalFormatting>
  <conditionalFormatting sqref="K256">
    <cfRule type="expression" dxfId="1852" priority="246">
      <formula>J256="NO CUMPLE"</formula>
    </cfRule>
    <cfRule type="expression" dxfId="1851" priority="247">
      <formula>J256="CUMPLE"</formula>
    </cfRule>
  </conditionalFormatting>
  <conditionalFormatting sqref="K257">
    <cfRule type="expression" dxfId="1850" priority="244">
      <formula>J257="NO CUMPLE"</formula>
    </cfRule>
    <cfRule type="expression" dxfId="1849" priority="245">
      <formula>J257="CUMPLE"</formula>
    </cfRule>
  </conditionalFormatting>
  <conditionalFormatting sqref="R255">
    <cfRule type="containsBlanks" dxfId="1848" priority="237">
      <formula>LEN(TRIM(R255))=0</formula>
    </cfRule>
    <cfRule type="cellIs" dxfId="1847" priority="239" operator="equal">
      <formula>"NO CUMPLEN CON LO SOLICITADO"</formula>
    </cfRule>
    <cfRule type="cellIs" dxfId="1846" priority="240" operator="equal">
      <formula>"CUMPLEN CON LO SOLICITADO"</formula>
    </cfRule>
    <cfRule type="cellIs" dxfId="1845" priority="241" operator="equal">
      <formula>"PENDIENTES"</formula>
    </cfRule>
    <cfRule type="cellIs" dxfId="1844" priority="242" operator="equal">
      <formula>"NINGUNO"</formula>
    </cfRule>
  </conditionalFormatting>
  <conditionalFormatting sqref="K267">
    <cfRule type="expression" dxfId="1843" priority="224">
      <formula>J267="NO CUMPLE"</formula>
    </cfRule>
    <cfRule type="expression" dxfId="1842" priority="225">
      <formula>J267="CUMPLE"</formula>
    </cfRule>
  </conditionalFormatting>
  <conditionalFormatting sqref="T270">
    <cfRule type="cellIs" dxfId="1841" priority="235" operator="equal">
      <formula>"NO CUMPLE"</formula>
    </cfRule>
    <cfRule type="cellIs" dxfId="1840" priority="236" operator="equal">
      <formula>"CUMPLE"</formula>
    </cfRule>
  </conditionalFormatting>
  <conditionalFormatting sqref="B270">
    <cfRule type="cellIs" dxfId="1839" priority="233" operator="equal">
      <formula>"NO CUMPLE CON LA EXPERIENCIA REQUERIDA"</formula>
    </cfRule>
    <cfRule type="cellIs" dxfId="1838" priority="234" operator="equal">
      <formula>"CUMPLE CON LA EXPERIENCIA REQUERIDA"</formula>
    </cfRule>
  </conditionalFormatting>
  <conditionalFormatting sqref="H255 H261 H264 H267">
    <cfRule type="notContainsBlanks" dxfId="1837" priority="232">
      <formula>LEN(TRIM(H255))&gt;0</formula>
    </cfRule>
  </conditionalFormatting>
  <conditionalFormatting sqref="G255">
    <cfRule type="notContainsBlanks" dxfId="1836" priority="231">
      <formula>LEN(TRIM(G255))&gt;0</formula>
    </cfRule>
  </conditionalFormatting>
  <conditionalFormatting sqref="F255">
    <cfRule type="notContainsBlanks" dxfId="1835" priority="230">
      <formula>LEN(TRIM(F255))&gt;0</formula>
    </cfRule>
  </conditionalFormatting>
  <conditionalFormatting sqref="E255">
    <cfRule type="notContainsBlanks" dxfId="1834" priority="229">
      <formula>LEN(TRIM(E255))&gt;0</formula>
    </cfRule>
  </conditionalFormatting>
  <conditionalFormatting sqref="D255">
    <cfRule type="notContainsBlanks" dxfId="1833" priority="228">
      <formula>LEN(TRIM(D255))&gt;0</formula>
    </cfRule>
  </conditionalFormatting>
  <conditionalFormatting sqref="C255">
    <cfRule type="notContainsBlanks" dxfId="1832" priority="227">
      <formula>LEN(TRIM(C255))&gt;0</formula>
    </cfRule>
  </conditionalFormatting>
  <conditionalFormatting sqref="I255">
    <cfRule type="notContainsBlanks" dxfId="1831" priority="226">
      <formula>LEN(TRIM(I255))&gt;0</formula>
    </cfRule>
  </conditionalFormatting>
  <conditionalFormatting sqref="G267">
    <cfRule type="notContainsBlanks" dxfId="1830" priority="219">
      <formula>LEN(TRIM(G267))&gt;0</formula>
    </cfRule>
  </conditionalFormatting>
  <conditionalFormatting sqref="F267">
    <cfRule type="notContainsBlanks" dxfId="1829" priority="218">
      <formula>LEN(TRIM(F267))&gt;0</formula>
    </cfRule>
  </conditionalFormatting>
  <conditionalFormatting sqref="E267">
    <cfRule type="notContainsBlanks" dxfId="1828" priority="217">
      <formula>LEN(TRIM(E267))&gt;0</formula>
    </cfRule>
  </conditionalFormatting>
  <conditionalFormatting sqref="D267">
    <cfRule type="notContainsBlanks" dxfId="1827" priority="216">
      <formula>LEN(TRIM(D267))&gt;0</formula>
    </cfRule>
  </conditionalFormatting>
  <conditionalFormatting sqref="C267">
    <cfRule type="notContainsBlanks" dxfId="1826" priority="215">
      <formula>LEN(TRIM(C267))&gt;0</formula>
    </cfRule>
  </conditionalFormatting>
  <conditionalFormatting sqref="I267">
    <cfRule type="notContainsBlanks" dxfId="1825" priority="214">
      <formula>LEN(TRIM(I267))&gt;0</formula>
    </cfRule>
  </conditionalFormatting>
  <conditionalFormatting sqref="K261">
    <cfRule type="expression" dxfId="1824" priority="212">
      <formula>J261="NO CUMPLE"</formula>
    </cfRule>
    <cfRule type="expression" dxfId="1823" priority="213">
      <formula>J261="CUMPLE"</formula>
    </cfRule>
  </conditionalFormatting>
  <conditionalFormatting sqref="K268">
    <cfRule type="expression" dxfId="1822" priority="222">
      <formula>J268="NO CUMPLE"</formula>
    </cfRule>
    <cfRule type="expression" dxfId="1821" priority="223">
      <formula>J268="CUMPLE"</formula>
    </cfRule>
  </conditionalFormatting>
  <conditionalFormatting sqref="K269">
    <cfRule type="expression" dxfId="1820" priority="220">
      <formula>J269="NO CUMPLE"</formula>
    </cfRule>
    <cfRule type="expression" dxfId="1819" priority="221">
      <formula>J269="CUMPLE"</formula>
    </cfRule>
  </conditionalFormatting>
  <conditionalFormatting sqref="G261">
    <cfRule type="notContainsBlanks" dxfId="1818" priority="207">
      <formula>LEN(TRIM(G261))&gt;0</formula>
    </cfRule>
  </conditionalFormatting>
  <conditionalFormatting sqref="F261">
    <cfRule type="notContainsBlanks" dxfId="1817" priority="206">
      <formula>LEN(TRIM(F261))&gt;0</formula>
    </cfRule>
  </conditionalFormatting>
  <conditionalFormatting sqref="E261">
    <cfRule type="notContainsBlanks" dxfId="1816" priority="205">
      <formula>LEN(TRIM(E261))&gt;0</formula>
    </cfRule>
  </conditionalFormatting>
  <conditionalFormatting sqref="D261">
    <cfRule type="notContainsBlanks" dxfId="1815" priority="204">
      <formula>LEN(TRIM(D261))&gt;0</formula>
    </cfRule>
  </conditionalFormatting>
  <conditionalFormatting sqref="C261">
    <cfRule type="notContainsBlanks" dxfId="1814" priority="203">
      <formula>LEN(TRIM(C261))&gt;0</formula>
    </cfRule>
  </conditionalFormatting>
  <conditionalFormatting sqref="I261">
    <cfRule type="notContainsBlanks" dxfId="1813" priority="202">
      <formula>LEN(TRIM(I261))&gt;0</formula>
    </cfRule>
  </conditionalFormatting>
  <conditionalFormatting sqref="K262">
    <cfRule type="expression" dxfId="1812" priority="210">
      <formula>J262="NO CUMPLE"</formula>
    </cfRule>
    <cfRule type="expression" dxfId="1811" priority="211">
      <formula>J262="CUMPLE"</formula>
    </cfRule>
  </conditionalFormatting>
  <conditionalFormatting sqref="K263">
    <cfRule type="expression" dxfId="1810" priority="208">
      <formula>J263="NO CUMPLE"</formula>
    </cfRule>
    <cfRule type="expression" dxfId="1809" priority="209">
      <formula>J263="CUMPLE"</formula>
    </cfRule>
  </conditionalFormatting>
  <conditionalFormatting sqref="K264">
    <cfRule type="expression" dxfId="1808" priority="200">
      <formula>J264="NO CUMPLE"</formula>
    </cfRule>
    <cfRule type="expression" dxfId="1807" priority="201">
      <formula>J264="CUMPLE"</formula>
    </cfRule>
  </conditionalFormatting>
  <conditionalFormatting sqref="G264">
    <cfRule type="notContainsBlanks" dxfId="1806" priority="195">
      <formula>LEN(TRIM(G264))&gt;0</formula>
    </cfRule>
  </conditionalFormatting>
  <conditionalFormatting sqref="F264">
    <cfRule type="notContainsBlanks" dxfId="1805" priority="194">
      <formula>LEN(TRIM(F264))&gt;0</formula>
    </cfRule>
  </conditionalFormatting>
  <conditionalFormatting sqref="E264">
    <cfRule type="notContainsBlanks" dxfId="1804" priority="193">
      <formula>LEN(TRIM(E264))&gt;0</formula>
    </cfRule>
  </conditionalFormatting>
  <conditionalFormatting sqref="D264">
    <cfRule type="notContainsBlanks" dxfId="1803" priority="192">
      <formula>LEN(TRIM(D264))&gt;0</formula>
    </cfRule>
  </conditionalFormatting>
  <conditionalFormatting sqref="C264">
    <cfRule type="notContainsBlanks" dxfId="1802" priority="191">
      <formula>LEN(TRIM(C264))&gt;0</formula>
    </cfRule>
  </conditionalFormatting>
  <conditionalFormatting sqref="I264">
    <cfRule type="notContainsBlanks" dxfId="1801" priority="190">
      <formula>LEN(TRIM(I264))&gt;0</formula>
    </cfRule>
  </conditionalFormatting>
  <conditionalFormatting sqref="K265">
    <cfRule type="expression" dxfId="1800" priority="198">
      <formula>J265="NO CUMPLE"</formula>
    </cfRule>
    <cfRule type="expression" dxfId="1799" priority="199">
      <formula>J265="CUMPLE"</formula>
    </cfRule>
  </conditionalFormatting>
  <conditionalFormatting sqref="K266">
    <cfRule type="expression" dxfId="1798" priority="196">
      <formula>J266="NO CUMPLE"</formula>
    </cfRule>
    <cfRule type="expression" dxfId="1797" priority="197">
      <formula>J266="CUMPLE"</formula>
    </cfRule>
  </conditionalFormatting>
  <conditionalFormatting sqref="T255 T258 T261 T264 T267">
    <cfRule type="cellIs" dxfId="1796" priority="188" operator="equal">
      <formula>"NO"</formula>
    </cfRule>
    <cfRule type="cellIs" dxfId="1795" priority="189" operator="equal">
      <formula>"SI"</formula>
    </cfRule>
  </conditionalFormatting>
  <conditionalFormatting sqref="S261">
    <cfRule type="cellIs" dxfId="1794" priority="186" operator="greaterThan">
      <formula>0</formula>
    </cfRule>
    <cfRule type="cellIs" dxfId="1793" priority="187" operator="equal">
      <formula>0</formula>
    </cfRule>
  </conditionalFormatting>
  <conditionalFormatting sqref="M261">
    <cfRule type="expression" dxfId="1792" priority="184">
      <formula>L261="NO CUMPLE"</formula>
    </cfRule>
    <cfRule type="expression" dxfId="1791" priority="185">
      <formula>L261="CUMPLE"</formula>
    </cfRule>
  </conditionalFormatting>
  <conditionalFormatting sqref="M264">
    <cfRule type="expression" dxfId="1790" priority="182">
      <formula>L264="NO CUMPLE"</formula>
    </cfRule>
    <cfRule type="expression" dxfId="1789" priority="183">
      <formula>L264="CUMPLE"</formula>
    </cfRule>
  </conditionalFormatting>
  <conditionalFormatting sqref="M267">
    <cfRule type="expression" dxfId="1788" priority="180">
      <formula>L267="NO CUMPLE"</formula>
    </cfRule>
    <cfRule type="expression" dxfId="1787" priority="181">
      <formula>L267="CUMPLE"</formula>
    </cfRule>
  </conditionalFormatting>
  <conditionalFormatting sqref="L261 L264 L267">
    <cfRule type="cellIs" dxfId="1786" priority="178" operator="equal">
      <formula>"NO CUMPLE"</formula>
    </cfRule>
    <cfRule type="cellIs" dxfId="1785" priority="179" operator="equal">
      <formula>"CUMPLE"</formula>
    </cfRule>
  </conditionalFormatting>
  <conditionalFormatting sqref="L258">
    <cfRule type="cellIs" dxfId="1784" priority="176" operator="equal">
      <formula>"NO CUMPLE"</formula>
    </cfRule>
    <cfRule type="cellIs" dxfId="1783" priority="177" operator="equal">
      <formula>"CUMPLE"</formula>
    </cfRule>
  </conditionalFormatting>
  <conditionalFormatting sqref="S258">
    <cfRule type="cellIs" dxfId="1782" priority="174" operator="greaterThan">
      <formula>0</formula>
    </cfRule>
    <cfRule type="cellIs" dxfId="1781" priority="175" operator="equal">
      <formula>0</formula>
    </cfRule>
  </conditionalFormatting>
  <conditionalFormatting sqref="F258">
    <cfRule type="notContainsBlanks" dxfId="1780" priority="173">
      <formula>LEN(TRIM(F258))&gt;0</formula>
    </cfRule>
  </conditionalFormatting>
  <conditionalFormatting sqref="E258">
    <cfRule type="notContainsBlanks" dxfId="1779" priority="172">
      <formula>LEN(TRIM(E258))&gt;0</formula>
    </cfRule>
  </conditionalFormatting>
  <conditionalFormatting sqref="D258">
    <cfRule type="notContainsBlanks" dxfId="1778" priority="171">
      <formula>LEN(TRIM(D258))&gt;0</formula>
    </cfRule>
  </conditionalFormatting>
  <conditionalFormatting sqref="C258">
    <cfRule type="notContainsBlanks" dxfId="1777" priority="170">
      <formula>LEN(TRIM(C258))&gt;0</formula>
    </cfRule>
  </conditionalFormatting>
  <conditionalFormatting sqref="K258">
    <cfRule type="expression" dxfId="1776" priority="168">
      <formula>J258="NO CUMPLE"</formula>
    </cfRule>
    <cfRule type="expression" dxfId="1775" priority="169">
      <formula>J258="CUMPLE"</formula>
    </cfRule>
  </conditionalFormatting>
  <conditionalFormatting sqref="K259">
    <cfRule type="expression" dxfId="1774" priority="166">
      <formula>J259="NO CUMPLE"</formula>
    </cfRule>
    <cfRule type="expression" dxfId="1773" priority="167">
      <formula>J259="CUMPLE"</formula>
    </cfRule>
  </conditionalFormatting>
  <conditionalFormatting sqref="K260">
    <cfRule type="expression" dxfId="1772" priority="164">
      <formula>J260="NO CUMPLE"</formula>
    </cfRule>
    <cfRule type="expression" dxfId="1771" priority="165">
      <formula>J260="CUMPLE"</formula>
    </cfRule>
  </conditionalFormatting>
  <conditionalFormatting sqref="M258">
    <cfRule type="expression" dxfId="1770" priority="162">
      <formula>L258="NO CUMPLE"</formula>
    </cfRule>
    <cfRule type="expression" dxfId="1769" priority="163">
      <formula>L258="CUMPLE"</formula>
    </cfRule>
  </conditionalFormatting>
  <conditionalFormatting sqref="N258 N261 N267 N264">
    <cfRule type="expression" dxfId="1768" priority="159">
      <formula>N258=" "</formula>
    </cfRule>
    <cfRule type="expression" dxfId="1767" priority="160">
      <formula>N258="NO PRESENTÓ CERTIFICADO"</formula>
    </cfRule>
    <cfRule type="expression" dxfId="1766" priority="161">
      <formula>N258="PRESENTÓ CERTIFICADO"</formula>
    </cfRule>
  </conditionalFormatting>
  <conditionalFormatting sqref="P258 P261 P267 P264">
    <cfRule type="expression" dxfId="1765" priority="146">
      <formula>Q258="NO SUBSANABLE"</formula>
    </cfRule>
    <cfRule type="expression" dxfId="1764" priority="148">
      <formula>Q258="REQUERIMIENTOS SUBSANADOS"</formula>
    </cfRule>
    <cfRule type="expression" dxfId="1763" priority="149">
      <formula>Q258="PENDIENTES POR SUBSANAR"</formula>
    </cfRule>
    <cfRule type="expression" dxfId="1762" priority="154">
      <formula>Q258="SIN OBSERVACIÓN"</formula>
    </cfRule>
    <cfRule type="containsBlanks" dxfId="1761" priority="155">
      <formula>LEN(TRIM(P258))=0</formula>
    </cfRule>
  </conditionalFormatting>
  <conditionalFormatting sqref="O258 O261 O267 O264">
    <cfRule type="cellIs" dxfId="1760" priority="147" operator="equal">
      <formula>"PENDIENTE POR DESCRIPCIÓN"</formula>
    </cfRule>
    <cfRule type="cellIs" dxfId="1759" priority="151" operator="equal">
      <formula>"DESCRIPCIÓN INSUFICIENTE"</formula>
    </cfRule>
    <cfRule type="cellIs" dxfId="1758" priority="152" operator="equal">
      <formula>"NO ESTÁ ACORDE A ITEM 5.2.1 (T.R.)"</formula>
    </cfRule>
    <cfRule type="cellIs" dxfId="1757" priority="153" operator="equal">
      <formula>"ACORDE A ITEM 5.2.1 (T.R.)"</formula>
    </cfRule>
  </conditionalFormatting>
  <conditionalFormatting sqref="Q258 Q261 Q267 Q264">
    <cfRule type="containsBlanks" dxfId="1756" priority="141">
      <formula>LEN(TRIM(Q258))=0</formula>
    </cfRule>
    <cfRule type="cellIs" dxfId="1755" priority="150" operator="equal">
      <formula>"REQUERIMIENTOS SUBSANADOS"</formula>
    </cfRule>
    <cfRule type="containsText" dxfId="1754" priority="156" operator="containsText" text="NO SUBSANABLE">
      <formula>NOT(ISERROR(SEARCH("NO SUBSANABLE",Q258)))</formula>
    </cfRule>
    <cfRule type="containsText" dxfId="1753" priority="157" operator="containsText" text="PENDIENTES POR SUBSANAR">
      <formula>NOT(ISERROR(SEARCH("PENDIENTES POR SUBSANAR",Q258)))</formula>
    </cfRule>
    <cfRule type="containsText" dxfId="1752" priority="158" operator="containsText" text="SIN OBSERVACIÓN">
      <formula>NOT(ISERROR(SEARCH("SIN OBSERVACIÓN",Q258)))</formula>
    </cfRule>
  </conditionalFormatting>
  <conditionalFormatting sqref="R258 R261 R267 R264">
    <cfRule type="containsBlanks" dxfId="1751" priority="140">
      <formula>LEN(TRIM(R258))=0</formula>
    </cfRule>
    <cfRule type="cellIs" dxfId="1750" priority="142" operator="equal">
      <formula>"NO CUMPLEN CON LO SOLICITADO"</formula>
    </cfRule>
    <cfRule type="cellIs" dxfId="1749" priority="143" operator="equal">
      <formula>"CUMPLEN CON LO SOLICITADO"</formula>
    </cfRule>
    <cfRule type="cellIs" dxfId="1748" priority="144" operator="equal">
      <formula>"PENDIENTES"</formula>
    </cfRule>
    <cfRule type="cellIs" dxfId="1747" priority="145" operator="equal">
      <formula>"NINGUNO"</formula>
    </cfRule>
  </conditionalFormatting>
  <conditionalFormatting sqref="H258">
    <cfRule type="notContainsBlanks" dxfId="1746" priority="139">
      <formula>LEN(TRIM(H258))&gt;0</formula>
    </cfRule>
  </conditionalFormatting>
  <conditionalFormatting sqref="G258">
    <cfRule type="notContainsBlanks" dxfId="1745" priority="138">
      <formula>LEN(TRIM(G258))&gt;0</formula>
    </cfRule>
  </conditionalFormatting>
  <conditionalFormatting sqref="I258">
    <cfRule type="notContainsBlanks" dxfId="1744" priority="137">
      <formula>LEN(TRIM(I258))&gt;0</formula>
    </cfRule>
  </conditionalFormatting>
  <conditionalFormatting sqref="K277">
    <cfRule type="expression" dxfId="1743" priority="135">
      <formula>J277="NO CUMPLE"</formula>
    </cfRule>
    <cfRule type="expression" dxfId="1742" priority="136">
      <formula>J277="CUMPLE"</formula>
    </cfRule>
  </conditionalFormatting>
  <conditionalFormatting sqref="M277">
    <cfRule type="expression" dxfId="1741" priority="133">
      <formula>L277="NO CUMPLE"</formula>
    </cfRule>
    <cfRule type="expression" dxfId="1740" priority="134">
      <formula>L277="CUMPLE"</formula>
    </cfRule>
  </conditionalFormatting>
  <conditionalFormatting sqref="N277">
    <cfRule type="expression" dxfId="1739" priority="130">
      <formula>N277=" "</formula>
    </cfRule>
    <cfRule type="expression" dxfId="1738" priority="131">
      <formula>N277="NO PRESENTÓ CERTIFICADO"</formula>
    </cfRule>
    <cfRule type="expression" dxfId="1737" priority="132">
      <formula>N277="PRESENTÓ CERTIFICADO"</formula>
    </cfRule>
  </conditionalFormatting>
  <conditionalFormatting sqref="J277:J291">
    <cfRule type="cellIs" dxfId="1736" priority="128" operator="equal">
      <formula>"NO CUMPLE"</formula>
    </cfRule>
    <cfRule type="cellIs" dxfId="1735" priority="129" operator="equal">
      <formula>"CUMPLE"</formula>
    </cfRule>
  </conditionalFormatting>
  <conditionalFormatting sqref="L277">
    <cfRule type="cellIs" dxfId="1734" priority="126" operator="equal">
      <formula>"NO CUMPLE"</formula>
    </cfRule>
    <cfRule type="cellIs" dxfId="1733" priority="127" operator="equal">
      <formula>"CUMPLE"</formula>
    </cfRule>
  </conditionalFormatting>
  <conditionalFormatting sqref="S277 S286 S289">
    <cfRule type="cellIs" dxfId="1732" priority="124" operator="greaterThan">
      <formula>0</formula>
    </cfRule>
    <cfRule type="cellIs" dxfId="1731" priority="125" operator="equal">
      <formula>0</formula>
    </cfRule>
  </conditionalFormatting>
  <conditionalFormatting sqref="P277">
    <cfRule type="expression" dxfId="1730" priority="107">
      <formula>Q277="NO SUBSANABLE"</formula>
    </cfRule>
    <cfRule type="expression" dxfId="1729" priority="113">
      <formula>Q277="REQUERIMIENTOS SUBSANADOS"</formula>
    </cfRule>
    <cfRule type="expression" dxfId="1728" priority="114">
      <formula>Q277="PENDIENTES POR SUBSANAR"</formula>
    </cfRule>
    <cfRule type="expression" dxfId="1727" priority="119">
      <formula>Q277="SIN OBSERVACIÓN"</formula>
    </cfRule>
    <cfRule type="containsBlanks" dxfId="1726" priority="120">
      <formula>LEN(TRIM(P277))=0</formula>
    </cfRule>
  </conditionalFormatting>
  <conditionalFormatting sqref="O277">
    <cfRule type="cellIs" dxfId="1725" priority="112" operator="equal">
      <formula>"PENDIENTE POR DESCRIPCIÓN"</formula>
    </cfRule>
    <cfRule type="cellIs" dxfId="1724" priority="116" operator="equal">
      <formula>"DESCRIPCIÓN INSUFICIENTE"</formula>
    </cfRule>
    <cfRule type="cellIs" dxfId="1723" priority="117" operator="equal">
      <formula>"NO ESTÁ ACORDE A ITEM 5.2.1 (T.R.)"</formula>
    </cfRule>
    <cfRule type="cellIs" dxfId="1722" priority="118" operator="equal">
      <formula>"ACORDE A ITEM 5.2.1 (T.R.)"</formula>
    </cfRule>
  </conditionalFormatting>
  <conditionalFormatting sqref="Q277">
    <cfRule type="containsBlanks" dxfId="1721" priority="102">
      <formula>LEN(TRIM(Q277))=0</formula>
    </cfRule>
    <cfRule type="cellIs" dxfId="1720" priority="115" operator="equal">
      <formula>"REQUERIMIENTOS SUBSANADOS"</formula>
    </cfRule>
    <cfRule type="containsText" dxfId="1719" priority="121" operator="containsText" text="NO SUBSANABLE">
      <formula>NOT(ISERROR(SEARCH("NO SUBSANABLE",Q277)))</formula>
    </cfRule>
    <cfRule type="containsText" dxfId="1718" priority="122" operator="containsText" text="PENDIENTES POR SUBSANAR">
      <formula>NOT(ISERROR(SEARCH("PENDIENTES POR SUBSANAR",Q277)))</formula>
    </cfRule>
    <cfRule type="containsText" dxfId="1717" priority="123" operator="containsText" text="SIN OBSERVACIÓN">
      <formula>NOT(ISERROR(SEARCH("SIN OBSERVACIÓN",Q277)))</formula>
    </cfRule>
  </conditionalFormatting>
  <conditionalFormatting sqref="K278">
    <cfRule type="expression" dxfId="1716" priority="110">
      <formula>J278="NO CUMPLE"</formula>
    </cfRule>
    <cfRule type="expression" dxfId="1715" priority="111">
      <formula>J278="CUMPLE"</formula>
    </cfRule>
  </conditionalFormatting>
  <conditionalFormatting sqref="K279">
    <cfRule type="expression" dxfId="1714" priority="108">
      <formula>J279="NO CUMPLE"</formula>
    </cfRule>
    <cfRule type="expression" dxfId="1713" priority="109">
      <formula>J279="CUMPLE"</formula>
    </cfRule>
  </conditionalFormatting>
  <conditionalFormatting sqref="R277">
    <cfRule type="containsBlanks" dxfId="1712" priority="101">
      <formula>LEN(TRIM(R277))=0</formula>
    </cfRule>
    <cfRule type="cellIs" dxfId="1711" priority="103" operator="equal">
      <formula>"NO CUMPLEN CON LO SOLICITADO"</formula>
    </cfRule>
    <cfRule type="cellIs" dxfId="1710" priority="104" operator="equal">
      <formula>"CUMPLEN CON LO SOLICITADO"</formula>
    </cfRule>
    <cfRule type="cellIs" dxfId="1709" priority="105" operator="equal">
      <formula>"PENDIENTES"</formula>
    </cfRule>
    <cfRule type="cellIs" dxfId="1708" priority="106" operator="equal">
      <formula>"NINGUNO"</formula>
    </cfRule>
  </conditionalFormatting>
  <conditionalFormatting sqref="K289">
    <cfRule type="expression" dxfId="1707" priority="88">
      <formula>J289="NO CUMPLE"</formula>
    </cfRule>
    <cfRule type="expression" dxfId="1706" priority="89">
      <formula>J289="CUMPLE"</formula>
    </cfRule>
  </conditionalFormatting>
  <conditionalFormatting sqref="T292">
    <cfRule type="cellIs" dxfId="1705" priority="99" operator="equal">
      <formula>"NO CUMPLE"</formula>
    </cfRule>
    <cfRule type="cellIs" dxfId="1704" priority="100" operator="equal">
      <formula>"CUMPLE"</formula>
    </cfRule>
  </conditionalFormatting>
  <conditionalFormatting sqref="B292">
    <cfRule type="cellIs" dxfId="1703" priority="97" operator="equal">
      <formula>"NO CUMPLE CON LA EXPERIENCIA REQUERIDA"</formula>
    </cfRule>
    <cfRule type="cellIs" dxfId="1702" priority="98" operator="equal">
      <formula>"CUMPLE CON LA EXPERIENCIA REQUERIDA"</formula>
    </cfRule>
  </conditionalFormatting>
  <conditionalFormatting sqref="H277 H283 H286 H289">
    <cfRule type="notContainsBlanks" dxfId="1701" priority="96">
      <formula>LEN(TRIM(H277))&gt;0</formula>
    </cfRule>
  </conditionalFormatting>
  <conditionalFormatting sqref="G277">
    <cfRule type="notContainsBlanks" dxfId="1700" priority="95">
      <formula>LEN(TRIM(G277))&gt;0</formula>
    </cfRule>
  </conditionalFormatting>
  <conditionalFormatting sqref="F277">
    <cfRule type="notContainsBlanks" dxfId="1699" priority="94">
      <formula>LEN(TRIM(F277))&gt;0</formula>
    </cfRule>
  </conditionalFormatting>
  <conditionalFormatting sqref="E277">
    <cfRule type="notContainsBlanks" dxfId="1698" priority="93">
      <formula>LEN(TRIM(E277))&gt;0</formula>
    </cfRule>
  </conditionalFormatting>
  <conditionalFormatting sqref="D277">
    <cfRule type="notContainsBlanks" dxfId="1697" priority="92">
      <formula>LEN(TRIM(D277))&gt;0</formula>
    </cfRule>
  </conditionalFormatting>
  <conditionalFormatting sqref="C277">
    <cfRule type="notContainsBlanks" dxfId="1696" priority="91">
      <formula>LEN(TRIM(C277))&gt;0</formula>
    </cfRule>
  </conditionalFormatting>
  <conditionalFormatting sqref="I277">
    <cfRule type="notContainsBlanks" dxfId="1695" priority="90">
      <formula>LEN(TRIM(I277))&gt;0</formula>
    </cfRule>
  </conditionalFormatting>
  <conditionalFormatting sqref="G289">
    <cfRule type="notContainsBlanks" dxfId="1694" priority="83">
      <formula>LEN(TRIM(G289))&gt;0</formula>
    </cfRule>
  </conditionalFormatting>
  <conditionalFormatting sqref="F289">
    <cfRule type="notContainsBlanks" dxfId="1693" priority="82">
      <formula>LEN(TRIM(F289))&gt;0</formula>
    </cfRule>
  </conditionalFormatting>
  <conditionalFormatting sqref="E289">
    <cfRule type="notContainsBlanks" dxfId="1692" priority="81">
      <formula>LEN(TRIM(E289))&gt;0</formula>
    </cfRule>
  </conditionalFormatting>
  <conditionalFormatting sqref="D289">
    <cfRule type="notContainsBlanks" dxfId="1691" priority="80">
      <formula>LEN(TRIM(D289))&gt;0</formula>
    </cfRule>
  </conditionalFormatting>
  <conditionalFormatting sqref="C289">
    <cfRule type="notContainsBlanks" dxfId="1690" priority="79">
      <formula>LEN(TRIM(C289))&gt;0</formula>
    </cfRule>
  </conditionalFormatting>
  <conditionalFormatting sqref="I289">
    <cfRule type="notContainsBlanks" dxfId="1689" priority="78">
      <formula>LEN(TRIM(I289))&gt;0</formula>
    </cfRule>
  </conditionalFormatting>
  <conditionalFormatting sqref="K283">
    <cfRule type="expression" dxfId="1688" priority="76">
      <formula>J283="NO CUMPLE"</formula>
    </cfRule>
    <cfRule type="expression" dxfId="1687" priority="77">
      <formula>J283="CUMPLE"</formula>
    </cfRule>
  </conditionalFormatting>
  <conditionalFormatting sqref="K290">
    <cfRule type="expression" dxfId="1686" priority="86">
      <formula>J290="NO CUMPLE"</formula>
    </cfRule>
    <cfRule type="expression" dxfId="1685" priority="87">
      <formula>J290="CUMPLE"</formula>
    </cfRule>
  </conditionalFormatting>
  <conditionalFormatting sqref="K291">
    <cfRule type="expression" dxfId="1684" priority="84">
      <formula>J291="NO CUMPLE"</formula>
    </cfRule>
    <cfRule type="expression" dxfId="1683" priority="85">
      <formula>J291="CUMPLE"</formula>
    </cfRule>
  </conditionalFormatting>
  <conditionalFormatting sqref="G283">
    <cfRule type="notContainsBlanks" dxfId="1682" priority="71">
      <formula>LEN(TRIM(G283))&gt;0</formula>
    </cfRule>
  </conditionalFormatting>
  <conditionalFormatting sqref="F283">
    <cfRule type="notContainsBlanks" dxfId="1681" priority="70">
      <formula>LEN(TRIM(F283))&gt;0</formula>
    </cfRule>
  </conditionalFormatting>
  <conditionalFormatting sqref="E283">
    <cfRule type="notContainsBlanks" dxfId="1680" priority="69">
      <formula>LEN(TRIM(E283))&gt;0</formula>
    </cfRule>
  </conditionalFormatting>
  <conditionalFormatting sqref="D283">
    <cfRule type="notContainsBlanks" dxfId="1679" priority="68">
      <formula>LEN(TRIM(D283))&gt;0</formula>
    </cfRule>
  </conditionalFormatting>
  <conditionalFormatting sqref="C283">
    <cfRule type="notContainsBlanks" dxfId="1678" priority="67">
      <formula>LEN(TRIM(C283))&gt;0</formula>
    </cfRule>
  </conditionalFormatting>
  <conditionalFormatting sqref="I283">
    <cfRule type="notContainsBlanks" dxfId="1677" priority="66">
      <formula>LEN(TRIM(I283))&gt;0</formula>
    </cfRule>
  </conditionalFormatting>
  <conditionalFormatting sqref="K284">
    <cfRule type="expression" dxfId="1676" priority="74">
      <formula>J284="NO CUMPLE"</formula>
    </cfRule>
    <cfRule type="expression" dxfId="1675" priority="75">
      <formula>J284="CUMPLE"</formula>
    </cfRule>
  </conditionalFormatting>
  <conditionalFormatting sqref="K285">
    <cfRule type="expression" dxfId="1674" priority="72">
      <formula>J285="NO CUMPLE"</formula>
    </cfRule>
    <cfRule type="expression" dxfId="1673" priority="73">
      <formula>J285="CUMPLE"</formula>
    </cfRule>
  </conditionalFormatting>
  <conditionalFormatting sqref="K286">
    <cfRule type="expression" dxfId="1672" priority="64">
      <formula>J286="NO CUMPLE"</formula>
    </cfRule>
    <cfRule type="expression" dxfId="1671" priority="65">
      <formula>J286="CUMPLE"</formula>
    </cfRule>
  </conditionalFormatting>
  <conditionalFormatting sqref="G286">
    <cfRule type="notContainsBlanks" dxfId="1670" priority="59">
      <formula>LEN(TRIM(G286))&gt;0</formula>
    </cfRule>
  </conditionalFormatting>
  <conditionalFormatting sqref="F286">
    <cfRule type="notContainsBlanks" dxfId="1669" priority="58">
      <formula>LEN(TRIM(F286))&gt;0</formula>
    </cfRule>
  </conditionalFormatting>
  <conditionalFormatting sqref="E286">
    <cfRule type="notContainsBlanks" dxfId="1668" priority="57">
      <formula>LEN(TRIM(E286))&gt;0</formula>
    </cfRule>
  </conditionalFormatting>
  <conditionalFormatting sqref="D286">
    <cfRule type="notContainsBlanks" dxfId="1667" priority="56">
      <formula>LEN(TRIM(D286))&gt;0</formula>
    </cfRule>
  </conditionalFormatting>
  <conditionalFormatting sqref="C286">
    <cfRule type="notContainsBlanks" dxfId="1666" priority="55">
      <formula>LEN(TRIM(C286))&gt;0</formula>
    </cfRule>
  </conditionalFormatting>
  <conditionalFormatting sqref="I286">
    <cfRule type="notContainsBlanks" dxfId="1665" priority="54">
      <formula>LEN(TRIM(I286))&gt;0</formula>
    </cfRule>
  </conditionalFormatting>
  <conditionalFormatting sqref="K287">
    <cfRule type="expression" dxfId="1664" priority="62">
      <formula>J287="NO CUMPLE"</formula>
    </cfRule>
    <cfRule type="expression" dxfId="1663" priority="63">
      <formula>J287="CUMPLE"</formula>
    </cfRule>
  </conditionalFormatting>
  <conditionalFormatting sqref="K288">
    <cfRule type="expression" dxfId="1662" priority="60">
      <formula>J288="NO CUMPLE"</formula>
    </cfRule>
    <cfRule type="expression" dxfId="1661" priority="61">
      <formula>J288="CUMPLE"</formula>
    </cfRule>
  </conditionalFormatting>
  <conditionalFormatting sqref="T277 T280 T283 T286 T289">
    <cfRule type="cellIs" dxfId="1660" priority="52" operator="equal">
      <formula>"NO"</formula>
    </cfRule>
    <cfRule type="cellIs" dxfId="1659" priority="53" operator="equal">
      <formula>"SI"</formula>
    </cfRule>
  </conditionalFormatting>
  <conditionalFormatting sqref="S283">
    <cfRule type="cellIs" dxfId="1658" priority="50" operator="greaterThan">
      <formula>0</formula>
    </cfRule>
    <cfRule type="cellIs" dxfId="1657" priority="51" operator="equal">
      <formula>0</formula>
    </cfRule>
  </conditionalFormatting>
  <conditionalFormatting sqref="M283">
    <cfRule type="expression" dxfId="1656" priority="48">
      <formula>L283="NO CUMPLE"</formula>
    </cfRule>
    <cfRule type="expression" dxfId="1655" priority="49">
      <formula>L283="CUMPLE"</formula>
    </cfRule>
  </conditionalFormatting>
  <conditionalFormatting sqref="M286">
    <cfRule type="expression" dxfId="1654" priority="46">
      <formula>L286="NO CUMPLE"</formula>
    </cfRule>
    <cfRule type="expression" dxfId="1653" priority="47">
      <formula>L286="CUMPLE"</formula>
    </cfRule>
  </conditionalFormatting>
  <conditionalFormatting sqref="M289">
    <cfRule type="expression" dxfId="1652" priority="44">
      <formula>L289="NO CUMPLE"</formula>
    </cfRule>
    <cfRule type="expression" dxfId="1651" priority="45">
      <formula>L289="CUMPLE"</formula>
    </cfRule>
  </conditionalFormatting>
  <conditionalFormatting sqref="L283 L286 L289">
    <cfRule type="cellIs" dxfId="1650" priority="42" operator="equal">
      <formula>"NO CUMPLE"</formula>
    </cfRule>
    <cfRule type="cellIs" dxfId="1649" priority="43" operator="equal">
      <formula>"CUMPLE"</formula>
    </cfRule>
  </conditionalFormatting>
  <conditionalFormatting sqref="L280">
    <cfRule type="cellIs" dxfId="1648" priority="40" operator="equal">
      <formula>"NO CUMPLE"</formula>
    </cfRule>
    <cfRule type="cellIs" dxfId="1647" priority="41" operator="equal">
      <formula>"CUMPLE"</formula>
    </cfRule>
  </conditionalFormatting>
  <conditionalFormatting sqref="S280">
    <cfRule type="cellIs" dxfId="1646" priority="38" operator="greaterThan">
      <formula>0</formula>
    </cfRule>
    <cfRule type="cellIs" dxfId="1645" priority="39" operator="equal">
      <formula>0</formula>
    </cfRule>
  </conditionalFormatting>
  <conditionalFormatting sqref="F280">
    <cfRule type="notContainsBlanks" dxfId="1644" priority="37">
      <formula>LEN(TRIM(F280))&gt;0</formula>
    </cfRule>
  </conditionalFormatting>
  <conditionalFormatting sqref="E280">
    <cfRule type="notContainsBlanks" dxfId="1643" priority="36">
      <formula>LEN(TRIM(E280))&gt;0</formula>
    </cfRule>
  </conditionalFormatting>
  <conditionalFormatting sqref="D280">
    <cfRule type="notContainsBlanks" dxfId="1642" priority="35">
      <formula>LEN(TRIM(D280))&gt;0</formula>
    </cfRule>
  </conditionalFormatting>
  <conditionalFormatting sqref="C280">
    <cfRule type="notContainsBlanks" dxfId="1641" priority="34">
      <formula>LEN(TRIM(C280))&gt;0</formula>
    </cfRule>
  </conditionalFormatting>
  <conditionalFormatting sqref="K280">
    <cfRule type="expression" dxfId="1640" priority="32">
      <formula>J280="NO CUMPLE"</formula>
    </cfRule>
    <cfRule type="expression" dxfId="1639" priority="33">
      <formula>J280="CUMPLE"</formula>
    </cfRule>
  </conditionalFormatting>
  <conditionalFormatting sqref="K281">
    <cfRule type="expression" dxfId="1638" priority="30">
      <formula>J281="NO CUMPLE"</formula>
    </cfRule>
    <cfRule type="expression" dxfId="1637" priority="31">
      <formula>J281="CUMPLE"</formula>
    </cfRule>
  </conditionalFormatting>
  <conditionalFormatting sqref="K282">
    <cfRule type="expression" dxfId="1636" priority="28">
      <formula>J282="NO CUMPLE"</formula>
    </cfRule>
    <cfRule type="expression" dxfId="1635" priority="29">
      <formula>J282="CUMPLE"</formula>
    </cfRule>
  </conditionalFormatting>
  <conditionalFormatting sqref="M280">
    <cfRule type="expression" dxfId="1634" priority="26">
      <formula>L280="NO CUMPLE"</formula>
    </cfRule>
    <cfRule type="expression" dxfId="1633" priority="27">
      <formula>L280="CUMPLE"</formula>
    </cfRule>
  </conditionalFormatting>
  <conditionalFormatting sqref="N280 N283 N289 N286">
    <cfRule type="expression" dxfId="1632" priority="23">
      <formula>N280=" "</formula>
    </cfRule>
    <cfRule type="expression" dxfId="1631" priority="24">
      <formula>N280="NO PRESENTÓ CERTIFICADO"</formula>
    </cfRule>
    <cfRule type="expression" dxfId="1630" priority="25">
      <formula>N280="PRESENTÓ CERTIFICADO"</formula>
    </cfRule>
  </conditionalFormatting>
  <conditionalFormatting sqref="P280 P283 P289 P286">
    <cfRule type="expression" dxfId="1629" priority="10">
      <formula>Q280="NO SUBSANABLE"</formula>
    </cfRule>
    <cfRule type="expression" dxfId="1628" priority="12">
      <formula>Q280="REQUERIMIENTOS SUBSANADOS"</formula>
    </cfRule>
    <cfRule type="expression" dxfId="1627" priority="13">
      <formula>Q280="PENDIENTES POR SUBSANAR"</formula>
    </cfRule>
    <cfRule type="expression" dxfId="1626" priority="18">
      <formula>Q280="SIN OBSERVACIÓN"</formula>
    </cfRule>
    <cfRule type="containsBlanks" dxfId="1625" priority="19">
      <formula>LEN(TRIM(P280))=0</formula>
    </cfRule>
  </conditionalFormatting>
  <conditionalFormatting sqref="O280 O283 O289 O286">
    <cfRule type="cellIs" dxfId="1624" priority="11" operator="equal">
      <formula>"PENDIENTE POR DESCRIPCIÓN"</formula>
    </cfRule>
    <cfRule type="cellIs" dxfId="1623" priority="15" operator="equal">
      <formula>"DESCRIPCIÓN INSUFICIENTE"</formula>
    </cfRule>
    <cfRule type="cellIs" dxfId="1622" priority="16" operator="equal">
      <formula>"NO ESTÁ ACORDE A ITEM 5.2.1 (T.R.)"</formula>
    </cfRule>
    <cfRule type="cellIs" dxfId="1621" priority="17" operator="equal">
      <formula>"ACORDE A ITEM 5.2.1 (T.R.)"</formula>
    </cfRule>
  </conditionalFormatting>
  <conditionalFormatting sqref="Q280 Q283 Q289 Q286">
    <cfRule type="containsBlanks" dxfId="1620" priority="5">
      <formula>LEN(TRIM(Q280))=0</formula>
    </cfRule>
    <cfRule type="cellIs" dxfId="1619" priority="14" operator="equal">
      <formula>"REQUERIMIENTOS SUBSANADOS"</formula>
    </cfRule>
    <cfRule type="containsText" dxfId="1618" priority="20" operator="containsText" text="NO SUBSANABLE">
      <formula>NOT(ISERROR(SEARCH("NO SUBSANABLE",Q280)))</formula>
    </cfRule>
    <cfRule type="containsText" dxfId="1617" priority="21" operator="containsText" text="PENDIENTES POR SUBSANAR">
      <formula>NOT(ISERROR(SEARCH("PENDIENTES POR SUBSANAR",Q280)))</formula>
    </cfRule>
    <cfRule type="containsText" dxfId="1616" priority="22" operator="containsText" text="SIN OBSERVACIÓN">
      <formula>NOT(ISERROR(SEARCH("SIN OBSERVACIÓN",Q280)))</formula>
    </cfRule>
  </conditionalFormatting>
  <conditionalFormatting sqref="R280 R283 R289 R286">
    <cfRule type="containsBlanks" dxfId="1615" priority="4">
      <formula>LEN(TRIM(R280))=0</formula>
    </cfRule>
    <cfRule type="cellIs" dxfId="1614" priority="6" operator="equal">
      <formula>"NO CUMPLEN CON LO SOLICITADO"</formula>
    </cfRule>
    <cfRule type="cellIs" dxfId="1613" priority="7" operator="equal">
      <formula>"CUMPLEN CON LO SOLICITADO"</formula>
    </cfRule>
    <cfRule type="cellIs" dxfId="1612" priority="8" operator="equal">
      <formula>"PENDIENTES"</formula>
    </cfRule>
    <cfRule type="cellIs" dxfId="1611" priority="9" operator="equal">
      <formula>"NINGUNO"</formula>
    </cfRule>
  </conditionalFormatting>
  <conditionalFormatting sqref="H280">
    <cfRule type="notContainsBlanks" dxfId="1610" priority="3">
      <formula>LEN(TRIM(H280))&gt;0</formula>
    </cfRule>
  </conditionalFormatting>
  <conditionalFormatting sqref="G280">
    <cfRule type="notContainsBlanks" dxfId="1609" priority="2">
      <formula>LEN(TRIM(G280))&gt;0</formula>
    </cfRule>
  </conditionalFormatting>
  <conditionalFormatting sqref="I280">
    <cfRule type="notContainsBlanks" dxfId="1608" priority="1">
      <formula>LEN(TRIM(I280))&gt;0</formula>
    </cfRule>
  </conditionalFormatting>
  <dataValidations count="8">
    <dataValidation type="list" allowBlank="1" showInputMessage="1" showErrorMessage="1" sqref="R13 R233 R236 R239 R245 R242 R16 R19 R25 R22 R255 R258 R261 R267 R264 R35 R38 R41 R47 R44 R57 R60 R63 R69 R66 R79 R82 R85 R91 R88 R101 R104 R107 R113 R110 R123 R126 R129 R135 R132 R145 R148 R151 R157 R154 R167 R170 R173 R179 R176 R189 R192 R195 R201 R198 R211 R214 R217 R223 R220 R277 R280 R283 R289 R286">
      <formula1>"NINGUNO, PENDIENTES, CUMPLEN CON LO SOLICITADO, NO CUMPLEN CON LO SOLICITADO"</formula1>
    </dataValidation>
    <dataValidation type="list" allowBlank="1" showInputMessage="1" showErrorMessage="1" sqref="Q13 Q233 Q236 Q239 Q245 Q242 Q16 Q19 Q25 Q22 Q255 Q258 Q261 Q267 Q264 Q35 Q38 Q41 Q47 Q44 Q57 Q60 Q63 Q69 Q66 Q79 Q82 Q85 Q91 Q88 Q101 Q104 Q107 Q113 Q110 Q123 Q126 Q129 Q135 Q132 Q145 Q148 Q151 Q157 Q154 Q167 Q170 Q173 Q179 Q176 Q189 Q192 Q195 Q201 Q198 Q211 Q214 Q217 Q223 Q220 Q277 Q280 Q283 Q289 Q286">
      <formula1>"SIN OBSERVACIÓN, PENDIENTES POR SUBSANAR, REQUERIMIENTOS SUBSANADOS, NO SUBSANABLE"</formula1>
    </dataValidation>
    <dataValidation type="list" allowBlank="1" showInputMessage="1" showErrorMessage="1" sqref="N13 N233 N236 N239 N245 N242 N16 N19 N25 N22 N255 N258 N261 N267 N264 N35 N38 N41 N47 N44 N57 N60 N63 N69 N66 N79 N82 N85 N91 N88 N101 N104 N107 N113 N110 N123 N126 N129 N135 N132 N145 N148 N151 N157 N154 N167 N170 N173 N179 N176 N189 N192 N195 N201 N198 N211 N214 N217 N223 N220 N277 N280 N283 N289 N286">
      <formula1>"PRESENTÓ CERTIFICADO,NO PRESENTÓ CERTIFICADO"</formula1>
    </dataValidation>
    <dataValidation type="list" allowBlank="1" showInputMessage="1" showErrorMessage="1" sqref="H13 H19 H22 H25 H233 H239 H242 H245 H236 H16 H255 H261 H264 H267 H258 H35 H41 H44 H47 H38 H57 H63 H66 H69 H60 H79 H85 H88 H91 H82 H101 H107 H110 H113 H104 H123 H129 H132 H135 H126 H145 H151 H154 H157 H148 H167 H173 H176 H179 H170 H189 H195 H198 H201 H192 H211 H217 H220 H223 H214 H277 H283 H286 H289 H280">
      <formula1>"I,C,UT"</formula1>
    </dataValidation>
    <dataValidation type="list" allowBlank="1" showInputMessage="1" showErrorMessage="1" sqref="L22 L242 L236 L16 J13:J27 L264 L258 L44 L38 L66 L60 L88 L82 L110 L104 L132 L126 L154 L148 L176 L170 L198 L192 L220 L214 L13 L25 L19 J255:J269 L255 L267 L261 J35:J49 L35 L47 L41 J57:J71 L57 L69 L63 J79:J93 L79 L91 L85 J101:J115 L101 L113 L107 J123:J137 L123 L135 L129 J145:J159 L145 L157 L151 J167:J181 L167 L179 L173 J189:J203 L189 L201 L195 J211:J225 L211 L223 L217 J233:J247 L233 L245 L239 L286 L280 J277:J291 L277 L289 L283">
      <formula1>",CUMPLE,NO CUMPLE"</formula1>
    </dataValidation>
    <dataValidation type="list" allowBlank="1" showInputMessage="1" showErrorMessage="1" sqref="O13 O233 O236 O239 O245 O242 O16 O19 O25 O22 O255 O258 O261 O267 O264 O35 O38 O41 O47 O44 O57 O60 O63 O69 O66 O79 O82 O85 O91 O88 O101 O104 O107 O113 O110 O123 O126 O129 O135 O132 O145 O148 O151 O157 O154 O167 O170 O173 O179 O176 O189 O192 O195 O201 O198 O211 O214 O217 O223 O220 O277 O280 O283 O289 O286">
      <formula1>"ACORDE A ITEM 5.2.1 (T.R.),NO ESTÁ ACORDE A ITEM 5.2.1 (T.R.),DESCRIPCIÓN INSUFICIENTE,PENDIENTE POR DESCRIPCIÓN"</formula1>
    </dataValidation>
    <dataValidation type="list" allowBlank="1" showInputMessage="1" showErrorMessage="1" sqref="T13 T16 T19 T22 T25 T255 T258 T261 T264 T267 T35 T38 T41 T44 T47 T57 T60 T63 T66 T69 T79 T82 T85 T88 T91 T101 T104 T107 T110 T113 T123 T126 T129 T132 T135 T145 T148 T151 T154 T157 T167 T170 T173 T176 T179 T189 T192 T195 T198 T201 T211 T214 T217 T220 T223 T233 T236 T239 T242 T245 T277 T280 T283 T286 T289">
      <formula1>"SI,NO"</formula1>
    </dataValidation>
    <dataValidation type="list" allowBlank="1" showInputMessage="1" showErrorMessage="1" sqref="B10 B32 B54 B76 B98 B120 B142 B164 B186 B208 B230 B252 B274">
      <formula1>"1,2,3,4,5,6,7,8,9,10,11,12,13"</formula1>
    </dataValidation>
  </dataValidations>
  <pageMargins left="0.7" right="0.7" top="0.75" bottom="0.75" header="0.3" footer="0.3"/>
  <pageSetup paperSize="9" orientation="portrait"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S18"/>
  <sheetViews>
    <sheetView workbookViewId="0">
      <selection activeCell="F9" sqref="F9"/>
    </sheetView>
  </sheetViews>
  <sheetFormatPr baseColWidth="10" defaultColWidth="11.42578125" defaultRowHeight="15"/>
  <cols>
    <col min="1" max="1" width="8.140625" style="129" customWidth="1"/>
    <col min="2" max="2" width="40.5703125" style="129" customWidth="1"/>
    <col min="3" max="3" width="19.5703125" style="171" bestFit="1" customWidth="1"/>
    <col min="4" max="4" width="21" style="171" bestFit="1" customWidth="1"/>
    <col min="5" max="5" width="9.7109375" style="171" customWidth="1"/>
    <col min="6" max="6" width="16.140625" style="171" bestFit="1" customWidth="1"/>
    <col min="7" max="7" width="17.28515625" style="129" bestFit="1" customWidth="1"/>
    <col min="8" max="8" width="19" style="129" bestFit="1" customWidth="1"/>
    <col min="9" max="9" width="7.7109375" style="171" bestFit="1" customWidth="1"/>
    <col min="10" max="10" width="14.28515625" style="171" customWidth="1"/>
    <col min="11" max="12" width="17.85546875" style="171" customWidth="1"/>
    <col min="13" max="13" width="17" style="171" customWidth="1"/>
    <col min="14" max="14" width="15.5703125" style="171" customWidth="1"/>
    <col min="15" max="15" width="16" style="129" customWidth="1"/>
    <col min="16" max="16" width="11.42578125" style="129"/>
    <col min="17" max="17" width="11.42578125" style="152"/>
    <col min="18" max="18" width="43.85546875" style="129" customWidth="1"/>
    <col min="19" max="19" width="14.85546875" style="153" customWidth="1"/>
    <col min="20" max="16384" width="11.42578125" style="129"/>
  </cols>
  <sheetData>
    <row r="1" spans="1:19" ht="24" customHeight="1">
      <c r="A1" s="718" t="s">
        <v>51</v>
      </c>
      <c r="B1" s="719"/>
      <c r="C1" s="719"/>
      <c r="D1" s="719"/>
      <c r="E1" s="719"/>
      <c r="F1" s="719"/>
      <c r="G1" s="719"/>
      <c r="H1" s="719"/>
      <c r="I1" s="719"/>
      <c r="J1" s="719"/>
      <c r="K1" s="719"/>
      <c r="L1" s="719"/>
      <c r="M1" s="719"/>
      <c r="N1" s="720"/>
    </row>
    <row r="2" spans="1:19" s="155" customFormat="1" ht="15.75" customHeight="1">
      <c r="A2" s="154"/>
      <c r="B2" s="154"/>
      <c r="C2" s="154"/>
      <c r="D2" s="154"/>
      <c r="E2" s="154"/>
      <c r="F2" s="154"/>
      <c r="G2" s="154"/>
      <c r="H2" s="154"/>
      <c r="I2" s="154"/>
      <c r="J2" s="154"/>
      <c r="K2" s="154"/>
      <c r="L2" s="154"/>
      <c r="M2" s="154"/>
      <c r="N2" s="154"/>
      <c r="Q2" s="156"/>
      <c r="S2" s="157"/>
    </row>
    <row r="3" spans="1:19" ht="15.75" customHeight="1">
      <c r="A3" s="721" t="s">
        <v>27</v>
      </c>
      <c r="B3" s="721" t="s">
        <v>13</v>
      </c>
      <c r="C3" s="722" t="s">
        <v>7</v>
      </c>
      <c r="D3" s="722"/>
      <c r="E3" s="722"/>
      <c r="F3" s="722"/>
      <c r="G3" s="723" t="s">
        <v>8</v>
      </c>
      <c r="H3" s="723"/>
      <c r="I3" s="723"/>
      <c r="J3" s="723"/>
      <c r="K3" s="724" t="s">
        <v>12</v>
      </c>
      <c r="L3" s="724"/>
      <c r="M3" s="724"/>
      <c r="N3" s="724"/>
    </row>
    <row r="4" spans="1:19" ht="35.25" customHeight="1">
      <c r="A4" s="721"/>
      <c r="B4" s="721"/>
      <c r="C4" s="158" t="s">
        <v>11</v>
      </c>
      <c r="D4" s="725" t="s">
        <v>95</v>
      </c>
      <c r="E4" s="725"/>
      <c r="F4" s="3">
        <v>2</v>
      </c>
      <c r="G4" s="159" t="s">
        <v>44</v>
      </c>
      <c r="H4" s="726" t="s">
        <v>97</v>
      </c>
      <c r="I4" s="726"/>
      <c r="J4" s="4">
        <v>0.6</v>
      </c>
      <c r="K4" s="160" t="s">
        <v>57</v>
      </c>
      <c r="L4" s="727" t="s">
        <v>98</v>
      </c>
      <c r="M4" s="727"/>
      <c r="N4" s="5">
        <v>2</v>
      </c>
      <c r="O4" s="282"/>
    </row>
    <row r="5" spans="1:19" s="132" customFormat="1" ht="27.75" customHeight="1">
      <c r="A5" s="721"/>
      <c r="B5" s="721"/>
      <c r="C5" s="158" t="s">
        <v>5</v>
      </c>
      <c r="D5" s="158" t="s">
        <v>6</v>
      </c>
      <c r="E5" s="158" t="s">
        <v>2</v>
      </c>
      <c r="F5" s="158" t="s">
        <v>96</v>
      </c>
      <c r="G5" s="159" t="s">
        <v>9</v>
      </c>
      <c r="H5" s="159" t="s">
        <v>10</v>
      </c>
      <c r="I5" s="159" t="s">
        <v>2</v>
      </c>
      <c r="J5" s="159" t="s">
        <v>96</v>
      </c>
      <c r="K5" s="162" t="s">
        <v>5</v>
      </c>
      <c r="L5" s="162" t="s">
        <v>6</v>
      </c>
      <c r="M5" s="162" t="s">
        <v>2</v>
      </c>
      <c r="N5" s="162" t="s">
        <v>96</v>
      </c>
      <c r="Q5" s="717" t="s">
        <v>239</v>
      </c>
      <c r="R5" s="717"/>
      <c r="S5" s="163" t="s">
        <v>237</v>
      </c>
    </row>
    <row r="6" spans="1:19" s="132" customFormat="1" ht="25.5" customHeight="1">
      <c r="A6" s="164">
        <f>IF('1_ENTREGA'!A7="","",'1_ENTREGA'!A7)</f>
        <v>1</v>
      </c>
      <c r="B6" s="165" t="str">
        <f t="shared" ref="B6:B18" si="0">IF(A6="","",VLOOKUP(A6,OFERENTES,2,FALSE))</f>
        <v>GUSTAVO CARMONA ALARCON</v>
      </c>
      <c r="C6" s="2">
        <v>3732417315</v>
      </c>
      <c r="D6" s="2">
        <v>72886105</v>
      </c>
      <c r="E6" s="161">
        <f>IF(B6="","",IF(D6="","",C6/D6))</f>
        <v>51.208900722572565</v>
      </c>
      <c r="F6" s="166" t="str">
        <f>IF(B6="","",IF(E6="","NO CUMPLE",IF(E6&gt;$F$4,"CUMPLE","NO CUMPLE")))</f>
        <v>CUMPLE</v>
      </c>
      <c r="G6" s="2">
        <v>1310286875</v>
      </c>
      <c r="H6" s="2">
        <v>4472938294</v>
      </c>
      <c r="I6" s="167">
        <f>IF(B6="","",IF(H6="","",G6/H6))</f>
        <v>0.29293649696836171</v>
      </c>
      <c r="J6" s="166" t="str">
        <f>IF(B6="","",IF(I6&lt;=$J$4,"CUMPLE","NO CUMPLE"))</f>
        <v>CUMPLE</v>
      </c>
      <c r="K6" s="161">
        <f>IF(B6="","",C6)</f>
        <v>3732417315</v>
      </c>
      <c r="L6" s="161">
        <f>IF(B6="","",D6)</f>
        <v>72886105</v>
      </c>
      <c r="M6" s="161">
        <f>IF(B6="","",IF(K6="","",K6-L6))</f>
        <v>3659531210</v>
      </c>
      <c r="N6" s="166" t="str">
        <f>IF(B6="","",IF(M6="","NO CUMPLE",IF(M6&gt;=$N$4*'5.2.1 EXPERIENCIA GRAL'!$I$6,"CUMPLE","NO CUMPLE")))</f>
        <v>CUMPLE</v>
      </c>
      <c r="Q6" s="168">
        <v>1</v>
      </c>
      <c r="R6" s="169" t="str">
        <f t="shared" ref="R6:R18" si="1">VLOOKUP(Q6,OFERENTES,2,FALSE)</f>
        <v>GUSTAVO CARMONA ALARCON</v>
      </c>
      <c r="S6" s="170" t="str">
        <f>IF(OR(F6="NO CUMPLE",J6="NO CUMPLE",N6="NO CUMPLE"),"NH","H")</f>
        <v>H</v>
      </c>
    </row>
    <row r="7" spans="1:19" s="132" customFormat="1" ht="25.5" customHeight="1">
      <c r="A7" s="164">
        <f>IF('1_ENTREGA'!A8="","",'1_ENTREGA'!A8)</f>
        <v>2</v>
      </c>
      <c r="B7" s="165" t="str">
        <f t="shared" si="0"/>
        <v>LUIS CARLOS PARRA VELASQUEZ</v>
      </c>
      <c r="C7" s="2">
        <v>1383947540</v>
      </c>
      <c r="D7" s="2">
        <v>60394939</v>
      </c>
      <c r="E7" s="161">
        <f t="shared" ref="E7:E18" si="2">IF(B7="","",IF(D7="","",C7/D7))</f>
        <v>22.914958817989699</v>
      </c>
      <c r="F7" s="166" t="str">
        <f t="shared" ref="F7:F18" si="3">IF(B7="","",IF(E7="","NO CUMPLE",IF(E7&gt;$F$4,"CUMPLE","NO CUMPLE")))</f>
        <v>CUMPLE</v>
      </c>
      <c r="G7" s="2">
        <v>868603943</v>
      </c>
      <c r="H7" s="2">
        <v>1584747741</v>
      </c>
      <c r="I7" s="167">
        <f t="shared" ref="I7:I18" si="4">IF(B7="","",IF(H7="","",G7/H7))</f>
        <v>0.54810233864217262</v>
      </c>
      <c r="J7" s="166" t="str">
        <f t="shared" ref="J7:J18" si="5">IF(B7="","",IF(I7&lt;=$J$4,"CUMPLE","NO CUMPLE"))</f>
        <v>CUMPLE</v>
      </c>
      <c r="K7" s="161">
        <f t="shared" ref="K7:K14" si="6">IF(B7="","",C7)</f>
        <v>1383947540</v>
      </c>
      <c r="L7" s="161">
        <f t="shared" ref="L7:L14" si="7">IF(B7="","",D7)</f>
        <v>60394939</v>
      </c>
      <c r="M7" s="161">
        <f t="shared" ref="M7:M18" si="8">IF(B7="","",IF(K7="","",K7-L7))</f>
        <v>1323552601</v>
      </c>
      <c r="N7" s="166" t="str">
        <f>IF(B7="","",IF(M7="","NO CUMPLE",IF(M7&gt;=$N$4*'5.2.1 EXPERIENCIA GRAL'!$I$6,"CUMPLE","NO CUMPLE")))</f>
        <v>CUMPLE</v>
      </c>
      <c r="Q7" s="168">
        <v>2</v>
      </c>
      <c r="R7" s="169" t="str">
        <f t="shared" si="1"/>
        <v>LUIS CARLOS PARRA VELASQUEZ</v>
      </c>
      <c r="S7" s="170" t="str">
        <f t="shared" ref="S7:S18" si="9">IF(OR(F7="NO CUMPLE",J7="NO CUMPLE",N7="NO CUMPLE"),"NH","H")</f>
        <v>H</v>
      </c>
    </row>
    <row r="8" spans="1:19" s="132" customFormat="1" ht="25.5" customHeight="1">
      <c r="A8" s="164">
        <f>IF('1_ENTREGA'!A9="","",'1_ENTREGA'!A9)</f>
        <v>3</v>
      </c>
      <c r="B8" s="165" t="str">
        <f t="shared" si="0"/>
        <v>ARGES INGENIEROS S.A.S.</v>
      </c>
      <c r="C8" s="2">
        <v>1519109600</v>
      </c>
      <c r="D8" s="2">
        <v>118300065</v>
      </c>
      <c r="E8" s="161">
        <f t="shared" si="2"/>
        <v>12.841156088967491</v>
      </c>
      <c r="F8" s="166" t="str">
        <f t="shared" si="3"/>
        <v>CUMPLE</v>
      </c>
      <c r="G8" s="2">
        <v>118300065</v>
      </c>
      <c r="H8" s="2">
        <v>1535965269</v>
      </c>
      <c r="I8" s="167">
        <f t="shared" si="4"/>
        <v>7.7020013009161337E-2</v>
      </c>
      <c r="J8" s="166" t="str">
        <f t="shared" si="5"/>
        <v>CUMPLE</v>
      </c>
      <c r="K8" s="161">
        <f t="shared" si="6"/>
        <v>1519109600</v>
      </c>
      <c r="L8" s="161">
        <f t="shared" si="7"/>
        <v>118300065</v>
      </c>
      <c r="M8" s="161">
        <f t="shared" si="8"/>
        <v>1400809535</v>
      </c>
      <c r="N8" s="166" t="str">
        <f>IF(B8="","",IF(M8="","NO CUMPLE",IF(M8&gt;=$N$4*'5.2.1 EXPERIENCIA GRAL'!$I$6,"CUMPLE","NO CUMPLE")))</f>
        <v>CUMPLE</v>
      </c>
      <c r="Q8" s="168">
        <v>3</v>
      </c>
      <c r="R8" s="169" t="str">
        <f t="shared" si="1"/>
        <v>ARGES INGENIEROS S.A.S.</v>
      </c>
      <c r="S8" s="170" t="str">
        <f t="shared" si="9"/>
        <v>H</v>
      </c>
    </row>
    <row r="9" spans="1:19" s="132" customFormat="1" ht="25.5" customHeight="1">
      <c r="A9" s="164">
        <f>IF('1_ENTREGA'!A10="","",'1_ENTREGA'!A10)</f>
        <v>4</v>
      </c>
      <c r="B9" s="165" t="str">
        <f t="shared" si="0"/>
        <v>CONSTRUCON S.A.S.</v>
      </c>
      <c r="C9" s="2">
        <v>1889579740</v>
      </c>
      <c r="D9" s="2">
        <v>185400000</v>
      </c>
      <c r="E9" s="161">
        <f t="shared" si="2"/>
        <v>10.191907982740021</v>
      </c>
      <c r="F9" s="166" t="str">
        <f t="shared" si="3"/>
        <v>CUMPLE</v>
      </c>
      <c r="G9" s="2">
        <v>621925000</v>
      </c>
      <c r="H9" s="2">
        <v>2075125408</v>
      </c>
      <c r="I9" s="167">
        <f t="shared" si="4"/>
        <v>0.29970477813165497</v>
      </c>
      <c r="J9" s="166" t="str">
        <f t="shared" si="5"/>
        <v>CUMPLE</v>
      </c>
      <c r="K9" s="161">
        <f t="shared" si="6"/>
        <v>1889579740</v>
      </c>
      <c r="L9" s="161">
        <f t="shared" si="7"/>
        <v>185400000</v>
      </c>
      <c r="M9" s="161">
        <f t="shared" si="8"/>
        <v>1704179740</v>
      </c>
      <c r="N9" s="166" t="str">
        <f>IF(B9="","",IF(M9="","NO CUMPLE",IF(M9&gt;=$N$4*'5.2.1 EXPERIENCIA GRAL'!$I$6,"CUMPLE","NO CUMPLE")))</f>
        <v>CUMPLE</v>
      </c>
      <c r="Q9" s="168">
        <v>4</v>
      </c>
      <c r="R9" s="169" t="str">
        <f t="shared" si="1"/>
        <v>CONSTRUCON S.A.S.</v>
      </c>
      <c r="S9" s="170" t="str">
        <f t="shared" si="9"/>
        <v>H</v>
      </c>
    </row>
    <row r="10" spans="1:19" s="132" customFormat="1" ht="25.5" customHeight="1">
      <c r="A10" s="164">
        <f>IF('1_ENTREGA'!A11="","",'1_ENTREGA'!A11)</f>
        <v>5</v>
      </c>
      <c r="B10" s="165" t="str">
        <f t="shared" si="0"/>
        <v>ARATTI S.A.S</v>
      </c>
      <c r="C10" s="2">
        <v>4610975512</v>
      </c>
      <c r="D10" s="2">
        <v>561840944</v>
      </c>
      <c r="E10" s="161">
        <f t="shared" si="2"/>
        <v>8.2069054618418846</v>
      </c>
      <c r="F10" s="166" t="str">
        <f t="shared" si="3"/>
        <v>CUMPLE</v>
      </c>
      <c r="G10" s="2">
        <v>1522819174</v>
      </c>
      <c r="H10" s="2">
        <v>5116371337</v>
      </c>
      <c r="I10" s="167">
        <f t="shared" si="4"/>
        <v>0.29763656187099774</v>
      </c>
      <c r="J10" s="166" t="str">
        <f t="shared" si="5"/>
        <v>CUMPLE</v>
      </c>
      <c r="K10" s="161">
        <f t="shared" si="6"/>
        <v>4610975512</v>
      </c>
      <c r="L10" s="161">
        <f t="shared" si="7"/>
        <v>561840944</v>
      </c>
      <c r="M10" s="161">
        <f t="shared" si="8"/>
        <v>4049134568</v>
      </c>
      <c r="N10" s="166" t="str">
        <f>IF(B10="","",IF(M10="","NO CUMPLE",IF(M10&gt;=$N$4*'5.2.1 EXPERIENCIA GRAL'!$I$6,"CUMPLE","NO CUMPLE")))</f>
        <v>CUMPLE</v>
      </c>
      <c r="Q10" s="168">
        <v>5</v>
      </c>
      <c r="R10" s="169" t="str">
        <f t="shared" si="1"/>
        <v>ARATTI S.A.S</v>
      </c>
      <c r="S10" s="170" t="str">
        <f t="shared" si="9"/>
        <v>H</v>
      </c>
    </row>
    <row r="11" spans="1:19" ht="25.5" customHeight="1">
      <c r="A11" s="164">
        <f>IF('1_ENTREGA'!A12="","",'1_ENTREGA'!A12)</f>
        <v>6</v>
      </c>
      <c r="B11" s="165" t="str">
        <f t="shared" si="0"/>
        <v>VERTICES INGENIERIA S.A.S.</v>
      </c>
      <c r="C11" s="2">
        <v>2053770810</v>
      </c>
      <c r="D11" s="2">
        <v>157424576</v>
      </c>
      <c r="E11" s="161">
        <f t="shared" si="2"/>
        <v>13.046062198064933</v>
      </c>
      <c r="F11" s="166" t="str">
        <f t="shared" si="3"/>
        <v>CUMPLE</v>
      </c>
      <c r="G11" s="2">
        <v>3534854811</v>
      </c>
      <c r="H11" s="2">
        <v>7256476852</v>
      </c>
      <c r="I11" s="167">
        <f t="shared" si="4"/>
        <v>0.48713099801672183</v>
      </c>
      <c r="J11" s="166" t="str">
        <f t="shared" si="5"/>
        <v>CUMPLE</v>
      </c>
      <c r="K11" s="161">
        <f t="shared" si="6"/>
        <v>2053770810</v>
      </c>
      <c r="L11" s="161">
        <f t="shared" si="7"/>
        <v>157424576</v>
      </c>
      <c r="M11" s="161">
        <f t="shared" si="8"/>
        <v>1896346234</v>
      </c>
      <c r="N11" s="166" t="str">
        <f>IF(B11="","",IF(M11="","NO CUMPLE",IF(M11&gt;=$N$4*'5.2.1 EXPERIENCIA GRAL'!$I$6,"CUMPLE","NO CUMPLE")))</f>
        <v>CUMPLE</v>
      </c>
      <c r="Q11" s="168">
        <v>6</v>
      </c>
      <c r="R11" s="169" t="str">
        <f t="shared" si="1"/>
        <v>VERTICES INGENIERIA S.A.S.</v>
      </c>
      <c r="S11" s="170" t="str">
        <f t="shared" si="9"/>
        <v>H</v>
      </c>
    </row>
    <row r="12" spans="1:19" ht="25.5" customHeight="1">
      <c r="A12" s="164">
        <f>IF('1_ENTREGA'!A13="","",'1_ENTREGA'!A13)</f>
        <v>7</v>
      </c>
      <c r="B12" s="165" t="str">
        <f t="shared" si="0"/>
        <v>URBANICO S.A.S</v>
      </c>
      <c r="C12" s="2">
        <v>2008528473</v>
      </c>
      <c r="D12" s="2">
        <v>20384377</v>
      </c>
      <c r="E12" s="161">
        <f t="shared" si="2"/>
        <v>98.532737743223649</v>
      </c>
      <c r="F12" s="166" t="str">
        <f t="shared" si="3"/>
        <v>CUMPLE</v>
      </c>
      <c r="G12" s="2">
        <v>177360084</v>
      </c>
      <c r="H12" s="2">
        <v>2211023530</v>
      </c>
      <c r="I12" s="167">
        <f t="shared" si="4"/>
        <v>8.0216280647180629E-2</v>
      </c>
      <c r="J12" s="166" t="str">
        <f t="shared" si="5"/>
        <v>CUMPLE</v>
      </c>
      <c r="K12" s="161">
        <f t="shared" si="6"/>
        <v>2008528473</v>
      </c>
      <c r="L12" s="161">
        <f t="shared" si="7"/>
        <v>20384377</v>
      </c>
      <c r="M12" s="161">
        <f t="shared" si="8"/>
        <v>1988144096</v>
      </c>
      <c r="N12" s="166" t="str">
        <f>IF(B12="","",IF(M12="","NO CUMPLE",IF(M12&gt;=$N$4*'5.2.1 EXPERIENCIA GRAL'!$I$6,"CUMPLE","NO CUMPLE")))</f>
        <v>CUMPLE</v>
      </c>
      <c r="Q12" s="168">
        <v>7</v>
      </c>
      <c r="R12" s="169" t="str">
        <f t="shared" si="1"/>
        <v>URBANICO S.A.S</v>
      </c>
      <c r="S12" s="170" t="str">
        <f t="shared" si="9"/>
        <v>H</v>
      </c>
    </row>
    <row r="13" spans="1:19" ht="25.5" customHeight="1">
      <c r="A13" s="164">
        <f>IF('1_ENTREGA'!A14="","",'1_ENTREGA'!A14)</f>
        <v>8</v>
      </c>
      <c r="B13" s="165" t="str">
        <f t="shared" si="0"/>
        <v>CONCIVE S.A.S</v>
      </c>
      <c r="C13" s="2">
        <v>1000436396</v>
      </c>
      <c r="D13" s="2">
        <v>197906230</v>
      </c>
      <c r="E13" s="161">
        <f t="shared" si="2"/>
        <v>5.055103096047052</v>
      </c>
      <c r="F13" s="166" t="str">
        <f t="shared" si="3"/>
        <v>CUMPLE</v>
      </c>
      <c r="G13" s="2">
        <v>805806013</v>
      </c>
      <c r="H13" s="2">
        <v>1433951368</v>
      </c>
      <c r="I13" s="167">
        <f t="shared" si="4"/>
        <v>0.56194793699586609</v>
      </c>
      <c r="J13" s="166" t="str">
        <f t="shared" si="5"/>
        <v>CUMPLE</v>
      </c>
      <c r="K13" s="161">
        <f t="shared" si="6"/>
        <v>1000436396</v>
      </c>
      <c r="L13" s="161">
        <f t="shared" si="7"/>
        <v>197906230</v>
      </c>
      <c r="M13" s="161">
        <f t="shared" si="8"/>
        <v>802530166</v>
      </c>
      <c r="N13" s="166" t="str">
        <f>IF(B13="","",IF(M13="","NO CUMPLE",IF(M13&gt;=$N$4*'5.2.1 EXPERIENCIA GRAL'!$I$6,"CUMPLE","NO CUMPLE")))</f>
        <v>CUMPLE</v>
      </c>
      <c r="Q13" s="168">
        <v>8</v>
      </c>
      <c r="R13" s="169" t="str">
        <f t="shared" si="1"/>
        <v>CONCIVE S.A.S</v>
      </c>
      <c r="S13" s="170" t="str">
        <f t="shared" si="9"/>
        <v>H</v>
      </c>
    </row>
    <row r="14" spans="1:19" ht="25.5" customHeight="1">
      <c r="A14" s="164">
        <f>IF('1_ENTREGA'!A15="","",'1_ENTREGA'!A15)</f>
        <v>9</v>
      </c>
      <c r="B14" s="165" t="str">
        <f t="shared" si="0"/>
        <v>JORGE FERNANDO PRIETO MUÑOZ</v>
      </c>
      <c r="C14" s="2">
        <v>918655166</v>
      </c>
      <c r="D14" s="2">
        <v>2156704</v>
      </c>
      <c r="E14" s="161">
        <f t="shared" si="2"/>
        <v>425.95329076220008</v>
      </c>
      <c r="F14" s="166" t="str">
        <f t="shared" si="3"/>
        <v>CUMPLE</v>
      </c>
      <c r="G14" s="2">
        <v>102757362</v>
      </c>
      <c r="H14" s="2">
        <v>1154190730</v>
      </c>
      <c r="I14" s="167">
        <f t="shared" si="4"/>
        <v>8.9029793195445267E-2</v>
      </c>
      <c r="J14" s="166" t="str">
        <f t="shared" si="5"/>
        <v>CUMPLE</v>
      </c>
      <c r="K14" s="161">
        <f t="shared" si="6"/>
        <v>918655166</v>
      </c>
      <c r="L14" s="161">
        <f t="shared" si="7"/>
        <v>2156704</v>
      </c>
      <c r="M14" s="161">
        <f t="shared" si="8"/>
        <v>916498462</v>
      </c>
      <c r="N14" s="166" t="str">
        <f>IF(B14="","",IF(M14="","NO CUMPLE",IF(M14&gt;=$N$4*'5.2.1 EXPERIENCIA GRAL'!$I$6,"CUMPLE","NO CUMPLE")))</f>
        <v>CUMPLE</v>
      </c>
      <c r="Q14" s="168">
        <v>9</v>
      </c>
      <c r="R14" s="169" t="str">
        <f t="shared" si="1"/>
        <v>JORGE FERNANDO PRIETO MUÑOZ</v>
      </c>
      <c r="S14" s="170" t="str">
        <f t="shared" si="9"/>
        <v>H</v>
      </c>
    </row>
    <row r="15" spans="1:19" ht="25.5" customHeight="1">
      <c r="A15" s="164">
        <f>IF('1_ENTREGA'!A16="","",'1_ENTREGA'!A16)</f>
        <v>10</v>
      </c>
      <c r="B15" s="165" t="str">
        <f t="shared" si="0"/>
        <v>JOSE DE LA CRUZ MIRA HENAO</v>
      </c>
      <c r="C15" s="2">
        <v>2375574000</v>
      </c>
      <c r="D15" s="2">
        <v>589622000</v>
      </c>
      <c r="E15" s="161">
        <f t="shared" si="2"/>
        <v>4.0289778875279421</v>
      </c>
      <c r="F15" s="166" t="str">
        <f t="shared" si="3"/>
        <v>CUMPLE</v>
      </c>
      <c r="G15" s="2">
        <v>1048801000</v>
      </c>
      <c r="H15" s="2">
        <v>2761798000</v>
      </c>
      <c r="I15" s="167">
        <f t="shared" si="4"/>
        <v>0.37975297252007567</v>
      </c>
      <c r="J15" s="166" t="str">
        <f t="shared" si="5"/>
        <v>CUMPLE</v>
      </c>
      <c r="K15" s="161">
        <f t="shared" ref="K15" si="10">IF(B15="","",C15)</f>
        <v>2375574000</v>
      </c>
      <c r="L15" s="161">
        <f t="shared" ref="L15" si="11">IF(B15="","",D15)</f>
        <v>589622000</v>
      </c>
      <c r="M15" s="161">
        <f t="shared" ref="M15" si="12">IF(B15="","",IF(K15="","",K15-L15))</f>
        <v>1785952000</v>
      </c>
      <c r="N15" s="166" t="str">
        <f>IF(B15="","",IF(M15="","NO CUMPLE",IF(M15&gt;=$N$4*'5.2.1 EXPERIENCIA GRAL'!$I$6,"CUMPLE","NO CUMPLE")))</f>
        <v>CUMPLE</v>
      </c>
      <c r="O15" s="151"/>
      <c r="P15" s="151"/>
      <c r="Q15" s="168">
        <v>10</v>
      </c>
      <c r="R15" s="169" t="str">
        <f t="shared" si="1"/>
        <v>JOSE DE LA CRUZ MIRA HENAO</v>
      </c>
      <c r="S15" s="170" t="str">
        <f t="shared" si="9"/>
        <v>H</v>
      </c>
    </row>
    <row r="16" spans="1:19" ht="25.5" customHeight="1">
      <c r="A16" s="164">
        <f>IF('1_ENTREGA'!A17="","",'1_ENTREGA'!A17)</f>
        <v>11</v>
      </c>
      <c r="B16" s="165" t="str">
        <f t="shared" si="0"/>
        <v>GUINCO S.A.S.</v>
      </c>
      <c r="C16" s="2">
        <v>6857299390</v>
      </c>
      <c r="D16" s="2">
        <v>3347704632</v>
      </c>
      <c r="E16" s="161">
        <f t="shared" si="2"/>
        <v>2.0483585452708479</v>
      </c>
      <c r="F16" s="166" t="str">
        <f t="shared" si="3"/>
        <v>CUMPLE</v>
      </c>
      <c r="G16" s="2">
        <v>3578497484</v>
      </c>
      <c r="H16" s="2">
        <v>6882787218</v>
      </c>
      <c r="I16" s="167">
        <f t="shared" si="4"/>
        <v>0.5199198189131059</v>
      </c>
      <c r="J16" s="166" t="str">
        <f t="shared" si="5"/>
        <v>CUMPLE</v>
      </c>
      <c r="K16" s="161">
        <f>IF(B16="","",C16)</f>
        <v>6857299390</v>
      </c>
      <c r="L16" s="161">
        <f>IF(B16="","",D16)</f>
        <v>3347704632</v>
      </c>
      <c r="M16" s="161">
        <f t="shared" si="8"/>
        <v>3509594758</v>
      </c>
      <c r="N16" s="166" t="str">
        <f>IF(B16="","",IF(M16="","NO CUMPLE",IF(M16&gt;=$N$4*'5.2.1 EXPERIENCIA GRAL'!$I$6,"CUMPLE","NO CUMPLE")))</f>
        <v>CUMPLE</v>
      </c>
      <c r="Q16" s="168">
        <v>11</v>
      </c>
      <c r="R16" s="169" t="str">
        <f t="shared" si="1"/>
        <v>GUINCO S.A.S.</v>
      </c>
      <c r="S16" s="170" t="str">
        <f t="shared" si="9"/>
        <v>H</v>
      </c>
    </row>
    <row r="17" spans="1:19" ht="25.5" customHeight="1">
      <c r="A17" s="164">
        <f>IF('1_ENTREGA'!A18="","",'1_ENTREGA'!A18)</f>
        <v>12</v>
      </c>
      <c r="B17" s="165" t="str">
        <f t="shared" si="0"/>
        <v>ACEROS Y CONCRETOS S.A.S.</v>
      </c>
      <c r="C17" s="2">
        <v>1223843650</v>
      </c>
      <c r="D17" s="2">
        <v>95180513</v>
      </c>
      <c r="E17" s="161">
        <f t="shared" si="2"/>
        <v>12.858132525509712</v>
      </c>
      <c r="F17" s="166" t="str">
        <f t="shared" si="3"/>
        <v>CUMPLE</v>
      </c>
      <c r="G17" s="2">
        <v>1097312210</v>
      </c>
      <c r="H17" s="2">
        <v>3620091488</v>
      </c>
      <c r="I17" s="167">
        <f t="shared" si="4"/>
        <v>0.30311725922878113</v>
      </c>
      <c r="J17" s="166" t="str">
        <f t="shared" si="5"/>
        <v>CUMPLE</v>
      </c>
      <c r="K17" s="161">
        <f>IF(B17="","",C17)</f>
        <v>1223843650</v>
      </c>
      <c r="L17" s="161">
        <f>IF(B17="","",D17)</f>
        <v>95180513</v>
      </c>
      <c r="M17" s="161">
        <f t="shared" si="8"/>
        <v>1128663137</v>
      </c>
      <c r="N17" s="166" t="str">
        <f>IF(B17="","",IF(M17="","NO CUMPLE",IF(M17&gt;=$N$4*'5.2.1 EXPERIENCIA GRAL'!$I$6,"CUMPLE","NO CUMPLE")))</f>
        <v>CUMPLE</v>
      </c>
      <c r="Q17" s="168">
        <v>12</v>
      </c>
      <c r="R17" s="169" t="str">
        <f t="shared" si="1"/>
        <v>ACEROS Y CONCRETOS S.A.S.</v>
      </c>
      <c r="S17" s="170" t="str">
        <f t="shared" si="9"/>
        <v>H</v>
      </c>
    </row>
    <row r="18" spans="1:19" ht="25.5" customHeight="1">
      <c r="A18" s="164">
        <f>IF('1_ENTREGA'!A19="","",'1_ENTREGA'!A19)</f>
        <v>13</v>
      </c>
      <c r="B18" s="165" t="str">
        <f t="shared" si="0"/>
        <v>KA S.A.</v>
      </c>
      <c r="C18" s="2">
        <v>2475659636</v>
      </c>
      <c r="D18" s="2">
        <v>136082448</v>
      </c>
      <c r="E18" s="161">
        <f t="shared" si="2"/>
        <v>18.192350831313675</v>
      </c>
      <c r="F18" s="166" t="str">
        <f t="shared" si="3"/>
        <v>CUMPLE</v>
      </c>
      <c r="G18" s="2">
        <v>1152367346</v>
      </c>
      <c r="H18" s="2">
        <v>2674179668</v>
      </c>
      <c r="I18" s="167">
        <f t="shared" si="4"/>
        <v>0.43092368092898087</v>
      </c>
      <c r="J18" s="166" t="str">
        <f t="shared" si="5"/>
        <v>CUMPLE</v>
      </c>
      <c r="K18" s="161">
        <f>IF(B18="","",C18)</f>
        <v>2475659636</v>
      </c>
      <c r="L18" s="161">
        <f>IF(B18="","",D18)</f>
        <v>136082448</v>
      </c>
      <c r="M18" s="161">
        <f t="shared" si="8"/>
        <v>2339577188</v>
      </c>
      <c r="N18" s="166" t="str">
        <f>IF(B18="","",IF(M18="","NO CUMPLE",IF(M18&gt;=$N$4*'5.2.1 EXPERIENCIA GRAL'!$I$6,"CUMPLE","NO CUMPLE")))</f>
        <v>CUMPLE</v>
      </c>
      <c r="Q18" s="168">
        <v>13</v>
      </c>
      <c r="R18" s="169" t="str">
        <f t="shared" si="1"/>
        <v>KA S.A.</v>
      </c>
      <c r="S18" s="170" t="str">
        <f t="shared" si="9"/>
        <v>H</v>
      </c>
    </row>
  </sheetData>
  <sheetProtection algorithmName="SHA-512" hashValue="aEX7RcFZhupMcLtfcDIEBy1BR16WMWvI+7R4bLXmU29RbgcKC4DxtGIyDm4GbP9XD3XljIRJHsMvvdDcocFcZA==" saltValue="XvghcOVpizyFc5rXuZ/T4Q==" spinCount="100000" sheet="1" objects="1" scenarios="1" selectLockedCells="1" selectUnlockedCells="1"/>
  <mergeCells count="10">
    <mergeCell ref="Q5:R5"/>
    <mergeCell ref="A1:N1"/>
    <mergeCell ref="A3:A5"/>
    <mergeCell ref="B3:B5"/>
    <mergeCell ref="C3:F3"/>
    <mergeCell ref="G3:J3"/>
    <mergeCell ref="K3:N3"/>
    <mergeCell ref="D4:E4"/>
    <mergeCell ref="H4:I4"/>
    <mergeCell ref="L4:M4"/>
  </mergeCells>
  <conditionalFormatting sqref="J6:J18">
    <cfRule type="cellIs" dxfId="1607" priority="3" operator="equal">
      <formula>"NO CUMPLE"</formula>
    </cfRule>
  </conditionalFormatting>
  <conditionalFormatting sqref="F6:F18">
    <cfRule type="cellIs" dxfId="1606" priority="2" operator="equal">
      <formula>"NO CUMPLE"</formula>
    </cfRule>
  </conditionalFormatting>
  <conditionalFormatting sqref="N6:N18">
    <cfRule type="cellIs" dxfId="1605" priority="1" operator="equal">
      <formula>"NO CUMPLE"</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K16"/>
  <sheetViews>
    <sheetView zoomScale="80" zoomScaleNormal="80" workbookViewId="0">
      <selection activeCell="G4" sqref="G4"/>
    </sheetView>
  </sheetViews>
  <sheetFormatPr baseColWidth="10" defaultColWidth="11.42578125" defaultRowHeight="12.75"/>
  <cols>
    <col min="1" max="1" width="8" style="172" customWidth="1"/>
    <col min="2" max="2" width="41" style="172" customWidth="1"/>
    <col min="3" max="5" width="42.28515625" style="172" customWidth="1"/>
    <col min="6" max="9" width="11.42578125" style="172"/>
    <col min="10" max="10" width="42.42578125" style="172" customWidth="1"/>
    <col min="11" max="11" width="31.85546875" style="172" customWidth="1"/>
    <col min="12" max="16384" width="11.42578125" style="172"/>
  </cols>
  <sheetData>
    <row r="1" spans="1:11" ht="28.5" customHeight="1">
      <c r="A1" s="728" t="s">
        <v>92</v>
      </c>
      <c r="B1" s="729"/>
      <c r="C1" s="729"/>
      <c r="D1" s="729"/>
      <c r="E1" s="729"/>
    </row>
    <row r="3" spans="1:11" ht="51">
      <c r="A3" s="173"/>
      <c r="B3" s="174" t="s">
        <v>34</v>
      </c>
      <c r="C3" s="175" t="s">
        <v>110</v>
      </c>
      <c r="D3" s="175" t="s">
        <v>111</v>
      </c>
      <c r="E3" s="175" t="s">
        <v>112</v>
      </c>
      <c r="I3" s="717" t="s">
        <v>239</v>
      </c>
      <c r="J3" s="717"/>
      <c r="K3" s="163" t="s">
        <v>237</v>
      </c>
    </row>
    <row r="4" spans="1:11" ht="38.25" customHeight="1">
      <c r="A4" s="176">
        <f>+IF('1_ENTREGA'!A7="","",'1_ENTREGA'!A7)</f>
        <v>1</v>
      </c>
      <c r="B4" s="177" t="str">
        <f t="shared" ref="B4:B16" si="0">IF(A4="","",VLOOKUP(A4,OFERENTES,2,FALSE))</f>
        <v>GUSTAVO CARMONA ALARCON</v>
      </c>
      <c r="C4" s="68" t="s">
        <v>792</v>
      </c>
      <c r="D4" s="68" t="s">
        <v>792</v>
      </c>
      <c r="E4" s="68" t="s">
        <v>792</v>
      </c>
      <c r="I4" s="168">
        <v>1</v>
      </c>
      <c r="J4" s="169" t="str">
        <f t="shared" ref="J4:J16" si="1">VLOOKUP(I4,OFERENTES,2,FALSE)</f>
        <v>GUSTAVO CARMONA ALARCON</v>
      </c>
      <c r="K4" s="170" t="str">
        <f>IF(AND(C4="CUMPLE",D4="CUMPLE",E4="CUMPLE"),"H",IF(OR(C4=0,D4=0,E4=0)," ","NH"))</f>
        <v>H</v>
      </c>
    </row>
    <row r="5" spans="1:11" ht="38.25" customHeight="1">
      <c r="A5" s="176">
        <f>+IF('1_ENTREGA'!A8="","",'1_ENTREGA'!A8)</f>
        <v>2</v>
      </c>
      <c r="B5" s="177" t="str">
        <f t="shared" si="0"/>
        <v>LUIS CARLOS PARRA VELASQUEZ</v>
      </c>
      <c r="C5" s="68" t="s">
        <v>792</v>
      </c>
      <c r="D5" s="68" t="s">
        <v>792</v>
      </c>
      <c r="E5" s="68" t="s">
        <v>792</v>
      </c>
      <c r="I5" s="168">
        <v>2</v>
      </c>
      <c r="J5" s="169" t="str">
        <f t="shared" si="1"/>
        <v>LUIS CARLOS PARRA VELASQUEZ</v>
      </c>
      <c r="K5" s="170" t="str">
        <f t="shared" ref="K5:K16" si="2">IF(AND(C5="CUMPLE",D5="CUMPLE",E5="CUMPLE"),"H",IF(OR(C5=0,D5=0,E5=0)," ","NH"))</f>
        <v>H</v>
      </c>
    </row>
    <row r="6" spans="1:11" ht="38.25" customHeight="1">
      <c r="A6" s="176">
        <f>+IF('1_ENTREGA'!A9="","",'1_ENTREGA'!A9)</f>
        <v>3</v>
      </c>
      <c r="B6" s="177" t="str">
        <f t="shared" si="0"/>
        <v>ARGES INGENIEROS S.A.S.</v>
      </c>
      <c r="C6" s="68" t="s">
        <v>792</v>
      </c>
      <c r="D6" s="68" t="s">
        <v>792</v>
      </c>
      <c r="E6" s="68" t="s">
        <v>792</v>
      </c>
      <c r="I6" s="168">
        <v>3</v>
      </c>
      <c r="J6" s="169" t="str">
        <f t="shared" si="1"/>
        <v>ARGES INGENIEROS S.A.S.</v>
      </c>
      <c r="K6" s="170" t="str">
        <f t="shared" si="2"/>
        <v>H</v>
      </c>
    </row>
    <row r="7" spans="1:11" ht="38.25" customHeight="1">
      <c r="A7" s="176">
        <f>+IF('1_ENTREGA'!A10="","",'1_ENTREGA'!A10)</f>
        <v>4</v>
      </c>
      <c r="B7" s="177" t="str">
        <f t="shared" si="0"/>
        <v>CONSTRUCON S.A.S.</v>
      </c>
      <c r="C7" s="68" t="s">
        <v>792</v>
      </c>
      <c r="D7" s="68" t="s">
        <v>792</v>
      </c>
      <c r="E7" s="68" t="s">
        <v>792</v>
      </c>
      <c r="I7" s="168">
        <v>4</v>
      </c>
      <c r="J7" s="169" t="str">
        <f t="shared" si="1"/>
        <v>CONSTRUCON S.A.S.</v>
      </c>
      <c r="K7" s="170" t="str">
        <f t="shared" si="2"/>
        <v>H</v>
      </c>
    </row>
    <row r="8" spans="1:11" ht="38.25" customHeight="1">
      <c r="A8" s="176">
        <f>+IF('1_ENTREGA'!A11="","",'1_ENTREGA'!A11)</f>
        <v>5</v>
      </c>
      <c r="B8" s="177" t="str">
        <f t="shared" si="0"/>
        <v>ARATTI S.A.S</v>
      </c>
      <c r="C8" s="68" t="s">
        <v>792</v>
      </c>
      <c r="D8" s="68" t="s">
        <v>792</v>
      </c>
      <c r="E8" s="68" t="s">
        <v>792</v>
      </c>
      <c r="I8" s="168">
        <v>5</v>
      </c>
      <c r="J8" s="169" t="str">
        <f t="shared" si="1"/>
        <v>ARATTI S.A.S</v>
      </c>
      <c r="K8" s="170" t="str">
        <f t="shared" si="2"/>
        <v>H</v>
      </c>
    </row>
    <row r="9" spans="1:11" ht="38.25" customHeight="1">
      <c r="A9" s="176">
        <f>+IF('1_ENTREGA'!A12="","",'1_ENTREGA'!A12)</f>
        <v>6</v>
      </c>
      <c r="B9" s="177" t="str">
        <f t="shared" si="0"/>
        <v>VERTICES INGENIERIA S.A.S.</v>
      </c>
      <c r="C9" s="68" t="s">
        <v>792</v>
      </c>
      <c r="D9" s="68" t="s">
        <v>792</v>
      </c>
      <c r="E9" s="68" t="s">
        <v>792</v>
      </c>
      <c r="I9" s="168">
        <v>6</v>
      </c>
      <c r="J9" s="169" t="str">
        <f t="shared" si="1"/>
        <v>VERTICES INGENIERIA S.A.S.</v>
      </c>
      <c r="K9" s="170" t="str">
        <f t="shared" si="2"/>
        <v>H</v>
      </c>
    </row>
    <row r="10" spans="1:11" ht="38.25" customHeight="1">
      <c r="A10" s="176">
        <f>+IF('1_ENTREGA'!A13="","",'1_ENTREGA'!A13)</f>
        <v>7</v>
      </c>
      <c r="B10" s="177" t="str">
        <f t="shared" si="0"/>
        <v>URBANICO S.A.S</v>
      </c>
      <c r="C10" s="68" t="s">
        <v>792</v>
      </c>
      <c r="D10" s="68" t="s">
        <v>792</v>
      </c>
      <c r="E10" s="68" t="s">
        <v>792</v>
      </c>
      <c r="I10" s="168">
        <v>7</v>
      </c>
      <c r="J10" s="169" t="str">
        <f t="shared" si="1"/>
        <v>URBANICO S.A.S</v>
      </c>
      <c r="K10" s="170" t="str">
        <f t="shared" si="2"/>
        <v>H</v>
      </c>
    </row>
    <row r="11" spans="1:11" ht="38.25" customHeight="1">
      <c r="A11" s="176">
        <f>+IF('1_ENTREGA'!A14="","",'1_ENTREGA'!A14)</f>
        <v>8</v>
      </c>
      <c r="B11" s="177" t="str">
        <f t="shared" si="0"/>
        <v>CONCIVE S.A.S</v>
      </c>
      <c r="C11" s="68" t="s">
        <v>792</v>
      </c>
      <c r="D11" s="68" t="s">
        <v>792</v>
      </c>
      <c r="E11" s="68" t="s">
        <v>792</v>
      </c>
      <c r="I11" s="168">
        <v>8</v>
      </c>
      <c r="J11" s="169" t="str">
        <f t="shared" si="1"/>
        <v>CONCIVE S.A.S</v>
      </c>
      <c r="K11" s="170" t="str">
        <f t="shared" si="2"/>
        <v>H</v>
      </c>
    </row>
    <row r="12" spans="1:11" ht="38.25" customHeight="1">
      <c r="A12" s="176">
        <f>+IF('1_ENTREGA'!A15="","",'1_ENTREGA'!A15)</f>
        <v>9</v>
      </c>
      <c r="B12" s="177" t="str">
        <f t="shared" si="0"/>
        <v>JORGE FERNANDO PRIETO MUÑOZ</v>
      </c>
      <c r="C12" s="68" t="s">
        <v>792</v>
      </c>
      <c r="D12" s="68" t="s">
        <v>792</v>
      </c>
      <c r="E12" s="68" t="s">
        <v>792</v>
      </c>
      <c r="I12" s="168">
        <v>9</v>
      </c>
      <c r="J12" s="169" t="str">
        <f t="shared" si="1"/>
        <v>JORGE FERNANDO PRIETO MUÑOZ</v>
      </c>
      <c r="K12" s="170" t="str">
        <f t="shared" si="2"/>
        <v>H</v>
      </c>
    </row>
    <row r="13" spans="1:11" ht="38.25" customHeight="1">
      <c r="A13" s="176">
        <f>+IF('1_ENTREGA'!A16="","",'1_ENTREGA'!A16)</f>
        <v>10</v>
      </c>
      <c r="B13" s="177" t="str">
        <f t="shared" si="0"/>
        <v>JOSE DE LA CRUZ MIRA HENAO</v>
      </c>
      <c r="C13" s="68" t="s">
        <v>792</v>
      </c>
      <c r="D13" s="68" t="s">
        <v>792</v>
      </c>
      <c r="E13" s="68" t="s">
        <v>792</v>
      </c>
      <c r="I13" s="168">
        <v>10</v>
      </c>
      <c r="J13" s="169" t="str">
        <f t="shared" si="1"/>
        <v>JOSE DE LA CRUZ MIRA HENAO</v>
      </c>
      <c r="K13" s="170" t="str">
        <f t="shared" si="2"/>
        <v>H</v>
      </c>
    </row>
    <row r="14" spans="1:11" ht="38.25" customHeight="1">
      <c r="A14" s="176">
        <f>+IF('1_ENTREGA'!A17="","",'1_ENTREGA'!A17)</f>
        <v>11</v>
      </c>
      <c r="B14" s="177" t="str">
        <f t="shared" si="0"/>
        <v>GUINCO S.A.S.</v>
      </c>
      <c r="C14" s="68" t="s">
        <v>792</v>
      </c>
      <c r="D14" s="68" t="s">
        <v>792</v>
      </c>
      <c r="E14" s="68" t="s">
        <v>792</v>
      </c>
      <c r="I14" s="168">
        <v>11</v>
      </c>
      <c r="J14" s="169" t="str">
        <f t="shared" si="1"/>
        <v>GUINCO S.A.S.</v>
      </c>
      <c r="K14" s="170" t="str">
        <f t="shared" si="2"/>
        <v>H</v>
      </c>
    </row>
    <row r="15" spans="1:11" ht="38.25" customHeight="1">
      <c r="A15" s="176">
        <f>+IF('1_ENTREGA'!A18="","",'1_ENTREGA'!A18)</f>
        <v>12</v>
      </c>
      <c r="B15" s="177" t="str">
        <f t="shared" si="0"/>
        <v>ACEROS Y CONCRETOS S.A.S.</v>
      </c>
      <c r="C15" s="68" t="s">
        <v>792</v>
      </c>
      <c r="D15" s="68" t="s">
        <v>792</v>
      </c>
      <c r="E15" s="68" t="s">
        <v>792</v>
      </c>
      <c r="I15" s="168">
        <v>12</v>
      </c>
      <c r="J15" s="169" t="str">
        <f t="shared" si="1"/>
        <v>ACEROS Y CONCRETOS S.A.S.</v>
      </c>
      <c r="K15" s="170" t="str">
        <f t="shared" si="2"/>
        <v>H</v>
      </c>
    </row>
    <row r="16" spans="1:11" ht="38.25" customHeight="1">
      <c r="A16" s="176">
        <f>+IF('1_ENTREGA'!A19="","",'1_ENTREGA'!A19)</f>
        <v>13</v>
      </c>
      <c r="B16" s="177" t="str">
        <f t="shared" si="0"/>
        <v>KA S.A.</v>
      </c>
      <c r="C16" s="68" t="s">
        <v>792</v>
      </c>
      <c r="D16" s="68" t="s">
        <v>792</v>
      </c>
      <c r="E16" s="68" t="s">
        <v>792</v>
      </c>
      <c r="I16" s="168">
        <v>13</v>
      </c>
      <c r="J16" s="169" t="str">
        <f t="shared" si="1"/>
        <v>KA S.A.</v>
      </c>
      <c r="K16" s="170" t="str">
        <f t="shared" si="2"/>
        <v>H</v>
      </c>
    </row>
  </sheetData>
  <sheetProtection algorithmName="SHA-512" hashValue="911PUeBiWjoHXvDGgTwEJ4L1XvHYyKQjakcqmuPPuJ2/EyKuEEjqZ53Tt6LKPiWwSUxo0nRIvoU25eYH3i8DWQ==" saltValue="ylSTJ3Zgmi+e/gOdrfhK3w==" spinCount="100000" sheet="1" objects="1" scenarios="1" selectLockedCells="1" selectUnlockedCells="1"/>
  <mergeCells count="2">
    <mergeCell ref="A1:E1"/>
    <mergeCell ref="I3:J3"/>
  </mergeCells>
  <conditionalFormatting sqref="C4:C16">
    <cfRule type="cellIs" dxfId="1604" priority="7" operator="equal">
      <formula>"NO CUMPLE"</formula>
    </cfRule>
    <cfRule type="cellIs" dxfId="1603" priority="8" operator="equal">
      <formula>"CUMPLE"</formula>
    </cfRule>
  </conditionalFormatting>
  <conditionalFormatting sqref="D4:E16">
    <cfRule type="cellIs" dxfId="1602" priority="5" operator="equal">
      <formula>"NO CUMPLE"</formula>
    </cfRule>
    <cfRule type="cellIs" dxfId="1601" priority="6" operator="equal">
      <formula>"CUMPLE"</formula>
    </cfRule>
  </conditionalFormatting>
  <dataValidations count="1">
    <dataValidation type="list" allowBlank="1" showInputMessage="1" showErrorMessage="1" sqref="C4:E16">
      <formula1>"CUMPLE,NO CUMPLE"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C2:ID241"/>
  <sheetViews>
    <sheetView zoomScale="80" zoomScaleNormal="80" workbookViewId="0">
      <selection activeCell="H13" sqref="H13"/>
    </sheetView>
  </sheetViews>
  <sheetFormatPr baseColWidth="10" defaultRowHeight="12.75" outlineLevelRow="2"/>
  <cols>
    <col min="1" max="2" width="5.7109375" style="201" customWidth="1"/>
    <col min="3" max="3" width="7.7109375" style="201" bestFit="1" customWidth="1"/>
    <col min="4" max="4" width="98.5703125" style="201" customWidth="1"/>
    <col min="5" max="5" width="16.5703125" style="201" customWidth="1"/>
    <col min="6" max="6" width="10.5703125" style="201" customWidth="1"/>
    <col min="7" max="7" width="21.7109375" style="201" customWidth="1"/>
    <col min="8" max="8" width="19.28515625" style="201" customWidth="1"/>
    <col min="9" max="10" width="5.7109375" style="201" customWidth="1"/>
    <col min="11" max="11" width="7.7109375" style="201" bestFit="1" customWidth="1"/>
    <col min="12" max="12" width="98.5703125" style="201" customWidth="1"/>
    <col min="13" max="13" width="12.85546875" style="201" customWidth="1"/>
    <col min="14" max="14" width="10.5703125" style="201" customWidth="1"/>
    <col min="15" max="15" width="16.140625" style="201" bestFit="1" customWidth="1"/>
    <col min="16" max="16" width="19.28515625" style="201" customWidth="1"/>
    <col min="17" max="17" width="10.28515625" style="179" customWidth="1"/>
    <col min="18" max="23" width="10.7109375" style="179" customWidth="1"/>
    <col min="24" max="24" width="16.140625" style="179" customWidth="1"/>
    <col min="25" max="25" width="10.7109375" style="179" customWidth="1"/>
    <col min="26" max="27" width="5.7109375" style="201" customWidth="1"/>
    <col min="28" max="28" width="7.7109375" style="201" bestFit="1" customWidth="1"/>
    <col min="29" max="29" width="98.5703125" style="201" customWidth="1"/>
    <col min="30" max="30" width="12.85546875" style="201" customWidth="1"/>
    <col min="31" max="31" width="10.5703125" style="201" customWidth="1"/>
    <col min="32" max="32" width="16.140625" style="201" bestFit="1" customWidth="1"/>
    <col min="33" max="33" width="19.28515625" style="201" customWidth="1"/>
    <col min="34" max="34" width="10.28515625" style="179" customWidth="1"/>
    <col min="35" max="40" width="10.7109375" style="179" customWidth="1"/>
    <col min="41" max="41" width="16.140625" style="179" customWidth="1"/>
    <col min="42" max="42" width="10.7109375" style="179" customWidth="1"/>
    <col min="43" max="44" width="5.7109375" style="201" customWidth="1"/>
    <col min="45" max="45" width="7.7109375" style="201" bestFit="1" customWidth="1"/>
    <col min="46" max="46" width="98.5703125" style="201" customWidth="1"/>
    <col min="47" max="47" width="12.85546875" style="201" customWidth="1"/>
    <col min="48" max="48" width="10.5703125" style="201" customWidth="1"/>
    <col min="49" max="49" width="16.140625" style="201" bestFit="1" customWidth="1"/>
    <col min="50" max="50" width="19.28515625" style="201" customWidth="1"/>
    <col min="51" max="51" width="10.28515625" style="179" customWidth="1"/>
    <col min="52" max="57" width="10.7109375" style="179" customWidth="1"/>
    <col min="58" max="58" width="16.140625" style="179" customWidth="1"/>
    <col min="59" max="59" width="10.7109375" style="179" customWidth="1"/>
    <col min="60" max="61" width="5.7109375" style="201" customWidth="1"/>
    <col min="62" max="62" width="7.7109375" style="201" bestFit="1" customWidth="1"/>
    <col min="63" max="63" width="98.5703125" style="201" customWidth="1"/>
    <col min="64" max="64" width="12.85546875" style="201" customWidth="1"/>
    <col min="65" max="65" width="10.5703125" style="201" customWidth="1"/>
    <col min="66" max="66" width="16.140625" style="201" bestFit="1" customWidth="1"/>
    <col min="67" max="67" width="19.28515625" style="201" customWidth="1"/>
    <col min="68" max="68" width="10.28515625" style="179" customWidth="1"/>
    <col min="69" max="74" width="10.7109375" style="179" customWidth="1"/>
    <col min="75" max="75" width="16.140625" style="179" customWidth="1"/>
    <col min="76" max="76" width="10.7109375" style="179" customWidth="1"/>
    <col min="77" max="78" width="5.7109375" style="201" customWidth="1"/>
    <col min="79" max="79" width="7.7109375" style="201" bestFit="1" customWidth="1"/>
    <col min="80" max="80" width="98.5703125" style="201" customWidth="1"/>
    <col min="81" max="81" width="12.85546875" style="201" customWidth="1"/>
    <col min="82" max="82" width="10.5703125" style="201" customWidth="1"/>
    <col min="83" max="83" width="16.140625" style="201" bestFit="1" customWidth="1"/>
    <col min="84" max="84" width="19.28515625" style="201" customWidth="1"/>
    <col min="85" max="85" width="10.28515625" style="179" customWidth="1"/>
    <col min="86" max="91" width="10.7109375" style="179" customWidth="1"/>
    <col min="92" max="92" width="16.140625" style="179" customWidth="1"/>
    <col min="93" max="93" width="10.7109375" style="179" customWidth="1"/>
    <col min="94" max="95" width="5.7109375" style="201" customWidth="1"/>
    <col min="96" max="96" width="7.7109375" style="201" bestFit="1" customWidth="1"/>
    <col min="97" max="97" width="98.5703125" style="201" customWidth="1"/>
    <col min="98" max="98" width="12.85546875" style="201" customWidth="1"/>
    <col min="99" max="99" width="10.5703125" style="201" customWidth="1"/>
    <col min="100" max="100" width="16.140625" style="201" bestFit="1" customWidth="1"/>
    <col min="101" max="101" width="19.28515625" style="201" customWidth="1"/>
    <col min="102" max="102" width="10.28515625" style="179" customWidth="1"/>
    <col min="103" max="108" width="10.7109375" style="179" customWidth="1"/>
    <col min="109" max="109" width="16.140625" style="179" customWidth="1"/>
    <col min="110" max="110" width="10.7109375" style="179" customWidth="1"/>
    <col min="111" max="112" width="5.7109375" style="201" customWidth="1"/>
    <col min="113" max="113" width="7.7109375" style="201" bestFit="1" customWidth="1"/>
    <col min="114" max="114" width="98.5703125" style="201" customWidth="1"/>
    <col min="115" max="115" width="12.85546875" style="201" customWidth="1"/>
    <col min="116" max="116" width="10.5703125" style="201" customWidth="1"/>
    <col min="117" max="117" width="16.140625" style="201" bestFit="1" customWidth="1"/>
    <col min="118" max="118" width="19.28515625" style="201" customWidth="1"/>
    <col min="119" max="119" width="10.28515625" style="179" customWidth="1"/>
    <col min="120" max="125" width="10.7109375" style="179" customWidth="1"/>
    <col min="126" max="126" width="16.140625" style="179" customWidth="1"/>
    <col min="127" max="127" width="10.7109375" style="179" customWidth="1"/>
    <col min="128" max="129" width="5.7109375" style="201" customWidth="1"/>
    <col min="130" max="130" width="7.7109375" style="201" bestFit="1" customWidth="1"/>
    <col min="131" max="131" width="98.5703125" style="201" customWidth="1"/>
    <col min="132" max="132" width="12.85546875" style="201" customWidth="1"/>
    <col min="133" max="133" width="10.5703125" style="201" customWidth="1"/>
    <col min="134" max="134" width="16.140625" style="201" bestFit="1" customWidth="1"/>
    <col min="135" max="135" width="19.28515625" style="201" customWidth="1"/>
    <col min="136" max="136" width="10.28515625" style="179" customWidth="1"/>
    <col min="137" max="142" width="10.7109375" style="179" customWidth="1"/>
    <col min="143" max="143" width="16.140625" style="179" customWidth="1"/>
    <col min="144" max="144" width="10.7109375" style="179" customWidth="1"/>
    <col min="145" max="146" width="5.7109375" style="201" customWidth="1"/>
    <col min="147" max="147" width="7.7109375" style="201" bestFit="1" customWidth="1"/>
    <col min="148" max="148" width="98.5703125" style="201" customWidth="1"/>
    <col min="149" max="149" width="12.85546875" style="201" customWidth="1"/>
    <col min="150" max="150" width="10.5703125" style="201" customWidth="1"/>
    <col min="151" max="151" width="16.140625" style="201" bestFit="1" customWidth="1"/>
    <col min="152" max="152" width="19.28515625" style="201" customWidth="1"/>
    <col min="153" max="153" width="10.28515625" style="179" customWidth="1"/>
    <col min="154" max="159" width="10.7109375" style="179" customWidth="1"/>
    <col min="160" max="160" width="16.140625" style="179" customWidth="1"/>
    <col min="161" max="161" width="10.7109375" style="179" customWidth="1"/>
    <col min="162" max="163" width="5.7109375" style="201" customWidth="1"/>
    <col min="164" max="164" width="7.7109375" style="201" bestFit="1" customWidth="1"/>
    <col min="165" max="165" width="98.5703125" style="201" customWidth="1"/>
    <col min="166" max="166" width="12.85546875" style="201" customWidth="1"/>
    <col min="167" max="167" width="10.5703125" style="201" customWidth="1"/>
    <col min="168" max="168" width="16.140625" style="201" bestFit="1" customWidth="1"/>
    <col min="169" max="169" width="19.28515625" style="201" customWidth="1"/>
    <col min="170" max="170" width="10.28515625" style="179" customWidth="1"/>
    <col min="171" max="176" width="10.7109375" style="179" customWidth="1"/>
    <col min="177" max="177" width="16.140625" style="179" customWidth="1"/>
    <col min="178" max="178" width="10.7109375" style="179" customWidth="1"/>
    <col min="179" max="180" width="5.7109375" style="201" customWidth="1"/>
    <col min="181" max="181" width="7.7109375" style="201" bestFit="1" customWidth="1"/>
    <col min="182" max="182" width="98.5703125" style="201" customWidth="1"/>
    <col min="183" max="183" width="12.85546875" style="201" customWidth="1"/>
    <col min="184" max="184" width="10.5703125" style="201" customWidth="1"/>
    <col min="185" max="185" width="16.140625" style="201" bestFit="1" customWidth="1"/>
    <col min="186" max="186" width="19.28515625" style="201" customWidth="1"/>
    <col min="187" max="187" width="10.28515625" style="179" customWidth="1"/>
    <col min="188" max="193" width="10.7109375" style="179" customWidth="1"/>
    <col min="194" max="194" width="16.140625" style="179" customWidth="1"/>
    <col min="195" max="195" width="10.7109375" style="179" customWidth="1"/>
    <col min="196" max="197" width="5.7109375" style="201" customWidth="1"/>
    <col min="198" max="198" width="7.7109375" style="201" bestFit="1" customWidth="1"/>
    <col min="199" max="199" width="98.5703125" style="201" customWidth="1"/>
    <col min="200" max="200" width="12.85546875" style="201" customWidth="1"/>
    <col min="201" max="201" width="10.5703125" style="201" customWidth="1"/>
    <col min="202" max="202" width="16.140625" style="201" bestFit="1" customWidth="1"/>
    <col min="203" max="203" width="19.28515625" style="201" customWidth="1"/>
    <col min="204" max="204" width="10.28515625" style="179" customWidth="1"/>
    <col min="205" max="210" width="10.7109375" style="179" customWidth="1"/>
    <col min="211" max="211" width="16.140625" style="179" customWidth="1"/>
    <col min="212" max="212" width="10.7109375" style="179" customWidth="1"/>
    <col min="213" max="214" width="5.7109375" style="201" customWidth="1"/>
    <col min="215" max="215" width="7.7109375" style="201" bestFit="1" customWidth="1"/>
    <col min="216" max="216" width="98.5703125" style="201" customWidth="1"/>
    <col min="217" max="217" width="12.85546875" style="201" customWidth="1"/>
    <col min="218" max="218" width="10.5703125" style="201" customWidth="1"/>
    <col min="219" max="219" width="16.140625" style="201" bestFit="1" customWidth="1"/>
    <col min="220" max="220" width="19.28515625" style="201" customWidth="1"/>
    <col min="221" max="221" width="10.28515625" style="179" customWidth="1"/>
    <col min="222" max="227" width="10.7109375" style="179" customWidth="1"/>
    <col min="228" max="228" width="16.140625" style="179" customWidth="1"/>
    <col min="229" max="229" width="10.7109375" style="179" customWidth="1"/>
    <col min="230" max="231" width="5.7109375" style="201" customWidth="1"/>
    <col min="232" max="16384" width="11.42578125" style="201"/>
  </cols>
  <sheetData>
    <row r="2" spans="3:229" ht="13.5" thickBot="1"/>
    <row r="3" spans="3:229" ht="19.5" customHeight="1" thickTop="1" thickBot="1">
      <c r="C3" s="772" t="s">
        <v>147</v>
      </c>
      <c r="D3" s="772"/>
      <c r="E3" s="746" t="s">
        <v>4</v>
      </c>
      <c r="F3" s="746"/>
      <c r="G3" s="746"/>
      <c r="H3" s="746"/>
      <c r="K3" s="747">
        <v>1</v>
      </c>
      <c r="L3" s="747" t="s">
        <v>3</v>
      </c>
      <c r="M3" s="746" t="s">
        <v>4</v>
      </c>
      <c r="N3" s="746"/>
      <c r="O3" s="746"/>
      <c r="P3" s="771"/>
      <c r="Q3" s="741" t="s">
        <v>198</v>
      </c>
      <c r="R3" s="741" t="s">
        <v>199</v>
      </c>
      <c r="S3" s="741" t="s">
        <v>200</v>
      </c>
      <c r="T3" s="741" t="s">
        <v>201</v>
      </c>
      <c r="U3" s="741" t="s">
        <v>202</v>
      </c>
      <c r="V3" s="741" t="s">
        <v>203</v>
      </c>
      <c r="W3" s="741" t="s">
        <v>204</v>
      </c>
      <c r="X3" s="741" t="s">
        <v>205</v>
      </c>
      <c r="Y3" s="741" t="s">
        <v>206</v>
      </c>
      <c r="AB3" s="747">
        <v>2</v>
      </c>
      <c r="AC3" s="747" t="s">
        <v>3</v>
      </c>
      <c r="AD3" s="746" t="s">
        <v>4</v>
      </c>
      <c r="AE3" s="746"/>
      <c r="AF3" s="746"/>
      <c r="AG3" s="746"/>
      <c r="AH3" s="741" t="s">
        <v>198</v>
      </c>
      <c r="AI3" s="741" t="s">
        <v>199</v>
      </c>
      <c r="AJ3" s="741" t="s">
        <v>200</v>
      </c>
      <c r="AK3" s="741" t="s">
        <v>201</v>
      </c>
      <c r="AL3" s="741" t="s">
        <v>202</v>
      </c>
      <c r="AM3" s="741" t="s">
        <v>203</v>
      </c>
      <c r="AN3" s="741" t="s">
        <v>204</v>
      </c>
      <c r="AO3" s="741" t="s">
        <v>205</v>
      </c>
      <c r="AP3" s="741" t="s">
        <v>206</v>
      </c>
      <c r="AS3" s="747">
        <v>3</v>
      </c>
      <c r="AT3" s="747" t="s">
        <v>3</v>
      </c>
      <c r="AU3" s="746" t="s">
        <v>4</v>
      </c>
      <c r="AV3" s="746"/>
      <c r="AW3" s="746"/>
      <c r="AX3" s="746"/>
      <c r="AY3" s="741" t="s">
        <v>198</v>
      </c>
      <c r="AZ3" s="741" t="s">
        <v>199</v>
      </c>
      <c r="BA3" s="741" t="s">
        <v>200</v>
      </c>
      <c r="BB3" s="741" t="s">
        <v>201</v>
      </c>
      <c r="BC3" s="741" t="s">
        <v>202</v>
      </c>
      <c r="BD3" s="741" t="s">
        <v>203</v>
      </c>
      <c r="BE3" s="741" t="s">
        <v>204</v>
      </c>
      <c r="BF3" s="741" t="s">
        <v>205</v>
      </c>
      <c r="BG3" s="741" t="s">
        <v>206</v>
      </c>
      <c r="BJ3" s="747">
        <v>4</v>
      </c>
      <c r="BK3" s="747" t="s">
        <v>3</v>
      </c>
      <c r="BL3" s="746" t="s">
        <v>4</v>
      </c>
      <c r="BM3" s="746"/>
      <c r="BN3" s="746"/>
      <c r="BO3" s="746"/>
      <c r="BP3" s="741" t="s">
        <v>198</v>
      </c>
      <c r="BQ3" s="741" t="s">
        <v>199</v>
      </c>
      <c r="BR3" s="741" t="s">
        <v>200</v>
      </c>
      <c r="BS3" s="741" t="s">
        <v>201</v>
      </c>
      <c r="BT3" s="741" t="s">
        <v>202</v>
      </c>
      <c r="BU3" s="741" t="s">
        <v>203</v>
      </c>
      <c r="BV3" s="741" t="s">
        <v>204</v>
      </c>
      <c r="BW3" s="741" t="s">
        <v>205</v>
      </c>
      <c r="BX3" s="741" t="s">
        <v>206</v>
      </c>
      <c r="CA3" s="747">
        <v>5</v>
      </c>
      <c r="CB3" s="747" t="s">
        <v>3</v>
      </c>
      <c r="CC3" s="746" t="s">
        <v>4</v>
      </c>
      <c r="CD3" s="746"/>
      <c r="CE3" s="746"/>
      <c r="CF3" s="746"/>
      <c r="CG3" s="741" t="s">
        <v>198</v>
      </c>
      <c r="CH3" s="741" t="s">
        <v>199</v>
      </c>
      <c r="CI3" s="741" t="s">
        <v>200</v>
      </c>
      <c r="CJ3" s="741" t="s">
        <v>201</v>
      </c>
      <c r="CK3" s="741" t="s">
        <v>202</v>
      </c>
      <c r="CL3" s="741" t="s">
        <v>203</v>
      </c>
      <c r="CM3" s="741" t="s">
        <v>204</v>
      </c>
      <c r="CN3" s="741" t="s">
        <v>205</v>
      </c>
      <c r="CO3" s="741" t="s">
        <v>206</v>
      </c>
      <c r="CR3" s="747">
        <v>6</v>
      </c>
      <c r="CS3" s="747" t="s">
        <v>3</v>
      </c>
      <c r="CT3" s="746" t="s">
        <v>4</v>
      </c>
      <c r="CU3" s="746"/>
      <c r="CV3" s="746"/>
      <c r="CW3" s="746"/>
      <c r="CX3" s="741" t="s">
        <v>198</v>
      </c>
      <c r="CY3" s="741" t="s">
        <v>199</v>
      </c>
      <c r="CZ3" s="741" t="s">
        <v>200</v>
      </c>
      <c r="DA3" s="741" t="s">
        <v>201</v>
      </c>
      <c r="DB3" s="741" t="s">
        <v>202</v>
      </c>
      <c r="DC3" s="741" t="s">
        <v>203</v>
      </c>
      <c r="DD3" s="741" t="s">
        <v>204</v>
      </c>
      <c r="DE3" s="741" t="s">
        <v>205</v>
      </c>
      <c r="DF3" s="741" t="s">
        <v>206</v>
      </c>
      <c r="DI3" s="747">
        <v>7</v>
      </c>
      <c r="DJ3" s="747" t="s">
        <v>3</v>
      </c>
      <c r="DK3" s="746" t="s">
        <v>4</v>
      </c>
      <c r="DL3" s="746"/>
      <c r="DM3" s="746"/>
      <c r="DN3" s="746"/>
      <c r="DO3" s="741" t="s">
        <v>198</v>
      </c>
      <c r="DP3" s="741" t="s">
        <v>199</v>
      </c>
      <c r="DQ3" s="741" t="s">
        <v>200</v>
      </c>
      <c r="DR3" s="741" t="s">
        <v>201</v>
      </c>
      <c r="DS3" s="741" t="s">
        <v>202</v>
      </c>
      <c r="DT3" s="741" t="s">
        <v>203</v>
      </c>
      <c r="DU3" s="741" t="s">
        <v>204</v>
      </c>
      <c r="DV3" s="741" t="s">
        <v>205</v>
      </c>
      <c r="DW3" s="741" t="s">
        <v>206</v>
      </c>
      <c r="DZ3" s="747">
        <v>8</v>
      </c>
      <c r="EA3" s="747" t="s">
        <v>3</v>
      </c>
      <c r="EB3" s="746" t="s">
        <v>4</v>
      </c>
      <c r="EC3" s="746"/>
      <c r="ED3" s="746"/>
      <c r="EE3" s="746"/>
      <c r="EF3" s="741" t="s">
        <v>198</v>
      </c>
      <c r="EG3" s="741" t="s">
        <v>199</v>
      </c>
      <c r="EH3" s="741" t="s">
        <v>200</v>
      </c>
      <c r="EI3" s="741" t="s">
        <v>201</v>
      </c>
      <c r="EJ3" s="741" t="s">
        <v>202</v>
      </c>
      <c r="EK3" s="741" t="s">
        <v>203</v>
      </c>
      <c r="EL3" s="741" t="s">
        <v>204</v>
      </c>
      <c r="EM3" s="741" t="s">
        <v>205</v>
      </c>
      <c r="EN3" s="741" t="s">
        <v>206</v>
      </c>
      <c r="EQ3" s="747">
        <v>9</v>
      </c>
      <c r="ER3" s="747" t="s">
        <v>3</v>
      </c>
      <c r="ES3" s="746" t="s">
        <v>4</v>
      </c>
      <c r="ET3" s="746"/>
      <c r="EU3" s="746"/>
      <c r="EV3" s="746"/>
      <c r="EW3" s="741" t="s">
        <v>198</v>
      </c>
      <c r="EX3" s="741" t="s">
        <v>199</v>
      </c>
      <c r="EY3" s="741" t="s">
        <v>200</v>
      </c>
      <c r="EZ3" s="741" t="s">
        <v>201</v>
      </c>
      <c r="FA3" s="741" t="s">
        <v>202</v>
      </c>
      <c r="FB3" s="741" t="s">
        <v>203</v>
      </c>
      <c r="FC3" s="741" t="s">
        <v>204</v>
      </c>
      <c r="FD3" s="741" t="s">
        <v>205</v>
      </c>
      <c r="FE3" s="741" t="s">
        <v>206</v>
      </c>
      <c r="FH3" s="747">
        <v>10</v>
      </c>
      <c r="FI3" s="747" t="s">
        <v>3</v>
      </c>
      <c r="FJ3" s="746" t="s">
        <v>4</v>
      </c>
      <c r="FK3" s="746"/>
      <c r="FL3" s="746"/>
      <c r="FM3" s="746"/>
      <c r="FN3" s="741" t="s">
        <v>198</v>
      </c>
      <c r="FO3" s="741" t="s">
        <v>199</v>
      </c>
      <c r="FP3" s="741" t="s">
        <v>200</v>
      </c>
      <c r="FQ3" s="741" t="s">
        <v>201</v>
      </c>
      <c r="FR3" s="741" t="s">
        <v>202</v>
      </c>
      <c r="FS3" s="741" t="s">
        <v>203</v>
      </c>
      <c r="FT3" s="741" t="s">
        <v>204</v>
      </c>
      <c r="FU3" s="741" t="s">
        <v>205</v>
      </c>
      <c r="FV3" s="741" t="s">
        <v>206</v>
      </c>
      <c r="FY3" s="747">
        <v>11</v>
      </c>
      <c r="FZ3" s="747" t="s">
        <v>3</v>
      </c>
      <c r="GA3" s="746" t="s">
        <v>4</v>
      </c>
      <c r="GB3" s="746"/>
      <c r="GC3" s="746"/>
      <c r="GD3" s="746"/>
      <c r="GE3" s="741" t="s">
        <v>198</v>
      </c>
      <c r="GF3" s="741" t="s">
        <v>199</v>
      </c>
      <c r="GG3" s="741" t="s">
        <v>200</v>
      </c>
      <c r="GH3" s="741" t="s">
        <v>201</v>
      </c>
      <c r="GI3" s="741" t="s">
        <v>202</v>
      </c>
      <c r="GJ3" s="741" t="s">
        <v>203</v>
      </c>
      <c r="GK3" s="741" t="s">
        <v>204</v>
      </c>
      <c r="GL3" s="741" t="s">
        <v>205</v>
      </c>
      <c r="GM3" s="741" t="s">
        <v>206</v>
      </c>
      <c r="GP3" s="747">
        <v>12</v>
      </c>
      <c r="GQ3" s="747" t="s">
        <v>3</v>
      </c>
      <c r="GR3" s="746" t="s">
        <v>4</v>
      </c>
      <c r="GS3" s="746"/>
      <c r="GT3" s="746"/>
      <c r="GU3" s="746"/>
      <c r="GV3" s="741" t="s">
        <v>198</v>
      </c>
      <c r="GW3" s="741" t="s">
        <v>199</v>
      </c>
      <c r="GX3" s="741" t="s">
        <v>200</v>
      </c>
      <c r="GY3" s="741" t="s">
        <v>201</v>
      </c>
      <c r="GZ3" s="741" t="s">
        <v>202</v>
      </c>
      <c r="HA3" s="741" t="s">
        <v>203</v>
      </c>
      <c r="HB3" s="741" t="s">
        <v>204</v>
      </c>
      <c r="HC3" s="741" t="s">
        <v>205</v>
      </c>
      <c r="HD3" s="741" t="s">
        <v>206</v>
      </c>
      <c r="HG3" s="747">
        <v>13</v>
      </c>
      <c r="HH3" s="747" t="s">
        <v>3</v>
      </c>
      <c r="HI3" s="746" t="s">
        <v>4</v>
      </c>
      <c r="HJ3" s="746"/>
      <c r="HK3" s="746"/>
      <c r="HL3" s="746"/>
      <c r="HM3" s="741" t="s">
        <v>198</v>
      </c>
      <c r="HN3" s="741" t="s">
        <v>199</v>
      </c>
      <c r="HO3" s="741" t="s">
        <v>200</v>
      </c>
      <c r="HP3" s="741" t="s">
        <v>201</v>
      </c>
      <c r="HQ3" s="741" t="s">
        <v>202</v>
      </c>
      <c r="HR3" s="741" t="s">
        <v>203</v>
      </c>
      <c r="HS3" s="741" t="s">
        <v>204</v>
      </c>
      <c r="HT3" s="741" t="s">
        <v>205</v>
      </c>
      <c r="HU3" s="741" t="s">
        <v>206</v>
      </c>
    </row>
    <row r="4" spans="3:229" ht="13.5" customHeight="1" thickTop="1" thickBot="1">
      <c r="C4" s="772"/>
      <c r="D4" s="772"/>
      <c r="E4" s="745" t="s">
        <v>270</v>
      </c>
      <c r="F4" s="745"/>
      <c r="G4" s="745"/>
      <c r="H4" s="745"/>
      <c r="K4" s="748"/>
      <c r="L4" s="748"/>
      <c r="M4" s="745" t="s">
        <v>270</v>
      </c>
      <c r="N4" s="745"/>
      <c r="O4" s="745"/>
      <c r="P4" s="770"/>
      <c r="Q4" s="742"/>
      <c r="R4" s="742"/>
      <c r="S4" s="742"/>
      <c r="T4" s="742"/>
      <c r="U4" s="742"/>
      <c r="V4" s="742"/>
      <c r="W4" s="742"/>
      <c r="X4" s="742"/>
      <c r="Y4" s="742"/>
      <c r="AB4" s="748"/>
      <c r="AC4" s="748"/>
      <c r="AD4" s="745" t="s">
        <v>270</v>
      </c>
      <c r="AE4" s="745"/>
      <c r="AF4" s="745"/>
      <c r="AG4" s="745"/>
      <c r="AH4" s="742"/>
      <c r="AI4" s="742"/>
      <c r="AJ4" s="742"/>
      <c r="AK4" s="742"/>
      <c r="AL4" s="742"/>
      <c r="AM4" s="742"/>
      <c r="AN4" s="742"/>
      <c r="AO4" s="742"/>
      <c r="AP4" s="742"/>
      <c r="AS4" s="748"/>
      <c r="AT4" s="748"/>
      <c r="AU4" s="745" t="s">
        <v>270</v>
      </c>
      <c r="AV4" s="745"/>
      <c r="AW4" s="745"/>
      <c r="AX4" s="745"/>
      <c r="AY4" s="742"/>
      <c r="AZ4" s="742"/>
      <c r="BA4" s="742"/>
      <c r="BB4" s="742"/>
      <c r="BC4" s="742"/>
      <c r="BD4" s="742"/>
      <c r="BE4" s="742"/>
      <c r="BF4" s="742"/>
      <c r="BG4" s="742"/>
      <c r="BJ4" s="748"/>
      <c r="BK4" s="748"/>
      <c r="BL4" s="745" t="s">
        <v>270</v>
      </c>
      <c r="BM4" s="745"/>
      <c r="BN4" s="745"/>
      <c r="BO4" s="745"/>
      <c r="BP4" s="742"/>
      <c r="BQ4" s="742"/>
      <c r="BR4" s="742"/>
      <c r="BS4" s="742"/>
      <c r="BT4" s="742"/>
      <c r="BU4" s="742"/>
      <c r="BV4" s="742"/>
      <c r="BW4" s="742"/>
      <c r="BX4" s="742"/>
      <c r="CA4" s="748"/>
      <c r="CB4" s="748"/>
      <c r="CC4" s="745" t="s">
        <v>270</v>
      </c>
      <c r="CD4" s="745"/>
      <c r="CE4" s="745"/>
      <c r="CF4" s="745"/>
      <c r="CG4" s="742"/>
      <c r="CH4" s="742"/>
      <c r="CI4" s="742"/>
      <c r="CJ4" s="742"/>
      <c r="CK4" s="742"/>
      <c r="CL4" s="742"/>
      <c r="CM4" s="742"/>
      <c r="CN4" s="742"/>
      <c r="CO4" s="742"/>
      <c r="CR4" s="748"/>
      <c r="CS4" s="748"/>
      <c r="CT4" s="745" t="s">
        <v>270</v>
      </c>
      <c r="CU4" s="745"/>
      <c r="CV4" s="745"/>
      <c r="CW4" s="745"/>
      <c r="CX4" s="742"/>
      <c r="CY4" s="742"/>
      <c r="CZ4" s="742"/>
      <c r="DA4" s="742"/>
      <c r="DB4" s="742"/>
      <c r="DC4" s="742"/>
      <c r="DD4" s="742"/>
      <c r="DE4" s="742"/>
      <c r="DF4" s="742"/>
      <c r="DI4" s="748"/>
      <c r="DJ4" s="748"/>
      <c r="DK4" s="745" t="s">
        <v>270</v>
      </c>
      <c r="DL4" s="745"/>
      <c r="DM4" s="745"/>
      <c r="DN4" s="745"/>
      <c r="DO4" s="742"/>
      <c r="DP4" s="742"/>
      <c r="DQ4" s="742"/>
      <c r="DR4" s="742"/>
      <c r="DS4" s="742"/>
      <c r="DT4" s="742"/>
      <c r="DU4" s="742"/>
      <c r="DV4" s="742"/>
      <c r="DW4" s="742"/>
      <c r="DZ4" s="748"/>
      <c r="EA4" s="748"/>
      <c r="EB4" s="745" t="s">
        <v>270</v>
      </c>
      <c r="EC4" s="745"/>
      <c r="ED4" s="745"/>
      <c r="EE4" s="745"/>
      <c r="EF4" s="742"/>
      <c r="EG4" s="742"/>
      <c r="EH4" s="742"/>
      <c r="EI4" s="742"/>
      <c r="EJ4" s="742"/>
      <c r="EK4" s="742"/>
      <c r="EL4" s="742"/>
      <c r="EM4" s="742"/>
      <c r="EN4" s="742"/>
      <c r="EQ4" s="748"/>
      <c r="ER4" s="748"/>
      <c r="ES4" s="745" t="s">
        <v>270</v>
      </c>
      <c r="ET4" s="745"/>
      <c r="EU4" s="745"/>
      <c r="EV4" s="745"/>
      <c r="EW4" s="742"/>
      <c r="EX4" s="742"/>
      <c r="EY4" s="742"/>
      <c r="EZ4" s="742"/>
      <c r="FA4" s="742"/>
      <c r="FB4" s="742"/>
      <c r="FC4" s="742"/>
      <c r="FD4" s="742"/>
      <c r="FE4" s="742"/>
      <c r="FH4" s="748"/>
      <c r="FI4" s="748"/>
      <c r="FJ4" s="745" t="s">
        <v>270</v>
      </c>
      <c r="FK4" s="745"/>
      <c r="FL4" s="745"/>
      <c r="FM4" s="745"/>
      <c r="FN4" s="742"/>
      <c r="FO4" s="742"/>
      <c r="FP4" s="742"/>
      <c r="FQ4" s="742"/>
      <c r="FR4" s="742"/>
      <c r="FS4" s="742"/>
      <c r="FT4" s="742"/>
      <c r="FU4" s="742"/>
      <c r="FV4" s="742"/>
      <c r="FY4" s="748"/>
      <c r="FZ4" s="748"/>
      <c r="GA4" s="745" t="s">
        <v>270</v>
      </c>
      <c r="GB4" s="745"/>
      <c r="GC4" s="745"/>
      <c r="GD4" s="745"/>
      <c r="GE4" s="742"/>
      <c r="GF4" s="742"/>
      <c r="GG4" s="742"/>
      <c r="GH4" s="742"/>
      <c r="GI4" s="742"/>
      <c r="GJ4" s="742"/>
      <c r="GK4" s="742"/>
      <c r="GL4" s="742"/>
      <c r="GM4" s="742"/>
      <c r="GP4" s="748"/>
      <c r="GQ4" s="748"/>
      <c r="GR4" s="745" t="s">
        <v>270</v>
      </c>
      <c r="GS4" s="745"/>
      <c r="GT4" s="745"/>
      <c r="GU4" s="745"/>
      <c r="GV4" s="742"/>
      <c r="GW4" s="742"/>
      <c r="GX4" s="742"/>
      <c r="GY4" s="742"/>
      <c r="GZ4" s="742"/>
      <c r="HA4" s="742"/>
      <c r="HB4" s="742"/>
      <c r="HC4" s="742"/>
      <c r="HD4" s="742"/>
      <c r="HG4" s="748"/>
      <c r="HH4" s="748"/>
      <c r="HI4" s="745" t="s">
        <v>270</v>
      </c>
      <c r="HJ4" s="745"/>
      <c r="HK4" s="745"/>
      <c r="HL4" s="745"/>
      <c r="HM4" s="742"/>
      <c r="HN4" s="742"/>
      <c r="HO4" s="742"/>
      <c r="HP4" s="742"/>
      <c r="HQ4" s="742"/>
      <c r="HR4" s="742"/>
      <c r="HS4" s="742"/>
      <c r="HT4" s="742"/>
      <c r="HU4" s="742"/>
    </row>
    <row r="5" spans="3:229" ht="12.75" customHeight="1" thickTop="1" thickBot="1">
      <c r="C5" s="772"/>
      <c r="D5" s="772"/>
      <c r="E5" s="745"/>
      <c r="F5" s="745"/>
      <c r="G5" s="745"/>
      <c r="H5" s="745"/>
      <c r="K5" s="764" t="str">
        <f>VLOOKUP(K3,OFERENTES,2,FALSE)</f>
        <v>GUSTAVO CARMONA ALARCON</v>
      </c>
      <c r="L5" s="765"/>
      <c r="M5" s="745"/>
      <c r="N5" s="745"/>
      <c r="O5" s="745"/>
      <c r="P5" s="770"/>
      <c r="Q5" s="742"/>
      <c r="R5" s="742"/>
      <c r="S5" s="742"/>
      <c r="T5" s="742"/>
      <c r="U5" s="742"/>
      <c r="V5" s="742"/>
      <c r="W5" s="742"/>
      <c r="X5" s="742"/>
      <c r="Y5" s="742"/>
      <c r="AB5" s="764" t="str">
        <f>VLOOKUP(AB3,OFERENTES,2,FALSE)</f>
        <v>LUIS CARLOS PARRA VELASQUEZ</v>
      </c>
      <c r="AC5" s="765"/>
      <c r="AD5" s="745"/>
      <c r="AE5" s="745"/>
      <c r="AF5" s="745"/>
      <c r="AG5" s="745"/>
      <c r="AH5" s="742"/>
      <c r="AI5" s="742"/>
      <c r="AJ5" s="742"/>
      <c r="AK5" s="742"/>
      <c r="AL5" s="742"/>
      <c r="AM5" s="742"/>
      <c r="AN5" s="742"/>
      <c r="AO5" s="742"/>
      <c r="AP5" s="742"/>
      <c r="AS5" s="764" t="str">
        <f>VLOOKUP(AS3,OFERENTES,2,FALSE)</f>
        <v>ARGES INGENIEROS S.A.S.</v>
      </c>
      <c r="AT5" s="765"/>
      <c r="AU5" s="745"/>
      <c r="AV5" s="745"/>
      <c r="AW5" s="745"/>
      <c r="AX5" s="745"/>
      <c r="AY5" s="742"/>
      <c r="AZ5" s="742"/>
      <c r="BA5" s="742"/>
      <c r="BB5" s="742"/>
      <c r="BC5" s="742"/>
      <c r="BD5" s="742"/>
      <c r="BE5" s="742"/>
      <c r="BF5" s="742"/>
      <c r="BG5" s="742"/>
      <c r="BJ5" s="764" t="str">
        <f>VLOOKUP(BJ3,OFERENTES,2,FALSE)</f>
        <v>CONSTRUCON S.A.S.</v>
      </c>
      <c r="BK5" s="765"/>
      <c r="BL5" s="745"/>
      <c r="BM5" s="745"/>
      <c r="BN5" s="745"/>
      <c r="BO5" s="745"/>
      <c r="BP5" s="742"/>
      <c r="BQ5" s="742"/>
      <c r="BR5" s="742"/>
      <c r="BS5" s="742"/>
      <c r="BT5" s="742"/>
      <c r="BU5" s="742"/>
      <c r="BV5" s="742"/>
      <c r="BW5" s="742"/>
      <c r="BX5" s="742"/>
      <c r="CA5" s="764" t="str">
        <f>VLOOKUP(CA3,OFERENTES,2,FALSE)</f>
        <v>ARATTI S.A.S</v>
      </c>
      <c r="CB5" s="765"/>
      <c r="CC5" s="745"/>
      <c r="CD5" s="745"/>
      <c r="CE5" s="745"/>
      <c r="CF5" s="745"/>
      <c r="CG5" s="742"/>
      <c r="CH5" s="742"/>
      <c r="CI5" s="742"/>
      <c r="CJ5" s="742"/>
      <c r="CK5" s="742"/>
      <c r="CL5" s="742"/>
      <c r="CM5" s="742"/>
      <c r="CN5" s="742"/>
      <c r="CO5" s="742"/>
      <c r="CR5" s="764" t="str">
        <f>VLOOKUP(CR3,OFERENTES,2,FALSE)</f>
        <v>VERTICES INGENIERIA S.A.S.</v>
      </c>
      <c r="CS5" s="765"/>
      <c r="CT5" s="745"/>
      <c r="CU5" s="745"/>
      <c r="CV5" s="745"/>
      <c r="CW5" s="745"/>
      <c r="CX5" s="742"/>
      <c r="CY5" s="742"/>
      <c r="CZ5" s="742"/>
      <c r="DA5" s="742"/>
      <c r="DB5" s="742"/>
      <c r="DC5" s="742"/>
      <c r="DD5" s="742"/>
      <c r="DE5" s="742"/>
      <c r="DF5" s="742"/>
      <c r="DI5" s="764" t="str">
        <f>VLOOKUP(DI3,OFERENTES,2,FALSE)</f>
        <v>URBANICO S.A.S</v>
      </c>
      <c r="DJ5" s="765"/>
      <c r="DK5" s="745"/>
      <c r="DL5" s="745"/>
      <c r="DM5" s="745"/>
      <c r="DN5" s="745"/>
      <c r="DO5" s="742"/>
      <c r="DP5" s="742"/>
      <c r="DQ5" s="742"/>
      <c r="DR5" s="742"/>
      <c r="DS5" s="742"/>
      <c r="DT5" s="742"/>
      <c r="DU5" s="742"/>
      <c r="DV5" s="742"/>
      <c r="DW5" s="742"/>
      <c r="DZ5" s="764" t="str">
        <f>VLOOKUP(DZ3,OFERENTES,2,FALSE)</f>
        <v>CONCIVE S.A.S</v>
      </c>
      <c r="EA5" s="765"/>
      <c r="EB5" s="745"/>
      <c r="EC5" s="745"/>
      <c r="ED5" s="745"/>
      <c r="EE5" s="745"/>
      <c r="EF5" s="742"/>
      <c r="EG5" s="742"/>
      <c r="EH5" s="742"/>
      <c r="EI5" s="742"/>
      <c r="EJ5" s="742"/>
      <c r="EK5" s="742"/>
      <c r="EL5" s="742"/>
      <c r="EM5" s="742"/>
      <c r="EN5" s="742"/>
      <c r="EQ5" s="764" t="str">
        <f>VLOOKUP(EQ3,OFERENTES,2,FALSE)</f>
        <v>JORGE FERNANDO PRIETO MUÑOZ</v>
      </c>
      <c r="ER5" s="765"/>
      <c r="ES5" s="745"/>
      <c r="ET5" s="745"/>
      <c r="EU5" s="745"/>
      <c r="EV5" s="745"/>
      <c r="EW5" s="742"/>
      <c r="EX5" s="742"/>
      <c r="EY5" s="742"/>
      <c r="EZ5" s="742"/>
      <c r="FA5" s="742"/>
      <c r="FB5" s="742"/>
      <c r="FC5" s="742"/>
      <c r="FD5" s="742"/>
      <c r="FE5" s="742"/>
      <c r="FH5" s="764" t="str">
        <f>VLOOKUP(FH3,OFERENTES,2,FALSE)</f>
        <v>JOSE DE LA CRUZ MIRA HENAO</v>
      </c>
      <c r="FI5" s="765"/>
      <c r="FJ5" s="745"/>
      <c r="FK5" s="745"/>
      <c r="FL5" s="745"/>
      <c r="FM5" s="745"/>
      <c r="FN5" s="742"/>
      <c r="FO5" s="742"/>
      <c r="FP5" s="742"/>
      <c r="FQ5" s="742"/>
      <c r="FR5" s="742"/>
      <c r="FS5" s="742"/>
      <c r="FT5" s="742"/>
      <c r="FU5" s="742"/>
      <c r="FV5" s="742"/>
      <c r="FY5" s="764" t="str">
        <f>VLOOKUP(FY3,OFERENTES,2,FALSE)</f>
        <v>GUINCO S.A.S.</v>
      </c>
      <c r="FZ5" s="765"/>
      <c r="GA5" s="745"/>
      <c r="GB5" s="745"/>
      <c r="GC5" s="745"/>
      <c r="GD5" s="745"/>
      <c r="GE5" s="742"/>
      <c r="GF5" s="742"/>
      <c r="GG5" s="742"/>
      <c r="GH5" s="742"/>
      <c r="GI5" s="742"/>
      <c r="GJ5" s="742"/>
      <c r="GK5" s="742"/>
      <c r="GL5" s="742"/>
      <c r="GM5" s="742"/>
      <c r="GP5" s="764" t="str">
        <f>VLOOKUP(GP3,OFERENTES,2,FALSE)</f>
        <v>ACEROS Y CONCRETOS S.A.S.</v>
      </c>
      <c r="GQ5" s="765"/>
      <c r="GR5" s="745"/>
      <c r="GS5" s="745"/>
      <c r="GT5" s="745"/>
      <c r="GU5" s="745"/>
      <c r="GV5" s="742"/>
      <c r="GW5" s="742"/>
      <c r="GX5" s="742"/>
      <c r="GY5" s="742"/>
      <c r="GZ5" s="742"/>
      <c r="HA5" s="742"/>
      <c r="HB5" s="742"/>
      <c r="HC5" s="742"/>
      <c r="HD5" s="742"/>
      <c r="HG5" s="764" t="str">
        <f>VLOOKUP(HG3,OFERENTES,2,FALSE)</f>
        <v>KA S.A.</v>
      </c>
      <c r="HH5" s="765"/>
      <c r="HI5" s="745"/>
      <c r="HJ5" s="745"/>
      <c r="HK5" s="745"/>
      <c r="HL5" s="745"/>
      <c r="HM5" s="742"/>
      <c r="HN5" s="742"/>
      <c r="HO5" s="742"/>
      <c r="HP5" s="742"/>
      <c r="HQ5" s="742"/>
      <c r="HR5" s="742"/>
      <c r="HS5" s="742"/>
      <c r="HT5" s="742"/>
      <c r="HU5" s="742"/>
    </row>
    <row r="6" spans="3:229" ht="13.5" customHeight="1" thickTop="1" thickBot="1">
      <c r="C6" s="772"/>
      <c r="D6" s="772"/>
      <c r="E6" s="745"/>
      <c r="F6" s="745"/>
      <c r="G6" s="745"/>
      <c r="H6" s="745"/>
      <c r="K6" s="766"/>
      <c r="L6" s="767"/>
      <c r="M6" s="745"/>
      <c r="N6" s="745"/>
      <c r="O6" s="745"/>
      <c r="P6" s="770"/>
      <c r="Q6" s="742"/>
      <c r="R6" s="742"/>
      <c r="S6" s="742"/>
      <c r="T6" s="742"/>
      <c r="U6" s="742"/>
      <c r="V6" s="742"/>
      <c r="W6" s="742"/>
      <c r="X6" s="742"/>
      <c r="Y6" s="742"/>
      <c r="AB6" s="766"/>
      <c r="AC6" s="767"/>
      <c r="AD6" s="745"/>
      <c r="AE6" s="745"/>
      <c r="AF6" s="745"/>
      <c r="AG6" s="745"/>
      <c r="AH6" s="742"/>
      <c r="AI6" s="742"/>
      <c r="AJ6" s="742"/>
      <c r="AK6" s="742"/>
      <c r="AL6" s="742"/>
      <c r="AM6" s="742"/>
      <c r="AN6" s="742"/>
      <c r="AO6" s="742"/>
      <c r="AP6" s="742"/>
      <c r="AS6" s="766"/>
      <c r="AT6" s="767"/>
      <c r="AU6" s="745"/>
      <c r="AV6" s="745"/>
      <c r="AW6" s="745"/>
      <c r="AX6" s="745"/>
      <c r="AY6" s="742"/>
      <c r="AZ6" s="742"/>
      <c r="BA6" s="742"/>
      <c r="BB6" s="742"/>
      <c r="BC6" s="742"/>
      <c r="BD6" s="742"/>
      <c r="BE6" s="742"/>
      <c r="BF6" s="742"/>
      <c r="BG6" s="742"/>
      <c r="BJ6" s="766"/>
      <c r="BK6" s="767"/>
      <c r="BL6" s="745"/>
      <c r="BM6" s="745"/>
      <c r="BN6" s="745"/>
      <c r="BO6" s="745"/>
      <c r="BP6" s="742"/>
      <c r="BQ6" s="742"/>
      <c r="BR6" s="742"/>
      <c r="BS6" s="742"/>
      <c r="BT6" s="742"/>
      <c r="BU6" s="742"/>
      <c r="BV6" s="742"/>
      <c r="BW6" s="742"/>
      <c r="BX6" s="742"/>
      <c r="CA6" s="766"/>
      <c r="CB6" s="767"/>
      <c r="CC6" s="745"/>
      <c r="CD6" s="745"/>
      <c r="CE6" s="745"/>
      <c r="CF6" s="745"/>
      <c r="CG6" s="742"/>
      <c r="CH6" s="742"/>
      <c r="CI6" s="742"/>
      <c r="CJ6" s="742"/>
      <c r="CK6" s="742"/>
      <c r="CL6" s="742"/>
      <c r="CM6" s="742"/>
      <c r="CN6" s="742"/>
      <c r="CO6" s="742"/>
      <c r="CR6" s="766"/>
      <c r="CS6" s="767"/>
      <c r="CT6" s="745"/>
      <c r="CU6" s="745"/>
      <c r="CV6" s="745"/>
      <c r="CW6" s="745"/>
      <c r="CX6" s="742"/>
      <c r="CY6" s="742"/>
      <c r="CZ6" s="742"/>
      <c r="DA6" s="742"/>
      <c r="DB6" s="742"/>
      <c r="DC6" s="742"/>
      <c r="DD6" s="742"/>
      <c r="DE6" s="742"/>
      <c r="DF6" s="742"/>
      <c r="DI6" s="766"/>
      <c r="DJ6" s="767"/>
      <c r="DK6" s="745"/>
      <c r="DL6" s="745"/>
      <c r="DM6" s="745"/>
      <c r="DN6" s="745"/>
      <c r="DO6" s="742"/>
      <c r="DP6" s="742"/>
      <c r="DQ6" s="742"/>
      <c r="DR6" s="742"/>
      <c r="DS6" s="742"/>
      <c r="DT6" s="742"/>
      <c r="DU6" s="742"/>
      <c r="DV6" s="742"/>
      <c r="DW6" s="742"/>
      <c r="DZ6" s="766"/>
      <c r="EA6" s="767"/>
      <c r="EB6" s="745"/>
      <c r="EC6" s="745"/>
      <c r="ED6" s="745"/>
      <c r="EE6" s="745"/>
      <c r="EF6" s="742"/>
      <c r="EG6" s="742"/>
      <c r="EH6" s="742"/>
      <c r="EI6" s="742"/>
      <c r="EJ6" s="742"/>
      <c r="EK6" s="742"/>
      <c r="EL6" s="742"/>
      <c r="EM6" s="742"/>
      <c r="EN6" s="742"/>
      <c r="EQ6" s="766"/>
      <c r="ER6" s="767"/>
      <c r="ES6" s="745"/>
      <c r="ET6" s="745"/>
      <c r="EU6" s="745"/>
      <c r="EV6" s="745"/>
      <c r="EW6" s="742"/>
      <c r="EX6" s="742"/>
      <c r="EY6" s="742"/>
      <c r="EZ6" s="742"/>
      <c r="FA6" s="742"/>
      <c r="FB6" s="742"/>
      <c r="FC6" s="742"/>
      <c r="FD6" s="742"/>
      <c r="FE6" s="742"/>
      <c r="FH6" s="766"/>
      <c r="FI6" s="767"/>
      <c r="FJ6" s="745"/>
      <c r="FK6" s="745"/>
      <c r="FL6" s="745"/>
      <c r="FM6" s="745"/>
      <c r="FN6" s="742"/>
      <c r="FO6" s="742"/>
      <c r="FP6" s="742"/>
      <c r="FQ6" s="742"/>
      <c r="FR6" s="742"/>
      <c r="FS6" s="742"/>
      <c r="FT6" s="742"/>
      <c r="FU6" s="742"/>
      <c r="FV6" s="742"/>
      <c r="FY6" s="766"/>
      <c r="FZ6" s="767"/>
      <c r="GA6" s="745"/>
      <c r="GB6" s="745"/>
      <c r="GC6" s="745"/>
      <c r="GD6" s="745"/>
      <c r="GE6" s="742"/>
      <c r="GF6" s="742"/>
      <c r="GG6" s="742"/>
      <c r="GH6" s="742"/>
      <c r="GI6" s="742"/>
      <c r="GJ6" s="742"/>
      <c r="GK6" s="742"/>
      <c r="GL6" s="742"/>
      <c r="GM6" s="742"/>
      <c r="GP6" s="766"/>
      <c r="GQ6" s="767"/>
      <c r="GR6" s="745"/>
      <c r="GS6" s="745"/>
      <c r="GT6" s="745"/>
      <c r="GU6" s="745"/>
      <c r="GV6" s="742"/>
      <c r="GW6" s="742"/>
      <c r="GX6" s="742"/>
      <c r="GY6" s="742"/>
      <c r="GZ6" s="742"/>
      <c r="HA6" s="742"/>
      <c r="HB6" s="742"/>
      <c r="HC6" s="742"/>
      <c r="HD6" s="742"/>
      <c r="HG6" s="766"/>
      <c r="HH6" s="767"/>
      <c r="HI6" s="745"/>
      <c r="HJ6" s="745"/>
      <c r="HK6" s="745"/>
      <c r="HL6" s="745"/>
      <c r="HM6" s="742"/>
      <c r="HN6" s="742"/>
      <c r="HO6" s="742"/>
      <c r="HP6" s="742"/>
      <c r="HQ6" s="742"/>
      <c r="HR6" s="742"/>
      <c r="HS6" s="742"/>
      <c r="HT6" s="742"/>
      <c r="HU6" s="742"/>
    </row>
    <row r="7" spans="3:229" ht="19.5" customHeight="1" thickTop="1" thickBot="1">
      <c r="C7" s="772"/>
      <c r="D7" s="772"/>
      <c r="E7" s="744" t="s">
        <v>148</v>
      </c>
      <c r="F7" s="745" t="s">
        <v>271</v>
      </c>
      <c r="G7" s="745"/>
      <c r="H7" s="745"/>
      <c r="K7" s="766"/>
      <c r="L7" s="767"/>
      <c r="M7" s="744" t="s">
        <v>148</v>
      </c>
      <c r="N7" s="745" t="s">
        <v>271</v>
      </c>
      <c r="O7" s="745"/>
      <c r="P7" s="770"/>
      <c r="Q7" s="742"/>
      <c r="R7" s="742"/>
      <c r="S7" s="742"/>
      <c r="T7" s="742"/>
      <c r="U7" s="742"/>
      <c r="V7" s="742"/>
      <c r="W7" s="742"/>
      <c r="X7" s="742"/>
      <c r="Y7" s="742"/>
      <c r="AB7" s="766"/>
      <c r="AC7" s="767"/>
      <c r="AD7" s="744" t="s">
        <v>148</v>
      </c>
      <c r="AE7" s="745" t="s">
        <v>271</v>
      </c>
      <c r="AF7" s="745"/>
      <c r="AG7" s="745"/>
      <c r="AH7" s="742"/>
      <c r="AI7" s="742"/>
      <c r="AJ7" s="742"/>
      <c r="AK7" s="742"/>
      <c r="AL7" s="742"/>
      <c r="AM7" s="742"/>
      <c r="AN7" s="742"/>
      <c r="AO7" s="742"/>
      <c r="AP7" s="742"/>
      <c r="AS7" s="766"/>
      <c r="AT7" s="767"/>
      <c r="AU7" s="744" t="s">
        <v>148</v>
      </c>
      <c r="AV7" s="745" t="s">
        <v>271</v>
      </c>
      <c r="AW7" s="745"/>
      <c r="AX7" s="745"/>
      <c r="AY7" s="742"/>
      <c r="AZ7" s="742"/>
      <c r="BA7" s="742"/>
      <c r="BB7" s="742"/>
      <c r="BC7" s="742"/>
      <c r="BD7" s="742"/>
      <c r="BE7" s="742"/>
      <c r="BF7" s="742"/>
      <c r="BG7" s="742"/>
      <c r="BJ7" s="766"/>
      <c r="BK7" s="767"/>
      <c r="BL7" s="744" t="s">
        <v>148</v>
      </c>
      <c r="BM7" s="745" t="s">
        <v>271</v>
      </c>
      <c r="BN7" s="745"/>
      <c r="BO7" s="745"/>
      <c r="BP7" s="742"/>
      <c r="BQ7" s="742"/>
      <c r="BR7" s="742"/>
      <c r="BS7" s="742"/>
      <c r="BT7" s="742"/>
      <c r="BU7" s="742"/>
      <c r="BV7" s="742"/>
      <c r="BW7" s="742"/>
      <c r="BX7" s="742"/>
      <c r="CA7" s="766"/>
      <c r="CB7" s="767"/>
      <c r="CC7" s="744" t="s">
        <v>148</v>
      </c>
      <c r="CD7" s="745" t="s">
        <v>271</v>
      </c>
      <c r="CE7" s="745"/>
      <c r="CF7" s="745"/>
      <c r="CG7" s="742"/>
      <c r="CH7" s="742"/>
      <c r="CI7" s="742"/>
      <c r="CJ7" s="742"/>
      <c r="CK7" s="742"/>
      <c r="CL7" s="742"/>
      <c r="CM7" s="742"/>
      <c r="CN7" s="742"/>
      <c r="CO7" s="742"/>
      <c r="CR7" s="766"/>
      <c r="CS7" s="767"/>
      <c r="CT7" s="744" t="s">
        <v>148</v>
      </c>
      <c r="CU7" s="745" t="s">
        <v>271</v>
      </c>
      <c r="CV7" s="745"/>
      <c r="CW7" s="745"/>
      <c r="CX7" s="742"/>
      <c r="CY7" s="742"/>
      <c r="CZ7" s="742"/>
      <c r="DA7" s="742"/>
      <c r="DB7" s="742"/>
      <c r="DC7" s="742"/>
      <c r="DD7" s="742"/>
      <c r="DE7" s="742"/>
      <c r="DF7" s="742"/>
      <c r="DI7" s="766"/>
      <c r="DJ7" s="767"/>
      <c r="DK7" s="744" t="s">
        <v>148</v>
      </c>
      <c r="DL7" s="745" t="s">
        <v>271</v>
      </c>
      <c r="DM7" s="745"/>
      <c r="DN7" s="745"/>
      <c r="DO7" s="742"/>
      <c r="DP7" s="742"/>
      <c r="DQ7" s="742"/>
      <c r="DR7" s="742"/>
      <c r="DS7" s="742"/>
      <c r="DT7" s="742"/>
      <c r="DU7" s="742"/>
      <c r="DV7" s="742"/>
      <c r="DW7" s="742"/>
      <c r="DZ7" s="766"/>
      <c r="EA7" s="767"/>
      <c r="EB7" s="744" t="s">
        <v>148</v>
      </c>
      <c r="EC7" s="745" t="s">
        <v>271</v>
      </c>
      <c r="ED7" s="745"/>
      <c r="EE7" s="745"/>
      <c r="EF7" s="742"/>
      <c r="EG7" s="742"/>
      <c r="EH7" s="742"/>
      <c r="EI7" s="742"/>
      <c r="EJ7" s="742"/>
      <c r="EK7" s="742"/>
      <c r="EL7" s="742"/>
      <c r="EM7" s="742"/>
      <c r="EN7" s="742"/>
      <c r="EQ7" s="766"/>
      <c r="ER7" s="767"/>
      <c r="ES7" s="744" t="s">
        <v>148</v>
      </c>
      <c r="ET7" s="745" t="s">
        <v>271</v>
      </c>
      <c r="EU7" s="745"/>
      <c r="EV7" s="745"/>
      <c r="EW7" s="742"/>
      <c r="EX7" s="742"/>
      <c r="EY7" s="742"/>
      <c r="EZ7" s="742"/>
      <c r="FA7" s="742"/>
      <c r="FB7" s="742"/>
      <c r="FC7" s="742"/>
      <c r="FD7" s="742"/>
      <c r="FE7" s="742"/>
      <c r="FH7" s="766"/>
      <c r="FI7" s="767"/>
      <c r="FJ7" s="744" t="s">
        <v>148</v>
      </c>
      <c r="FK7" s="745" t="s">
        <v>271</v>
      </c>
      <c r="FL7" s="745"/>
      <c r="FM7" s="745"/>
      <c r="FN7" s="742"/>
      <c r="FO7" s="742"/>
      <c r="FP7" s="742"/>
      <c r="FQ7" s="742"/>
      <c r="FR7" s="742"/>
      <c r="FS7" s="742"/>
      <c r="FT7" s="742"/>
      <c r="FU7" s="742"/>
      <c r="FV7" s="742"/>
      <c r="FY7" s="766"/>
      <c r="FZ7" s="767"/>
      <c r="GA7" s="744" t="s">
        <v>148</v>
      </c>
      <c r="GB7" s="745" t="s">
        <v>271</v>
      </c>
      <c r="GC7" s="745"/>
      <c r="GD7" s="745"/>
      <c r="GE7" s="742"/>
      <c r="GF7" s="742"/>
      <c r="GG7" s="742"/>
      <c r="GH7" s="742"/>
      <c r="GI7" s="742"/>
      <c r="GJ7" s="742"/>
      <c r="GK7" s="742"/>
      <c r="GL7" s="742"/>
      <c r="GM7" s="742"/>
      <c r="GP7" s="766"/>
      <c r="GQ7" s="767"/>
      <c r="GR7" s="744" t="s">
        <v>148</v>
      </c>
      <c r="GS7" s="745" t="s">
        <v>271</v>
      </c>
      <c r="GT7" s="745"/>
      <c r="GU7" s="745"/>
      <c r="GV7" s="742"/>
      <c r="GW7" s="742"/>
      <c r="GX7" s="742"/>
      <c r="GY7" s="742"/>
      <c r="GZ7" s="742"/>
      <c r="HA7" s="742"/>
      <c r="HB7" s="742"/>
      <c r="HC7" s="742"/>
      <c r="HD7" s="742"/>
      <c r="HG7" s="766"/>
      <c r="HH7" s="767"/>
      <c r="HI7" s="744" t="s">
        <v>148</v>
      </c>
      <c r="HJ7" s="745" t="s">
        <v>271</v>
      </c>
      <c r="HK7" s="745"/>
      <c r="HL7" s="745"/>
      <c r="HM7" s="742"/>
      <c r="HN7" s="742"/>
      <c r="HO7" s="742"/>
      <c r="HP7" s="742"/>
      <c r="HQ7" s="742"/>
      <c r="HR7" s="742"/>
      <c r="HS7" s="742"/>
      <c r="HT7" s="742"/>
      <c r="HU7" s="742"/>
    </row>
    <row r="8" spans="3:229" ht="28.5" customHeight="1" thickTop="1" thickBot="1">
      <c r="C8" s="772"/>
      <c r="D8" s="772"/>
      <c r="E8" s="744"/>
      <c r="F8" s="745"/>
      <c r="G8" s="745"/>
      <c r="H8" s="745"/>
      <c r="K8" s="768"/>
      <c r="L8" s="769"/>
      <c r="M8" s="744"/>
      <c r="N8" s="745"/>
      <c r="O8" s="745"/>
      <c r="P8" s="770"/>
      <c r="Q8" s="742"/>
      <c r="R8" s="742"/>
      <c r="S8" s="742"/>
      <c r="T8" s="742"/>
      <c r="U8" s="742"/>
      <c r="V8" s="742"/>
      <c r="W8" s="742"/>
      <c r="X8" s="742"/>
      <c r="Y8" s="742"/>
      <c r="AB8" s="768"/>
      <c r="AC8" s="769"/>
      <c r="AD8" s="744"/>
      <c r="AE8" s="745"/>
      <c r="AF8" s="745"/>
      <c r="AG8" s="745"/>
      <c r="AH8" s="742"/>
      <c r="AI8" s="742"/>
      <c r="AJ8" s="742"/>
      <c r="AK8" s="742"/>
      <c r="AL8" s="742"/>
      <c r="AM8" s="742"/>
      <c r="AN8" s="742"/>
      <c r="AO8" s="742"/>
      <c r="AP8" s="742"/>
      <c r="AS8" s="768"/>
      <c r="AT8" s="769"/>
      <c r="AU8" s="744"/>
      <c r="AV8" s="745"/>
      <c r="AW8" s="745"/>
      <c r="AX8" s="745"/>
      <c r="AY8" s="742"/>
      <c r="AZ8" s="742"/>
      <c r="BA8" s="742"/>
      <c r="BB8" s="742"/>
      <c r="BC8" s="742"/>
      <c r="BD8" s="742"/>
      <c r="BE8" s="742"/>
      <c r="BF8" s="742"/>
      <c r="BG8" s="742"/>
      <c r="BJ8" s="768"/>
      <c r="BK8" s="769"/>
      <c r="BL8" s="744"/>
      <c r="BM8" s="745"/>
      <c r="BN8" s="745"/>
      <c r="BO8" s="745"/>
      <c r="BP8" s="742"/>
      <c r="BQ8" s="742"/>
      <c r="BR8" s="742"/>
      <c r="BS8" s="742"/>
      <c r="BT8" s="742"/>
      <c r="BU8" s="742"/>
      <c r="BV8" s="742"/>
      <c r="BW8" s="742"/>
      <c r="BX8" s="742"/>
      <c r="CA8" s="768"/>
      <c r="CB8" s="769"/>
      <c r="CC8" s="744"/>
      <c r="CD8" s="745"/>
      <c r="CE8" s="745"/>
      <c r="CF8" s="745"/>
      <c r="CG8" s="742"/>
      <c r="CH8" s="742"/>
      <c r="CI8" s="742"/>
      <c r="CJ8" s="742"/>
      <c r="CK8" s="742"/>
      <c r="CL8" s="742"/>
      <c r="CM8" s="742"/>
      <c r="CN8" s="742"/>
      <c r="CO8" s="742"/>
      <c r="CR8" s="768"/>
      <c r="CS8" s="769"/>
      <c r="CT8" s="744"/>
      <c r="CU8" s="745"/>
      <c r="CV8" s="745"/>
      <c r="CW8" s="745"/>
      <c r="CX8" s="742"/>
      <c r="CY8" s="742"/>
      <c r="CZ8" s="742"/>
      <c r="DA8" s="742"/>
      <c r="DB8" s="742"/>
      <c r="DC8" s="742"/>
      <c r="DD8" s="742"/>
      <c r="DE8" s="742"/>
      <c r="DF8" s="742"/>
      <c r="DI8" s="768"/>
      <c r="DJ8" s="769"/>
      <c r="DK8" s="744"/>
      <c r="DL8" s="745"/>
      <c r="DM8" s="745"/>
      <c r="DN8" s="745"/>
      <c r="DO8" s="742"/>
      <c r="DP8" s="742"/>
      <c r="DQ8" s="742"/>
      <c r="DR8" s="742"/>
      <c r="DS8" s="742"/>
      <c r="DT8" s="742"/>
      <c r="DU8" s="742"/>
      <c r="DV8" s="742"/>
      <c r="DW8" s="742"/>
      <c r="DZ8" s="768"/>
      <c r="EA8" s="769"/>
      <c r="EB8" s="744"/>
      <c r="EC8" s="745"/>
      <c r="ED8" s="745"/>
      <c r="EE8" s="745"/>
      <c r="EF8" s="742"/>
      <c r="EG8" s="742"/>
      <c r="EH8" s="742"/>
      <c r="EI8" s="742"/>
      <c r="EJ8" s="742"/>
      <c r="EK8" s="742"/>
      <c r="EL8" s="742"/>
      <c r="EM8" s="742"/>
      <c r="EN8" s="742"/>
      <c r="EQ8" s="768"/>
      <c r="ER8" s="769"/>
      <c r="ES8" s="744"/>
      <c r="ET8" s="745"/>
      <c r="EU8" s="745"/>
      <c r="EV8" s="745"/>
      <c r="EW8" s="742"/>
      <c r="EX8" s="742"/>
      <c r="EY8" s="742"/>
      <c r="EZ8" s="742"/>
      <c r="FA8" s="742"/>
      <c r="FB8" s="742"/>
      <c r="FC8" s="742"/>
      <c r="FD8" s="742"/>
      <c r="FE8" s="742"/>
      <c r="FH8" s="768"/>
      <c r="FI8" s="769"/>
      <c r="FJ8" s="744"/>
      <c r="FK8" s="745"/>
      <c r="FL8" s="745"/>
      <c r="FM8" s="745"/>
      <c r="FN8" s="742"/>
      <c r="FO8" s="742"/>
      <c r="FP8" s="742"/>
      <c r="FQ8" s="742"/>
      <c r="FR8" s="742"/>
      <c r="FS8" s="742"/>
      <c r="FT8" s="742"/>
      <c r="FU8" s="742"/>
      <c r="FV8" s="742"/>
      <c r="FY8" s="768"/>
      <c r="FZ8" s="769"/>
      <c r="GA8" s="744"/>
      <c r="GB8" s="745"/>
      <c r="GC8" s="745"/>
      <c r="GD8" s="745"/>
      <c r="GE8" s="742"/>
      <c r="GF8" s="742"/>
      <c r="GG8" s="742"/>
      <c r="GH8" s="742"/>
      <c r="GI8" s="742"/>
      <c r="GJ8" s="742"/>
      <c r="GK8" s="742"/>
      <c r="GL8" s="742"/>
      <c r="GM8" s="742"/>
      <c r="GP8" s="768"/>
      <c r="GQ8" s="769"/>
      <c r="GR8" s="744"/>
      <c r="GS8" s="745"/>
      <c r="GT8" s="745"/>
      <c r="GU8" s="745"/>
      <c r="GV8" s="742"/>
      <c r="GW8" s="742"/>
      <c r="GX8" s="742"/>
      <c r="GY8" s="742"/>
      <c r="GZ8" s="742"/>
      <c r="HA8" s="742"/>
      <c r="HB8" s="742"/>
      <c r="HC8" s="742"/>
      <c r="HD8" s="742"/>
      <c r="HG8" s="768"/>
      <c r="HH8" s="769"/>
      <c r="HI8" s="744"/>
      <c r="HJ8" s="745"/>
      <c r="HK8" s="745"/>
      <c r="HL8" s="745"/>
      <c r="HM8" s="742"/>
      <c r="HN8" s="742"/>
      <c r="HO8" s="742"/>
      <c r="HP8" s="742"/>
      <c r="HQ8" s="742"/>
      <c r="HR8" s="742"/>
      <c r="HS8" s="742"/>
      <c r="HT8" s="742"/>
      <c r="HU8" s="742"/>
    </row>
    <row r="9" spans="3:229" ht="31.5" thickTop="1" thickBot="1">
      <c r="C9" s="283" t="s">
        <v>16</v>
      </c>
      <c r="D9" s="284" t="s">
        <v>149</v>
      </c>
      <c r="E9" s="285" t="s">
        <v>150</v>
      </c>
      <c r="F9" s="286" t="s">
        <v>151</v>
      </c>
      <c r="G9" s="287" t="s">
        <v>152</v>
      </c>
      <c r="H9" s="288" t="s">
        <v>153</v>
      </c>
      <c r="K9" s="283" t="s">
        <v>16</v>
      </c>
      <c r="L9" s="284" t="s">
        <v>149</v>
      </c>
      <c r="M9" s="285" t="s">
        <v>150</v>
      </c>
      <c r="N9" s="286" t="s">
        <v>151</v>
      </c>
      <c r="O9" s="287" t="s">
        <v>152</v>
      </c>
      <c r="P9" s="289" t="s">
        <v>153</v>
      </c>
      <c r="Q9" s="742"/>
      <c r="R9" s="742"/>
      <c r="S9" s="742"/>
      <c r="T9" s="742"/>
      <c r="U9" s="742"/>
      <c r="V9" s="742"/>
      <c r="W9" s="742"/>
      <c r="X9" s="742"/>
      <c r="Y9" s="742"/>
      <c r="AB9" s="283" t="s">
        <v>16</v>
      </c>
      <c r="AC9" s="284" t="s">
        <v>149</v>
      </c>
      <c r="AD9" s="285" t="s">
        <v>150</v>
      </c>
      <c r="AE9" s="286" t="s">
        <v>151</v>
      </c>
      <c r="AF9" s="287" t="s">
        <v>152</v>
      </c>
      <c r="AG9" s="288" t="s">
        <v>153</v>
      </c>
      <c r="AH9" s="742"/>
      <c r="AI9" s="742"/>
      <c r="AJ9" s="742"/>
      <c r="AK9" s="742"/>
      <c r="AL9" s="742"/>
      <c r="AM9" s="742"/>
      <c r="AN9" s="742"/>
      <c r="AO9" s="742"/>
      <c r="AP9" s="742"/>
      <c r="AS9" s="283" t="s">
        <v>16</v>
      </c>
      <c r="AT9" s="284" t="s">
        <v>149</v>
      </c>
      <c r="AU9" s="285" t="s">
        <v>150</v>
      </c>
      <c r="AV9" s="286" t="s">
        <v>151</v>
      </c>
      <c r="AW9" s="287" t="s">
        <v>152</v>
      </c>
      <c r="AX9" s="288" t="s">
        <v>153</v>
      </c>
      <c r="AY9" s="742"/>
      <c r="AZ9" s="742"/>
      <c r="BA9" s="742"/>
      <c r="BB9" s="742"/>
      <c r="BC9" s="742"/>
      <c r="BD9" s="742"/>
      <c r="BE9" s="742"/>
      <c r="BF9" s="742"/>
      <c r="BG9" s="742"/>
      <c r="BJ9" s="283" t="s">
        <v>16</v>
      </c>
      <c r="BK9" s="284" t="s">
        <v>149</v>
      </c>
      <c r="BL9" s="285" t="s">
        <v>150</v>
      </c>
      <c r="BM9" s="286" t="s">
        <v>151</v>
      </c>
      <c r="BN9" s="287" t="s">
        <v>152</v>
      </c>
      <c r="BO9" s="288" t="s">
        <v>153</v>
      </c>
      <c r="BP9" s="742"/>
      <c r="BQ9" s="742"/>
      <c r="BR9" s="742"/>
      <c r="BS9" s="742"/>
      <c r="BT9" s="742"/>
      <c r="BU9" s="742"/>
      <c r="BV9" s="742"/>
      <c r="BW9" s="742"/>
      <c r="BX9" s="742"/>
      <c r="CA9" s="283" t="s">
        <v>16</v>
      </c>
      <c r="CB9" s="290" t="s">
        <v>149</v>
      </c>
      <c r="CC9" s="285" t="s">
        <v>150</v>
      </c>
      <c r="CD9" s="286" t="s">
        <v>151</v>
      </c>
      <c r="CE9" s="287" t="s">
        <v>152</v>
      </c>
      <c r="CF9" s="288" t="s">
        <v>153</v>
      </c>
      <c r="CG9" s="742"/>
      <c r="CH9" s="742"/>
      <c r="CI9" s="742"/>
      <c r="CJ9" s="742"/>
      <c r="CK9" s="742"/>
      <c r="CL9" s="742"/>
      <c r="CM9" s="742"/>
      <c r="CN9" s="742"/>
      <c r="CO9" s="742"/>
      <c r="CR9" s="283" t="s">
        <v>16</v>
      </c>
      <c r="CS9" s="284" t="s">
        <v>149</v>
      </c>
      <c r="CT9" s="285" t="s">
        <v>150</v>
      </c>
      <c r="CU9" s="286" t="s">
        <v>151</v>
      </c>
      <c r="CV9" s="287" t="s">
        <v>152</v>
      </c>
      <c r="CW9" s="288" t="s">
        <v>153</v>
      </c>
      <c r="CX9" s="742"/>
      <c r="CY9" s="742"/>
      <c r="CZ9" s="742"/>
      <c r="DA9" s="742"/>
      <c r="DB9" s="742"/>
      <c r="DC9" s="742"/>
      <c r="DD9" s="742"/>
      <c r="DE9" s="742"/>
      <c r="DF9" s="742"/>
      <c r="DI9" s="283" t="s">
        <v>16</v>
      </c>
      <c r="DJ9" s="284" t="s">
        <v>149</v>
      </c>
      <c r="DK9" s="285" t="s">
        <v>150</v>
      </c>
      <c r="DL9" s="286" t="s">
        <v>151</v>
      </c>
      <c r="DM9" s="286" t="s">
        <v>152</v>
      </c>
      <c r="DN9" s="288" t="s">
        <v>153</v>
      </c>
      <c r="DO9" s="742"/>
      <c r="DP9" s="742"/>
      <c r="DQ9" s="742"/>
      <c r="DR9" s="742"/>
      <c r="DS9" s="742"/>
      <c r="DT9" s="742"/>
      <c r="DU9" s="742"/>
      <c r="DV9" s="742"/>
      <c r="DW9" s="742"/>
      <c r="DZ9" s="283" t="s">
        <v>16</v>
      </c>
      <c r="EA9" s="284" t="s">
        <v>149</v>
      </c>
      <c r="EB9" s="285" t="s">
        <v>150</v>
      </c>
      <c r="EC9" s="286" t="s">
        <v>151</v>
      </c>
      <c r="ED9" s="287" t="s">
        <v>152</v>
      </c>
      <c r="EE9" s="288" t="s">
        <v>153</v>
      </c>
      <c r="EF9" s="742"/>
      <c r="EG9" s="742"/>
      <c r="EH9" s="742"/>
      <c r="EI9" s="742"/>
      <c r="EJ9" s="742"/>
      <c r="EK9" s="742"/>
      <c r="EL9" s="742"/>
      <c r="EM9" s="742"/>
      <c r="EN9" s="742"/>
      <c r="EQ9" s="283" t="s">
        <v>16</v>
      </c>
      <c r="ER9" s="284" t="s">
        <v>149</v>
      </c>
      <c r="ES9" s="285" t="s">
        <v>150</v>
      </c>
      <c r="ET9" s="286" t="s">
        <v>151</v>
      </c>
      <c r="EU9" s="287" t="s">
        <v>152</v>
      </c>
      <c r="EV9" s="288" t="s">
        <v>153</v>
      </c>
      <c r="EW9" s="742"/>
      <c r="EX9" s="742"/>
      <c r="EY9" s="742"/>
      <c r="EZ9" s="742"/>
      <c r="FA9" s="742"/>
      <c r="FB9" s="742"/>
      <c r="FC9" s="742"/>
      <c r="FD9" s="742"/>
      <c r="FE9" s="742"/>
      <c r="FH9" s="283" t="s">
        <v>16</v>
      </c>
      <c r="FI9" s="284" t="s">
        <v>149</v>
      </c>
      <c r="FJ9" s="285" t="s">
        <v>150</v>
      </c>
      <c r="FK9" s="286" t="s">
        <v>151</v>
      </c>
      <c r="FL9" s="287" t="s">
        <v>152</v>
      </c>
      <c r="FM9" s="288" t="s">
        <v>153</v>
      </c>
      <c r="FN9" s="742"/>
      <c r="FO9" s="742"/>
      <c r="FP9" s="742"/>
      <c r="FQ9" s="742"/>
      <c r="FR9" s="742"/>
      <c r="FS9" s="742"/>
      <c r="FT9" s="742"/>
      <c r="FU9" s="742"/>
      <c r="FV9" s="742"/>
      <c r="FY9" s="283" t="s">
        <v>16</v>
      </c>
      <c r="FZ9" s="284" t="s">
        <v>149</v>
      </c>
      <c r="GA9" s="285" t="s">
        <v>150</v>
      </c>
      <c r="GB9" s="286" t="s">
        <v>151</v>
      </c>
      <c r="GC9" s="287" t="s">
        <v>152</v>
      </c>
      <c r="GD9" s="288" t="s">
        <v>153</v>
      </c>
      <c r="GE9" s="742"/>
      <c r="GF9" s="742"/>
      <c r="GG9" s="742"/>
      <c r="GH9" s="742"/>
      <c r="GI9" s="742"/>
      <c r="GJ9" s="742"/>
      <c r="GK9" s="742"/>
      <c r="GL9" s="742"/>
      <c r="GM9" s="742"/>
      <c r="GP9" s="283" t="s">
        <v>16</v>
      </c>
      <c r="GQ9" s="284" t="s">
        <v>149</v>
      </c>
      <c r="GR9" s="285" t="s">
        <v>150</v>
      </c>
      <c r="GS9" s="286" t="s">
        <v>151</v>
      </c>
      <c r="GT9" s="287" t="s">
        <v>152</v>
      </c>
      <c r="GU9" s="288" t="s">
        <v>153</v>
      </c>
      <c r="GV9" s="742"/>
      <c r="GW9" s="742"/>
      <c r="GX9" s="742"/>
      <c r="GY9" s="742"/>
      <c r="GZ9" s="742"/>
      <c r="HA9" s="742"/>
      <c r="HB9" s="742"/>
      <c r="HC9" s="742"/>
      <c r="HD9" s="742"/>
      <c r="HG9" s="283" t="s">
        <v>16</v>
      </c>
      <c r="HH9" s="284" t="s">
        <v>149</v>
      </c>
      <c r="HI9" s="285" t="s">
        <v>150</v>
      </c>
      <c r="HJ9" s="286" t="s">
        <v>151</v>
      </c>
      <c r="HK9" s="287" t="s">
        <v>152</v>
      </c>
      <c r="HL9" s="288" t="s">
        <v>153</v>
      </c>
      <c r="HM9" s="742"/>
      <c r="HN9" s="742"/>
      <c r="HO9" s="742"/>
      <c r="HP9" s="742"/>
      <c r="HQ9" s="742"/>
      <c r="HR9" s="742"/>
      <c r="HS9" s="742"/>
      <c r="HT9" s="742"/>
      <c r="HU9" s="742"/>
    </row>
    <row r="10" spans="3:229" ht="17.25" thickTop="1" thickBot="1">
      <c r="C10" s="291" t="s">
        <v>137</v>
      </c>
      <c r="D10" s="292" t="s">
        <v>272</v>
      </c>
      <c r="E10" s="291"/>
      <c r="F10" s="293"/>
      <c r="G10" s="294"/>
      <c r="H10" s="294">
        <f>SUM(H12:H76)</f>
        <v>0</v>
      </c>
      <c r="K10" s="291" t="s">
        <v>137</v>
      </c>
      <c r="L10" s="292" t="s">
        <v>272</v>
      </c>
      <c r="M10" s="291"/>
      <c r="N10" s="293"/>
      <c r="O10" s="294"/>
      <c r="P10" s="295">
        <f>SUM(P12:P76)</f>
        <v>113889359</v>
      </c>
      <c r="Q10" s="742"/>
      <c r="R10" s="742"/>
      <c r="S10" s="742"/>
      <c r="T10" s="742"/>
      <c r="U10" s="742"/>
      <c r="V10" s="742"/>
      <c r="W10" s="742"/>
      <c r="X10" s="742"/>
      <c r="Y10" s="742"/>
      <c r="AB10" s="291" t="s">
        <v>137</v>
      </c>
      <c r="AC10" s="292" t="s">
        <v>272</v>
      </c>
      <c r="AD10" s="291"/>
      <c r="AE10" s="293"/>
      <c r="AF10" s="294"/>
      <c r="AG10" s="294">
        <f>SUM(AG12:AG76)</f>
        <v>117515663</v>
      </c>
      <c r="AH10" s="742"/>
      <c r="AI10" s="742"/>
      <c r="AJ10" s="742"/>
      <c r="AK10" s="742"/>
      <c r="AL10" s="742"/>
      <c r="AM10" s="742"/>
      <c r="AN10" s="742"/>
      <c r="AO10" s="742"/>
      <c r="AP10" s="742"/>
      <c r="AS10" s="291" t="s">
        <v>137</v>
      </c>
      <c r="AT10" s="292" t="s">
        <v>272</v>
      </c>
      <c r="AU10" s="291"/>
      <c r="AV10" s="293"/>
      <c r="AW10" s="294"/>
      <c r="AX10" s="294">
        <f>SUM(AX12:AX76)</f>
        <v>122277903</v>
      </c>
      <c r="AY10" s="742"/>
      <c r="AZ10" s="742"/>
      <c r="BA10" s="742"/>
      <c r="BB10" s="742"/>
      <c r="BC10" s="742"/>
      <c r="BD10" s="742"/>
      <c r="BE10" s="742"/>
      <c r="BF10" s="742"/>
      <c r="BG10" s="742"/>
      <c r="BJ10" s="291" t="s">
        <v>137</v>
      </c>
      <c r="BK10" s="292" t="s">
        <v>272</v>
      </c>
      <c r="BL10" s="291"/>
      <c r="BM10" s="293"/>
      <c r="BN10" s="294"/>
      <c r="BO10" s="294">
        <f>SUM(BO12:BO76)</f>
        <v>114940424</v>
      </c>
      <c r="BP10" s="742"/>
      <c r="BQ10" s="742"/>
      <c r="BR10" s="742"/>
      <c r="BS10" s="742"/>
      <c r="BT10" s="742"/>
      <c r="BU10" s="742"/>
      <c r="BV10" s="742"/>
      <c r="BW10" s="742"/>
      <c r="BX10" s="742"/>
      <c r="CA10" s="291" t="s">
        <v>137</v>
      </c>
      <c r="CB10" s="296" t="s">
        <v>272</v>
      </c>
      <c r="CC10" s="291"/>
      <c r="CD10" s="293"/>
      <c r="CE10" s="294"/>
      <c r="CF10" s="294">
        <f>SUM(CF12:CF76)</f>
        <v>127298988</v>
      </c>
      <c r="CG10" s="742"/>
      <c r="CH10" s="742"/>
      <c r="CI10" s="742"/>
      <c r="CJ10" s="742"/>
      <c r="CK10" s="742"/>
      <c r="CL10" s="742"/>
      <c r="CM10" s="742"/>
      <c r="CN10" s="742"/>
      <c r="CO10" s="742"/>
      <c r="CR10" s="291" t="s">
        <v>137</v>
      </c>
      <c r="CS10" s="292" t="s">
        <v>272</v>
      </c>
      <c r="CT10" s="291"/>
      <c r="CU10" s="293"/>
      <c r="CV10" s="294"/>
      <c r="CW10" s="294">
        <f>SUM(CW12:CW76)</f>
        <v>102816082</v>
      </c>
      <c r="CX10" s="742"/>
      <c r="CY10" s="742"/>
      <c r="CZ10" s="742"/>
      <c r="DA10" s="742"/>
      <c r="DB10" s="742"/>
      <c r="DC10" s="742"/>
      <c r="DD10" s="742"/>
      <c r="DE10" s="742"/>
      <c r="DF10" s="742"/>
      <c r="DI10" s="291" t="s">
        <v>137</v>
      </c>
      <c r="DJ10" s="292" t="s">
        <v>272</v>
      </c>
      <c r="DK10" s="291"/>
      <c r="DL10" s="293"/>
      <c r="DM10" s="293"/>
      <c r="DN10" s="294">
        <f>SUM(DN12:DN76)</f>
        <v>126014317</v>
      </c>
      <c r="DO10" s="742"/>
      <c r="DP10" s="742"/>
      <c r="DQ10" s="742"/>
      <c r="DR10" s="742"/>
      <c r="DS10" s="742"/>
      <c r="DT10" s="742"/>
      <c r="DU10" s="742"/>
      <c r="DV10" s="742"/>
      <c r="DW10" s="742"/>
      <c r="DZ10" s="291" t="s">
        <v>137</v>
      </c>
      <c r="EA10" s="292" t="s">
        <v>272</v>
      </c>
      <c r="EB10" s="291"/>
      <c r="EC10" s="293"/>
      <c r="ED10" s="294"/>
      <c r="EE10" s="294">
        <f>SUM(EE12:EE76)</f>
        <v>165686839</v>
      </c>
      <c r="EF10" s="742"/>
      <c r="EG10" s="742"/>
      <c r="EH10" s="742"/>
      <c r="EI10" s="742"/>
      <c r="EJ10" s="742"/>
      <c r="EK10" s="742"/>
      <c r="EL10" s="742"/>
      <c r="EM10" s="742"/>
      <c r="EN10" s="742"/>
      <c r="EQ10" s="291" t="s">
        <v>137</v>
      </c>
      <c r="ER10" s="292" t="s">
        <v>272</v>
      </c>
      <c r="ES10" s="291"/>
      <c r="ET10" s="293"/>
      <c r="EU10" s="294"/>
      <c r="EV10" s="294">
        <f>SUM(EV12:EV76)</f>
        <v>126729314</v>
      </c>
      <c r="EW10" s="742"/>
      <c r="EX10" s="742"/>
      <c r="EY10" s="742"/>
      <c r="EZ10" s="742"/>
      <c r="FA10" s="742"/>
      <c r="FB10" s="742"/>
      <c r="FC10" s="742"/>
      <c r="FD10" s="742"/>
      <c r="FE10" s="742"/>
      <c r="FH10" s="291" t="s">
        <v>137</v>
      </c>
      <c r="FI10" s="292" t="s">
        <v>272</v>
      </c>
      <c r="FJ10" s="291"/>
      <c r="FK10" s="293"/>
      <c r="FL10" s="294"/>
      <c r="FM10" s="294">
        <f>SUM(FM12:FM76)</f>
        <v>128470806</v>
      </c>
      <c r="FN10" s="742"/>
      <c r="FO10" s="742"/>
      <c r="FP10" s="742"/>
      <c r="FQ10" s="742"/>
      <c r="FR10" s="742"/>
      <c r="FS10" s="742"/>
      <c r="FT10" s="742"/>
      <c r="FU10" s="742"/>
      <c r="FV10" s="742"/>
      <c r="FY10" s="291" t="s">
        <v>137</v>
      </c>
      <c r="FZ10" s="292" t="s">
        <v>272</v>
      </c>
      <c r="GA10" s="291"/>
      <c r="GB10" s="293"/>
      <c r="GC10" s="294"/>
      <c r="GD10" s="294">
        <f>SUM(GD12:GD76)</f>
        <v>144961176</v>
      </c>
      <c r="GE10" s="742"/>
      <c r="GF10" s="742"/>
      <c r="GG10" s="742"/>
      <c r="GH10" s="742"/>
      <c r="GI10" s="742"/>
      <c r="GJ10" s="742"/>
      <c r="GK10" s="742"/>
      <c r="GL10" s="742"/>
      <c r="GM10" s="742"/>
      <c r="GP10" s="291" t="s">
        <v>137</v>
      </c>
      <c r="GQ10" s="292" t="s">
        <v>272</v>
      </c>
      <c r="GR10" s="291"/>
      <c r="GS10" s="293"/>
      <c r="GT10" s="294"/>
      <c r="GU10" s="294">
        <f>SUM(GU12:GU76)</f>
        <v>125658022</v>
      </c>
      <c r="GV10" s="742"/>
      <c r="GW10" s="742"/>
      <c r="GX10" s="742"/>
      <c r="GY10" s="742"/>
      <c r="GZ10" s="742"/>
      <c r="HA10" s="742"/>
      <c r="HB10" s="742"/>
      <c r="HC10" s="742"/>
      <c r="HD10" s="742"/>
      <c r="HG10" s="291" t="s">
        <v>137</v>
      </c>
      <c r="HH10" s="292" t="s">
        <v>272</v>
      </c>
      <c r="HI10" s="291"/>
      <c r="HJ10" s="293"/>
      <c r="HK10" s="294"/>
      <c r="HL10" s="294">
        <f>SUM(HL12:HL76)</f>
        <v>102041992</v>
      </c>
      <c r="HM10" s="742"/>
      <c r="HN10" s="742"/>
      <c r="HO10" s="742"/>
      <c r="HP10" s="742"/>
      <c r="HQ10" s="742"/>
      <c r="HR10" s="742"/>
      <c r="HS10" s="742"/>
      <c r="HT10" s="742"/>
      <c r="HU10" s="742"/>
    </row>
    <row r="11" spans="3:229" ht="16.5" outlineLevel="1" thickTop="1" thickBot="1">
      <c r="C11" s="297" t="s">
        <v>116</v>
      </c>
      <c r="D11" s="298" t="s">
        <v>273</v>
      </c>
      <c r="E11" s="299"/>
      <c r="F11" s="300"/>
      <c r="G11" s="301"/>
      <c r="H11" s="302"/>
      <c r="K11" s="297" t="s">
        <v>116</v>
      </c>
      <c r="L11" s="298" t="s">
        <v>273</v>
      </c>
      <c r="M11" s="299"/>
      <c r="N11" s="300"/>
      <c r="O11" s="301"/>
      <c r="P11" s="303"/>
      <c r="Q11" s="743"/>
      <c r="R11" s="743"/>
      <c r="S11" s="743"/>
      <c r="T11" s="743"/>
      <c r="U11" s="743"/>
      <c r="V11" s="743"/>
      <c r="W11" s="743"/>
      <c r="X11" s="743"/>
      <c r="Y11" s="743"/>
      <c r="AB11" s="297" t="s">
        <v>116</v>
      </c>
      <c r="AC11" s="298" t="s">
        <v>273</v>
      </c>
      <c r="AD11" s="299"/>
      <c r="AE11" s="300"/>
      <c r="AF11" s="301"/>
      <c r="AG11" s="302"/>
      <c r="AH11" s="743"/>
      <c r="AI11" s="743"/>
      <c r="AJ11" s="743"/>
      <c r="AK11" s="743"/>
      <c r="AL11" s="743"/>
      <c r="AM11" s="743"/>
      <c r="AN11" s="743"/>
      <c r="AO11" s="743"/>
      <c r="AP11" s="743"/>
      <c r="AS11" s="297" t="s">
        <v>116</v>
      </c>
      <c r="AT11" s="298" t="s">
        <v>273</v>
      </c>
      <c r="AU11" s="299"/>
      <c r="AV11" s="300"/>
      <c r="AW11" s="301"/>
      <c r="AX11" s="302"/>
      <c r="AY11" s="743"/>
      <c r="AZ11" s="743"/>
      <c r="BA11" s="743"/>
      <c r="BB11" s="743"/>
      <c r="BC11" s="743"/>
      <c r="BD11" s="743"/>
      <c r="BE11" s="743"/>
      <c r="BF11" s="743"/>
      <c r="BG11" s="743"/>
      <c r="BJ11" s="297" t="s">
        <v>116</v>
      </c>
      <c r="BK11" s="298" t="s">
        <v>273</v>
      </c>
      <c r="BL11" s="299"/>
      <c r="BM11" s="300"/>
      <c r="BN11" s="301"/>
      <c r="BO11" s="302"/>
      <c r="BP11" s="743"/>
      <c r="BQ11" s="743"/>
      <c r="BR11" s="743"/>
      <c r="BS11" s="743"/>
      <c r="BT11" s="743"/>
      <c r="BU11" s="743"/>
      <c r="BV11" s="743"/>
      <c r="BW11" s="743"/>
      <c r="BX11" s="743"/>
      <c r="CA11" s="297" t="s">
        <v>116</v>
      </c>
      <c r="CB11" s="304" t="s">
        <v>273</v>
      </c>
      <c r="CC11" s="299"/>
      <c r="CD11" s="300"/>
      <c r="CE11" s="301"/>
      <c r="CF11" s="302"/>
      <c r="CG11" s="743"/>
      <c r="CH11" s="743"/>
      <c r="CI11" s="743"/>
      <c r="CJ11" s="743"/>
      <c r="CK11" s="743"/>
      <c r="CL11" s="743"/>
      <c r="CM11" s="743"/>
      <c r="CN11" s="743"/>
      <c r="CO11" s="743"/>
      <c r="CR11" s="297" t="s">
        <v>116</v>
      </c>
      <c r="CS11" s="298" t="s">
        <v>273</v>
      </c>
      <c r="CT11" s="299"/>
      <c r="CU11" s="300"/>
      <c r="CV11" s="301"/>
      <c r="CW11" s="302"/>
      <c r="CX11" s="743"/>
      <c r="CY11" s="743"/>
      <c r="CZ11" s="743"/>
      <c r="DA11" s="743"/>
      <c r="DB11" s="743"/>
      <c r="DC11" s="743"/>
      <c r="DD11" s="743"/>
      <c r="DE11" s="743"/>
      <c r="DF11" s="743"/>
      <c r="DI11" s="297" t="s">
        <v>116</v>
      </c>
      <c r="DJ11" s="298" t="s">
        <v>273</v>
      </c>
      <c r="DK11" s="299"/>
      <c r="DL11" s="300"/>
      <c r="DM11" s="300"/>
      <c r="DN11" s="302"/>
      <c r="DO11" s="743"/>
      <c r="DP11" s="743"/>
      <c r="DQ11" s="743"/>
      <c r="DR11" s="743"/>
      <c r="DS11" s="743"/>
      <c r="DT11" s="743"/>
      <c r="DU11" s="743"/>
      <c r="DV11" s="743"/>
      <c r="DW11" s="743"/>
      <c r="DZ11" s="297" t="s">
        <v>116</v>
      </c>
      <c r="EA11" s="298" t="s">
        <v>273</v>
      </c>
      <c r="EB11" s="299"/>
      <c r="EC11" s="300"/>
      <c r="ED11" s="301"/>
      <c r="EE11" s="302"/>
      <c r="EF11" s="743"/>
      <c r="EG11" s="743"/>
      <c r="EH11" s="743"/>
      <c r="EI11" s="743"/>
      <c r="EJ11" s="743"/>
      <c r="EK11" s="743"/>
      <c r="EL11" s="743"/>
      <c r="EM11" s="743"/>
      <c r="EN11" s="743"/>
      <c r="EQ11" s="297" t="s">
        <v>116</v>
      </c>
      <c r="ER11" s="298" t="s">
        <v>273</v>
      </c>
      <c r="ES11" s="299"/>
      <c r="ET11" s="300"/>
      <c r="EU11" s="301"/>
      <c r="EV11" s="302"/>
      <c r="EW11" s="743"/>
      <c r="EX11" s="743"/>
      <c r="EY11" s="743"/>
      <c r="EZ11" s="743"/>
      <c r="FA11" s="743"/>
      <c r="FB11" s="743"/>
      <c r="FC11" s="743"/>
      <c r="FD11" s="743"/>
      <c r="FE11" s="743"/>
      <c r="FH11" s="297" t="s">
        <v>116</v>
      </c>
      <c r="FI11" s="298" t="s">
        <v>273</v>
      </c>
      <c r="FJ11" s="299"/>
      <c r="FK11" s="300"/>
      <c r="FL11" s="301"/>
      <c r="FM11" s="302"/>
      <c r="FN11" s="743"/>
      <c r="FO11" s="743"/>
      <c r="FP11" s="743"/>
      <c r="FQ11" s="743"/>
      <c r="FR11" s="743"/>
      <c r="FS11" s="743"/>
      <c r="FT11" s="743"/>
      <c r="FU11" s="743"/>
      <c r="FV11" s="743"/>
      <c r="FY11" s="297" t="s">
        <v>116</v>
      </c>
      <c r="FZ11" s="298" t="s">
        <v>273</v>
      </c>
      <c r="GA11" s="299"/>
      <c r="GB11" s="300"/>
      <c r="GC11" s="301"/>
      <c r="GD11" s="302"/>
      <c r="GE11" s="743"/>
      <c r="GF11" s="743"/>
      <c r="GG11" s="743"/>
      <c r="GH11" s="743"/>
      <c r="GI11" s="743"/>
      <c r="GJ11" s="743"/>
      <c r="GK11" s="743"/>
      <c r="GL11" s="743"/>
      <c r="GM11" s="743"/>
      <c r="GP11" s="297" t="s">
        <v>116</v>
      </c>
      <c r="GQ11" s="298" t="s">
        <v>273</v>
      </c>
      <c r="GR11" s="299"/>
      <c r="GS11" s="300"/>
      <c r="GT11" s="301"/>
      <c r="GU11" s="302"/>
      <c r="GV11" s="743"/>
      <c r="GW11" s="743"/>
      <c r="GX11" s="743"/>
      <c r="GY11" s="743"/>
      <c r="GZ11" s="743"/>
      <c r="HA11" s="743"/>
      <c r="HB11" s="743"/>
      <c r="HC11" s="743"/>
      <c r="HD11" s="743"/>
      <c r="HG11" s="297" t="s">
        <v>116</v>
      </c>
      <c r="HH11" s="298" t="s">
        <v>273</v>
      </c>
      <c r="HI11" s="299"/>
      <c r="HJ11" s="300"/>
      <c r="HK11" s="301"/>
      <c r="HL11" s="302"/>
      <c r="HM11" s="743"/>
      <c r="HN11" s="743"/>
      <c r="HO11" s="743"/>
      <c r="HP11" s="743"/>
      <c r="HQ11" s="743"/>
      <c r="HR11" s="743"/>
      <c r="HS11" s="743"/>
      <c r="HT11" s="743"/>
      <c r="HU11" s="743"/>
    </row>
    <row r="12" spans="3:229" ht="60.75" customHeight="1" outlineLevel="2" thickTop="1">
      <c r="C12" s="305" t="s">
        <v>154</v>
      </c>
      <c r="D12" s="306" t="s">
        <v>274</v>
      </c>
      <c r="E12" s="307" t="s">
        <v>275</v>
      </c>
      <c r="F12" s="307">
        <v>2</v>
      </c>
      <c r="G12" s="308">
        <v>0</v>
      </c>
      <c r="H12" s="309">
        <f t="shared" ref="H12:H75" si="0">+ROUND(F12*G12,0)</f>
        <v>0</v>
      </c>
      <c r="K12" s="305" t="s">
        <v>154</v>
      </c>
      <c r="L12" s="306" t="s">
        <v>274</v>
      </c>
      <c r="M12" s="307" t="s">
        <v>275</v>
      </c>
      <c r="N12" s="307">
        <v>2</v>
      </c>
      <c r="O12" s="308">
        <v>244250</v>
      </c>
      <c r="P12" s="310">
        <f t="shared" ref="P12:P75" si="1">+ROUND(N12*O12,0)</f>
        <v>488500</v>
      </c>
      <c r="Q12" s="264">
        <f>IF(EXACT($C$12,K12),1,0)</f>
        <v>1</v>
      </c>
      <c r="R12" s="264">
        <f>IF(EXACT($D$12,L12),1,0)</f>
        <v>1</v>
      </c>
      <c r="S12" s="264">
        <f>IF(EXACT($E$12,M12),1,0)</f>
        <v>1</v>
      </c>
      <c r="T12" s="264">
        <f>IF(EXACT($F$12,N12),1,0)</f>
        <v>1</v>
      </c>
      <c r="U12" s="264">
        <f>IF(O12&lt;=0,0,1)</f>
        <v>1</v>
      </c>
      <c r="V12" s="264">
        <f>IF(P12&lt;=0,0,1)</f>
        <v>1</v>
      </c>
      <c r="W12" s="264">
        <f>PRODUCT(Q12:V12)</f>
        <v>1</v>
      </c>
      <c r="X12" s="257">
        <f>ROUND(P12,0)</f>
        <v>488500</v>
      </c>
      <c r="Y12" s="258">
        <f>P12-X12</f>
        <v>0</v>
      </c>
      <c r="AB12" s="305" t="s">
        <v>154</v>
      </c>
      <c r="AC12" s="306" t="s">
        <v>274</v>
      </c>
      <c r="AD12" s="307" t="s">
        <v>275</v>
      </c>
      <c r="AE12" s="307">
        <v>2</v>
      </c>
      <c r="AF12" s="308">
        <v>650000</v>
      </c>
      <c r="AG12" s="309">
        <f t="shared" ref="AG12:AG75" si="2">+ROUND(AE12*AF12,0)</f>
        <v>1300000</v>
      </c>
      <c r="AH12" s="264">
        <f>IF(EXACT(C12,AB12),1,0)</f>
        <v>1</v>
      </c>
      <c r="AI12" s="264">
        <f t="shared" ref="AI12:AK12" si="3">IF(EXACT(D12,AC12),1,0)</f>
        <v>1</v>
      </c>
      <c r="AJ12" s="264">
        <f t="shared" si="3"/>
        <v>1</v>
      </c>
      <c r="AK12" s="264">
        <f t="shared" si="3"/>
        <v>1</v>
      </c>
      <c r="AL12" s="270">
        <f>IF(AF12&lt;=0,0,1)</f>
        <v>1</v>
      </c>
      <c r="AM12" s="264">
        <f>IF(AG12&lt;=0,0,1)</f>
        <v>1</v>
      </c>
      <c r="AN12" s="264">
        <f>PRODUCT(AH12:AM12)</f>
        <v>1</v>
      </c>
      <c r="AO12" s="257">
        <f>ROUND(AG12,0)</f>
        <v>1300000</v>
      </c>
      <c r="AP12" s="258">
        <f>AG12-AO12</f>
        <v>0</v>
      </c>
      <c r="AS12" s="305" t="s">
        <v>154</v>
      </c>
      <c r="AT12" s="306" t="s">
        <v>274</v>
      </c>
      <c r="AU12" s="307" t="s">
        <v>275</v>
      </c>
      <c r="AV12" s="307">
        <v>2</v>
      </c>
      <c r="AW12" s="308">
        <v>350000</v>
      </c>
      <c r="AX12" s="309">
        <f t="shared" ref="AX12:AX75" si="4">+ROUND(AV12*AW12,0)</f>
        <v>700000</v>
      </c>
      <c r="AY12" s="264">
        <f>IF(EXACT(C12,AS12),1,0)</f>
        <v>1</v>
      </c>
      <c r="AZ12" s="264">
        <f t="shared" ref="AZ12:BB12" si="5">IF(EXACT(D12,AT12),1,0)</f>
        <v>1</v>
      </c>
      <c r="BA12" s="264">
        <f t="shared" si="5"/>
        <v>1</v>
      </c>
      <c r="BB12" s="264">
        <f t="shared" si="5"/>
        <v>1</v>
      </c>
      <c r="BC12" s="264">
        <f>IF(AW12&lt;=0,0,1)</f>
        <v>1</v>
      </c>
      <c r="BD12" s="264">
        <f>IF(AX12&lt;=0,0,1)</f>
        <v>1</v>
      </c>
      <c r="BE12" s="264">
        <f>PRODUCT(AY12:BD12)</f>
        <v>1</v>
      </c>
      <c r="BF12" s="257">
        <f>ROUND(AX12,0)</f>
        <v>700000</v>
      </c>
      <c r="BG12" s="258">
        <f>AX12-BF12</f>
        <v>0</v>
      </c>
      <c r="BJ12" s="305" t="s">
        <v>154</v>
      </c>
      <c r="BK12" s="306" t="s">
        <v>274</v>
      </c>
      <c r="BL12" s="307" t="s">
        <v>275</v>
      </c>
      <c r="BM12" s="307">
        <v>2</v>
      </c>
      <c r="BN12" s="308">
        <v>241300</v>
      </c>
      <c r="BO12" s="309">
        <f t="shared" ref="BO12:BO75" si="6">+ROUND(BM12*BN12,0)</f>
        <v>482600</v>
      </c>
      <c r="BP12" s="264">
        <f>IF(EXACT(C12,BJ12),1,0)</f>
        <v>1</v>
      </c>
      <c r="BQ12" s="264">
        <f t="shared" ref="BQ12:BS12" si="7">IF(EXACT(D12,BK12),1,0)</f>
        <v>1</v>
      </c>
      <c r="BR12" s="264">
        <f t="shared" si="7"/>
        <v>1</v>
      </c>
      <c r="BS12" s="264">
        <f t="shared" si="7"/>
        <v>1</v>
      </c>
      <c r="BT12" s="264">
        <f>IF(BN12&lt;=0,0,1)</f>
        <v>1</v>
      </c>
      <c r="BU12" s="264">
        <f>IF(BO12&lt;=0,0,1)</f>
        <v>1</v>
      </c>
      <c r="BV12" s="264">
        <f>PRODUCT(BP12:BU12)</f>
        <v>1</v>
      </c>
      <c r="BW12" s="257">
        <f>ROUND(BO12,0)</f>
        <v>482600</v>
      </c>
      <c r="BX12" s="258">
        <f>BO12-BW12</f>
        <v>0</v>
      </c>
      <c r="CA12" s="305" t="s">
        <v>154</v>
      </c>
      <c r="CB12" s="306" t="s">
        <v>274</v>
      </c>
      <c r="CC12" s="307" t="s">
        <v>275</v>
      </c>
      <c r="CD12" s="307">
        <v>2</v>
      </c>
      <c r="CE12" s="308">
        <v>118500</v>
      </c>
      <c r="CF12" s="309">
        <f t="shared" ref="CF12:CF75" si="8">+ROUND(CD12*CE12,0)</f>
        <v>237000</v>
      </c>
      <c r="CG12" s="264">
        <f>IF(EXACT(C12,CA12),1,0)</f>
        <v>1</v>
      </c>
      <c r="CH12" s="264">
        <f t="shared" ref="CH12:CJ12" si="9">IF(EXACT(D12,CB12),1,0)</f>
        <v>1</v>
      </c>
      <c r="CI12" s="264">
        <f t="shared" si="9"/>
        <v>1</v>
      </c>
      <c r="CJ12" s="264">
        <f t="shared" si="9"/>
        <v>1</v>
      </c>
      <c r="CK12" s="264">
        <f>IF(CE12&lt;=0,0,1)</f>
        <v>1</v>
      </c>
      <c r="CL12" s="264">
        <f>IF(CF12&lt;=0,0,1)</f>
        <v>1</v>
      </c>
      <c r="CM12" s="264">
        <f>PRODUCT(CG12:CL12)</f>
        <v>1</v>
      </c>
      <c r="CN12" s="257">
        <f>ROUND(CF12,0)</f>
        <v>237000</v>
      </c>
      <c r="CO12" s="258">
        <f>CF12-CN12</f>
        <v>0</v>
      </c>
      <c r="CR12" s="305" t="s">
        <v>154</v>
      </c>
      <c r="CS12" s="306" t="s">
        <v>274</v>
      </c>
      <c r="CT12" s="307" t="s">
        <v>275</v>
      </c>
      <c r="CU12" s="307">
        <v>2</v>
      </c>
      <c r="CV12" s="308">
        <v>550000</v>
      </c>
      <c r="CW12" s="309">
        <f t="shared" ref="CW12:CW75" si="10">+ROUND(CU12*CV12,0)</f>
        <v>1100000</v>
      </c>
      <c r="CX12" s="264">
        <f>IF(EXACT(C12,CR12),1,0)</f>
        <v>1</v>
      </c>
      <c r="CY12" s="264">
        <f t="shared" ref="CY12:DA12" si="11">IF(EXACT(D12,CS12),1,0)</f>
        <v>1</v>
      </c>
      <c r="CZ12" s="264">
        <f t="shared" si="11"/>
        <v>1</v>
      </c>
      <c r="DA12" s="264">
        <f t="shared" si="11"/>
        <v>1</v>
      </c>
      <c r="DB12" s="264">
        <f>IF(CV12&lt;=0,0,1)</f>
        <v>1</v>
      </c>
      <c r="DC12" s="264">
        <f>IF(CW12&lt;=0,0,1)</f>
        <v>1</v>
      </c>
      <c r="DD12" s="264">
        <f>PRODUCT(CX12:DC12)</f>
        <v>1</v>
      </c>
      <c r="DE12" s="257">
        <f>ROUND(CW12,0)</f>
        <v>1100000</v>
      </c>
      <c r="DF12" s="258">
        <f>CW12-DE12</f>
        <v>0</v>
      </c>
      <c r="DI12" s="311" t="s">
        <v>154</v>
      </c>
      <c r="DJ12" s="306" t="s">
        <v>274</v>
      </c>
      <c r="DK12" s="312" t="s">
        <v>275</v>
      </c>
      <c r="DL12" s="312">
        <v>2</v>
      </c>
      <c r="DM12" s="313">
        <v>540000</v>
      </c>
      <c r="DN12" s="314">
        <f t="shared" ref="DN12:DN55" si="12">+ROUND(DL12*DM12,0)</f>
        <v>1080000</v>
      </c>
      <c r="DO12" s="264">
        <f>IF(EXACT(C12,DI12),1,0)</f>
        <v>1</v>
      </c>
      <c r="DP12" s="264">
        <f t="shared" ref="DP12:DR12" si="13">IF(EXACT(D12,DJ12),1,0)</f>
        <v>1</v>
      </c>
      <c r="DQ12" s="264">
        <f t="shared" si="13"/>
        <v>1</v>
      </c>
      <c r="DR12" s="264">
        <f t="shared" si="13"/>
        <v>1</v>
      </c>
      <c r="DS12" s="264">
        <f>IF(DM12&lt;=0,0,1)</f>
        <v>1</v>
      </c>
      <c r="DT12" s="264">
        <f>IF(DN12&lt;=0,0,1)</f>
        <v>1</v>
      </c>
      <c r="DU12" s="264">
        <f>PRODUCT(DO12:DT12)</f>
        <v>1</v>
      </c>
      <c r="DV12" s="257">
        <f>ROUND(DN12,0)</f>
        <v>1080000</v>
      </c>
      <c r="DW12" s="258">
        <f>DN12-DV12</f>
        <v>0</v>
      </c>
      <c r="DZ12" s="305" t="s">
        <v>154</v>
      </c>
      <c r="EA12" s="306" t="s">
        <v>274</v>
      </c>
      <c r="EB12" s="307" t="s">
        <v>275</v>
      </c>
      <c r="EC12" s="307">
        <v>2</v>
      </c>
      <c r="ED12" s="308">
        <v>250000</v>
      </c>
      <c r="EE12" s="309">
        <f t="shared" ref="EE12:EE75" si="14">+ROUND(EC12*ED12,0)</f>
        <v>500000</v>
      </c>
      <c r="EF12" s="264">
        <f>IF(EXACT(C12,DZ12),1,0)</f>
        <v>1</v>
      </c>
      <c r="EG12" s="264">
        <f t="shared" ref="EG12:EI12" si="15">IF(EXACT(D12,EA12),1,0)</f>
        <v>1</v>
      </c>
      <c r="EH12" s="264">
        <f t="shared" si="15"/>
        <v>1</v>
      </c>
      <c r="EI12" s="264">
        <f t="shared" si="15"/>
        <v>1</v>
      </c>
      <c r="EJ12" s="264">
        <f>IF(ED12&lt;=0,0,1)</f>
        <v>1</v>
      </c>
      <c r="EK12" s="264">
        <f>IF(EE12&lt;=0,0,1)</f>
        <v>1</v>
      </c>
      <c r="EL12" s="264">
        <f>PRODUCT(EF12:EK12)</f>
        <v>1</v>
      </c>
      <c r="EM12" s="257">
        <f>ROUND(EE12,0)</f>
        <v>500000</v>
      </c>
      <c r="EN12" s="258">
        <f>EE12-EM12</f>
        <v>0</v>
      </c>
      <c r="EQ12" s="305" t="s">
        <v>154</v>
      </c>
      <c r="ER12" s="306" t="s">
        <v>274</v>
      </c>
      <c r="ES12" s="307" t="s">
        <v>275</v>
      </c>
      <c r="ET12" s="307">
        <v>2</v>
      </c>
      <c r="EU12" s="308">
        <v>100000</v>
      </c>
      <c r="EV12" s="309">
        <f t="shared" ref="EV12:EV75" si="16">+ROUND(ET12*EU12,0)</f>
        <v>200000</v>
      </c>
      <c r="EW12" s="264">
        <f>IF(EXACT(C12,EQ12),1,0)</f>
        <v>1</v>
      </c>
      <c r="EX12" s="264">
        <f t="shared" ref="EX12:EZ12" si="17">IF(EXACT(D12,ER12),1,0)</f>
        <v>1</v>
      </c>
      <c r="EY12" s="264">
        <f t="shared" si="17"/>
        <v>1</v>
      </c>
      <c r="EZ12" s="264">
        <f t="shared" si="17"/>
        <v>1</v>
      </c>
      <c r="FA12" s="264">
        <f>IF(EU12&lt;=0,0,1)</f>
        <v>1</v>
      </c>
      <c r="FB12" s="264">
        <f>IF(EV12&lt;=0,0,1)</f>
        <v>1</v>
      </c>
      <c r="FC12" s="264">
        <f>PRODUCT(EW12:FB12)</f>
        <v>1</v>
      </c>
      <c r="FD12" s="257">
        <f>ROUND(EV12,0)</f>
        <v>200000</v>
      </c>
      <c r="FE12" s="258">
        <f>EV12-FD12</f>
        <v>0</v>
      </c>
      <c r="FH12" s="305" t="s">
        <v>154</v>
      </c>
      <c r="FI12" s="306" t="s">
        <v>274</v>
      </c>
      <c r="FJ12" s="307" t="s">
        <v>275</v>
      </c>
      <c r="FK12" s="307">
        <v>2</v>
      </c>
      <c r="FL12" s="308">
        <v>110000</v>
      </c>
      <c r="FM12" s="309">
        <f t="shared" ref="FM12:FM75" si="18">+ROUND(FK12*FL12,0)</f>
        <v>220000</v>
      </c>
      <c r="FN12" s="264">
        <f>IF(EXACT(C12,FH12),1,0)</f>
        <v>1</v>
      </c>
      <c r="FO12" s="264">
        <f t="shared" ref="FO12:FQ12" si="19">IF(EXACT(D12,FI12),1,0)</f>
        <v>1</v>
      </c>
      <c r="FP12" s="264">
        <f t="shared" si="19"/>
        <v>1</v>
      </c>
      <c r="FQ12" s="264">
        <f t="shared" si="19"/>
        <v>1</v>
      </c>
      <c r="FR12" s="264">
        <f>IF(FL12&lt;=0,0,1)</f>
        <v>1</v>
      </c>
      <c r="FS12" s="264">
        <f>IF(FM12&lt;=0,0,1)</f>
        <v>1</v>
      </c>
      <c r="FT12" s="264">
        <f>PRODUCT(FN12:FS12)</f>
        <v>1</v>
      </c>
      <c r="FU12" s="257">
        <f>ROUND(FM12,0)</f>
        <v>220000</v>
      </c>
      <c r="FV12" s="258">
        <f>FM12-FU12</f>
        <v>0</v>
      </c>
      <c r="FY12" s="305" t="s">
        <v>154</v>
      </c>
      <c r="FZ12" s="306" t="s">
        <v>274</v>
      </c>
      <c r="GA12" s="307" t="s">
        <v>275</v>
      </c>
      <c r="GB12" s="307">
        <v>2</v>
      </c>
      <c r="GC12" s="308">
        <v>350000</v>
      </c>
      <c r="GD12" s="309">
        <f t="shared" ref="GD12:GD75" si="20">+ROUND(GB12*GC12,0)</f>
        <v>700000</v>
      </c>
      <c r="GE12" s="264">
        <f>IF(EXACT(C12,FY12),1,0)</f>
        <v>1</v>
      </c>
      <c r="GF12" s="264">
        <f t="shared" ref="GF12:GH12" si="21">IF(EXACT(D12,FZ12),1,0)</f>
        <v>1</v>
      </c>
      <c r="GG12" s="264">
        <f t="shared" si="21"/>
        <v>1</v>
      </c>
      <c r="GH12" s="264">
        <f t="shared" si="21"/>
        <v>1</v>
      </c>
      <c r="GI12" s="264">
        <f>IF(GC12&lt;=0,0,1)</f>
        <v>1</v>
      </c>
      <c r="GJ12" s="264">
        <f>IF(GD12&lt;=0,0,1)</f>
        <v>1</v>
      </c>
      <c r="GK12" s="264">
        <f>PRODUCT(GE12:GJ12)</f>
        <v>1</v>
      </c>
      <c r="GL12" s="257">
        <f>ROUND(GD12,0)</f>
        <v>700000</v>
      </c>
      <c r="GM12" s="258">
        <f>GD12-GL12</f>
        <v>0</v>
      </c>
      <c r="GP12" s="305" t="s">
        <v>154</v>
      </c>
      <c r="GQ12" s="306" t="s">
        <v>274</v>
      </c>
      <c r="GR12" s="307" t="s">
        <v>275</v>
      </c>
      <c r="GS12" s="307">
        <v>2</v>
      </c>
      <c r="GT12" s="308">
        <v>106700</v>
      </c>
      <c r="GU12" s="309">
        <f t="shared" ref="GU12:GU75" si="22">+ROUND(GS12*GT12,0)</f>
        <v>213400</v>
      </c>
      <c r="GV12" s="264">
        <f>IF(EXACT(C12,GP12),1,0)</f>
        <v>1</v>
      </c>
      <c r="GW12" s="264">
        <f t="shared" ref="GW12:GY12" si="23">IF(EXACT(D12,GQ12),1,0)</f>
        <v>1</v>
      </c>
      <c r="GX12" s="264">
        <f t="shared" si="23"/>
        <v>1</v>
      </c>
      <c r="GY12" s="264">
        <f t="shared" si="23"/>
        <v>1</v>
      </c>
      <c r="GZ12" s="264">
        <f>IF(GT12&lt;=0,0,1)</f>
        <v>1</v>
      </c>
      <c r="HA12" s="264">
        <f>IF(GU12&lt;=0,0,1)</f>
        <v>1</v>
      </c>
      <c r="HB12" s="264">
        <f>PRODUCT(GV12:HA12)</f>
        <v>1</v>
      </c>
      <c r="HC12" s="257">
        <f>ROUND(GU12,0)</f>
        <v>213400</v>
      </c>
      <c r="HD12" s="258">
        <f>GU12-HC12</f>
        <v>0</v>
      </c>
      <c r="HG12" s="305" t="s">
        <v>154</v>
      </c>
      <c r="HH12" s="306" t="s">
        <v>274</v>
      </c>
      <c r="HI12" s="307" t="s">
        <v>275</v>
      </c>
      <c r="HJ12" s="307">
        <v>2</v>
      </c>
      <c r="HK12" s="308">
        <v>331427</v>
      </c>
      <c r="HL12" s="309">
        <f t="shared" ref="HL12:HL75" si="24">+ROUND(HJ12*HK12,0)</f>
        <v>662854</v>
      </c>
      <c r="HM12" s="264">
        <f>IF(EXACT(C12,HG12),1,0)</f>
        <v>1</v>
      </c>
      <c r="HN12" s="264">
        <f t="shared" ref="HN12:HP12" si="25">IF(EXACT(D12,HH12),1,0)</f>
        <v>1</v>
      </c>
      <c r="HO12" s="264">
        <f t="shared" si="25"/>
        <v>1</v>
      </c>
      <c r="HP12" s="264">
        <f t="shared" si="25"/>
        <v>1</v>
      </c>
      <c r="HQ12" s="264">
        <f>IF(HK12&lt;=0,0,1)</f>
        <v>1</v>
      </c>
      <c r="HR12" s="264">
        <f>IF(HL12&lt;=0,0,1)</f>
        <v>1</v>
      </c>
      <c r="HS12" s="264">
        <f>PRODUCT(HM12:HR12)</f>
        <v>1</v>
      </c>
      <c r="HT12" s="257">
        <f>ROUND(HL12,0)</f>
        <v>662854</v>
      </c>
      <c r="HU12" s="258">
        <f>HL12-HT12</f>
        <v>0</v>
      </c>
    </row>
    <row r="13" spans="3:229" ht="52.5" customHeight="1" outlineLevel="2">
      <c r="C13" s="305" t="s">
        <v>156</v>
      </c>
      <c r="D13" s="306" t="s">
        <v>276</v>
      </c>
      <c r="E13" s="307" t="s">
        <v>157</v>
      </c>
      <c r="F13" s="307">
        <v>140.5</v>
      </c>
      <c r="G13" s="308">
        <v>0</v>
      </c>
      <c r="H13" s="309">
        <f t="shared" si="0"/>
        <v>0</v>
      </c>
      <c r="K13" s="305" t="s">
        <v>156</v>
      </c>
      <c r="L13" s="306" t="s">
        <v>276</v>
      </c>
      <c r="M13" s="307" t="s">
        <v>157</v>
      </c>
      <c r="N13" s="307">
        <v>140.5</v>
      </c>
      <c r="O13" s="308">
        <v>10250</v>
      </c>
      <c r="P13" s="310">
        <f t="shared" si="1"/>
        <v>1440125</v>
      </c>
      <c r="Q13" s="180">
        <f t="shared" ref="Q13:Q76" si="26">IF(EXACT(C13,K13),1,0)</f>
        <v>1</v>
      </c>
      <c r="R13" s="180">
        <f t="shared" ref="R13:R76" si="27">IF(EXACT(D13,L13),1,0)</f>
        <v>1</v>
      </c>
      <c r="S13" s="180">
        <f t="shared" ref="S13:S76" si="28">IF(EXACT(E13,M13),1,0)</f>
        <v>1</v>
      </c>
      <c r="T13" s="180">
        <f t="shared" ref="T13:T76" si="29">IF(EXACT(F13,N13),1,0)</f>
        <v>1</v>
      </c>
      <c r="U13" s="264">
        <f t="shared" ref="U13:U76" si="30">IF(O13&lt;=0,0,1)</f>
        <v>1</v>
      </c>
      <c r="V13" s="264">
        <f t="shared" ref="V13:V76" si="31">IF(P13&lt;=0,0,1)</f>
        <v>1</v>
      </c>
      <c r="W13" s="264">
        <f t="shared" ref="W13:W76" si="32">PRODUCT(Q13:V13)</f>
        <v>1</v>
      </c>
      <c r="X13" s="257">
        <f t="shared" ref="X13:X76" si="33">ROUND(P13,0)</f>
        <v>1440125</v>
      </c>
      <c r="Y13" s="258">
        <f t="shared" ref="Y13:Y76" si="34">P13-X13</f>
        <v>0</v>
      </c>
      <c r="AB13" s="305" t="s">
        <v>156</v>
      </c>
      <c r="AC13" s="306" t="s">
        <v>276</v>
      </c>
      <c r="AD13" s="307" t="s">
        <v>157</v>
      </c>
      <c r="AE13" s="307">
        <v>140.5</v>
      </c>
      <c r="AF13" s="308">
        <v>22000</v>
      </c>
      <c r="AG13" s="309">
        <f t="shared" si="2"/>
        <v>3091000</v>
      </c>
      <c r="AH13" s="264">
        <f t="shared" ref="AH13:AH76" si="35">IF(EXACT(C13,AB13),1,0)</f>
        <v>1</v>
      </c>
      <c r="AI13" s="264">
        <f t="shared" ref="AI13:AI76" si="36">IF(EXACT(D13,AC13),1,0)</f>
        <v>1</v>
      </c>
      <c r="AJ13" s="264">
        <f t="shared" ref="AJ13:AJ76" si="37">IF(EXACT(E13,AD13),1,0)</f>
        <v>1</v>
      </c>
      <c r="AK13" s="264">
        <f t="shared" ref="AK13:AK76" si="38">IF(EXACT(F13,AE13),1,0)</f>
        <v>1</v>
      </c>
      <c r="AL13" s="264">
        <f t="shared" ref="AL13:AL19" si="39">IF(AF13&lt;=0,0,1)</f>
        <v>1</v>
      </c>
      <c r="AM13" s="264">
        <f t="shared" ref="AM13:AM19" si="40">IF(AG13&lt;=0,0,1)</f>
        <v>1</v>
      </c>
      <c r="AN13" s="264">
        <f t="shared" ref="AN13:AN76" si="41">PRODUCT(AH13:AM13)</f>
        <v>1</v>
      </c>
      <c r="AO13" s="257">
        <f t="shared" ref="AO13:AO76" si="42">ROUND(AG13,0)</f>
        <v>3091000</v>
      </c>
      <c r="AP13" s="258">
        <f t="shared" ref="AP13:AP76" si="43">AG13-AO13</f>
        <v>0</v>
      </c>
      <c r="AS13" s="305" t="s">
        <v>156</v>
      </c>
      <c r="AT13" s="306" t="s">
        <v>276</v>
      </c>
      <c r="AU13" s="307" t="s">
        <v>157</v>
      </c>
      <c r="AV13" s="307">
        <v>140.5</v>
      </c>
      <c r="AW13" s="308">
        <v>45000</v>
      </c>
      <c r="AX13" s="309">
        <f t="shared" si="4"/>
        <v>6322500</v>
      </c>
      <c r="AY13" s="264">
        <f t="shared" ref="AY13:AY76" si="44">IF(EXACT(C13,AS13),1,0)</f>
        <v>1</v>
      </c>
      <c r="AZ13" s="264">
        <f t="shared" ref="AZ13:AZ76" si="45">IF(EXACT(D13,AT13),1,0)</f>
        <v>1</v>
      </c>
      <c r="BA13" s="264">
        <f t="shared" ref="BA13:BA76" si="46">IF(EXACT(E13,AU13),1,0)</f>
        <v>1</v>
      </c>
      <c r="BB13" s="264">
        <f t="shared" ref="BB13:BB76" si="47">IF(EXACT(F13,AV13),1,0)</f>
        <v>1</v>
      </c>
      <c r="BC13" s="264">
        <f t="shared" ref="BC13:BC19" si="48">IF(AW13&lt;=0,0,1)</f>
        <v>1</v>
      </c>
      <c r="BD13" s="264">
        <f t="shared" ref="BD13:BD19" si="49">IF(AX13&lt;=0,0,1)</f>
        <v>1</v>
      </c>
      <c r="BE13" s="264">
        <f t="shared" ref="BE13:BE76" si="50">PRODUCT(AY13:BD13)</f>
        <v>1</v>
      </c>
      <c r="BF13" s="257">
        <f t="shared" ref="BF13:BF76" si="51">ROUND(AX13,0)</f>
        <v>6322500</v>
      </c>
      <c r="BG13" s="258">
        <f t="shared" ref="BG13:BG76" si="52">AX13-BF13</f>
        <v>0</v>
      </c>
      <c r="BJ13" s="305" t="s">
        <v>156</v>
      </c>
      <c r="BK13" s="306" t="s">
        <v>276</v>
      </c>
      <c r="BL13" s="307" t="s">
        <v>157</v>
      </c>
      <c r="BM13" s="307">
        <v>140.5</v>
      </c>
      <c r="BN13" s="308">
        <v>9300</v>
      </c>
      <c r="BO13" s="309">
        <f t="shared" si="6"/>
        <v>1306650</v>
      </c>
      <c r="BP13" s="264">
        <f t="shared" ref="BP13:BP76" si="53">IF(EXACT(C13,BJ13),1,0)</f>
        <v>1</v>
      </c>
      <c r="BQ13" s="264">
        <f t="shared" ref="BQ13:BQ76" si="54">IF(EXACT(D13,BK13),1,0)</f>
        <v>1</v>
      </c>
      <c r="BR13" s="264">
        <f t="shared" ref="BR13:BR76" si="55">IF(EXACT(E13,BL13),1,0)</f>
        <v>1</v>
      </c>
      <c r="BS13" s="264">
        <f t="shared" ref="BS13:BS76" si="56">IF(EXACT(F13,BM13),1,0)</f>
        <v>1</v>
      </c>
      <c r="BT13" s="264">
        <f t="shared" ref="BT13:BT19" si="57">IF(BN13&lt;=0,0,1)</f>
        <v>1</v>
      </c>
      <c r="BU13" s="264">
        <f t="shared" ref="BU13:BU19" si="58">IF(BO13&lt;=0,0,1)</f>
        <v>1</v>
      </c>
      <c r="BV13" s="264">
        <f t="shared" ref="BV13:BV19" si="59">PRODUCT(BP13:BU13)</f>
        <v>1</v>
      </c>
      <c r="BW13" s="257">
        <f t="shared" ref="BW13:BW76" si="60">ROUND(BO13,0)</f>
        <v>1306650</v>
      </c>
      <c r="BX13" s="258">
        <f t="shared" ref="BX13:BX76" si="61">BO13-BW13</f>
        <v>0</v>
      </c>
      <c r="CA13" s="305" t="s">
        <v>156</v>
      </c>
      <c r="CB13" s="306" t="s">
        <v>276</v>
      </c>
      <c r="CC13" s="307" t="s">
        <v>157</v>
      </c>
      <c r="CD13" s="307">
        <v>140.5</v>
      </c>
      <c r="CE13" s="308">
        <v>22357</v>
      </c>
      <c r="CF13" s="309">
        <f t="shared" si="8"/>
        <v>3141159</v>
      </c>
      <c r="CG13" s="264">
        <f t="shared" ref="CG13:CG76" si="62">IF(EXACT(C13,CA13),1,0)</f>
        <v>1</v>
      </c>
      <c r="CH13" s="264">
        <f t="shared" ref="CH13:CH76" si="63">IF(EXACT(D13,CB13),1,0)</f>
        <v>1</v>
      </c>
      <c r="CI13" s="264">
        <f t="shared" ref="CI13:CI76" si="64">IF(EXACT(E13,CC13),1,0)</f>
        <v>1</v>
      </c>
      <c r="CJ13" s="264">
        <f t="shared" ref="CJ13:CJ76" si="65">IF(EXACT(F13,CD13),1,0)</f>
        <v>1</v>
      </c>
      <c r="CK13" s="264">
        <f t="shared" ref="CK13:CK19" si="66">IF(CE13&lt;=0,0,1)</f>
        <v>1</v>
      </c>
      <c r="CL13" s="264">
        <f t="shared" ref="CL13:CL19" si="67">IF(CF13&lt;=0,0,1)</f>
        <v>1</v>
      </c>
      <c r="CM13" s="264">
        <f t="shared" ref="CM13:CM19" si="68">PRODUCT(CG13:CL13)</f>
        <v>1</v>
      </c>
      <c r="CN13" s="257">
        <f t="shared" ref="CN13:CN76" si="69">ROUND(CF13,0)</f>
        <v>3141159</v>
      </c>
      <c r="CO13" s="258">
        <f t="shared" ref="CO13:CO76" si="70">CF13-CN13</f>
        <v>0</v>
      </c>
      <c r="CR13" s="305" t="s">
        <v>156</v>
      </c>
      <c r="CS13" s="306" t="s">
        <v>276</v>
      </c>
      <c r="CT13" s="307" t="s">
        <v>157</v>
      </c>
      <c r="CU13" s="307">
        <v>140.5</v>
      </c>
      <c r="CV13" s="308">
        <v>9800</v>
      </c>
      <c r="CW13" s="309">
        <f t="shared" si="10"/>
        <v>1376900</v>
      </c>
      <c r="CX13" s="264">
        <f t="shared" ref="CX13:CX76" si="71">IF(EXACT(C13,CR13),1,0)</f>
        <v>1</v>
      </c>
      <c r="CY13" s="264">
        <f t="shared" ref="CY13:CY76" si="72">IF(EXACT(D13,CS13),1,0)</f>
        <v>1</v>
      </c>
      <c r="CZ13" s="264">
        <f t="shared" ref="CZ13:CZ76" si="73">IF(EXACT(E13,CT13),1,0)</f>
        <v>1</v>
      </c>
      <c r="DA13" s="264">
        <f t="shared" ref="DA13:DA76" si="74">IF(EXACT(F13,CU13),1,0)</f>
        <v>1</v>
      </c>
      <c r="DB13" s="264">
        <f t="shared" ref="DB13:DB19" si="75">IF(CV13&lt;=0,0,1)</f>
        <v>1</v>
      </c>
      <c r="DC13" s="264">
        <f t="shared" ref="DC13:DC19" si="76">IF(CW13&lt;=0,0,1)</f>
        <v>1</v>
      </c>
      <c r="DD13" s="264">
        <f t="shared" ref="DD13:DD19" si="77">PRODUCT(CX13:DC13)</f>
        <v>1</v>
      </c>
      <c r="DE13" s="257">
        <f t="shared" ref="DE13:DE76" si="78">ROUND(CW13,0)</f>
        <v>1376900</v>
      </c>
      <c r="DF13" s="258">
        <f t="shared" ref="DF13:DF76" si="79">CW13-DE13</f>
        <v>0</v>
      </c>
      <c r="DI13" s="311" t="s">
        <v>156</v>
      </c>
      <c r="DJ13" s="306" t="s">
        <v>276</v>
      </c>
      <c r="DK13" s="312" t="s">
        <v>157</v>
      </c>
      <c r="DL13" s="312">
        <v>140.5</v>
      </c>
      <c r="DM13" s="313">
        <v>10800</v>
      </c>
      <c r="DN13" s="314">
        <f t="shared" si="12"/>
        <v>1517400</v>
      </c>
      <c r="DO13" s="264">
        <f t="shared" ref="DO13:DO76" si="80">IF(EXACT(C13,DI13),1,0)</f>
        <v>1</v>
      </c>
      <c r="DP13" s="264">
        <f t="shared" ref="DP13:DP76" si="81">IF(EXACT(D13,DJ13),1,0)</f>
        <v>1</v>
      </c>
      <c r="DQ13" s="264">
        <f t="shared" ref="DQ13:DQ76" si="82">IF(EXACT(E13,DK13),1,0)</f>
        <v>1</v>
      </c>
      <c r="DR13" s="264">
        <f t="shared" ref="DR13:DR76" si="83">IF(EXACT(F13,DL13),1,0)</f>
        <v>1</v>
      </c>
      <c r="DS13" s="264">
        <f t="shared" ref="DS13:DS19" si="84">IF(DM13&lt;=0,0,1)</f>
        <v>1</v>
      </c>
      <c r="DT13" s="264">
        <f t="shared" ref="DT13:DT19" si="85">IF(DN13&lt;=0,0,1)</f>
        <v>1</v>
      </c>
      <c r="DU13" s="264">
        <f t="shared" ref="DU13:DU19" si="86">PRODUCT(DO13:DT13)</f>
        <v>1</v>
      </c>
      <c r="DV13" s="257">
        <f t="shared" ref="DV13:DV76" si="87">ROUND(DN13,0)</f>
        <v>1517400</v>
      </c>
      <c r="DW13" s="258">
        <f t="shared" ref="DW13:DW76" si="88">DN13-DV13</f>
        <v>0</v>
      </c>
      <c r="DZ13" s="305" t="s">
        <v>156</v>
      </c>
      <c r="EA13" s="306" t="s">
        <v>276</v>
      </c>
      <c r="EB13" s="307" t="s">
        <v>157</v>
      </c>
      <c r="EC13" s="307">
        <v>140.5</v>
      </c>
      <c r="ED13" s="308">
        <v>70000</v>
      </c>
      <c r="EE13" s="309">
        <f t="shared" si="14"/>
        <v>9835000</v>
      </c>
      <c r="EF13" s="264">
        <f t="shared" ref="EF13:EF76" si="89">IF(EXACT(C13,DZ13),1,0)</f>
        <v>1</v>
      </c>
      <c r="EG13" s="264">
        <f t="shared" ref="EG13:EG76" si="90">IF(EXACT(D13,EA13),1,0)</f>
        <v>1</v>
      </c>
      <c r="EH13" s="264">
        <f t="shared" ref="EH13:EH76" si="91">IF(EXACT(E13,EB13),1,0)</f>
        <v>1</v>
      </c>
      <c r="EI13" s="264">
        <f t="shared" ref="EI13:EI76" si="92">IF(EXACT(F13,EC13),1,0)</f>
        <v>1</v>
      </c>
      <c r="EJ13" s="264">
        <f t="shared" ref="EJ13:EJ19" si="93">IF(ED13&lt;=0,0,1)</f>
        <v>1</v>
      </c>
      <c r="EK13" s="264">
        <f t="shared" ref="EK13:EK19" si="94">IF(EE13&lt;=0,0,1)</f>
        <v>1</v>
      </c>
      <c r="EL13" s="264">
        <f t="shared" ref="EL13:EL19" si="95">PRODUCT(EF13:EK13)</f>
        <v>1</v>
      </c>
      <c r="EM13" s="257">
        <f t="shared" ref="EM13:EM76" si="96">ROUND(EE13,0)</f>
        <v>9835000</v>
      </c>
      <c r="EN13" s="258">
        <f t="shared" ref="EN13:EN76" si="97">EE13-EM13</f>
        <v>0</v>
      </c>
      <c r="EQ13" s="305" t="s">
        <v>156</v>
      </c>
      <c r="ER13" s="306" t="s">
        <v>276</v>
      </c>
      <c r="ES13" s="307" t="s">
        <v>157</v>
      </c>
      <c r="ET13" s="307">
        <v>140.5</v>
      </c>
      <c r="EU13" s="308">
        <v>22000</v>
      </c>
      <c r="EV13" s="309">
        <f t="shared" si="16"/>
        <v>3091000</v>
      </c>
      <c r="EW13" s="264">
        <f t="shared" ref="EW13:EW76" si="98">IF(EXACT(C13,EQ13),1,0)</f>
        <v>1</v>
      </c>
      <c r="EX13" s="264">
        <f t="shared" ref="EX13:EX76" si="99">IF(EXACT(D13,ER13),1,0)</f>
        <v>1</v>
      </c>
      <c r="EY13" s="264">
        <f t="shared" ref="EY13:EY76" si="100">IF(EXACT(E13,ES13),1,0)</f>
        <v>1</v>
      </c>
      <c r="EZ13" s="264">
        <f t="shared" ref="EZ13:EZ76" si="101">IF(EXACT(F13,ET13),1,0)</f>
        <v>1</v>
      </c>
      <c r="FA13" s="264">
        <f t="shared" ref="FA13:FA19" si="102">IF(EU13&lt;=0,0,1)</f>
        <v>1</v>
      </c>
      <c r="FB13" s="264">
        <f t="shared" ref="FB13:FB19" si="103">IF(EV13&lt;=0,0,1)</f>
        <v>1</v>
      </c>
      <c r="FC13" s="264">
        <f t="shared" ref="FC13:FC19" si="104">PRODUCT(EW13:FB13)</f>
        <v>1</v>
      </c>
      <c r="FD13" s="257">
        <f t="shared" ref="FD13:FD76" si="105">ROUND(EV13,0)</f>
        <v>3091000</v>
      </c>
      <c r="FE13" s="258">
        <f t="shared" ref="FE13:FE76" si="106">EV13-FD13</f>
        <v>0</v>
      </c>
      <c r="FH13" s="305" t="s">
        <v>156</v>
      </c>
      <c r="FI13" s="306" t="s">
        <v>276</v>
      </c>
      <c r="FJ13" s="307" t="s">
        <v>157</v>
      </c>
      <c r="FK13" s="307">
        <v>140.5</v>
      </c>
      <c r="FL13" s="308">
        <v>23000</v>
      </c>
      <c r="FM13" s="309">
        <f t="shared" si="18"/>
        <v>3231500</v>
      </c>
      <c r="FN13" s="264">
        <f t="shared" ref="FN13:FN76" si="107">IF(EXACT(C13,FH13),1,0)</f>
        <v>1</v>
      </c>
      <c r="FO13" s="264">
        <f t="shared" ref="FO13:FO76" si="108">IF(EXACT(D13,FI13),1,0)</f>
        <v>1</v>
      </c>
      <c r="FP13" s="264">
        <f t="shared" ref="FP13:FP76" si="109">IF(EXACT(E13,FJ13),1,0)</f>
        <v>1</v>
      </c>
      <c r="FQ13" s="264">
        <f t="shared" ref="FQ13:FQ76" si="110">IF(EXACT(F13,FK13),1,0)</f>
        <v>1</v>
      </c>
      <c r="FR13" s="264">
        <f t="shared" ref="FR13:FR19" si="111">IF(FL13&lt;=0,0,1)</f>
        <v>1</v>
      </c>
      <c r="FS13" s="264">
        <f t="shared" ref="FS13:FS19" si="112">IF(FM13&lt;=0,0,1)</f>
        <v>1</v>
      </c>
      <c r="FT13" s="264">
        <f t="shared" ref="FT13:FT19" si="113">PRODUCT(FN13:FS13)</f>
        <v>1</v>
      </c>
      <c r="FU13" s="257">
        <f t="shared" ref="FU13:FU76" si="114">ROUND(FM13,0)</f>
        <v>3231500</v>
      </c>
      <c r="FV13" s="258">
        <f t="shared" ref="FV13:FV76" si="115">FM13-FU13</f>
        <v>0</v>
      </c>
      <c r="FY13" s="305" t="s">
        <v>156</v>
      </c>
      <c r="FZ13" s="306" t="s">
        <v>276</v>
      </c>
      <c r="GA13" s="307" t="s">
        <v>157</v>
      </c>
      <c r="GB13" s="307">
        <v>140.5</v>
      </c>
      <c r="GC13" s="308">
        <v>25000</v>
      </c>
      <c r="GD13" s="309">
        <f t="shared" si="20"/>
        <v>3512500</v>
      </c>
      <c r="GE13" s="264">
        <f t="shared" ref="GE13:GE76" si="116">IF(EXACT(C13,FY13),1,0)</f>
        <v>1</v>
      </c>
      <c r="GF13" s="264">
        <f t="shared" ref="GF13:GF76" si="117">IF(EXACT(D13,FZ13),1,0)</f>
        <v>1</v>
      </c>
      <c r="GG13" s="264">
        <f t="shared" ref="GG13:GG76" si="118">IF(EXACT(E13,GA13),1,0)</f>
        <v>1</v>
      </c>
      <c r="GH13" s="264">
        <f t="shared" ref="GH13:GH76" si="119">IF(EXACT(F13,GB13),1,0)</f>
        <v>1</v>
      </c>
      <c r="GI13" s="264">
        <f t="shared" ref="GI13:GI19" si="120">IF(GC13&lt;=0,0,1)</f>
        <v>1</v>
      </c>
      <c r="GJ13" s="264">
        <f t="shared" ref="GJ13:GJ19" si="121">IF(GD13&lt;=0,0,1)</f>
        <v>1</v>
      </c>
      <c r="GK13" s="264">
        <f t="shared" ref="GK13:GK19" si="122">PRODUCT(GE13:GJ13)</f>
        <v>1</v>
      </c>
      <c r="GL13" s="257">
        <f t="shared" ref="GL13:GL76" si="123">ROUND(GD13,0)</f>
        <v>3512500</v>
      </c>
      <c r="GM13" s="258">
        <f t="shared" ref="GM13:GM76" si="124">GD13-GL13</f>
        <v>0</v>
      </c>
      <c r="GP13" s="305" t="s">
        <v>156</v>
      </c>
      <c r="GQ13" s="306" t="s">
        <v>276</v>
      </c>
      <c r="GR13" s="307" t="s">
        <v>157</v>
      </c>
      <c r="GS13" s="307">
        <v>140.5</v>
      </c>
      <c r="GT13" s="308">
        <v>22300</v>
      </c>
      <c r="GU13" s="309">
        <f t="shared" si="22"/>
        <v>3133150</v>
      </c>
      <c r="GV13" s="264">
        <f t="shared" ref="GV13:GV76" si="125">IF(EXACT(C13,GP13),1,0)</f>
        <v>1</v>
      </c>
      <c r="GW13" s="264">
        <f t="shared" ref="GW13:GW76" si="126">IF(EXACT(D13,GQ13),1,0)</f>
        <v>1</v>
      </c>
      <c r="GX13" s="264">
        <f t="shared" ref="GX13:GX76" si="127">IF(EXACT(E13,GR13),1,0)</f>
        <v>1</v>
      </c>
      <c r="GY13" s="264">
        <f t="shared" ref="GY13:GY76" si="128">IF(EXACT(F13,GS13),1,0)</f>
        <v>1</v>
      </c>
      <c r="GZ13" s="264">
        <f t="shared" ref="GZ13:GZ19" si="129">IF(GT13&lt;=0,0,1)</f>
        <v>1</v>
      </c>
      <c r="HA13" s="264">
        <f t="shared" ref="HA13:HA19" si="130">IF(GU13&lt;=0,0,1)</f>
        <v>1</v>
      </c>
      <c r="HB13" s="264">
        <f t="shared" ref="HB13:HB19" si="131">PRODUCT(GV13:HA13)</f>
        <v>1</v>
      </c>
      <c r="HC13" s="257">
        <f t="shared" ref="HC13:HC76" si="132">ROUND(GU13,0)</f>
        <v>3133150</v>
      </c>
      <c r="HD13" s="258">
        <f t="shared" ref="HD13:HD76" si="133">GU13-HC13</f>
        <v>0</v>
      </c>
      <c r="HG13" s="305" t="s">
        <v>156</v>
      </c>
      <c r="HH13" s="306" t="s">
        <v>276</v>
      </c>
      <c r="HI13" s="307" t="s">
        <v>157</v>
      </c>
      <c r="HJ13" s="307">
        <v>140.5</v>
      </c>
      <c r="HK13" s="308">
        <v>15869</v>
      </c>
      <c r="HL13" s="309">
        <f t="shared" si="24"/>
        <v>2229595</v>
      </c>
      <c r="HM13" s="264">
        <f t="shared" ref="HM13:HM76" si="134">IF(EXACT(C13,HG13),1,0)</f>
        <v>1</v>
      </c>
      <c r="HN13" s="264">
        <f t="shared" ref="HN13:HN76" si="135">IF(EXACT(D13,HH13),1,0)</f>
        <v>1</v>
      </c>
      <c r="HO13" s="264">
        <f t="shared" ref="HO13:HO76" si="136">IF(EXACT(E13,HI13),1,0)</f>
        <v>1</v>
      </c>
      <c r="HP13" s="264">
        <f t="shared" ref="HP13:HP76" si="137">IF(EXACT(F13,HJ13),1,0)</f>
        <v>1</v>
      </c>
      <c r="HQ13" s="264">
        <f t="shared" ref="HQ13:HQ19" si="138">IF(HK13&lt;=0,0,1)</f>
        <v>1</v>
      </c>
      <c r="HR13" s="264">
        <f t="shared" ref="HR13:HR19" si="139">IF(HL13&lt;=0,0,1)</f>
        <v>1</v>
      </c>
      <c r="HS13" s="264">
        <f t="shared" ref="HS13:HS19" si="140">PRODUCT(HM13:HR13)</f>
        <v>1</v>
      </c>
      <c r="HT13" s="257">
        <f t="shared" ref="HT13:HT76" si="141">ROUND(HL13,0)</f>
        <v>2229595</v>
      </c>
      <c r="HU13" s="258">
        <f t="shared" ref="HU13:HU76" si="142">HL13-HT13</f>
        <v>0</v>
      </c>
    </row>
    <row r="14" spans="3:229" ht="45" customHeight="1" outlineLevel="2">
      <c r="C14" s="305" t="s">
        <v>158</v>
      </c>
      <c r="D14" s="306" t="s">
        <v>277</v>
      </c>
      <c r="E14" s="307" t="s">
        <v>168</v>
      </c>
      <c r="F14" s="307">
        <v>51.800000000000004</v>
      </c>
      <c r="G14" s="308">
        <v>0</v>
      </c>
      <c r="H14" s="309">
        <f t="shared" si="0"/>
        <v>0</v>
      </c>
      <c r="K14" s="305" t="s">
        <v>158</v>
      </c>
      <c r="L14" s="306" t="s">
        <v>277</v>
      </c>
      <c r="M14" s="307" t="s">
        <v>168</v>
      </c>
      <c r="N14" s="307">
        <v>51.800000000000004</v>
      </c>
      <c r="O14" s="308">
        <v>3900</v>
      </c>
      <c r="P14" s="310">
        <f t="shared" si="1"/>
        <v>202020</v>
      </c>
      <c r="Q14" s="180">
        <f t="shared" si="26"/>
        <v>1</v>
      </c>
      <c r="R14" s="180">
        <f t="shared" si="27"/>
        <v>1</v>
      </c>
      <c r="S14" s="180">
        <f t="shared" si="28"/>
        <v>1</v>
      </c>
      <c r="T14" s="180">
        <f t="shared" si="29"/>
        <v>1</v>
      </c>
      <c r="U14" s="264">
        <f t="shared" si="30"/>
        <v>1</v>
      </c>
      <c r="V14" s="264">
        <f t="shared" si="31"/>
        <v>1</v>
      </c>
      <c r="W14" s="264">
        <f t="shared" si="32"/>
        <v>1</v>
      </c>
      <c r="X14" s="257">
        <f t="shared" si="33"/>
        <v>202020</v>
      </c>
      <c r="Y14" s="258">
        <f t="shared" si="34"/>
        <v>0</v>
      </c>
      <c r="AB14" s="305" t="s">
        <v>158</v>
      </c>
      <c r="AC14" s="306" t="s">
        <v>277</v>
      </c>
      <c r="AD14" s="307" t="s">
        <v>168</v>
      </c>
      <c r="AE14" s="307">
        <v>51.800000000000004</v>
      </c>
      <c r="AF14" s="308">
        <v>12000</v>
      </c>
      <c r="AG14" s="309">
        <f t="shared" si="2"/>
        <v>621600</v>
      </c>
      <c r="AH14" s="264">
        <f t="shared" si="35"/>
        <v>1</v>
      </c>
      <c r="AI14" s="264">
        <f t="shared" si="36"/>
        <v>1</v>
      </c>
      <c r="AJ14" s="264">
        <f t="shared" si="37"/>
        <v>1</v>
      </c>
      <c r="AK14" s="264">
        <f t="shared" si="38"/>
        <v>1</v>
      </c>
      <c r="AL14" s="264">
        <f t="shared" si="39"/>
        <v>1</v>
      </c>
      <c r="AM14" s="264">
        <f t="shared" si="40"/>
        <v>1</v>
      </c>
      <c r="AN14" s="264">
        <f t="shared" si="41"/>
        <v>1</v>
      </c>
      <c r="AO14" s="257">
        <f t="shared" si="42"/>
        <v>621600</v>
      </c>
      <c r="AP14" s="258">
        <f t="shared" si="43"/>
        <v>0</v>
      </c>
      <c r="AS14" s="305" t="s">
        <v>158</v>
      </c>
      <c r="AT14" s="306" t="s">
        <v>277</v>
      </c>
      <c r="AU14" s="307" t="s">
        <v>168</v>
      </c>
      <c r="AV14" s="307">
        <v>51.800000000000004</v>
      </c>
      <c r="AW14" s="308">
        <v>6500</v>
      </c>
      <c r="AX14" s="309">
        <f t="shared" si="4"/>
        <v>336700</v>
      </c>
      <c r="AY14" s="264">
        <f t="shared" si="44"/>
        <v>1</v>
      </c>
      <c r="AZ14" s="264">
        <f t="shared" si="45"/>
        <v>1</v>
      </c>
      <c r="BA14" s="264">
        <f t="shared" si="46"/>
        <v>1</v>
      </c>
      <c r="BB14" s="264">
        <f t="shared" si="47"/>
        <v>1</v>
      </c>
      <c r="BC14" s="264">
        <f t="shared" si="48"/>
        <v>1</v>
      </c>
      <c r="BD14" s="264">
        <f t="shared" si="49"/>
        <v>1</v>
      </c>
      <c r="BE14" s="264">
        <f t="shared" si="50"/>
        <v>1</v>
      </c>
      <c r="BF14" s="257">
        <f t="shared" si="51"/>
        <v>336700</v>
      </c>
      <c r="BG14" s="258">
        <f t="shared" si="52"/>
        <v>0</v>
      </c>
      <c r="BJ14" s="305" t="s">
        <v>158</v>
      </c>
      <c r="BK14" s="306" t="s">
        <v>277</v>
      </c>
      <c r="BL14" s="307" t="s">
        <v>168</v>
      </c>
      <c r="BM14" s="307">
        <v>51.800000000000004</v>
      </c>
      <c r="BN14" s="308">
        <v>5000</v>
      </c>
      <c r="BO14" s="309">
        <f t="shared" si="6"/>
        <v>259000</v>
      </c>
      <c r="BP14" s="264">
        <f t="shared" si="53"/>
        <v>1</v>
      </c>
      <c r="BQ14" s="264">
        <f t="shared" si="54"/>
        <v>1</v>
      </c>
      <c r="BR14" s="264">
        <f t="shared" si="55"/>
        <v>1</v>
      </c>
      <c r="BS14" s="264">
        <f t="shared" si="56"/>
        <v>1</v>
      </c>
      <c r="BT14" s="264">
        <f t="shared" si="57"/>
        <v>1</v>
      </c>
      <c r="BU14" s="264">
        <f t="shared" si="58"/>
        <v>1</v>
      </c>
      <c r="BV14" s="264">
        <f t="shared" si="59"/>
        <v>1</v>
      </c>
      <c r="BW14" s="257">
        <f t="shared" si="60"/>
        <v>259000</v>
      </c>
      <c r="BX14" s="258">
        <f t="shared" si="61"/>
        <v>0</v>
      </c>
      <c r="CA14" s="305" t="s">
        <v>158</v>
      </c>
      <c r="CB14" s="306" t="s">
        <v>277</v>
      </c>
      <c r="CC14" s="307" t="s">
        <v>168</v>
      </c>
      <c r="CD14" s="307">
        <v>51.800000000000004</v>
      </c>
      <c r="CE14" s="308">
        <v>6557</v>
      </c>
      <c r="CF14" s="309">
        <f t="shared" si="8"/>
        <v>339653</v>
      </c>
      <c r="CG14" s="264">
        <f t="shared" si="62"/>
        <v>1</v>
      </c>
      <c r="CH14" s="264">
        <f t="shared" si="63"/>
        <v>1</v>
      </c>
      <c r="CI14" s="264">
        <f t="shared" si="64"/>
        <v>1</v>
      </c>
      <c r="CJ14" s="264">
        <f t="shared" si="65"/>
        <v>1</v>
      </c>
      <c r="CK14" s="264">
        <f t="shared" si="66"/>
        <v>1</v>
      </c>
      <c r="CL14" s="264">
        <f t="shared" si="67"/>
        <v>1</v>
      </c>
      <c r="CM14" s="264">
        <f t="shared" si="68"/>
        <v>1</v>
      </c>
      <c r="CN14" s="257">
        <f t="shared" si="69"/>
        <v>339653</v>
      </c>
      <c r="CO14" s="258">
        <f t="shared" si="70"/>
        <v>0</v>
      </c>
      <c r="CR14" s="305" t="s">
        <v>158</v>
      </c>
      <c r="CS14" s="306" t="s">
        <v>277</v>
      </c>
      <c r="CT14" s="307" t="s">
        <v>168</v>
      </c>
      <c r="CU14" s="307">
        <v>51.800000000000004</v>
      </c>
      <c r="CV14" s="308">
        <v>7800</v>
      </c>
      <c r="CW14" s="309">
        <f t="shared" si="10"/>
        <v>404040</v>
      </c>
      <c r="CX14" s="264">
        <f t="shared" si="71"/>
        <v>1</v>
      </c>
      <c r="CY14" s="264">
        <f t="shared" si="72"/>
        <v>1</v>
      </c>
      <c r="CZ14" s="264">
        <f t="shared" si="73"/>
        <v>1</v>
      </c>
      <c r="DA14" s="264">
        <f t="shared" si="74"/>
        <v>1</v>
      </c>
      <c r="DB14" s="264">
        <f t="shared" si="75"/>
        <v>1</v>
      </c>
      <c r="DC14" s="264">
        <f t="shared" si="76"/>
        <v>1</v>
      </c>
      <c r="DD14" s="264">
        <f t="shared" si="77"/>
        <v>1</v>
      </c>
      <c r="DE14" s="257">
        <f t="shared" si="78"/>
        <v>404040</v>
      </c>
      <c r="DF14" s="258">
        <f t="shared" si="79"/>
        <v>0</v>
      </c>
      <c r="DI14" s="311" t="s">
        <v>158</v>
      </c>
      <c r="DJ14" s="306" t="s">
        <v>277</v>
      </c>
      <c r="DK14" s="312" t="s">
        <v>168</v>
      </c>
      <c r="DL14" s="312">
        <v>51.800000000000004</v>
      </c>
      <c r="DM14" s="313">
        <v>5500</v>
      </c>
      <c r="DN14" s="314">
        <f t="shared" si="12"/>
        <v>284900</v>
      </c>
      <c r="DO14" s="264">
        <f t="shared" si="80"/>
        <v>1</v>
      </c>
      <c r="DP14" s="264">
        <f t="shared" si="81"/>
        <v>1</v>
      </c>
      <c r="DQ14" s="264">
        <f t="shared" si="82"/>
        <v>1</v>
      </c>
      <c r="DR14" s="264">
        <f t="shared" si="83"/>
        <v>1</v>
      </c>
      <c r="DS14" s="264">
        <f t="shared" si="84"/>
        <v>1</v>
      </c>
      <c r="DT14" s="264">
        <f t="shared" si="85"/>
        <v>1</v>
      </c>
      <c r="DU14" s="264">
        <f t="shared" si="86"/>
        <v>1</v>
      </c>
      <c r="DV14" s="257">
        <f t="shared" si="87"/>
        <v>284900</v>
      </c>
      <c r="DW14" s="258">
        <f t="shared" si="88"/>
        <v>0</v>
      </c>
      <c r="DZ14" s="305" t="s">
        <v>158</v>
      </c>
      <c r="EA14" s="306" t="s">
        <v>277</v>
      </c>
      <c r="EB14" s="307" t="s">
        <v>168</v>
      </c>
      <c r="EC14" s="307">
        <v>51.800000000000004</v>
      </c>
      <c r="ED14" s="308">
        <v>50000</v>
      </c>
      <c r="EE14" s="309">
        <f t="shared" si="14"/>
        <v>2590000</v>
      </c>
      <c r="EF14" s="264">
        <f t="shared" si="89"/>
        <v>1</v>
      </c>
      <c r="EG14" s="264">
        <f t="shared" si="90"/>
        <v>1</v>
      </c>
      <c r="EH14" s="264">
        <f t="shared" si="91"/>
        <v>1</v>
      </c>
      <c r="EI14" s="264">
        <f t="shared" si="92"/>
        <v>1</v>
      </c>
      <c r="EJ14" s="264">
        <f t="shared" si="93"/>
        <v>1</v>
      </c>
      <c r="EK14" s="264">
        <f t="shared" si="94"/>
        <v>1</v>
      </c>
      <c r="EL14" s="264">
        <f t="shared" si="95"/>
        <v>1</v>
      </c>
      <c r="EM14" s="257">
        <f t="shared" si="96"/>
        <v>2590000</v>
      </c>
      <c r="EN14" s="258">
        <f t="shared" si="97"/>
        <v>0</v>
      </c>
      <c r="EQ14" s="305" t="s">
        <v>158</v>
      </c>
      <c r="ER14" s="306" t="s">
        <v>277</v>
      </c>
      <c r="ES14" s="307" t="s">
        <v>168</v>
      </c>
      <c r="ET14" s="307">
        <v>51.800000000000004</v>
      </c>
      <c r="EU14" s="308">
        <v>8000</v>
      </c>
      <c r="EV14" s="309">
        <f t="shared" si="16"/>
        <v>414400</v>
      </c>
      <c r="EW14" s="264">
        <f t="shared" si="98"/>
        <v>1</v>
      </c>
      <c r="EX14" s="264">
        <f t="shared" si="99"/>
        <v>1</v>
      </c>
      <c r="EY14" s="264">
        <f t="shared" si="100"/>
        <v>1</v>
      </c>
      <c r="EZ14" s="264">
        <f t="shared" si="101"/>
        <v>1</v>
      </c>
      <c r="FA14" s="264">
        <f t="shared" si="102"/>
        <v>1</v>
      </c>
      <c r="FB14" s="264">
        <f t="shared" si="103"/>
        <v>1</v>
      </c>
      <c r="FC14" s="264">
        <f t="shared" si="104"/>
        <v>1</v>
      </c>
      <c r="FD14" s="257">
        <f t="shared" si="105"/>
        <v>414400</v>
      </c>
      <c r="FE14" s="258">
        <f t="shared" si="106"/>
        <v>0</v>
      </c>
      <c r="FH14" s="305" t="s">
        <v>158</v>
      </c>
      <c r="FI14" s="306" t="s">
        <v>277</v>
      </c>
      <c r="FJ14" s="307" t="s">
        <v>168</v>
      </c>
      <c r="FK14" s="307">
        <v>51.800000000000004</v>
      </c>
      <c r="FL14" s="308">
        <v>8500</v>
      </c>
      <c r="FM14" s="309">
        <f t="shared" si="18"/>
        <v>440300</v>
      </c>
      <c r="FN14" s="264">
        <f t="shared" si="107"/>
        <v>1</v>
      </c>
      <c r="FO14" s="264">
        <f t="shared" si="108"/>
        <v>1</v>
      </c>
      <c r="FP14" s="264">
        <f t="shared" si="109"/>
        <v>1</v>
      </c>
      <c r="FQ14" s="264">
        <f t="shared" si="110"/>
        <v>1</v>
      </c>
      <c r="FR14" s="264">
        <f t="shared" si="111"/>
        <v>1</v>
      </c>
      <c r="FS14" s="264">
        <f t="shared" si="112"/>
        <v>1</v>
      </c>
      <c r="FT14" s="264">
        <f t="shared" si="113"/>
        <v>1</v>
      </c>
      <c r="FU14" s="257">
        <f t="shared" si="114"/>
        <v>440300</v>
      </c>
      <c r="FV14" s="258">
        <f t="shared" si="115"/>
        <v>0</v>
      </c>
      <c r="FY14" s="305" t="s">
        <v>158</v>
      </c>
      <c r="FZ14" s="306" t="s">
        <v>277</v>
      </c>
      <c r="GA14" s="307" t="s">
        <v>168</v>
      </c>
      <c r="GB14" s="307">
        <v>51.800000000000004</v>
      </c>
      <c r="GC14" s="308">
        <v>15000</v>
      </c>
      <c r="GD14" s="309">
        <f t="shared" si="20"/>
        <v>777000</v>
      </c>
      <c r="GE14" s="264">
        <f t="shared" si="116"/>
        <v>1</v>
      </c>
      <c r="GF14" s="264">
        <f t="shared" si="117"/>
        <v>1</v>
      </c>
      <c r="GG14" s="264">
        <f t="shared" si="118"/>
        <v>1</v>
      </c>
      <c r="GH14" s="264">
        <f t="shared" si="119"/>
        <v>1</v>
      </c>
      <c r="GI14" s="264">
        <f t="shared" si="120"/>
        <v>1</v>
      </c>
      <c r="GJ14" s="264">
        <f t="shared" si="121"/>
        <v>1</v>
      </c>
      <c r="GK14" s="264">
        <f t="shared" si="122"/>
        <v>1</v>
      </c>
      <c r="GL14" s="257">
        <f t="shared" si="123"/>
        <v>777000</v>
      </c>
      <c r="GM14" s="258">
        <f t="shared" si="124"/>
        <v>0</v>
      </c>
      <c r="GP14" s="305" t="s">
        <v>158</v>
      </c>
      <c r="GQ14" s="306" t="s">
        <v>277</v>
      </c>
      <c r="GR14" s="307" t="s">
        <v>168</v>
      </c>
      <c r="GS14" s="307">
        <v>51.800000000000004</v>
      </c>
      <c r="GT14" s="308">
        <v>8250</v>
      </c>
      <c r="GU14" s="309">
        <f t="shared" si="22"/>
        <v>427350</v>
      </c>
      <c r="GV14" s="264">
        <f t="shared" si="125"/>
        <v>1</v>
      </c>
      <c r="GW14" s="264">
        <f t="shared" si="126"/>
        <v>1</v>
      </c>
      <c r="GX14" s="264">
        <f t="shared" si="127"/>
        <v>1</v>
      </c>
      <c r="GY14" s="264">
        <f t="shared" si="128"/>
        <v>1</v>
      </c>
      <c r="GZ14" s="264">
        <f t="shared" si="129"/>
        <v>1</v>
      </c>
      <c r="HA14" s="264">
        <f t="shared" si="130"/>
        <v>1</v>
      </c>
      <c r="HB14" s="264">
        <f t="shared" si="131"/>
        <v>1</v>
      </c>
      <c r="HC14" s="257">
        <f t="shared" si="132"/>
        <v>427350</v>
      </c>
      <c r="HD14" s="258">
        <f t="shared" si="133"/>
        <v>0</v>
      </c>
      <c r="HG14" s="305" t="s">
        <v>158</v>
      </c>
      <c r="HH14" s="306" t="s">
        <v>277</v>
      </c>
      <c r="HI14" s="307" t="s">
        <v>168</v>
      </c>
      <c r="HJ14" s="307">
        <v>51.800000000000004</v>
      </c>
      <c r="HK14" s="308">
        <v>12207</v>
      </c>
      <c r="HL14" s="309">
        <f t="shared" si="24"/>
        <v>632323</v>
      </c>
      <c r="HM14" s="264">
        <f t="shared" si="134"/>
        <v>1</v>
      </c>
      <c r="HN14" s="264">
        <f t="shared" si="135"/>
        <v>1</v>
      </c>
      <c r="HO14" s="264">
        <f t="shared" si="136"/>
        <v>1</v>
      </c>
      <c r="HP14" s="264">
        <f t="shared" si="137"/>
        <v>1</v>
      </c>
      <c r="HQ14" s="264">
        <f t="shared" si="138"/>
        <v>1</v>
      </c>
      <c r="HR14" s="264">
        <f t="shared" si="139"/>
        <v>1</v>
      </c>
      <c r="HS14" s="264">
        <f t="shared" si="140"/>
        <v>1</v>
      </c>
      <c r="HT14" s="257">
        <f t="shared" si="141"/>
        <v>632323</v>
      </c>
      <c r="HU14" s="258">
        <f t="shared" si="142"/>
        <v>0</v>
      </c>
    </row>
    <row r="15" spans="3:229" ht="48.75" customHeight="1" outlineLevel="2">
      <c r="C15" s="305" t="s">
        <v>278</v>
      </c>
      <c r="D15" s="306" t="s">
        <v>279</v>
      </c>
      <c r="E15" s="307" t="s">
        <v>168</v>
      </c>
      <c r="F15" s="307">
        <v>13.9</v>
      </c>
      <c r="G15" s="308">
        <v>0</v>
      </c>
      <c r="H15" s="309">
        <f t="shared" si="0"/>
        <v>0</v>
      </c>
      <c r="K15" s="305" t="s">
        <v>278</v>
      </c>
      <c r="L15" s="306" t="s">
        <v>279</v>
      </c>
      <c r="M15" s="307" t="s">
        <v>168</v>
      </c>
      <c r="N15" s="307">
        <v>13.9</v>
      </c>
      <c r="O15" s="308">
        <v>66100</v>
      </c>
      <c r="P15" s="310">
        <f t="shared" si="1"/>
        <v>918790</v>
      </c>
      <c r="Q15" s="180">
        <f t="shared" si="26"/>
        <v>1</v>
      </c>
      <c r="R15" s="180">
        <f t="shared" si="27"/>
        <v>1</v>
      </c>
      <c r="S15" s="180">
        <f t="shared" si="28"/>
        <v>1</v>
      </c>
      <c r="T15" s="180">
        <f t="shared" si="29"/>
        <v>1</v>
      </c>
      <c r="U15" s="264">
        <f t="shared" si="30"/>
        <v>1</v>
      </c>
      <c r="V15" s="264">
        <f t="shared" si="31"/>
        <v>1</v>
      </c>
      <c r="W15" s="264">
        <f t="shared" si="32"/>
        <v>1</v>
      </c>
      <c r="X15" s="257">
        <f t="shared" si="33"/>
        <v>918790</v>
      </c>
      <c r="Y15" s="258">
        <f t="shared" si="34"/>
        <v>0</v>
      </c>
      <c r="AB15" s="305" t="s">
        <v>278</v>
      </c>
      <c r="AC15" s="306" t="s">
        <v>279</v>
      </c>
      <c r="AD15" s="307" t="s">
        <v>168</v>
      </c>
      <c r="AE15" s="307">
        <v>13.9</v>
      </c>
      <c r="AF15" s="308">
        <v>25000</v>
      </c>
      <c r="AG15" s="309">
        <f t="shared" si="2"/>
        <v>347500</v>
      </c>
      <c r="AH15" s="264">
        <f t="shared" si="35"/>
        <v>1</v>
      </c>
      <c r="AI15" s="264">
        <f t="shared" si="36"/>
        <v>1</v>
      </c>
      <c r="AJ15" s="264">
        <f t="shared" si="37"/>
        <v>1</v>
      </c>
      <c r="AK15" s="264">
        <f t="shared" si="38"/>
        <v>1</v>
      </c>
      <c r="AL15" s="264">
        <f t="shared" si="39"/>
        <v>1</v>
      </c>
      <c r="AM15" s="264">
        <f t="shared" si="40"/>
        <v>1</v>
      </c>
      <c r="AN15" s="264">
        <f t="shared" si="41"/>
        <v>1</v>
      </c>
      <c r="AO15" s="257">
        <f t="shared" si="42"/>
        <v>347500</v>
      </c>
      <c r="AP15" s="258">
        <f t="shared" si="43"/>
        <v>0</v>
      </c>
      <c r="AS15" s="305" t="s">
        <v>278</v>
      </c>
      <c r="AT15" s="306" t="s">
        <v>279</v>
      </c>
      <c r="AU15" s="307" t="s">
        <v>168</v>
      </c>
      <c r="AV15" s="307">
        <v>13.9</v>
      </c>
      <c r="AW15" s="308">
        <v>35000</v>
      </c>
      <c r="AX15" s="309">
        <f t="shared" si="4"/>
        <v>486500</v>
      </c>
      <c r="AY15" s="264">
        <f t="shared" si="44"/>
        <v>1</v>
      </c>
      <c r="AZ15" s="264">
        <f t="shared" si="45"/>
        <v>1</v>
      </c>
      <c r="BA15" s="264">
        <f t="shared" si="46"/>
        <v>1</v>
      </c>
      <c r="BB15" s="264">
        <f t="shared" si="47"/>
        <v>1</v>
      </c>
      <c r="BC15" s="264">
        <f t="shared" si="48"/>
        <v>1</v>
      </c>
      <c r="BD15" s="264">
        <f t="shared" si="49"/>
        <v>1</v>
      </c>
      <c r="BE15" s="264">
        <f t="shared" si="50"/>
        <v>1</v>
      </c>
      <c r="BF15" s="257">
        <f t="shared" si="51"/>
        <v>486500</v>
      </c>
      <c r="BG15" s="258">
        <f t="shared" si="52"/>
        <v>0</v>
      </c>
      <c r="BJ15" s="305" t="s">
        <v>278</v>
      </c>
      <c r="BK15" s="306" t="s">
        <v>279</v>
      </c>
      <c r="BL15" s="307" t="s">
        <v>168</v>
      </c>
      <c r="BM15" s="307">
        <v>13.9</v>
      </c>
      <c r="BN15" s="308">
        <v>65300</v>
      </c>
      <c r="BO15" s="309">
        <f t="shared" si="6"/>
        <v>907670</v>
      </c>
      <c r="BP15" s="264">
        <f t="shared" si="53"/>
        <v>1</v>
      </c>
      <c r="BQ15" s="264">
        <f t="shared" si="54"/>
        <v>1</v>
      </c>
      <c r="BR15" s="264">
        <f t="shared" si="55"/>
        <v>1</v>
      </c>
      <c r="BS15" s="264">
        <f t="shared" si="56"/>
        <v>1</v>
      </c>
      <c r="BT15" s="264">
        <f t="shared" si="57"/>
        <v>1</v>
      </c>
      <c r="BU15" s="264">
        <f t="shared" si="58"/>
        <v>1</v>
      </c>
      <c r="BV15" s="264">
        <f t="shared" si="59"/>
        <v>1</v>
      </c>
      <c r="BW15" s="257">
        <f t="shared" si="60"/>
        <v>907670</v>
      </c>
      <c r="BX15" s="258">
        <f t="shared" si="61"/>
        <v>0</v>
      </c>
      <c r="CA15" s="305" t="s">
        <v>278</v>
      </c>
      <c r="CB15" s="306" t="s">
        <v>279</v>
      </c>
      <c r="CC15" s="307" t="s">
        <v>168</v>
      </c>
      <c r="CD15" s="307">
        <v>13.9</v>
      </c>
      <c r="CE15" s="308">
        <v>112970</v>
      </c>
      <c r="CF15" s="309">
        <f t="shared" si="8"/>
        <v>1570283</v>
      </c>
      <c r="CG15" s="264">
        <f t="shared" si="62"/>
        <v>1</v>
      </c>
      <c r="CH15" s="264">
        <f t="shared" si="63"/>
        <v>1</v>
      </c>
      <c r="CI15" s="264">
        <f t="shared" si="64"/>
        <v>1</v>
      </c>
      <c r="CJ15" s="264">
        <f t="shared" si="65"/>
        <v>1</v>
      </c>
      <c r="CK15" s="264">
        <f t="shared" si="66"/>
        <v>1</v>
      </c>
      <c r="CL15" s="264">
        <f t="shared" si="67"/>
        <v>1</v>
      </c>
      <c r="CM15" s="264">
        <f t="shared" si="68"/>
        <v>1</v>
      </c>
      <c r="CN15" s="257">
        <f t="shared" si="69"/>
        <v>1570283</v>
      </c>
      <c r="CO15" s="258">
        <f t="shared" si="70"/>
        <v>0</v>
      </c>
      <c r="CR15" s="305" t="s">
        <v>278</v>
      </c>
      <c r="CS15" s="306" t="s">
        <v>279</v>
      </c>
      <c r="CT15" s="307" t="s">
        <v>168</v>
      </c>
      <c r="CU15" s="307">
        <v>13.9</v>
      </c>
      <c r="CV15" s="308">
        <v>14000</v>
      </c>
      <c r="CW15" s="309">
        <f t="shared" si="10"/>
        <v>194600</v>
      </c>
      <c r="CX15" s="264">
        <f t="shared" si="71"/>
        <v>1</v>
      </c>
      <c r="CY15" s="264">
        <f t="shared" si="72"/>
        <v>1</v>
      </c>
      <c r="CZ15" s="264">
        <f t="shared" si="73"/>
        <v>1</v>
      </c>
      <c r="DA15" s="264">
        <f t="shared" si="74"/>
        <v>1</v>
      </c>
      <c r="DB15" s="264">
        <f t="shared" si="75"/>
        <v>1</v>
      </c>
      <c r="DC15" s="264">
        <f t="shared" si="76"/>
        <v>1</v>
      </c>
      <c r="DD15" s="264">
        <f t="shared" si="77"/>
        <v>1</v>
      </c>
      <c r="DE15" s="257">
        <f t="shared" si="78"/>
        <v>194600</v>
      </c>
      <c r="DF15" s="258">
        <f t="shared" si="79"/>
        <v>0</v>
      </c>
      <c r="DI15" s="311" t="s">
        <v>278</v>
      </c>
      <c r="DJ15" s="306" t="s">
        <v>279</v>
      </c>
      <c r="DK15" s="312" t="s">
        <v>168</v>
      </c>
      <c r="DL15" s="312">
        <v>13.9</v>
      </c>
      <c r="DM15" s="313">
        <v>13000</v>
      </c>
      <c r="DN15" s="314">
        <f t="shared" si="12"/>
        <v>180700</v>
      </c>
      <c r="DO15" s="264">
        <f t="shared" si="80"/>
        <v>1</v>
      </c>
      <c r="DP15" s="264">
        <f t="shared" si="81"/>
        <v>1</v>
      </c>
      <c r="DQ15" s="264">
        <f t="shared" si="82"/>
        <v>1</v>
      </c>
      <c r="DR15" s="264">
        <f t="shared" si="83"/>
        <v>1</v>
      </c>
      <c r="DS15" s="264">
        <f t="shared" si="84"/>
        <v>1</v>
      </c>
      <c r="DT15" s="264">
        <f t="shared" si="85"/>
        <v>1</v>
      </c>
      <c r="DU15" s="264">
        <f t="shared" si="86"/>
        <v>1</v>
      </c>
      <c r="DV15" s="257">
        <f t="shared" si="87"/>
        <v>180700</v>
      </c>
      <c r="DW15" s="258">
        <f t="shared" si="88"/>
        <v>0</v>
      </c>
      <c r="DZ15" s="305" t="s">
        <v>278</v>
      </c>
      <c r="EA15" s="306" t="s">
        <v>279</v>
      </c>
      <c r="EB15" s="307" t="s">
        <v>168</v>
      </c>
      <c r="EC15" s="307">
        <v>13.9</v>
      </c>
      <c r="ED15" s="308">
        <v>80000</v>
      </c>
      <c r="EE15" s="309">
        <f t="shared" si="14"/>
        <v>1112000</v>
      </c>
      <c r="EF15" s="264">
        <f t="shared" si="89"/>
        <v>1</v>
      </c>
      <c r="EG15" s="264">
        <f t="shared" si="90"/>
        <v>1</v>
      </c>
      <c r="EH15" s="264">
        <f t="shared" si="91"/>
        <v>1</v>
      </c>
      <c r="EI15" s="264">
        <f t="shared" si="92"/>
        <v>1</v>
      </c>
      <c r="EJ15" s="264">
        <f t="shared" si="93"/>
        <v>1</v>
      </c>
      <c r="EK15" s="264">
        <f t="shared" si="94"/>
        <v>1</v>
      </c>
      <c r="EL15" s="264">
        <f t="shared" si="95"/>
        <v>1</v>
      </c>
      <c r="EM15" s="257">
        <f t="shared" si="96"/>
        <v>1112000</v>
      </c>
      <c r="EN15" s="258">
        <f t="shared" si="97"/>
        <v>0</v>
      </c>
      <c r="EQ15" s="305" t="s">
        <v>278</v>
      </c>
      <c r="ER15" s="306" t="s">
        <v>279</v>
      </c>
      <c r="ES15" s="307" t="s">
        <v>168</v>
      </c>
      <c r="ET15" s="307">
        <v>13.9</v>
      </c>
      <c r="EU15" s="308">
        <v>25000</v>
      </c>
      <c r="EV15" s="309">
        <f t="shared" si="16"/>
        <v>347500</v>
      </c>
      <c r="EW15" s="264">
        <f t="shared" si="98"/>
        <v>1</v>
      </c>
      <c r="EX15" s="264">
        <f t="shared" si="99"/>
        <v>1</v>
      </c>
      <c r="EY15" s="264">
        <f t="shared" si="100"/>
        <v>1</v>
      </c>
      <c r="EZ15" s="264">
        <f t="shared" si="101"/>
        <v>1</v>
      </c>
      <c r="FA15" s="264">
        <f t="shared" si="102"/>
        <v>1</v>
      </c>
      <c r="FB15" s="264">
        <f t="shared" si="103"/>
        <v>1</v>
      </c>
      <c r="FC15" s="264">
        <f t="shared" si="104"/>
        <v>1</v>
      </c>
      <c r="FD15" s="257">
        <f t="shared" si="105"/>
        <v>347500</v>
      </c>
      <c r="FE15" s="258">
        <f t="shared" si="106"/>
        <v>0</v>
      </c>
      <c r="FH15" s="305" t="s">
        <v>278</v>
      </c>
      <c r="FI15" s="306" t="s">
        <v>279</v>
      </c>
      <c r="FJ15" s="307" t="s">
        <v>168</v>
      </c>
      <c r="FK15" s="307">
        <v>13.9</v>
      </c>
      <c r="FL15" s="308">
        <v>24000</v>
      </c>
      <c r="FM15" s="309">
        <f t="shared" si="18"/>
        <v>333600</v>
      </c>
      <c r="FN15" s="264">
        <f t="shared" si="107"/>
        <v>1</v>
      </c>
      <c r="FO15" s="264">
        <f t="shared" si="108"/>
        <v>1</v>
      </c>
      <c r="FP15" s="264">
        <f t="shared" si="109"/>
        <v>1</v>
      </c>
      <c r="FQ15" s="264">
        <f t="shared" si="110"/>
        <v>1</v>
      </c>
      <c r="FR15" s="264">
        <f t="shared" si="111"/>
        <v>1</v>
      </c>
      <c r="FS15" s="264">
        <f t="shared" si="112"/>
        <v>1</v>
      </c>
      <c r="FT15" s="264">
        <f t="shared" si="113"/>
        <v>1</v>
      </c>
      <c r="FU15" s="257">
        <f t="shared" si="114"/>
        <v>333600</v>
      </c>
      <c r="FV15" s="258">
        <f t="shared" si="115"/>
        <v>0</v>
      </c>
      <c r="FY15" s="305" t="s">
        <v>278</v>
      </c>
      <c r="FZ15" s="306" t="s">
        <v>279</v>
      </c>
      <c r="GA15" s="307" t="s">
        <v>168</v>
      </c>
      <c r="GB15" s="307">
        <v>13.9</v>
      </c>
      <c r="GC15" s="308">
        <v>35000</v>
      </c>
      <c r="GD15" s="309">
        <f t="shared" si="20"/>
        <v>486500</v>
      </c>
      <c r="GE15" s="264">
        <f t="shared" si="116"/>
        <v>1</v>
      </c>
      <c r="GF15" s="264">
        <f t="shared" si="117"/>
        <v>1</v>
      </c>
      <c r="GG15" s="264">
        <f t="shared" si="118"/>
        <v>1</v>
      </c>
      <c r="GH15" s="264">
        <f t="shared" si="119"/>
        <v>1</v>
      </c>
      <c r="GI15" s="264">
        <f t="shared" si="120"/>
        <v>1</v>
      </c>
      <c r="GJ15" s="264">
        <f t="shared" si="121"/>
        <v>1</v>
      </c>
      <c r="GK15" s="264">
        <f t="shared" si="122"/>
        <v>1</v>
      </c>
      <c r="GL15" s="257">
        <f t="shared" si="123"/>
        <v>486500</v>
      </c>
      <c r="GM15" s="258">
        <f t="shared" si="124"/>
        <v>0</v>
      </c>
      <c r="GP15" s="305" t="s">
        <v>278</v>
      </c>
      <c r="GQ15" s="306" t="s">
        <v>279</v>
      </c>
      <c r="GR15" s="307" t="s">
        <v>168</v>
      </c>
      <c r="GS15" s="307">
        <v>13.9</v>
      </c>
      <c r="GT15" s="308">
        <v>23250</v>
      </c>
      <c r="GU15" s="309">
        <f t="shared" si="22"/>
        <v>323175</v>
      </c>
      <c r="GV15" s="264">
        <f t="shared" si="125"/>
        <v>1</v>
      </c>
      <c r="GW15" s="264">
        <f t="shared" si="126"/>
        <v>1</v>
      </c>
      <c r="GX15" s="264">
        <f t="shared" si="127"/>
        <v>1</v>
      </c>
      <c r="GY15" s="264">
        <f t="shared" si="128"/>
        <v>1</v>
      </c>
      <c r="GZ15" s="264">
        <f t="shared" si="129"/>
        <v>1</v>
      </c>
      <c r="HA15" s="264">
        <f t="shared" si="130"/>
        <v>1</v>
      </c>
      <c r="HB15" s="264">
        <f t="shared" si="131"/>
        <v>1</v>
      </c>
      <c r="HC15" s="257">
        <f t="shared" si="132"/>
        <v>323175</v>
      </c>
      <c r="HD15" s="258">
        <f t="shared" si="133"/>
        <v>0</v>
      </c>
      <c r="HG15" s="305" t="s">
        <v>278</v>
      </c>
      <c r="HH15" s="306" t="s">
        <v>279</v>
      </c>
      <c r="HI15" s="307" t="s">
        <v>168</v>
      </c>
      <c r="HJ15" s="307">
        <v>13.9</v>
      </c>
      <c r="HK15" s="308">
        <v>29770</v>
      </c>
      <c r="HL15" s="309">
        <f t="shared" si="24"/>
        <v>413803</v>
      </c>
      <c r="HM15" s="264">
        <f t="shared" si="134"/>
        <v>1</v>
      </c>
      <c r="HN15" s="264">
        <f t="shared" si="135"/>
        <v>1</v>
      </c>
      <c r="HO15" s="264">
        <f t="shared" si="136"/>
        <v>1</v>
      </c>
      <c r="HP15" s="264">
        <f t="shared" si="137"/>
        <v>1</v>
      </c>
      <c r="HQ15" s="264">
        <f t="shared" si="138"/>
        <v>1</v>
      </c>
      <c r="HR15" s="264">
        <f t="shared" si="139"/>
        <v>1</v>
      </c>
      <c r="HS15" s="264">
        <f t="shared" si="140"/>
        <v>1</v>
      </c>
      <c r="HT15" s="257">
        <f t="shared" si="141"/>
        <v>413803</v>
      </c>
      <c r="HU15" s="258">
        <f t="shared" si="142"/>
        <v>0</v>
      </c>
    </row>
    <row r="16" spans="3:229" ht="57.75" customHeight="1" outlineLevel="2">
      <c r="C16" s="305" t="s">
        <v>280</v>
      </c>
      <c r="D16" s="315" t="s">
        <v>281</v>
      </c>
      <c r="E16" s="316" t="s">
        <v>157</v>
      </c>
      <c r="F16" s="316">
        <v>60.18</v>
      </c>
      <c r="G16" s="308">
        <v>0</v>
      </c>
      <c r="H16" s="309">
        <f t="shared" si="0"/>
        <v>0</v>
      </c>
      <c r="K16" s="305" t="s">
        <v>280</v>
      </c>
      <c r="L16" s="315" t="s">
        <v>281</v>
      </c>
      <c r="M16" s="316" t="s">
        <v>157</v>
      </c>
      <c r="N16" s="316">
        <v>60.18</v>
      </c>
      <c r="O16" s="308">
        <v>21500</v>
      </c>
      <c r="P16" s="310">
        <f t="shared" si="1"/>
        <v>1293870</v>
      </c>
      <c r="Q16" s="180">
        <f t="shared" si="26"/>
        <v>1</v>
      </c>
      <c r="R16" s="180">
        <f t="shared" si="27"/>
        <v>1</v>
      </c>
      <c r="S16" s="180">
        <f t="shared" si="28"/>
        <v>1</v>
      </c>
      <c r="T16" s="180">
        <f t="shared" si="29"/>
        <v>1</v>
      </c>
      <c r="U16" s="264">
        <f t="shared" si="30"/>
        <v>1</v>
      </c>
      <c r="V16" s="264">
        <f t="shared" si="31"/>
        <v>1</v>
      </c>
      <c r="W16" s="264">
        <f t="shared" si="32"/>
        <v>1</v>
      </c>
      <c r="X16" s="257">
        <f t="shared" si="33"/>
        <v>1293870</v>
      </c>
      <c r="Y16" s="258">
        <f t="shared" si="34"/>
        <v>0</v>
      </c>
      <c r="AB16" s="305" t="s">
        <v>280</v>
      </c>
      <c r="AC16" s="315" t="s">
        <v>281</v>
      </c>
      <c r="AD16" s="316" t="s">
        <v>157</v>
      </c>
      <c r="AE16" s="316">
        <v>60.18</v>
      </c>
      <c r="AF16" s="308">
        <v>25000</v>
      </c>
      <c r="AG16" s="309">
        <f t="shared" si="2"/>
        <v>1504500</v>
      </c>
      <c r="AH16" s="264">
        <f t="shared" si="35"/>
        <v>1</v>
      </c>
      <c r="AI16" s="264">
        <f t="shared" si="36"/>
        <v>1</v>
      </c>
      <c r="AJ16" s="264">
        <f t="shared" si="37"/>
        <v>1</v>
      </c>
      <c r="AK16" s="264">
        <f t="shared" si="38"/>
        <v>1</v>
      </c>
      <c r="AL16" s="264">
        <f t="shared" si="39"/>
        <v>1</v>
      </c>
      <c r="AM16" s="264">
        <f t="shared" si="40"/>
        <v>1</v>
      </c>
      <c r="AN16" s="264">
        <f t="shared" si="41"/>
        <v>1</v>
      </c>
      <c r="AO16" s="257">
        <f t="shared" si="42"/>
        <v>1504500</v>
      </c>
      <c r="AP16" s="258">
        <f t="shared" si="43"/>
        <v>0</v>
      </c>
      <c r="AS16" s="305" t="s">
        <v>280</v>
      </c>
      <c r="AT16" s="315" t="s">
        <v>281</v>
      </c>
      <c r="AU16" s="316" t="s">
        <v>157</v>
      </c>
      <c r="AV16" s="316">
        <v>60.18</v>
      </c>
      <c r="AW16" s="308">
        <v>35000</v>
      </c>
      <c r="AX16" s="309">
        <f t="shared" si="4"/>
        <v>2106300</v>
      </c>
      <c r="AY16" s="264">
        <f t="shared" si="44"/>
        <v>1</v>
      </c>
      <c r="AZ16" s="264">
        <f t="shared" si="45"/>
        <v>1</v>
      </c>
      <c r="BA16" s="264">
        <f t="shared" si="46"/>
        <v>1</v>
      </c>
      <c r="BB16" s="264">
        <f t="shared" si="47"/>
        <v>1</v>
      </c>
      <c r="BC16" s="264">
        <f t="shared" si="48"/>
        <v>1</v>
      </c>
      <c r="BD16" s="264">
        <f t="shared" si="49"/>
        <v>1</v>
      </c>
      <c r="BE16" s="264">
        <f t="shared" si="50"/>
        <v>1</v>
      </c>
      <c r="BF16" s="257">
        <f t="shared" si="51"/>
        <v>2106300</v>
      </c>
      <c r="BG16" s="258">
        <f t="shared" si="52"/>
        <v>0</v>
      </c>
      <c r="BJ16" s="305" t="s">
        <v>280</v>
      </c>
      <c r="BK16" s="315" t="s">
        <v>281</v>
      </c>
      <c r="BL16" s="316" t="s">
        <v>157</v>
      </c>
      <c r="BM16" s="316">
        <v>60.18</v>
      </c>
      <c r="BN16" s="308">
        <v>21400</v>
      </c>
      <c r="BO16" s="309">
        <f t="shared" si="6"/>
        <v>1287852</v>
      </c>
      <c r="BP16" s="264">
        <f t="shared" si="53"/>
        <v>1</v>
      </c>
      <c r="BQ16" s="264">
        <f t="shared" si="54"/>
        <v>1</v>
      </c>
      <c r="BR16" s="264">
        <f t="shared" si="55"/>
        <v>1</v>
      </c>
      <c r="BS16" s="264">
        <f t="shared" si="56"/>
        <v>1</v>
      </c>
      <c r="BT16" s="264">
        <f t="shared" si="57"/>
        <v>1</v>
      </c>
      <c r="BU16" s="264">
        <f t="shared" si="58"/>
        <v>1</v>
      </c>
      <c r="BV16" s="264">
        <f t="shared" si="59"/>
        <v>1</v>
      </c>
      <c r="BW16" s="257">
        <f t="shared" si="60"/>
        <v>1287852</v>
      </c>
      <c r="BX16" s="258">
        <f t="shared" si="61"/>
        <v>0</v>
      </c>
      <c r="CA16" s="305" t="s">
        <v>280</v>
      </c>
      <c r="CB16" s="315" t="s">
        <v>281</v>
      </c>
      <c r="CC16" s="316" t="s">
        <v>157</v>
      </c>
      <c r="CD16" s="316">
        <v>60.18</v>
      </c>
      <c r="CE16" s="308">
        <v>14457</v>
      </c>
      <c r="CF16" s="309">
        <f t="shared" si="8"/>
        <v>870022</v>
      </c>
      <c r="CG16" s="264">
        <f t="shared" si="62"/>
        <v>1</v>
      </c>
      <c r="CH16" s="264">
        <f t="shared" si="63"/>
        <v>1</v>
      </c>
      <c r="CI16" s="264">
        <f t="shared" si="64"/>
        <v>1</v>
      </c>
      <c r="CJ16" s="264">
        <f t="shared" si="65"/>
        <v>1</v>
      </c>
      <c r="CK16" s="264">
        <f t="shared" si="66"/>
        <v>1</v>
      </c>
      <c r="CL16" s="264">
        <f t="shared" si="67"/>
        <v>1</v>
      </c>
      <c r="CM16" s="264">
        <f t="shared" si="68"/>
        <v>1</v>
      </c>
      <c r="CN16" s="257">
        <f t="shared" si="69"/>
        <v>870022</v>
      </c>
      <c r="CO16" s="258">
        <f t="shared" si="70"/>
        <v>0</v>
      </c>
      <c r="CR16" s="305" t="s">
        <v>280</v>
      </c>
      <c r="CS16" s="315" t="s">
        <v>281</v>
      </c>
      <c r="CT16" s="316" t="s">
        <v>157</v>
      </c>
      <c r="CU16" s="316">
        <v>60.18</v>
      </c>
      <c r="CV16" s="308">
        <v>17000</v>
      </c>
      <c r="CW16" s="309">
        <f t="shared" si="10"/>
        <v>1023060</v>
      </c>
      <c r="CX16" s="264">
        <f t="shared" si="71"/>
        <v>1</v>
      </c>
      <c r="CY16" s="264">
        <f t="shared" si="72"/>
        <v>1</v>
      </c>
      <c r="CZ16" s="264">
        <f t="shared" si="73"/>
        <v>1</v>
      </c>
      <c r="DA16" s="264">
        <f t="shared" si="74"/>
        <v>1</v>
      </c>
      <c r="DB16" s="264">
        <f t="shared" si="75"/>
        <v>1</v>
      </c>
      <c r="DC16" s="264">
        <f t="shared" si="76"/>
        <v>1</v>
      </c>
      <c r="DD16" s="264">
        <f t="shared" si="77"/>
        <v>1</v>
      </c>
      <c r="DE16" s="257">
        <f t="shared" si="78"/>
        <v>1023060</v>
      </c>
      <c r="DF16" s="258">
        <f t="shared" si="79"/>
        <v>0</v>
      </c>
      <c r="DI16" s="311" t="s">
        <v>280</v>
      </c>
      <c r="DJ16" s="315" t="s">
        <v>281</v>
      </c>
      <c r="DK16" s="317" t="s">
        <v>157</v>
      </c>
      <c r="DL16" s="317">
        <v>60.18</v>
      </c>
      <c r="DM16" s="313">
        <v>8500</v>
      </c>
      <c r="DN16" s="314">
        <f t="shared" si="12"/>
        <v>511530</v>
      </c>
      <c r="DO16" s="264">
        <f t="shared" si="80"/>
        <v>1</v>
      </c>
      <c r="DP16" s="264">
        <f t="shared" si="81"/>
        <v>1</v>
      </c>
      <c r="DQ16" s="264">
        <f t="shared" si="82"/>
        <v>1</v>
      </c>
      <c r="DR16" s="264">
        <f t="shared" si="83"/>
        <v>1</v>
      </c>
      <c r="DS16" s="264">
        <f t="shared" si="84"/>
        <v>1</v>
      </c>
      <c r="DT16" s="264">
        <f t="shared" si="85"/>
        <v>1</v>
      </c>
      <c r="DU16" s="264">
        <f t="shared" si="86"/>
        <v>1</v>
      </c>
      <c r="DV16" s="257">
        <f t="shared" si="87"/>
        <v>511530</v>
      </c>
      <c r="DW16" s="258">
        <f t="shared" si="88"/>
        <v>0</v>
      </c>
      <c r="DZ16" s="305" t="s">
        <v>280</v>
      </c>
      <c r="EA16" s="315" t="s">
        <v>281</v>
      </c>
      <c r="EB16" s="316" t="s">
        <v>157</v>
      </c>
      <c r="EC16" s="316">
        <v>60.18</v>
      </c>
      <c r="ED16" s="308">
        <v>65000</v>
      </c>
      <c r="EE16" s="309">
        <f t="shared" si="14"/>
        <v>3911700</v>
      </c>
      <c r="EF16" s="264">
        <f t="shared" si="89"/>
        <v>1</v>
      </c>
      <c r="EG16" s="264">
        <f t="shared" si="90"/>
        <v>1</v>
      </c>
      <c r="EH16" s="264">
        <f t="shared" si="91"/>
        <v>1</v>
      </c>
      <c r="EI16" s="264">
        <f t="shared" si="92"/>
        <v>1</v>
      </c>
      <c r="EJ16" s="264">
        <f t="shared" si="93"/>
        <v>1</v>
      </c>
      <c r="EK16" s="264">
        <f t="shared" si="94"/>
        <v>1</v>
      </c>
      <c r="EL16" s="264">
        <f t="shared" si="95"/>
        <v>1</v>
      </c>
      <c r="EM16" s="257">
        <f t="shared" si="96"/>
        <v>3911700</v>
      </c>
      <c r="EN16" s="258">
        <f t="shared" si="97"/>
        <v>0</v>
      </c>
      <c r="EQ16" s="305" t="s">
        <v>280</v>
      </c>
      <c r="ER16" s="315" t="s">
        <v>281</v>
      </c>
      <c r="ES16" s="316" t="s">
        <v>157</v>
      </c>
      <c r="ET16" s="316">
        <v>60.18</v>
      </c>
      <c r="EU16" s="308">
        <v>24000</v>
      </c>
      <c r="EV16" s="309">
        <f t="shared" si="16"/>
        <v>1444320</v>
      </c>
      <c r="EW16" s="264">
        <f t="shared" si="98"/>
        <v>1</v>
      </c>
      <c r="EX16" s="264">
        <f t="shared" si="99"/>
        <v>1</v>
      </c>
      <c r="EY16" s="264">
        <f t="shared" si="100"/>
        <v>1</v>
      </c>
      <c r="EZ16" s="264">
        <f t="shared" si="101"/>
        <v>1</v>
      </c>
      <c r="FA16" s="264">
        <f t="shared" si="102"/>
        <v>1</v>
      </c>
      <c r="FB16" s="264">
        <f t="shared" si="103"/>
        <v>1</v>
      </c>
      <c r="FC16" s="264">
        <f t="shared" si="104"/>
        <v>1</v>
      </c>
      <c r="FD16" s="257">
        <f t="shared" si="105"/>
        <v>1444320</v>
      </c>
      <c r="FE16" s="258">
        <f t="shared" si="106"/>
        <v>0</v>
      </c>
      <c r="FH16" s="305" t="s">
        <v>280</v>
      </c>
      <c r="FI16" s="315" t="s">
        <v>281</v>
      </c>
      <c r="FJ16" s="316" t="s">
        <v>157</v>
      </c>
      <c r="FK16" s="316">
        <v>60.18</v>
      </c>
      <c r="FL16" s="308">
        <v>23000</v>
      </c>
      <c r="FM16" s="309">
        <f t="shared" si="18"/>
        <v>1384140</v>
      </c>
      <c r="FN16" s="264">
        <f t="shared" si="107"/>
        <v>1</v>
      </c>
      <c r="FO16" s="264">
        <f t="shared" si="108"/>
        <v>1</v>
      </c>
      <c r="FP16" s="264">
        <f t="shared" si="109"/>
        <v>1</v>
      </c>
      <c r="FQ16" s="264">
        <f t="shared" si="110"/>
        <v>1</v>
      </c>
      <c r="FR16" s="264">
        <f t="shared" si="111"/>
        <v>1</v>
      </c>
      <c r="FS16" s="264">
        <f t="shared" si="112"/>
        <v>1</v>
      </c>
      <c r="FT16" s="264">
        <f t="shared" si="113"/>
        <v>1</v>
      </c>
      <c r="FU16" s="257">
        <f t="shared" si="114"/>
        <v>1384140</v>
      </c>
      <c r="FV16" s="258">
        <f t="shared" si="115"/>
        <v>0</v>
      </c>
      <c r="FY16" s="305" t="s">
        <v>280</v>
      </c>
      <c r="FZ16" s="315" t="s">
        <v>281</v>
      </c>
      <c r="GA16" s="316" t="s">
        <v>157</v>
      </c>
      <c r="GB16" s="316">
        <v>60.18</v>
      </c>
      <c r="GC16" s="308">
        <v>22000</v>
      </c>
      <c r="GD16" s="309">
        <f t="shared" si="20"/>
        <v>1323960</v>
      </c>
      <c r="GE16" s="264">
        <f t="shared" si="116"/>
        <v>1</v>
      </c>
      <c r="GF16" s="264">
        <f t="shared" si="117"/>
        <v>1</v>
      </c>
      <c r="GG16" s="264">
        <f t="shared" si="118"/>
        <v>1</v>
      </c>
      <c r="GH16" s="264">
        <f t="shared" si="119"/>
        <v>1</v>
      </c>
      <c r="GI16" s="264">
        <f t="shared" si="120"/>
        <v>1</v>
      </c>
      <c r="GJ16" s="264">
        <f t="shared" si="121"/>
        <v>1</v>
      </c>
      <c r="GK16" s="264">
        <f t="shared" si="122"/>
        <v>1</v>
      </c>
      <c r="GL16" s="257">
        <f t="shared" si="123"/>
        <v>1323960</v>
      </c>
      <c r="GM16" s="258">
        <f t="shared" si="124"/>
        <v>0</v>
      </c>
      <c r="GP16" s="305" t="s">
        <v>280</v>
      </c>
      <c r="GQ16" s="315" t="s">
        <v>281</v>
      </c>
      <c r="GR16" s="316" t="s">
        <v>157</v>
      </c>
      <c r="GS16" s="316">
        <v>60.18</v>
      </c>
      <c r="GT16" s="308">
        <v>22350</v>
      </c>
      <c r="GU16" s="309">
        <f t="shared" si="22"/>
        <v>1345023</v>
      </c>
      <c r="GV16" s="264">
        <f t="shared" si="125"/>
        <v>1</v>
      </c>
      <c r="GW16" s="264">
        <f t="shared" si="126"/>
        <v>1</v>
      </c>
      <c r="GX16" s="264">
        <f t="shared" si="127"/>
        <v>1</v>
      </c>
      <c r="GY16" s="264">
        <f t="shared" si="128"/>
        <v>1</v>
      </c>
      <c r="GZ16" s="264">
        <f t="shared" si="129"/>
        <v>1</v>
      </c>
      <c r="HA16" s="264">
        <f t="shared" si="130"/>
        <v>1</v>
      </c>
      <c r="HB16" s="264">
        <f t="shared" si="131"/>
        <v>1</v>
      </c>
      <c r="HC16" s="257">
        <f t="shared" si="132"/>
        <v>1345023</v>
      </c>
      <c r="HD16" s="258">
        <f t="shared" si="133"/>
        <v>0</v>
      </c>
      <c r="HG16" s="305" t="s">
        <v>280</v>
      </c>
      <c r="HH16" s="315" t="s">
        <v>281</v>
      </c>
      <c r="HI16" s="316" t="s">
        <v>157</v>
      </c>
      <c r="HJ16" s="316">
        <v>60.18</v>
      </c>
      <c r="HK16" s="318">
        <v>26886</v>
      </c>
      <c r="HL16" s="309">
        <f t="shared" si="24"/>
        <v>1617999</v>
      </c>
      <c r="HM16" s="264">
        <f t="shared" si="134"/>
        <v>1</v>
      </c>
      <c r="HN16" s="264">
        <f t="shared" si="135"/>
        <v>1</v>
      </c>
      <c r="HO16" s="264">
        <f t="shared" si="136"/>
        <v>1</v>
      </c>
      <c r="HP16" s="264">
        <f t="shared" si="137"/>
        <v>1</v>
      </c>
      <c r="HQ16" s="264">
        <f t="shared" si="138"/>
        <v>1</v>
      </c>
      <c r="HR16" s="264">
        <f t="shared" si="139"/>
        <v>1</v>
      </c>
      <c r="HS16" s="264">
        <f t="shared" si="140"/>
        <v>1</v>
      </c>
      <c r="HT16" s="257">
        <f t="shared" si="141"/>
        <v>1617999</v>
      </c>
      <c r="HU16" s="258">
        <f t="shared" si="142"/>
        <v>0</v>
      </c>
    </row>
    <row r="17" spans="3:229" ht="45" customHeight="1" outlineLevel="2">
      <c r="C17" s="305" t="s">
        <v>282</v>
      </c>
      <c r="D17" s="319" t="s">
        <v>283</v>
      </c>
      <c r="E17" s="307" t="s">
        <v>155</v>
      </c>
      <c r="F17" s="307">
        <v>6</v>
      </c>
      <c r="G17" s="308">
        <v>0</v>
      </c>
      <c r="H17" s="309">
        <f t="shared" si="0"/>
        <v>0</v>
      </c>
      <c r="K17" s="305" t="s">
        <v>282</v>
      </c>
      <c r="L17" s="319" t="s">
        <v>283</v>
      </c>
      <c r="M17" s="307" t="s">
        <v>155</v>
      </c>
      <c r="N17" s="307">
        <v>6</v>
      </c>
      <c r="O17" s="308">
        <v>23700</v>
      </c>
      <c r="P17" s="310">
        <f t="shared" si="1"/>
        <v>142200</v>
      </c>
      <c r="Q17" s="180">
        <f t="shared" si="26"/>
        <v>1</v>
      </c>
      <c r="R17" s="180">
        <f t="shared" si="27"/>
        <v>1</v>
      </c>
      <c r="S17" s="180">
        <f t="shared" si="28"/>
        <v>1</v>
      </c>
      <c r="T17" s="180">
        <f t="shared" si="29"/>
        <v>1</v>
      </c>
      <c r="U17" s="264">
        <f t="shared" si="30"/>
        <v>1</v>
      </c>
      <c r="V17" s="264">
        <f t="shared" si="31"/>
        <v>1</v>
      </c>
      <c r="W17" s="264">
        <f t="shared" si="32"/>
        <v>1</v>
      </c>
      <c r="X17" s="257">
        <f t="shared" si="33"/>
        <v>142200</v>
      </c>
      <c r="Y17" s="258">
        <f t="shared" si="34"/>
        <v>0</v>
      </c>
      <c r="AB17" s="305" t="s">
        <v>282</v>
      </c>
      <c r="AC17" s="319" t="s">
        <v>283</v>
      </c>
      <c r="AD17" s="307" t="s">
        <v>155</v>
      </c>
      <c r="AE17" s="307">
        <v>6</v>
      </c>
      <c r="AF17" s="308">
        <v>50000</v>
      </c>
      <c r="AG17" s="309">
        <f t="shared" si="2"/>
        <v>300000</v>
      </c>
      <c r="AH17" s="264">
        <f t="shared" si="35"/>
        <v>1</v>
      </c>
      <c r="AI17" s="264">
        <f t="shared" si="36"/>
        <v>1</v>
      </c>
      <c r="AJ17" s="264">
        <f t="shared" si="37"/>
        <v>1</v>
      </c>
      <c r="AK17" s="264">
        <f t="shared" si="38"/>
        <v>1</v>
      </c>
      <c r="AL17" s="264">
        <f t="shared" si="39"/>
        <v>1</v>
      </c>
      <c r="AM17" s="264">
        <f t="shared" si="40"/>
        <v>1</v>
      </c>
      <c r="AN17" s="264">
        <f t="shared" si="41"/>
        <v>1</v>
      </c>
      <c r="AO17" s="257">
        <f t="shared" si="42"/>
        <v>300000</v>
      </c>
      <c r="AP17" s="258">
        <f t="shared" si="43"/>
        <v>0</v>
      </c>
      <c r="AS17" s="305" t="s">
        <v>282</v>
      </c>
      <c r="AT17" s="319" t="s">
        <v>283</v>
      </c>
      <c r="AU17" s="307" t="s">
        <v>155</v>
      </c>
      <c r="AV17" s="307">
        <v>6</v>
      </c>
      <c r="AW17" s="308">
        <v>45000</v>
      </c>
      <c r="AX17" s="309">
        <f t="shared" si="4"/>
        <v>270000</v>
      </c>
      <c r="AY17" s="264">
        <f t="shared" si="44"/>
        <v>1</v>
      </c>
      <c r="AZ17" s="264">
        <f t="shared" si="45"/>
        <v>1</v>
      </c>
      <c r="BA17" s="264">
        <f t="shared" si="46"/>
        <v>1</v>
      </c>
      <c r="BB17" s="264">
        <f t="shared" si="47"/>
        <v>1</v>
      </c>
      <c r="BC17" s="264">
        <f t="shared" si="48"/>
        <v>1</v>
      </c>
      <c r="BD17" s="264">
        <f t="shared" si="49"/>
        <v>1</v>
      </c>
      <c r="BE17" s="264">
        <f t="shared" si="50"/>
        <v>1</v>
      </c>
      <c r="BF17" s="257">
        <f t="shared" si="51"/>
        <v>270000</v>
      </c>
      <c r="BG17" s="258">
        <f t="shared" si="52"/>
        <v>0</v>
      </c>
      <c r="BJ17" s="305" t="s">
        <v>282</v>
      </c>
      <c r="BK17" s="319" t="s">
        <v>283</v>
      </c>
      <c r="BL17" s="307" t="s">
        <v>155</v>
      </c>
      <c r="BM17" s="307">
        <v>6</v>
      </c>
      <c r="BN17" s="308">
        <v>23400</v>
      </c>
      <c r="BO17" s="309">
        <f t="shared" si="6"/>
        <v>140400</v>
      </c>
      <c r="BP17" s="264">
        <f t="shared" si="53"/>
        <v>1</v>
      </c>
      <c r="BQ17" s="264">
        <f t="shared" si="54"/>
        <v>1</v>
      </c>
      <c r="BR17" s="264">
        <f t="shared" si="55"/>
        <v>1</v>
      </c>
      <c r="BS17" s="264">
        <f t="shared" si="56"/>
        <v>1</v>
      </c>
      <c r="BT17" s="264">
        <f t="shared" si="57"/>
        <v>1</v>
      </c>
      <c r="BU17" s="264">
        <f t="shared" si="58"/>
        <v>1</v>
      </c>
      <c r="BV17" s="264">
        <f t="shared" si="59"/>
        <v>1</v>
      </c>
      <c r="BW17" s="257">
        <f t="shared" si="60"/>
        <v>140400</v>
      </c>
      <c r="BX17" s="258">
        <f t="shared" si="61"/>
        <v>0</v>
      </c>
      <c r="CA17" s="305" t="s">
        <v>282</v>
      </c>
      <c r="CB17" s="319" t="s">
        <v>283</v>
      </c>
      <c r="CC17" s="307" t="s">
        <v>155</v>
      </c>
      <c r="CD17" s="307">
        <v>6</v>
      </c>
      <c r="CE17" s="308">
        <v>39500</v>
      </c>
      <c r="CF17" s="309">
        <f t="shared" si="8"/>
        <v>237000</v>
      </c>
      <c r="CG17" s="264">
        <f t="shared" si="62"/>
        <v>1</v>
      </c>
      <c r="CH17" s="264">
        <f t="shared" si="63"/>
        <v>1</v>
      </c>
      <c r="CI17" s="264">
        <f t="shared" si="64"/>
        <v>1</v>
      </c>
      <c r="CJ17" s="264">
        <f t="shared" si="65"/>
        <v>1</v>
      </c>
      <c r="CK17" s="264">
        <f t="shared" si="66"/>
        <v>1</v>
      </c>
      <c r="CL17" s="264">
        <f t="shared" si="67"/>
        <v>1</v>
      </c>
      <c r="CM17" s="264">
        <f t="shared" si="68"/>
        <v>1</v>
      </c>
      <c r="CN17" s="257">
        <f t="shared" si="69"/>
        <v>237000</v>
      </c>
      <c r="CO17" s="258">
        <f t="shared" si="70"/>
        <v>0</v>
      </c>
      <c r="CR17" s="305" t="s">
        <v>282</v>
      </c>
      <c r="CS17" s="319" t="s">
        <v>283</v>
      </c>
      <c r="CT17" s="307" t="s">
        <v>155</v>
      </c>
      <c r="CU17" s="307">
        <v>6</v>
      </c>
      <c r="CV17" s="308">
        <v>31000</v>
      </c>
      <c r="CW17" s="309">
        <f t="shared" si="10"/>
        <v>186000</v>
      </c>
      <c r="CX17" s="264">
        <f t="shared" si="71"/>
        <v>1</v>
      </c>
      <c r="CY17" s="264">
        <f t="shared" si="72"/>
        <v>1</v>
      </c>
      <c r="CZ17" s="264">
        <f t="shared" si="73"/>
        <v>1</v>
      </c>
      <c r="DA17" s="264">
        <f t="shared" si="74"/>
        <v>1</v>
      </c>
      <c r="DB17" s="264">
        <f t="shared" si="75"/>
        <v>1</v>
      </c>
      <c r="DC17" s="264">
        <f t="shared" si="76"/>
        <v>1</v>
      </c>
      <c r="DD17" s="264">
        <f t="shared" si="77"/>
        <v>1</v>
      </c>
      <c r="DE17" s="257">
        <f t="shared" si="78"/>
        <v>186000</v>
      </c>
      <c r="DF17" s="258">
        <f t="shared" si="79"/>
        <v>0</v>
      </c>
      <c r="DI17" s="311" t="s">
        <v>282</v>
      </c>
      <c r="DJ17" s="319" t="s">
        <v>283</v>
      </c>
      <c r="DK17" s="312" t="s">
        <v>155</v>
      </c>
      <c r="DL17" s="312">
        <v>6</v>
      </c>
      <c r="DM17" s="313">
        <v>40000</v>
      </c>
      <c r="DN17" s="314">
        <f t="shared" si="12"/>
        <v>240000</v>
      </c>
      <c r="DO17" s="264">
        <f t="shared" si="80"/>
        <v>1</v>
      </c>
      <c r="DP17" s="264">
        <f t="shared" si="81"/>
        <v>1</v>
      </c>
      <c r="DQ17" s="264">
        <f t="shared" si="82"/>
        <v>1</v>
      </c>
      <c r="DR17" s="264">
        <f t="shared" si="83"/>
        <v>1</v>
      </c>
      <c r="DS17" s="264">
        <f t="shared" si="84"/>
        <v>1</v>
      </c>
      <c r="DT17" s="264">
        <f t="shared" si="85"/>
        <v>1</v>
      </c>
      <c r="DU17" s="264">
        <f t="shared" si="86"/>
        <v>1</v>
      </c>
      <c r="DV17" s="257">
        <f t="shared" si="87"/>
        <v>240000</v>
      </c>
      <c r="DW17" s="258">
        <f t="shared" si="88"/>
        <v>0</v>
      </c>
      <c r="DZ17" s="305" t="s">
        <v>282</v>
      </c>
      <c r="EA17" s="319" t="s">
        <v>283</v>
      </c>
      <c r="EB17" s="307" t="s">
        <v>155</v>
      </c>
      <c r="EC17" s="307">
        <v>6</v>
      </c>
      <c r="ED17" s="308">
        <v>70000</v>
      </c>
      <c r="EE17" s="309">
        <f t="shared" si="14"/>
        <v>420000</v>
      </c>
      <c r="EF17" s="264">
        <f t="shared" si="89"/>
        <v>1</v>
      </c>
      <c r="EG17" s="264">
        <f t="shared" si="90"/>
        <v>1</v>
      </c>
      <c r="EH17" s="264">
        <f t="shared" si="91"/>
        <v>1</v>
      </c>
      <c r="EI17" s="264">
        <f t="shared" si="92"/>
        <v>1</v>
      </c>
      <c r="EJ17" s="264">
        <f t="shared" si="93"/>
        <v>1</v>
      </c>
      <c r="EK17" s="264">
        <f t="shared" si="94"/>
        <v>1</v>
      </c>
      <c r="EL17" s="264">
        <f t="shared" si="95"/>
        <v>1</v>
      </c>
      <c r="EM17" s="257">
        <f t="shared" si="96"/>
        <v>420000</v>
      </c>
      <c r="EN17" s="258">
        <f t="shared" si="97"/>
        <v>0</v>
      </c>
      <c r="EQ17" s="305" t="s">
        <v>282</v>
      </c>
      <c r="ER17" s="319" t="s">
        <v>283</v>
      </c>
      <c r="ES17" s="307" t="s">
        <v>155</v>
      </c>
      <c r="ET17" s="307">
        <v>6</v>
      </c>
      <c r="EU17" s="308">
        <v>24000</v>
      </c>
      <c r="EV17" s="309">
        <f t="shared" si="16"/>
        <v>144000</v>
      </c>
      <c r="EW17" s="264">
        <f t="shared" si="98"/>
        <v>1</v>
      </c>
      <c r="EX17" s="264">
        <f t="shared" si="99"/>
        <v>1</v>
      </c>
      <c r="EY17" s="264">
        <f t="shared" si="100"/>
        <v>1</v>
      </c>
      <c r="EZ17" s="264">
        <f t="shared" si="101"/>
        <v>1</v>
      </c>
      <c r="FA17" s="264">
        <f t="shared" si="102"/>
        <v>1</v>
      </c>
      <c r="FB17" s="264">
        <f t="shared" si="103"/>
        <v>1</v>
      </c>
      <c r="FC17" s="264">
        <f t="shared" si="104"/>
        <v>1</v>
      </c>
      <c r="FD17" s="257">
        <f t="shared" si="105"/>
        <v>144000</v>
      </c>
      <c r="FE17" s="258">
        <f t="shared" si="106"/>
        <v>0</v>
      </c>
      <c r="FH17" s="305" t="s">
        <v>282</v>
      </c>
      <c r="FI17" s="319" t="s">
        <v>283</v>
      </c>
      <c r="FJ17" s="307" t="s">
        <v>155</v>
      </c>
      <c r="FK17" s="307">
        <v>6</v>
      </c>
      <c r="FL17" s="308">
        <v>24000</v>
      </c>
      <c r="FM17" s="309">
        <f t="shared" si="18"/>
        <v>144000</v>
      </c>
      <c r="FN17" s="264">
        <f t="shared" si="107"/>
        <v>1</v>
      </c>
      <c r="FO17" s="264">
        <f t="shared" si="108"/>
        <v>1</v>
      </c>
      <c r="FP17" s="264">
        <f t="shared" si="109"/>
        <v>1</v>
      </c>
      <c r="FQ17" s="264">
        <f t="shared" si="110"/>
        <v>1</v>
      </c>
      <c r="FR17" s="264">
        <f t="shared" si="111"/>
        <v>1</v>
      </c>
      <c r="FS17" s="264">
        <f t="shared" si="112"/>
        <v>1</v>
      </c>
      <c r="FT17" s="264">
        <f t="shared" si="113"/>
        <v>1</v>
      </c>
      <c r="FU17" s="257">
        <f t="shared" si="114"/>
        <v>144000</v>
      </c>
      <c r="FV17" s="258">
        <f t="shared" si="115"/>
        <v>0</v>
      </c>
      <c r="FY17" s="305" t="s">
        <v>282</v>
      </c>
      <c r="FZ17" s="319" t="s">
        <v>283</v>
      </c>
      <c r="GA17" s="307" t="s">
        <v>155</v>
      </c>
      <c r="GB17" s="307">
        <v>6</v>
      </c>
      <c r="GC17" s="308">
        <v>25000</v>
      </c>
      <c r="GD17" s="309">
        <f t="shared" si="20"/>
        <v>150000</v>
      </c>
      <c r="GE17" s="264">
        <f t="shared" si="116"/>
        <v>1</v>
      </c>
      <c r="GF17" s="264">
        <f t="shared" si="117"/>
        <v>1</v>
      </c>
      <c r="GG17" s="264">
        <f t="shared" si="118"/>
        <v>1</v>
      </c>
      <c r="GH17" s="264">
        <f t="shared" si="119"/>
        <v>1</v>
      </c>
      <c r="GI17" s="264">
        <f t="shared" si="120"/>
        <v>1</v>
      </c>
      <c r="GJ17" s="264">
        <f t="shared" si="121"/>
        <v>1</v>
      </c>
      <c r="GK17" s="264">
        <f t="shared" si="122"/>
        <v>1</v>
      </c>
      <c r="GL17" s="257">
        <f t="shared" si="123"/>
        <v>150000</v>
      </c>
      <c r="GM17" s="258">
        <f t="shared" si="124"/>
        <v>0</v>
      </c>
      <c r="GP17" s="305" t="s">
        <v>282</v>
      </c>
      <c r="GQ17" s="319" t="s">
        <v>283</v>
      </c>
      <c r="GR17" s="307" t="s">
        <v>155</v>
      </c>
      <c r="GS17" s="307">
        <v>6</v>
      </c>
      <c r="GT17" s="308">
        <v>23300</v>
      </c>
      <c r="GU17" s="309">
        <f t="shared" si="22"/>
        <v>139800</v>
      </c>
      <c r="GV17" s="264">
        <f t="shared" si="125"/>
        <v>1</v>
      </c>
      <c r="GW17" s="264">
        <f t="shared" si="126"/>
        <v>1</v>
      </c>
      <c r="GX17" s="264">
        <f t="shared" si="127"/>
        <v>1</v>
      </c>
      <c r="GY17" s="264">
        <f t="shared" si="128"/>
        <v>1</v>
      </c>
      <c r="GZ17" s="264">
        <f t="shared" si="129"/>
        <v>1</v>
      </c>
      <c r="HA17" s="264">
        <f t="shared" si="130"/>
        <v>1</v>
      </c>
      <c r="HB17" s="264">
        <f t="shared" si="131"/>
        <v>1</v>
      </c>
      <c r="HC17" s="257">
        <f t="shared" si="132"/>
        <v>139800</v>
      </c>
      <c r="HD17" s="258">
        <f t="shared" si="133"/>
        <v>0</v>
      </c>
      <c r="HG17" s="305" t="s">
        <v>282</v>
      </c>
      <c r="HH17" s="319" t="s">
        <v>283</v>
      </c>
      <c r="HI17" s="307" t="s">
        <v>155</v>
      </c>
      <c r="HJ17" s="307">
        <v>6</v>
      </c>
      <c r="HK17" s="318">
        <v>37997</v>
      </c>
      <c r="HL17" s="309">
        <f t="shared" si="24"/>
        <v>227982</v>
      </c>
      <c r="HM17" s="264">
        <f t="shared" si="134"/>
        <v>1</v>
      </c>
      <c r="HN17" s="264">
        <f t="shared" si="135"/>
        <v>1</v>
      </c>
      <c r="HO17" s="264">
        <f t="shared" si="136"/>
        <v>1</v>
      </c>
      <c r="HP17" s="264">
        <f t="shared" si="137"/>
        <v>1</v>
      </c>
      <c r="HQ17" s="264">
        <f t="shared" si="138"/>
        <v>1</v>
      </c>
      <c r="HR17" s="264">
        <f t="shared" si="139"/>
        <v>1</v>
      </c>
      <c r="HS17" s="264">
        <f t="shared" si="140"/>
        <v>1</v>
      </c>
      <c r="HT17" s="257">
        <f t="shared" si="141"/>
        <v>227982</v>
      </c>
      <c r="HU17" s="258">
        <f t="shared" si="142"/>
        <v>0</v>
      </c>
    </row>
    <row r="18" spans="3:229" ht="58.5" customHeight="1" outlineLevel="2">
      <c r="C18" s="305" t="s">
        <v>284</v>
      </c>
      <c r="D18" s="319" t="s">
        <v>285</v>
      </c>
      <c r="E18" s="307" t="s">
        <v>155</v>
      </c>
      <c r="F18" s="307">
        <v>15</v>
      </c>
      <c r="G18" s="308">
        <v>0</v>
      </c>
      <c r="H18" s="309">
        <f t="shared" si="0"/>
        <v>0</v>
      </c>
      <c r="K18" s="305" t="s">
        <v>284</v>
      </c>
      <c r="L18" s="319" t="s">
        <v>285</v>
      </c>
      <c r="M18" s="307" t="s">
        <v>155</v>
      </c>
      <c r="N18" s="307">
        <v>15</v>
      </c>
      <c r="O18" s="308">
        <v>69900</v>
      </c>
      <c r="P18" s="310">
        <f t="shared" si="1"/>
        <v>1048500</v>
      </c>
      <c r="Q18" s="180">
        <f t="shared" si="26"/>
        <v>1</v>
      </c>
      <c r="R18" s="180">
        <f t="shared" si="27"/>
        <v>1</v>
      </c>
      <c r="S18" s="180">
        <f t="shared" si="28"/>
        <v>1</v>
      </c>
      <c r="T18" s="180">
        <f t="shared" si="29"/>
        <v>1</v>
      </c>
      <c r="U18" s="264">
        <f t="shared" si="30"/>
        <v>1</v>
      </c>
      <c r="V18" s="264">
        <f t="shared" si="31"/>
        <v>1</v>
      </c>
      <c r="W18" s="264">
        <f t="shared" si="32"/>
        <v>1</v>
      </c>
      <c r="X18" s="257">
        <f t="shared" si="33"/>
        <v>1048500</v>
      </c>
      <c r="Y18" s="258">
        <f t="shared" si="34"/>
        <v>0</v>
      </c>
      <c r="AB18" s="305" t="s">
        <v>284</v>
      </c>
      <c r="AC18" s="319" t="s">
        <v>285</v>
      </c>
      <c r="AD18" s="307" t="s">
        <v>155</v>
      </c>
      <c r="AE18" s="307">
        <v>15</v>
      </c>
      <c r="AF18" s="308">
        <v>50000</v>
      </c>
      <c r="AG18" s="309">
        <f t="shared" si="2"/>
        <v>750000</v>
      </c>
      <c r="AH18" s="264">
        <f t="shared" si="35"/>
        <v>1</v>
      </c>
      <c r="AI18" s="264">
        <f t="shared" si="36"/>
        <v>1</v>
      </c>
      <c r="AJ18" s="264">
        <f t="shared" si="37"/>
        <v>1</v>
      </c>
      <c r="AK18" s="264">
        <f t="shared" si="38"/>
        <v>1</v>
      </c>
      <c r="AL18" s="264">
        <f t="shared" si="39"/>
        <v>1</v>
      </c>
      <c r="AM18" s="264">
        <f t="shared" si="40"/>
        <v>1</v>
      </c>
      <c r="AN18" s="264">
        <f t="shared" si="41"/>
        <v>1</v>
      </c>
      <c r="AO18" s="257">
        <f t="shared" si="42"/>
        <v>750000</v>
      </c>
      <c r="AP18" s="258">
        <f t="shared" si="43"/>
        <v>0</v>
      </c>
      <c r="AS18" s="305" t="s">
        <v>284</v>
      </c>
      <c r="AT18" s="319" t="s">
        <v>285</v>
      </c>
      <c r="AU18" s="307" t="s">
        <v>155</v>
      </c>
      <c r="AV18" s="307">
        <v>15</v>
      </c>
      <c r="AW18" s="308">
        <v>25000</v>
      </c>
      <c r="AX18" s="309">
        <f t="shared" si="4"/>
        <v>375000</v>
      </c>
      <c r="AY18" s="264">
        <f t="shared" si="44"/>
        <v>1</v>
      </c>
      <c r="AZ18" s="264">
        <f t="shared" si="45"/>
        <v>1</v>
      </c>
      <c r="BA18" s="264">
        <f t="shared" si="46"/>
        <v>1</v>
      </c>
      <c r="BB18" s="264">
        <f t="shared" si="47"/>
        <v>1</v>
      </c>
      <c r="BC18" s="264">
        <f t="shared" si="48"/>
        <v>1</v>
      </c>
      <c r="BD18" s="264">
        <f t="shared" si="49"/>
        <v>1</v>
      </c>
      <c r="BE18" s="264">
        <f t="shared" si="50"/>
        <v>1</v>
      </c>
      <c r="BF18" s="257">
        <f t="shared" si="51"/>
        <v>375000</v>
      </c>
      <c r="BG18" s="258">
        <f t="shared" si="52"/>
        <v>0</v>
      </c>
      <c r="BJ18" s="305" t="s">
        <v>284</v>
      </c>
      <c r="BK18" s="319" t="s">
        <v>285</v>
      </c>
      <c r="BL18" s="307" t="s">
        <v>155</v>
      </c>
      <c r="BM18" s="307">
        <v>15</v>
      </c>
      <c r="BN18" s="308">
        <v>69800</v>
      </c>
      <c r="BO18" s="309">
        <f t="shared" si="6"/>
        <v>1047000</v>
      </c>
      <c r="BP18" s="264">
        <f t="shared" si="53"/>
        <v>1</v>
      </c>
      <c r="BQ18" s="264">
        <f t="shared" si="54"/>
        <v>1</v>
      </c>
      <c r="BR18" s="264">
        <f t="shared" si="55"/>
        <v>1</v>
      </c>
      <c r="BS18" s="264">
        <f t="shared" si="56"/>
        <v>1</v>
      </c>
      <c r="BT18" s="264">
        <f t="shared" si="57"/>
        <v>1</v>
      </c>
      <c r="BU18" s="264">
        <f t="shared" si="58"/>
        <v>1</v>
      </c>
      <c r="BV18" s="264">
        <f t="shared" si="59"/>
        <v>1</v>
      </c>
      <c r="BW18" s="257">
        <f t="shared" si="60"/>
        <v>1047000</v>
      </c>
      <c r="BX18" s="258">
        <f t="shared" si="61"/>
        <v>0</v>
      </c>
      <c r="CA18" s="305" t="s">
        <v>284</v>
      </c>
      <c r="CB18" s="319" t="s">
        <v>285</v>
      </c>
      <c r="CC18" s="307" t="s">
        <v>155</v>
      </c>
      <c r="CD18" s="307">
        <v>15</v>
      </c>
      <c r="CE18" s="308">
        <v>17380</v>
      </c>
      <c r="CF18" s="309">
        <f t="shared" si="8"/>
        <v>260700</v>
      </c>
      <c r="CG18" s="264">
        <f t="shared" si="62"/>
        <v>1</v>
      </c>
      <c r="CH18" s="264">
        <f t="shared" si="63"/>
        <v>1</v>
      </c>
      <c r="CI18" s="264">
        <f t="shared" si="64"/>
        <v>1</v>
      </c>
      <c r="CJ18" s="264">
        <f t="shared" si="65"/>
        <v>1</v>
      </c>
      <c r="CK18" s="264">
        <f t="shared" si="66"/>
        <v>1</v>
      </c>
      <c r="CL18" s="264">
        <f t="shared" si="67"/>
        <v>1</v>
      </c>
      <c r="CM18" s="264">
        <f t="shared" si="68"/>
        <v>1</v>
      </c>
      <c r="CN18" s="257">
        <f t="shared" si="69"/>
        <v>260700</v>
      </c>
      <c r="CO18" s="258">
        <f t="shared" si="70"/>
        <v>0</v>
      </c>
      <c r="CR18" s="305" t="s">
        <v>284</v>
      </c>
      <c r="CS18" s="319" t="s">
        <v>285</v>
      </c>
      <c r="CT18" s="307" t="s">
        <v>155</v>
      </c>
      <c r="CU18" s="307">
        <v>15</v>
      </c>
      <c r="CV18" s="308">
        <v>52000</v>
      </c>
      <c r="CW18" s="309">
        <f t="shared" si="10"/>
        <v>780000</v>
      </c>
      <c r="CX18" s="264">
        <f t="shared" si="71"/>
        <v>1</v>
      </c>
      <c r="CY18" s="264">
        <f t="shared" si="72"/>
        <v>1</v>
      </c>
      <c r="CZ18" s="264">
        <f t="shared" si="73"/>
        <v>1</v>
      </c>
      <c r="DA18" s="264">
        <f t="shared" si="74"/>
        <v>1</v>
      </c>
      <c r="DB18" s="264">
        <f t="shared" si="75"/>
        <v>1</v>
      </c>
      <c r="DC18" s="264">
        <f t="shared" si="76"/>
        <v>1</v>
      </c>
      <c r="DD18" s="264">
        <f t="shared" si="77"/>
        <v>1</v>
      </c>
      <c r="DE18" s="257">
        <f t="shared" si="78"/>
        <v>780000</v>
      </c>
      <c r="DF18" s="258">
        <f t="shared" si="79"/>
        <v>0</v>
      </c>
      <c r="DI18" s="311" t="s">
        <v>284</v>
      </c>
      <c r="DJ18" s="319" t="s">
        <v>285</v>
      </c>
      <c r="DK18" s="312" t="s">
        <v>155</v>
      </c>
      <c r="DL18" s="312">
        <v>15</v>
      </c>
      <c r="DM18" s="313">
        <v>18000</v>
      </c>
      <c r="DN18" s="314">
        <f t="shared" si="12"/>
        <v>270000</v>
      </c>
      <c r="DO18" s="264">
        <f t="shared" si="80"/>
        <v>1</v>
      </c>
      <c r="DP18" s="264">
        <f t="shared" si="81"/>
        <v>1</v>
      </c>
      <c r="DQ18" s="264">
        <f t="shared" si="82"/>
        <v>1</v>
      </c>
      <c r="DR18" s="264">
        <f t="shared" si="83"/>
        <v>1</v>
      </c>
      <c r="DS18" s="264">
        <f t="shared" si="84"/>
        <v>1</v>
      </c>
      <c r="DT18" s="264">
        <f t="shared" si="85"/>
        <v>1</v>
      </c>
      <c r="DU18" s="264">
        <f t="shared" si="86"/>
        <v>1</v>
      </c>
      <c r="DV18" s="257">
        <f t="shared" si="87"/>
        <v>270000</v>
      </c>
      <c r="DW18" s="258">
        <f t="shared" si="88"/>
        <v>0</v>
      </c>
      <c r="DZ18" s="305" t="s">
        <v>284</v>
      </c>
      <c r="EA18" s="319" t="s">
        <v>285</v>
      </c>
      <c r="EB18" s="307" t="s">
        <v>155</v>
      </c>
      <c r="EC18" s="307">
        <v>15</v>
      </c>
      <c r="ED18" s="308">
        <v>40000</v>
      </c>
      <c r="EE18" s="309">
        <f t="shared" si="14"/>
        <v>600000</v>
      </c>
      <c r="EF18" s="264">
        <f t="shared" si="89"/>
        <v>1</v>
      </c>
      <c r="EG18" s="264">
        <f t="shared" si="90"/>
        <v>1</v>
      </c>
      <c r="EH18" s="264">
        <f t="shared" si="91"/>
        <v>1</v>
      </c>
      <c r="EI18" s="264">
        <f t="shared" si="92"/>
        <v>1</v>
      </c>
      <c r="EJ18" s="264">
        <f t="shared" si="93"/>
        <v>1</v>
      </c>
      <c r="EK18" s="264">
        <f t="shared" si="94"/>
        <v>1</v>
      </c>
      <c r="EL18" s="264">
        <f t="shared" si="95"/>
        <v>1</v>
      </c>
      <c r="EM18" s="257">
        <f t="shared" si="96"/>
        <v>600000</v>
      </c>
      <c r="EN18" s="258">
        <f t="shared" si="97"/>
        <v>0</v>
      </c>
      <c r="EQ18" s="305" t="s">
        <v>284</v>
      </c>
      <c r="ER18" s="319" t="s">
        <v>285</v>
      </c>
      <c r="ES18" s="307" t="s">
        <v>155</v>
      </c>
      <c r="ET18" s="307">
        <v>15</v>
      </c>
      <c r="EU18" s="308">
        <v>30000</v>
      </c>
      <c r="EV18" s="309">
        <f t="shared" si="16"/>
        <v>450000</v>
      </c>
      <c r="EW18" s="264">
        <f t="shared" si="98"/>
        <v>1</v>
      </c>
      <c r="EX18" s="264">
        <f t="shared" si="99"/>
        <v>1</v>
      </c>
      <c r="EY18" s="264">
        <f t="shared" si="100"/>
        <v>1</v>
      </c>
      <c r="EZ18" s="264">
        <f t="shared" si="101"/>
        <v>1</v>
      </c>
      <c r="FA18" s="264">
        <f t="shared" si="102"/>
        <v>1</v>
      </c>
      <c r="FB18" s="264">
        <f t="shared" si="103"/>
        <v>1</v>
      </c>
      <c r="FC18" s="264">
        <f t="shared" si="104"/>
        <v>1</v>
      </c>
      <c r="FD18" s="257">
        <f t="shared" si="105"/>
        <v>450000</v>
      </c>
      <c r="FE18" s="258">
        <f t="shared" si="106"/>
        <v>0</v>
      </c>
      <c r="FH18" s="305" t="s">
        <v>284</v>
      </c>
      <c r="FI18" s="319" t="s">
        <v>285</v>
      </c>
      <c r="FJ18" s="307" t="s">
        <v>155</v>
      </c>
      <c r="FK18" s="307">
        <v>15</v>
      </c>
      <c r="FL18" s="308">
        <v>28000</v>
      </c>
      <c r="FM18" s="309">
        <f t="shared" si="18"/>
        <v>420000</v>
      </c>
      <c r="FN18" s="264">
        <f t="shared" si="107"/>
        <v>1</v>
      </c>
      <c r="FO18" s="264">
        <f t="shared" si="108"/>
        <v>1</v>
      </c>
      <c r="FP18" s="264">
        <f t="shared" si="109"/>
        <v>1</v>
      </c>
      <c r="FQ18" s="264">
        <f t="shared" si="110"/>
        <v>1</v>
      </c>
      <c r="FR18" s="264">
        <f t="shared" si="111"/>
        <v>1</v>
      </c>
      <c r="FS18" s="264">
        <f t="shared" si="112"/>
        <v>1</v>
      </c>
      <c r="FT18" s="264">
        <f t="shared" si="113"/>
        <v>1</v>
      </c>
      <c r="FU18" s="257">
        <f t="shared" si="114"/>
        <v>420000</v>
      </c>
      <c r="FV18" s="258">
        <f t="shared" si="115"/>
        <v>0</v>
      </c>
      <c r="FY18" s="305" t="s">
        <v>284</v>
      </c>
      <c r="FZ18" s="319" t="s">
        <v>285</v>
      </c>
      <c r="GA18" s="307" t="s">
        <v>155</v>
      </c>
      <c r="GB18" s="307">
        <v>15</v>
      </c>
      <c r="GC18" s="308">
        <v>50000</v>
      </c>
      <c r="GD18" s="309">
        <f t="shared" si="20"/>
        <v>750000</v>
      </c>
      <c r="GE18" s="264">
        <f t="shared" si="116"/>
        <v>1</v>
      </c>
      <c r="GF18" s="264">
        <f t="shared" si="117"/>
        <v>1</v>
      </c>
      <c r="GG18" s="264">
        <f t="shared" si="118"/>
        <v>1</v>
      </c>
      <c r="GH18" s="264">
        <f t="shared" si="119"/>
        <v>1</v>
      </c>
      <c r="GI18" s="264">
        <f t="shared" si="120"/>
        <v>1</v>
      </c>
      <c r="GJ18" s="264">
        <f t="shared" si="121"/>
        <v>1</v>
      </c>
      <c r="GK18" s="264">
        <f t="shared" si="122"/>
        <v>1</v>
      </c>
      <c r="GL18" s="257">
        <f t="shared" si="123"/>
        <v>750000</v>
      </c>
      <c r="GM18" s="258">
        <f t="shared" si="124"/>
        <v>0</v>
      </c>
      <c r="GP18" s="305" t="s">
        <v>284</v>
      </c>
      <c r="GQ18" s="319" t="s">
        <v>285</v>
      </c>
      <c r="GR18" s="307" t="s">
        <v>155</v>
      </c>
      <c r="GS18" s="307">
        <v>15</v>
      </c>
      <c r="GT18" s="308">
        <v>27200</v>
      </c>
      <c r="GU18" s="309">
        <f t="shared" si="22"/>
        <v>408000</v>
      </c>
      <c r="GV18" s="264">
        <f t="shared" si="125"/>
        <v>1</v>
      </c>
      <c r="GW18" s="264">
        <f t="shared" si="126"/>
        <v>1</v>
      </c>
      <c r="GX18" s="264">
        <f t="shared" si="127"/>
        <v>1</v>
      </c>
      <c r="GY18" s="264">
        <f t="shared" si="128"/>
        <v>1</v>
      </c>
      <c r="GZ18" s="264">
        <f t="shared" si="129"/>
        <v>1</v>
      </c>
      <c r="HA18" s="264">
        <f t="shared" si="130"/>
        <v>1</v>
      </c>
      <c r="HB18" s="264">
        <f t="shared" si="131"/>
        <v>1</v>
      </c>
      <c r="HC18" s="257">
        <f t="shared" si="132"/>
        <v>408000</v>
      </c>
      <c r="HD18" s="258">
        <f t="shared" si="133"/>
        <v>0</v>
      </c>
      <c r="HG18" s="305" t="s">
        <v>284</v>
      </c>
      <c r="HH18" s="319" t="s">
        <v>285</v>
      </c>
      <c r="HI18" s="307" t="s">
        <v>155</v>
      </c>
      <c r="HJ18" s="307">
        <v>15</v>
      </c>
      <c r="HK18" s="318">
        <v>9098</v>
      </c>
      <c r="HL18" s="309">
        <f t="shared" si="24"/>
        <v>136470</v>
      </c>
      <c r="HM18" s="264">
        <f t="shared" si="134"/>
        <v>1</v>
      </c>
      <c r="HN18" s="264">
        <f t="shared" si="135"/>
        <v>1</v>
      </c>
      <c r="HO18" s="264">
        <f t="shared" si="136"/>
        <v>1</v>
      </c>
      <c r="HP18" s="264">
        <f t="shared" si="137"/>
        <v>1</v>
      </c>
      <c r="HQ18" s="264">
        <f t="shared" si="138"/>
        <v>1</v>
      </c>
      <c r="HR18" s="264">
        <f t="shared" si="139"/>
        <v>1</v>
      </c>
      <c r="HS18" s="264">
        <f t="shared" si="140"/>
        <v>1</v>
      </c>
      <c r="HT18" s="257">
        <f t="shared" si="141"/>
        <v>136470</v>
      </c>
      <c r="HU18" s="258">
        <f t="shared" si="142"/>
        <v>0</v>
      </c>
    </row>
    <row r="19" spans="3:229" ht="34.5" customHeight="1" outlineLevel="2" thickBot="1">
      <c r="C19" s="305" t="s">
        <v>286</v>
      </c>
      <c r="D19" s="319" t="s">
        <v>287</v>
      </c>
      <c r="E19" s="307" t="s">
        <v>155</v>
      </c>
      <c r="F19" s="307">
        <v>20</v>
      </c>
      <c r="G19" s="308">
        <v>0</v>
      </c>
      <c r="H19" s="309">
        <f t="shared" si="0"/>
        <v>0</v>
      </c>
      <c r="K19" s="305" t="s">
        <v>286</v>
      </c>
      <c r="L19" s="319" t="s">
        <v>287</v>
      </c>
      <c r="M19" s="307" t="s">
        <v>155</v>
      </c>
      <c r="N19" s="307">
        <v>20</v>
      </c>
      <c r="O19" s="308">
        <v>99600</v>
      </c>
      <c r="P19" s="310">
        <f t="shared" si="1"/>
        <v>1992000</v>
      </c>
      <c r="Q19" s="180">
        <f t="shared" si="26"/>
        <v>1</v>
      </c>
      <c r="R19" s="180">
        <f t="shared" si="27"/>
        <v>1</v>
      </c>
      <c r="S19" s="180">
        <f t="shared" si="28"/>
        <v>1</v>
      </c>
      <c r="T19" s="180">
        <f t="shared" si="29"/>
        <v>1</v>
      </c>
      <c r="U19" s="264">
        <f t="shared" si="30"/>
        <v>1</v>
      </c>
      <c r="V19" s="264">
        <f t="shared" si="31"/>
        <v>1</v>
      </c>
      <c r="W19" s="264">
        <f t="shared" si="32"/>
        <v>1</v>
      </c>
      <c r="X19" s="257">
        <f t="shared" si="33"/>
        <v>1992000</v>
      </c>
      <c r="Y19" s="258">
        <f t="shared" si="34"/>
        <v>0</v>
      </c>
      <c r="AB19" s="305" t="s">
        <v>286</v>
      </c>
      <c r="AC19" s="319" t="s">
        <v>287</v>
      </c>
      <c r="AD19" s="307" t="s">
        <v>155</v>
      </c>
      <c r="AE19" s="307">
        <v>20</v>
      </c>
      <c r="AF19" s="308">
        <v>120000</v>
      </c>
      <c r="AG19" s="309">
        <f t="shared" si="2"/>
        <v>2400000</v>
      </c>
      <c r="AH19" s="264">
        <f t="shared" si="35"/>
        <v>1</v>
      </c>
      <c r="AI19" s="264">
        <f t="shared" si="36"/>
        <v>1</v>
      </c>
      <c r="AJ19" s="264">
        <f t="shared" si="37"/>
        <v>1</v>
      </c>
      <c r="AK19" s="264">
        <f t="shared" si="38"/>
        <v>1</v>
      </c>
      <c r="AL19" s="264">
        <f t="shared" si="39"/>
        <v>1</v>
      </c>
      <c r="AM19" s="264">
        <f t="shared" si="40"/>
        <v>1</v>
      </c>
      <c r="AN19" s="264">
        <f t="shared" si="41"/>
        <v>1</v>
      </c>
      <c r="AO19" s="257">
        <f t="shared" si="42"/>
        <v>2400000</v>
      </c>
      <c r="AP19" s="258">
        <f t="shared" si="43"/>
        <v>0</v>
      </c>
      <c r="AS19" s="305" t="s">
        <v>286</v>
      </c>
      <c r="AT19" s="319" t="s">
        <v>287</v>
      </c>
      <c r="AU19" s="307" t="s">
        <v>155</v>
      </c>
      <c r="AV19" s="307">
        <v>20</v>
      </c>
      <c r="AW19" s="308">
        <v>26000</v>
      </c>
      <c r="AX19" s="309">
        <f t="shared" si="4"/>
        <v>520000</v>
      </c>
      <c r="AY19" s="264">
        <f t="shared" si="44"/>
        <v>1</v>
      </c>
      <c r="AZ19" s="264">
        <f t="shared" si="45"/>
        <v>1</v>
      </c>
      <c r="BA19" s="264">
        <f t="shared" si="46"/>
        <v>1</v>
      </c>
      <c r="BB19" s="264">
        <f t="shared" si="47"/>
        <v>1</v>
      </c>
      <c r="BC19" s="264">
        <f t="shared" si="48"/>
        <v>1</v>
      </c>
      <c r="BD19" s="264">
        <f t="shared" si="49"/>
        <v>1</v>
      </c>
      <c r="BE19" s="264">
        <f t="shared" si="50"/>
        <v>1</v>
      </c>
      <c r="BF19" s="257">
        <f t="shared" si="51"/>
        <v>520000</v>
      </c>
      <c r="BG19" s="258">
        <f t="shared" si="52"/>
        <v>0</v>
      </c>
      <c r="BJ19" s="305" t="s">
        <v>286</v>
      </c>
      <c r="BK19" s="319" t="s">
        <v>287</v>
      </c>
      <c r="BL19" s="307" t="s">
        <v>155</v>
      </c>
      <c r="BM19" s="307">
        <v>20</v>
      </c>
      <c r="BN19" s="308">
        <v>99300</v>
      </c>
      <c r="BO19" s="309">
        <f t="shared" si="6"/>
        <v>1986000</v>
      </c>
      <c r="BP19" s="264">
        <f t="shared" si="53"/>
        <v>1</v>
      </c>
      <c r="BQ19" s="264">
        <f t="shared" si="54"/>
        <v>1</v>
      </c>
      <c r="BR19" s="264">
        <f t="shared" si="55"/>
        <v>1</v>
      </c>
      <c r="BS19" s="264">
        <f t="shared" si="56"/>
        <v>1</v>
      </c>
      <c r="BT19" s="264">
        <f t="shared" si="57"/>
        <v>1</v>
      </c>
      <c r="BU19" s="264">
        <f t="shared" si="58"/>
        <v>1</v>
      </c>
      <c r="BV19" s="264">
        <f t="shared" si="59"/>
        <v>1</v>
      </c>
      <c r="BW19" s="257">
        <f t="shared" si="60"/>
        <v>1986000</v>
      </c>
      <c r="BX19" s="258">
        <f t="shared" si="61"/>
        <v>0</v>
      </c>
      <c r="CA19" s="305" t="s">
        <v>286</v>
      </c>
      <c r="CB19" s="319" t="s">
        <v>287</v>
      </c>
      <c r="CC19" s="307" t="s">
        <v>155</v>
      </c>
      <c r="CD19" s="307">
        <v>20</v>
      </c>
      <c r="CE19" s="308">
        <v>17380</v>
      </c>
      <c r="CF19" s="309">
        <f t="shared" si="8"/>
        <v>347600</v>
      </c>
      <c r="CG19" s="264">
        <f t="shared" si="62"/>
        <v>1</v>
      </c>
      <c r="CH19" s="264">
        <f t="shared" si="63"/>
        <v>1</v>
      </c>
      <c r="CI19" s="264">
        <f t="shared" si="64"/>
        <v>1</v>
      </c>
      <c r="CJ19" s="264">
        <f t="shared" si="65"/>
        <v>1</v>
      </c>
      <c r="CK19" s="264">
        <f t="shared" si="66"/>
        <v>1</v>
      </c>
      <c r="CL19" s="264">
        <f t="shared" si="67"/>
        <v>1</v>
      </c>
      <c r="CM19" s="264">
        <f t="shared" si="68"/>
        <v>1</v>
      </c>
      <c r="CN19" s="257">
        <f t="shared" si="69"/>
        <v>347600</v>
      </c>
      <c r="CO19" s="258">
        <f t="shared" si="70"/>
        <v>0</v>
      </c>
      <c r="CR19" s="305" t="s">
        <v>286</v>
      </c>
      <c r="CS19" s="319" t="s">
        <v>287</v>
      </c>
      <c r="CT19" s="307" t="s">
        <v>155</v>
      </c>
      <c r="CU19" s="307">
        <v>20</v>
      </c>
      <c r="CV19" s="308">
        <v>78000</v>
      </c>
      <c r="CW19" s="309">
        <f t="shared" si="10"/>
        <v>1560000</v>
      </c>
      <c r="CX19" s="264">
        <f t="shared" si="71"/>
        <v>1</v>
      </c>
      <c r="CY19" s="264">
        <f t="shared" si="72"/>
        <v>1</v>
      </c>
      <c r="CZ19" s="264">
        <f t="shared" si="73"/>
        <v>1</v>
      </c>
      <c r="DA19" s="264">
        <f t="shared" si="74"/>
        <v>1</v>
      </c>
      <c r="DB19" s="264">
        <f t="shared" si="75"/>
        <v>1</v>
      </c>
      <c r="DC19" s="264">
        <f t="shared" si="76"/>
        <v>1</v>
      </c>
      <c r="DD19" s="264">
        <f t="shared" si="77"/>
        <v>1</v>
      </c>
      <c r="DE19" s="257">
        <f t="shared" si="78"/>
        <v>1560000</v>
      </c>
      <c r="DF19" s="258">
        <f t="shared" si="79"/>
        <v>0</v>
      </c>
      <c r="DI19" s="311" t="s">
        <v>286</v>
      </c>
      <c r="DJ19" s="319" t="s">
        <v>287</v>
      </c>
      <c r="DK19" s="312" t="s">
        <v>155</v>
      </c>
      <c r="DL19" s="312">
        <v>20</v>
      </c>
      <c r="DM19" s="313">
        <v>22000</v>
      </c>
      <c r="DN19" s="314">
        <f t="shared" si="12"/>
        <v>440000</v>
      </c>
      <c r="DO19" s="264">
        <f t="shared" si="80"/>
        <v>1</v>
      </c>
      <c r="DP19" s="264">
        <f t="shared" si="81"/>
        <v>1</v>
      </c>
      <c r="DQ19" s="264">
        <f t="shared" si="82"/>
        <v>1</v>
      </c>
      <c r="DR19" s="264">
        <f t="shared" si="83"/>
        <v>1</v>
      </c>
      <c r="DS19" s="264">
        <f t="shared" si="84"/>
        <v>1</v>
      </c>
      <c r="DT19" s="264">
        <f t="shared" si="85"/>
        <v>1</v>
      </c>
      <c r="DU19" s="264">
        <f t="shared" si="86"/>
        <v>1</v>
      </c>
      <c r="DV19" s="257">
        <f t="shared" si="87"/>
        <v>440000</v>
      </c>
      <c r="DW19" s="258">
        <f t="shared" si="88"/>
        <v>0</v>
      </c>
      <c r="DZ19" s="305" t="s">
        <v>286</v>
      </c>
      <c r="EA19" s="319" t="s">
        <v>287</v>
      </c>
      <c r="EB19" s="307" t="s">
        <v>155</v>
      </c>
      <c r="EC19" s="307">
        <v>20</v>
      </c>
      <c r="ED19" s="308">
        <v>40000</v>
      </c>
      <c r="EE19" s="309">
        <f t="shared" si="14"/>
        <v>800000</v>
      </c>
      <c r="EF19" s="264">
        <f t="shared" si="89"/>
        <v>1</v>
      </c>
      <c r="EG19" s="264">
        <f t="shared" si="90"/>
        <v>1</v>
      </c>
      <c r="EH19" s="264">
        <f t="shared" si="91"/>
        <v>1</v>
      </c>
      <c r="EI19" s="264">
        <f t="shared" si="92"/>
        <v>1</v>
      </c>
      <c r="EJ19" s="264">
        <f t="shared" si="93"/>
        <v>1</v>
      </c>
      <c r="EK19" s="264">
        <f t="shared" si="94"/>
        <v>1</v>
      </c>
      <c r="EL19" s="264">
        <f t="shared" si="95"/>
        <v>1</v>
      </c>
      <c r="EM19" s="257">
        <f t="shared" si="96"/>
        <v>800000</v>
      </c>
      <c r="EN19" s="258">
        <f t="shared" si="97"/>
        <v>0</v>
      </c>
      <c r="EQ19" s="305" t="s">
        <v>286</v>
      </c>
      <c r="ER19" s="319" t="s">
        <v>287</v>
      </c>
      <c r="ES19" s="307" t="s">
        <v>155</v>
      </c>
      <c r="ET19" s="307">
        <v>20</v>
      </c>
      <c r="EU19" s="308">
        <v>30000</v>
      </c>
      <c r="EV19" s="309">
        <f t="shared" si="16"/>
        <v>600000</v>
      </c>
      <c r="EW19" s="264">
        <f t="shared" si="98"/>
        <v>1</v>
      </c>
      <c r="EX19" s="264">
        <f t="shared" si="99"/>
        <v>1</v>
      </c>
      <c r="EY19" s="264">
        <f t="shared" si="100"/>
        <v>1</v>
      </c>
      <c r="EZ19" s="264">
        <f t="shared" si="101"/>
        <v>1</v>
      </c>
      <c r="FA19" s="264">
        <f t="shared" si="102"/>
        <v>1</v>
      </c>
      <c r="FB19" s="264">
        <f t="shared" si="103"/>
        <v>1</v>
      </c>
      <c r="FC19" s="264">
        <f t="shared" si="104"/>
        <v>1</v>
      </c>
      <c r="FD19" s="257">
        <f t="shared" si="105"/>
        <v>600000</v>
      </c>
      <c r="FE19" s="258">
        <f t="shared" si="106"/>
        <v>0</v>
      </c>
      <c r="FH19" s="305" t="s">
        <v>286</v>
      </c>
      <c r="FI19" s="319" t="s">
        <v>287</v>
      </c>
      <c r="FJ19" s="307" t="s">
        <v>155</v>
      </c>
      <c r="FK19" s="307">
        <v>20</v>
      </c>
      <c r="FL19" s="308">
        <v>32000</v>
      </c>
      <c r="FM19" s="309">
        <f t="shared" si="18"/>
        <v>640000</v>
      </c>
      <c r="FN19" s="264">
        <f t="shared" si="107"/>
        <v>1</v>
      </c>
      <c r="FO19" s="264">
        <f t="shared" si="108"/>
        <v>1</v>
      </c>
      <c r="FP19" s="264">
        <f t="shared" si="109"/>
        <v>1</v>
      </c>
      <c r="FQ19" s="264">
        <f t="shared" si="110"/>
        <v>1</v>
      </c>
      <c r="FR19" s="264">
        <f t="shared" si="111"/>
        <v>1</v>
      </c>
      <c r="FS19" s="264">
        <f t="shared" si="112"/>
        <v>1</v>
      </c>
      <c r="FT19" s="264">
        <f t="shared" si="113"/>
        <v>1</v>
      </c>
      <c r="FU19" s="257">
        <f t="shared" si="114"/>
        <v>640000</v>
      </c>
      <c r="FV19" s="258">
        <f t="shared" si="115"/>
        <v>0</v>
      </c>
      <c r="FY19" s="305" t="s">
        <v>286</v>
      </c>
      <c r="FZ19" s="319" t="s">
        <v>287</v>
      </c>
      <c r="GA19" s="307" t="s">
        <v>155</v>
      </c>
      <c r="GB19" s="307">
        <v>20</v>
      </c>
      <c r="GC19" s="308">
        <v>50000</v>
      </c>
      <c r="GD19" s="309">
        <f t="shared" si="20"/>
        <v>1000000</v>
      </c>
      <c r="GE19" s="264">
        <f t="shared" si="116"/>
        <v>1</v>
      </c>
      <c r="GF19" s="264">
        <f t="shared" si="117"/>
        <v>1</v>
      </c>
      <c r="GG19" s="264">
        <f t="shared" si="118"/>
        <v>1</v>
      </c>
      <c r="GH19" s="264">
        <f t="shared" si="119"/>
        <v>1</v>
      </c>
      <c r="GI19" s="264">
        <f t="shared" si="120"/>
        <v>1</v>
      </c>
      <c r="GJ19" s="264">
        <f t="shared" si="121"/>
        <v>1</v>
      </c>
      <c r="GK19" s="264">
        <f t="shared" si="122"/>
        <v>1</v>
      </c>
      <c r="GL19" s="257">
        <f t="shared" si="123"/>
        <v>1000000</v>
      </c>
      <c r="GM19" s="258">
        <f t="shared" si="124"/>
        <v>0</v>
      </c>
      <c r="GP19" s="305" t="s">
        <v>286</v>
      </c>
      <c r="GQ19" s="319" t="s">
        <v>287</v>
      </c>
      <c r="GR19" s="307" t="s">
        <v>155</v>
      </c>
      <c r="GS19" s="307">
        <v>20</v>
      </c>
      <c r="GT19" s="308">
        <v>31050</v>
      </c>
      <c r="GU19" s="309">
        <f t="shared" si="22"/>
        <v>621000</v>
      </c>
      <c r="GV19" s="264">
        <f t="shared" si="125"/>
        <v>1</v>
      </c>
      <c r="GW19" s="264">
        <f t="shared" si="126"/>
        <v>1</v>
      </c>
      <c r="GX19" s="264">
        <f t="shared" si="127"/>
        <v>1</v>
      </c>
      <c r="GY19" s="264">
        <f t="shared" si="128"/>
        <v>1</v>
      </c>
      <c r="GZ19" s="264">
        <f t="shared" si="129"/>
        <v>1</v>
      </c>
      <c r="HA19" s="264">
        <f t="shared" si="130"/>
        <v>1</v>
      </c>
      <c r="HB19" s="264">
        <f t="shared" si="131"/>
        <v>1</v>
      </c>
      <c r="HC19" s="257">
        <f t="shared" si="132"/>
        <v>621000</v>
      </c>
      <c r="HD19" s="258">
        <f t="shared" si="133"/>
        <v>0</v>
      </c>
      <c r="HG19" s="305" t="s">
        <v>286</v>
      </c>
      <c r="HH19" s="319" t="s">
        <v>287</v>
      </c>
      <c r="HI19" s="307" t="s">
        <v>155</v>
      </c>
      <c r="HJ19" s="307">
        <v>20</v>
      </c>
      <c r="HK19" s="308">
        <v>10917</v>
      </c>
      <c r="HL19" s="309">
        <f t="shared" si="24"/>
        <v>218340</v>
      </c>
      <c r="HM19" s="264">
        <f t="shared" si="134"/>
        <v>1</v>
      </c>
      <c r="HN19" s="264">
        <f t="shared" si="135"/>
        <v>1</v>
      </c>
      <c r="HO19" s="264">
        <f t="shared" si="136"/>
        <v>1</v>
      </c>
      <c r="HP19" s="264">
        <f t="shared" si="137"/>
        <v>1</v>
      </c>
      <c r="HQ19" s="264">
        <f t="shared" si="138"/>
        <v>1</v>
      </c>
      <c r="HR19" s="264">
        <f t="shared" si="139"/>
        <v>1</v>
      </c>
      <c r="HS19" s="264">
        <f t="shared" si="140"/>
        <v>1</v>
      </c>
      <c r="HT19" s="257">
        <f t="shared" si="141"/>
        <v>218340</v>
      </c>
      <c r="HU19" s="258">
        <f t="shared" si="142"/>
        <v>0</v>
      </c>
    </row>
    <row r="20" spans="3:229" ht="17.25" outlineLevel="1" thickTop="1">
      <c r="C20" s="320">
        <v>1.2</v>
      </c>
      <c r="D20" s="298" t="s">
        <v>164</v>
      </c>
      <c r="E20" s="321"/>
      <c r="F20" s="322"/>
      <c r="G20" s="323"/>
      <c r="H20" s="324"/>
      <c r="K20" s="320">
        <v>1.2</v>
      </c>
      <c r="L20" s="298" t="s">
        <v>164</v>
      </c>
      <c r="M20" s="321"/>
      <c r="N20" s="322"/>
      <c r="O20" s="322"/>
      <c r="P20" s="325"/>
      <c r="Q20" s="180">
        <f t="shared" si="26"/>
        <v>1</v>
      </c>
      <c r="R20" s="180">
        <f t="shared" si="27"/>
        <v>1</v>
      </c>
      <c r="S20" s="180">
        <f t="shared" si="28"/>
        <v>1</v>
      </c>
      <c r="T20" s="180">
        <f t="shared" si="29"/>
        <v>1</v>
      </c>
      <c r="U20" s="180">
        <f t="shared" ref="U20" si="143">IF(EXACT(G20,O20),1,0)</f>
        <v>1</v>
      </c>
      <c r="V20" s="180">
        <f t="shared" ref="V20" si="144">IF(EXACT(H20,P20),1,0)</f>
        <v>1</v>
      </c>
      <c r="W20" s="264">
        <f t="shared" si="32"/>
        <v>1</v>
      </c>
      <c r="X20" s="257">
        <f t="shared" si="33"/>
        <v>0</v>
      </c>
      <c r="Y20" s="258">
        <f t="shared" si="34"/>
        <v>0</v>
      </c>
      <c r="AB20" s="320">
        <v>1.2</v>
      </c>
      <c r="AC20" s="298" t="s">
        <v>164</v>
      </c>
      <c r="AD20" s="321"/>
      <c r="AE20" s="322"/>
      <c r="AF20" s="323"/>
      <c r="AG20" s="324"/>
      <c r="AH20" s="264">
        <f t="shared" si="35"/>
        <v>1</v>
      </c>
      <c r="AI20" s="264">
        <f t="shared" si="36"/>
        <v>1</v>
      </c>
      <c r="AJ20" s="264">
        <f t="shared" si="37"/>
        <v>1</v>
      </c>
      <c r="AK20" s="264">
        <f t="shared" si="38"/>
        <v>1</v>
      </c>
      <c r="AL20" s="180">
        <f t="shared" ref="AL20" si="145">IF(EXACT(X20,AF20),1,0)</f>
        <v>0</v>
      </c>
      <c r="AM20" s="180">
        <f t="shared" ref="AM20" si="146">IF(EXACT(Y20,AG20),1,0)</f>
        <v>0</v>
      </c>
      <c r="AN20" s="264">
        <f>PRODUCT(AH20:AK20)</f>
        <v>1</v>
      </c>
      <c r="AO20" s="257">
        <f t="shared" si="42"/>
        <v>0</v>
      </c>
      <c r="AP20" s="258">
        <f t="shared" si="43"/>
        <v>0</v>
      </c>
      <c r="AS20" s="320">
        <v>1.2</v>
      </c>
      <c r="AT20" s="298" t="s">
        <v>164</v>
      </c>
      <c r="AU20" s="321"/>
      <c r="AV20" s="322"/>
      <c r="AW20" s="323"/>
      <c r="AX20" s="324"/>
      <c r="AY20" s="264">
        <f t="shared" si="44"/>
        <v>1</v>
      </c>
      <c r="AZ20" s="264">
        <f t="shared" si="45"/>
        <v>1</v>
      </c>
      <c r="BA20" s="264">
        <f t="shared" si="46"/>
        <v>1</v>
      </c>
      <c r="BB20" s="264">
        <f t="shared" si="47"/>
        <v>1</v>
      </c>
      <c r="BC20" s="180">
        <f t="shared" ref="BC20" si="147">IF(EXACT(AO20,AW20),1,0)</f>
        <v>0</v>
      </c>
      <c r="BD20" s="180">
        <f t="shared" ref="BD20" si="148">IF(EXACT(AP20,AX20),1,0)</f>
        <v>0</v>
      </c>
      <c r="BE20" s="264">
        <f>PRODUCT(AY20:BB20)</f>
        <v>1</v>
      </c>
      <c r="BF20" s="257">
        <f t="shared" si="51"/>
        <v>0</v>
      </c>
      <c r="BG20" s="258">
        <f t="shared" si="52"/>
        <v>0</v>
      </c>
      <c r="BJ20" s="320">
        <v>1.2</v>
      </c>
      <c r="BK20" s="298" t="s">
        <v>164</v>
      </c>
      <c r="BL20" s="321"/>
      <c r="BM20" s="322"/>
      <c r="BN20" s="321"/>
      <c r="BO20" s="324"/>
      <c r="BP20" s="264">
        <f t="shared" si="53"/>
        <v>1</v>
      </c>
      <c r="BQ20" s="264">
        <f t="shared" si="54"/>
        <v>1</v>
      </c>
      <c r="BR20" s="264">
        <f t="shared" si="55"/>
        <v>1</v>
      </c>
      <c r="BS20" s="264">
        <f t="shared" si="56"/>
        <v>1</v>
      </c>
      <c r="BT20" s="180">
        <f t="shared" ref="BT20" si="149">IF(EXACT(BF20,BN20),1,0)</f>
        <v>0</v>
      </c>
      <c r="BU20" s="180">
        <f t="shared" ref="BU20" si="150">IF(EXACT(BG20,BO20),1,0)</f>
        <v>0</v>
      </c>
      <c r="BV20" s="264">
        <f>PRODUCT(BP20:BS20)</f>
        <v>1</v>
      </c>
      <c r="BW20" s="257">
        <f t="shared" si="60"/>
        <v>0</v>
      </c>
      <c r="BX20" s="258">
        <f t="shared" si="61"/>
        <v>0</v>
      </c>
      <c r="CA20" s="320">
        <v>1.2</v>
      </c>
      <c r="CB20" s="304" t="s">
        <v>164</v>
      </c>
      <c r="CC20" s="321"/>
      <c r="CD20" s="322"/>
      <c r="CE20" s="323"/>
      <c r="CF20" s="324"/>
      <c r="CG20" s="264">
        <f t="shared" si="62"/>
        <v>1</v>
      </c>
      <c r="CH20" s="264">
        <f t="shared" si="63"/>
        <v>1</v>
      </c>
      <c r="CI20" s="264">
        <f t="shared" si="64"/>
        <v>1</v>
      </c>
      <c r="CJ20" s="264">
        <f t="shared" si="65"/>
        <v>1</v>
      </c>
      <c r="CK20" s="180">
        <f t="shared" ref="CK20" si="151">IF(EXACT(BW20,CE20),1,0)</f>
        <v>0</v>
      </c>
      <c r="CL20" s="180">
        <f t="shared" ref="CL20" si="152">IF(EXACT(BX20,CF20),1,0)</f>
        <v>0</v>
      </c>
      <c r="CM20" s="264">
        <f>PRODUCT(CG20:CJ20)</f>
        <v>1</v>
      </c>
      <c r="CN20" s="257">
        <f t="shared" si="69"/>
        <v>0</v>
      </c>
      <c r="CO20" s="258">
        <f t="shared" si="70"/>
        <v>0</v>
      </c>
      <c r="CR20" s="320">
        <v>1.2</v>
      </c>
      <c r="CS20" s="298" t="s">
        <v>164</v>
      </c>
      <c r="CT20" s="321"/>
      <c r="CU20" s="322"/>
      <c r="CV20" s="323"/>
      <c r="CW20" s="324"/>
      <c r="CX20" s="264">
        <f t="shared" si="71"/>
        <v>1</v>
      </c>
      <c r="CY20" s="264">
        <f t="shared" si="72"/>
        <v>1</v>
      </c>
      <c r="CZ20" s="264">
        <f t="shared" si="73"/>
        <v>1</v>
      </c>
      <c r="DA20" s="264">
        <f t="shared" si="74"/>
        <v>1</v>
      </c>
      <c r="DB20" s="180">
        <f t="shared" ref="DB20" si="153">IF(EXACT(CN20,CV20),1,0)</f>
        <v>0</v>
      </c>
      <c r="DC20" s="180">
        <f t="shared" ref="DC20" si="154">IF(EXACT(CO20,CW20),1,0)</f>
        <v>0</v>
      </c>
      <c r="DD20" s="264">
        <f>PRODUCT(CX20:DA20)</f>
        <v>1</v>
      </c>
      <c r="DE20" s="257">
        <f t="shared" si="78"/>
        <v>0</v>
      </c>
      <c r="DF20" s="258">
        <f t="shared" si="79"/>
        <v>0</v>
      </c>
      <c r="DI20" s="326">
        <v>1.2</v>
      </c>
      <c r="DJ20" s="327" t="s">
        <v>164</v>
      </c>
      <c r="DK20" s="328"/>
      <c r="DL20" s="329"/>
      <c r="DM20" s="330"/>
      <c r="DN20" s="331"/>
      <c r="DO20" s="264">
        <f t="shared" si="80"/>
        <v>1</v>
      </c>
      <c r="DP20" s="264">
        <f t="shared" si="81"/>
        <v>1</v>
      </c>
      <c r="DQ20" s="264">
        <f t="shared" si="82"/>
        <v>1</v>
      </c>
      <c r="DR20" s="264">
        <f t="shared" si="83"/>
        <v>1</v>
      </c>
      <c r="DS20" s="180">
        <f t="shared" ref="DS20" si="155">IF(EXACT(DE20,DM20),1,0)</f>
        <v>0</v>
      </c>
      <c r="DT20" s="180">
        <f t="shared" ref="DT20" si="156">IF(EXACT(DF20,DN20),1,0)</f>
        <v>0</v>
      </c>
      <c r="DU20" s="264">
        <f>PRODUCT(DO20:DR20)</f>
        <v>1</v>
      </c>
      <c r="DV20" s="257">
        <f t="shared" si="87"/>
        <v>0</v>
      </c>
      <c r="DW20" s="258">
        <f t="shared" si="88"/>
        <v>0</v>
      </c>
      <c r="DZ20" s="320">
        <v>1.2</v>
      </c>
      <c r="EA20" s="298" t="s">
        <v>164</v>
      </c>
      <c r="EB20" s="321"/>
      <c r="EC20" s="322"/>
      <c r="ED20" s="323"/>
      <c r="EE20" s="324"/>
      <c r="EF20" s="264">
        <f t="shared" si="89"/>
        <v>1</v>
      </c>
      <c r="EG20" s="264">
        <f t="shared" si="90"/>
        <v>1</v>
      </c>
      <c r="EH20" s="264">
        <f t="shared" si="91"/>
        <v>1</v>
      </c>
      <c r="EI20" s="264">
        <f t="shared" si="92"/>
        <v>1</v>
      </c>
      <c r="EJ20" s="180">
        <f t="shared" ref="EJ20" si="157">IF(EXACT(DV20,ED20),1,0)</f>
        <v>0</v>
      </c>
      <c r="EK20" s="180">
        <f t="shared" ref="EK20" si="158">IF(EXACT(DW20,EE20),1,0)</f>
        <v>0</v>
      </c>
      <c r="EL20" s="264">
        <f>PRODUCT(EF20:EI20)</f>
        <v>1</v>
      </c>
      <c r="EM20" s="257">
        <f t="shared" si="96"/>
        <v>0</v>
      </c>
      <c r="EN20" s="258">
        <f t="shared" si="97"/>
        <v>0</v>
      </c>
      <c r="EQ20" s="320">
        <v>1.2</v>
      </c>
      <c r="ER20" s="298" t="s">
        <v>164</v>
      </c>
      <c r="ES20" s="321"/>
      <c r="ET20" s="322"/>
      <c r="EU20" s="323"/>
      <c r="EV20" s="324"/>
      <c r="EW20" s="264">
        <f t="shared" si="98"/>
        <v>1</v>
      </c>
      <c r="EX20" s="264">
        <f t="shared" si="99"/>
        <v>1</v>
      </c>
      <c r="EY20" s="264">
        <f t="shared" si="100"/>
        <v>1</v>
      </c>
      <c r="EZ20" s="264">
        <f t="shared" si="101"/>
        <v>1</v>
      </c>
      <c r="FA20" s="180">
        <f t="shared" ref="FA20" si="159">IF(EXACT(EM20,EU20),1,0)</f>
        <v>0</v>
      </c>
      <c r="FB20" s="180">
        <f t="shared" ref="FB20" si="160">IF(EXACT(EN20,EV20),1,0)</f>
        <v>0</v>
      </c>
      <c r="FC20" s="264">
        <f>PRODUCT(EW20:EZ20)</f>
        <v>1</v>
      </c>
      <c r="FD20" s="257">
        <f t="shared" si="105"/>
        <v>0</v>
      </c>
      <c r="FE20" s="258">
        <f t="shared" si="106"/>
        <v>0</v>
      </c>
      <c r="FH20" s="320">
        <v>1.2</v>
      </c>
      <c r="FI20" s="298" t="s">
        <v>164</v>
      </c>
      <c r="FJ20" s="321"/>
      <c r="FK20" s="322"/>
      <c r="FL20" s="323"/>
      <c r="FM20" s="324"/>
      <c r="FN20" s="264">
        <f t="shared" si="107"/>
        <v>1</v>
      </c>
      <c r="FO20" s="264">
        <f t="shared" si="108"/>
        <v>1</v>
      </c>
      <c r="FP20" s="264">
        <f t="shared" si="109"/>
        <v>1</v>
      </c>
      <c r="FQ20" s="264">
        <f t="shared" si="110"/>
        <v>1</v>
      </c>
      <c r="FR20" s="180">
        <f t="shared" ref="FR20" si="161">IF(EXACT(FD20,FL20),1,0)</f>
        <v>0</v>
      </c>
      <c r="FS20" s="180">
        <f t="shared" ref="FS20" si="162">IF(EXACT(FE20,FM20),1,0)</f>
        <v>0</v>
      </c>
      <c r="FT20" s="264">
        <f>PRODUCT(FN20:FQ20)</f>
        <v>1</v>
      </c>
      <c r="FU20" s="257">
        <f t="shared" si="114"/>
        <v>0</v>
      </c>
      <c r="FV20" s="258">
        <f t="shared" si="115"/>
        <v>0</v>
      </c>
      <c r="FY20" s="320">
        <v>1.2</v>
      </c>
      <c r="FZ20" s="298" t="s">
        <v>164</v>
      </c>
      <c r="GA20" s="321"/>
      <c r="GB20" s="322"/>
      <c r="GC20" s="323"/>
      <c r="GD20" s="324"/>
      <c r="GE20" s="264">
        <f t="shared" si="116"/>
        <v>1</v>
      </c>
      <c r="GF20" s="264">
        <f t="shared" si="117"/>
        <v>1</v>
      </c>
      <c r="GG20" s="264">
        <f t="shared" si="118"/>
        <v>1</v>
      </c>
      <c r="GH20" s="264">
        <f t="shared" si="119"/>
        <v>1</v>
      </c>
      <c r="GI20" s="180">
        <f t="shared" ref="GI20" si="163">IF(EXACT(FU20,GC20),1,0)</f>
        <v>0</v>
      </c>
      <c r="GJ20" s="180">
        <f t="shared" ref="GJ20" si="164">IF(EXACT(FV20,GD20),1,0)</f>
        <v>0</v>
      </c>
      <c r="GK20" s="264">
        <f>PRODUCT(GE20:GH20)</f>
        <v>1</v>
      </c>
      <c r="GL20" s="257">
        <f t="shared" si="123"/>
        <v>0</v>
      </c>
      <c r="GM20" s="258">
        <f t="shared" si="124"/>
        <v>0</v>
      </c>
      <c r="GP20" s="320">
        <v>1.2</v>
      </c>
      <c r="GQ20" s="298" t="s">
        <v>164</v>
      </c>
      <c r="GR20" s="321"/>
      <c r="GS20" s="322"/>
      <c r="GT20" s="323"/>
      <c r="GU20" s="324"/>
      <c r="GV20" s="264">
        <f t="shared" si="125"/>
        <v>1</v>
      </c>
      <c r="GW20" s="264">
        <f t="shared" si="126"/>
        <v>1</v>
      </c>
      <c r="GX20" s="264">
        <f t="shared" si="127"/>
        <v>1</v>
      </c>
      <c r="GY20" s="264">
        <f t="shared" si="128"/>
        <v>1</v>
      </c>
      <c r="GZ20" s="180">
        <f t="shared" ref="GZ20" si="165">IF(EXACT(GL20,GT20),1,0)</f>
        <v>0</v>
      </c>
      <c r="HA20" s="180">
        <f t="shared" ref="HA20" si="166">IF(EXACT(GM20,GU20),1,0)</f>
        <v>0</v>
      </c>
      <c r="HB20" s="264">
        <f>PRODUCT(GV20:GY20)</f>
        <v>1</v>
      </c>
      <c r="HC20" s="257">
        <f t="shared" si="132"/>
        <v>0</v>
      </c>
      <c r="HD20" s="258">
        <f t="shared" si="133"/>
        <v>0</v>
      </c>
      <c r="HG20" s="320">
        <v>1.2</v>
      </c>
      <c r="HH20" s="298" t="s">
        <v>164</v>
      </c>
      <c r="HI20" s="321"/>
      <c r="HJ20" s="322"/>
      <c r="HK20" s="323"/>
      <c r="HL20" s="324"/>
      <c r="HM20" s="264">
        <f t="shared" si="134"/>
        <v>1</v>
      </c>
      <c r="HN20" s="264">
        <f t="shared" si="135"/>
        <v>1</v>
      </c>
      <c r="HO20" s="264">
        <f t="shared" si="136"/>
        <v>1</v>
      </c>
      <c r="HP20" s="264">
        <f t="shared" si="137"/>
        <v>1</v>
      </c>
      <c r="HQ20" s="180">
        <f t="shared" ref="HQ20" si="167">IF(EXACT(HC20,HK20),1,0)</f>
        <v>0</v>
      </c>
      <c r="HR20" s="180">
        <f t="shared" ref="HR20" si="168">IF(EXACT(HD20,HL20),1,0)</f>
        <v>0</v>
      </c>
      <c r="HS20" s="264">
        <f>PRODUCT(HM20:HP20)</f>
        <v>1</v>
      </c>
      <c r="HT20" s="257">
        <f t="shared" si="141"/>
        <v>0</v>
      </c>
      <c r="HU20" s="258">
        <f t="shared" si="142"/>
        <v>0</v>
      </c>
    </row>
    <row r="21" spans="3:229" ht="62.25" customHeight="1" outlineLevel="2">
      <c r="C21" s="305" t="s">
        <v>159</v>
      </c>
      <c r="D21" s="319" t="s">
        <v>288</v>
      </c>
      <c r="E21" s="316" t="s">
        <v>168</v>
      </c>
      <c r="F21" s="316">
        <v>26.970000000000002</v>
      </c>
      <c r="G21" s="308">
        <v>0</v>
      </c>
      <c r="H21" s="309">
        <f t="shared" si="0"/>
        <v>0</v>
      </c>
      <c r="K21" s="305" t="s">
        <v>159</v>
      </c>
      <c r="L21" s="319" t="s">
        <v>288</v>
      </c>
      <c r="M21" s="316" t="s">
        <v>168</v>
      </c>
      <c r="N21" s="316">
        <v>26.970000000000002</v>
      </c>
      <c r="O21" s="308">
        <v>26700</v>
      </c>
      <c r="P21" s="310">
        <f t="shared" si="1"/>
        <v>720099</v>
      </c>
      <c r="Q21" s="180">
        <f t="shared" si="26"/>
        <v>1</v>
      </c>
      <c r="R21" s="180">
        <f t="shared" si="27"/>
        <v>1</v>
      </c>
      <c r="S21" s="180">
        <f t="shared" si="28"/>
        <v>1</v>
      </c>
      <c r="T21" s="180">
        <f t="shared" si="29"/>
        <v>1</v>
      </c>
      <c r="U21" s="264">
        <f t="shared" si="30"/>
        <v>1</v>
      </c>
      <c r="V21" s="264">
        <f t="shared" si="31"/>
        <v>1</v>
      </c>
      <c r="W21" s="264">
        <f t="shared" si="32"/>
        <v>1</v>
      </c>
      <c r="X21" s="257">
        <f t="shared" si="33"/>
        <v>720099</v>
      </c>
      <c r="Y21" s="258">
        <f t="shared" si="34"/>
        <v>0</v>
      </c>
      <c r="AB21" s="305" t="s">
        <v>159</v>
      </c>
      <c r="AC21" s="319" t="s">
        <v>288</v>
      </c>
      <c r="AD21" s="316" t="s">
        <v>168</v>
      </c>
      <c r="AE21" s="316">
        <v>26.970000000000002</v>
      </c>
      <c r="AF21" s="308">
        <v>8500</v>
      </c>
      <c r="AG21" s="309">
        <f t="shared" si="2"/>
        <v>229245</v>
      </c>
      <c r="AH21" s="264">
        <f t="shared" si="35"/>
        <v>1</v>
      </c>
      <c r="AI21" s="264">
        <f t="shared" si="36"/>
        <v>1</v>
      </c>
      <c r="AJ21" s="264">
        <f t="shared" si="37"/>
        <v>1</v>
      </c>
      <c r="AK21" s="264">
        <f t="shared" si="38"/>
        <v>1</v>
      </c>
      <c r="AL21" s="264">
        <f t="shared" ref="AL21:AL27" si="169">IF(AF21&lt;=0,0,1)</f>
        <v>1</v>
      </c>
      <c r="AM21" s="264">
        <f t="shared" ref="AM21:AM27" si="170">IF(AG21&lt;=0,0,1)</f>
        <v>1</v>
      </c>
      <c r="AN21" s="264">
        <f t="shared" si="41"/>
        <v>1</v>
      </c>
      <c r="AO21" s="257">
        <f t="shared" si="42"/>
        <v>229245</v>
      </c>
      <c r="AP21" s="258">
        <f t="shared" si="43"/>
        <v>0</v>
      </c>
      <c r="AS21" s="305" t="s">
        <v>159</v>
      </c>
      <c r="AT21" s="319" t="s">
        <v>288</v>
      </c>
      <c r="AU21" s="316" t="s">
        <v>168</v>
      </c>
      <c r="AV21" s="316">
        <v>26.970000000000002</v>
      </c>
      <c r="AW21" s="308">
        <v>35000</v>
      </c>
      <c r="AX21" s="309">
        <f t="shared" si="4"/>
        <v>943950</v>
      </c>
      <c r="AY21" s="264">
        <f t="shared" si="44"/>
        <v>1</v>
      </c>
      <c r="AZ21" s="264">
        <f t="shared" si="45"/>
        <v>1</v>
      </c>
      <c r="BA21" s="264">
        <f t="shared" si="46"/>
        <v>1</v>
      </c>
      <c r="BB21" s="264">
        <f t="shared" si="47"/>
        <v>1</v>
      </c>
      <c r="BC21" s="264">
        <f t="shared" ref="BC21:BC27" si="171">IF(AW21&lt;=0,0,1)</f>
        <v>1</v>
      </c>
      <c r="BD21" s="264">
        <f t="shared" ref="BD21:BD27" si="172">IF(AX21&lt;=0,0,1)</f>
        <v>1</v>
      </c>
      <c r="BE21" s="264">
        <f t="shared" si="50"/>
        <v>1</v>
      </c>
      <c r="BF21" s="257">
        <f t="shared" si="51"/>
        <v>943950</v>
      </c>
      <c r="BG21" s="258">
        <f t="shared" si="52"/>
        <v>0</v>
      </c>
      <c r="BJ21" s="305" t="s">
        <v>159</v>
      </c>
      <c r="BK21" s="319" t="s">
        <v>288</v>
      </c>
      <c r="BL21" s="316" t="s">
        <v>168</v>
      </c>
      <c r="BM21" s="316">
        <v>26.970000000000002</v>
      </c>
      <c r="BN21" s="308">
        <v>26300</v>
      </c>
      <c r="BO21" s="309">
        <f t="shared" si="6"/>
        <v>709311</v>
      </c>
      <c r="BP21" s="264">
        <f t="shared" si="53"/>
        <v>1</v>
      </c>
      <c r="BQ21" s="264">
        <f t="shared" si="54"/>
        <v>1</v>
      </c>
      <c r="BR21" s="264">
        <f t="shared" si="55"/>
        <v>1</v>
      </c>
      <c r="BS21" s="264">
        <f t="shared" si="56"/>
        <v>1</v>
      </c>
      <c r="BT21" s="264">
        <f t="shared" ref="BT21:BT27" si="173">IF(BN21&lt;=0,0,1)</f>
        <v>1</v>
      </c>
      <c r="BU21" s="264">
        <f t="shared" ref="BU21:BU27" si="174">IF(BO21&lt;=0,0,1)</f>
        <v>1</v>
      </c>
      <c r="BV21" s="264">
        <f t="shared" ref="BV21:BV27" si="175">PRODUCT(BP21:BU21)</f>
        <v>1</v>
      </c>
      <c r="BW21" s="257">
        <f t="shared" si="60"/>
        <v>709311</v>
      </c>
      <c r="BX21" s="258">
        <f t="shared" si="61"/>
        <v>0</v>
      </c>
      <c r="CA21" s="305" t="s">
        <v>159</v>
      </c>
      <c r="CB21" s="319" t="s">
        <v>288</v>
      </c>
      <c r="CC21" s="316" t="s">
        <v>168</v>
      </c>
      <c r="CD21" s="316">
        <v>26.970000000000002</v>
      </c>
      <c r="CE21" s="308">
        <v>290720</v>
      </c>
      <c r="CF21" s="309">
        <f t="shared" si="8"/>
        <v>7840718</v>
      </c>
      <c r="CG21" s="264">
        <f t="shared" si="62"/>
        <v>1</v>
      </c>
      <c r="CH21" s="264">
        <f t="shared" si="63"/>
        <v>1</v>
      </c>
      <c r="CI21" s="264">
        <f t="shared" si="64"/>
        <v>1</v>
      </c>
      <c r="CJ21" s="264">
        <f t="shared" si="65"/>
        <v>1</v>
      </c>
      <c r="CK21" s="264">
        <f t="shared" ref="CK21:CK27" si="176">IF(CE21&lt;=0,0,1)</f>
        <v>1</v>
      </c>
      <c r="CL21" s="264">
        <f t="shared" ref="CL21:CL27" si="177">IF(CF21&lt;=0,0,1)</f>
        <v>1</v>
      </c>
      <c r="CM21" s="264">
        <f t="shared" ref="CM21:CM27" si="178">PRODUCT(CG21:CL21)</f>
        <v>1</v>
      </c>
      <c r="CN21" s="257">
        <f t="shared" si="69"/>
        <v>7840718</v>
      </c>
      <c r="CO21" s="258">
        <f t="shared" si="70"/>
        <v>0</v>
      </c>
      <c r="CR21" s="305" t="s">
        <v>159</v>
      </c>
      <c r="CS21" s="319" t="s">
        <v>288</v>
      </c>
      <c r="CT21" s="316" t="s">
        <v>168</v>
      </c>
      <c r="CU21" s="316">
        <v>26.970000000000002</v>
      </c>
      <c r="CV21" s="308">
        <v>34500</v>
      </c>
      <c r="CW21" s="309">
        <f t="shared" si="10"/>
        <v>930465</v>
      </c>
      <c r="CX21" s="264">
        <f t="shared" si="71"/>
        <v>1</v>
      </c>
      <c r="CY21" s="264">
        <f t="shared" si="72"/>
        <v>1</v>
      </c>
      <c r="CZ21" s="264">
        <f t="shared" si="73"/>
        <v>1</v>
      </c>
      <c r="DA21" s="264">
        <f t="shared" si="74"/>
        <v>1</v>
      </c>
      <c r="DB21" s="264">
        <f t="shared" ref="DB21:DB27" si="179">IF(CV21&lt;=0,0,1)</f>
        <v>1</v>
      </c>
      <c r="DC21" s="264">
        <f t="shared" ref="DC21:DC27" si="180">IF(CW21&lt;=0,0,1)</f>
        <v>1</v>
      </c>
      <c r="DD21" s="264">
        <f t="shared" ref="DD21:DD27" si="181">PRODUCT(CX21:DC21)</f>
        <v>1</v>
      </c>
      <c r="DE21" s="257">
        <f t="shared" si="78"/>
        <v>930465</v>
      </c>
      <c r="DF21" s="258">
        <f t="shared" si="79"/>
        <v>0</v>
      </c>
      <c r="DI21" s="311" t="s">
        <v>159</v>
      </c>
      <c r="DJ21" s="319" t="s">
        <v>288</v>
      </c>
      <c r="DK21" s="317" t="s">
        <v>168</v>
      </c>
      <c r="DL21" s="317">
        <v>26.970000000000002</v>
      </c>
      <c r="DM21" s="313">
        <v>9500</v>
      </c>
      <c r="DN21" s="314">
        <f t="shared" si="12"/>
        <v>256215</v>
      </c>
      <c r="DO21" s="264">
        <f t="shared" si="80"/>
        <v>1</v>
      </c>
      <c r="DP21" s="264">
        <f t="shared" si="81"/>
        <v>1</v>
      </c>
      <c r="DQ21" s="264">
        <f t="shared" si="82"/>
        <v>1</v>
      </c>
      <c r="DR21" s="264">
        <f t="shared" si="83"/>
        <v>1</v>
      </c>
      <c r="DS21" s="264">
        <f t="shared" ref="DS21:DS27" si="182">IF(DM21&lt;=0,0,1)</f>
        <v>1</v>
      </c>
      <c r="DT21" s="264">
        <f t="shared" ref="DT21:DT27" si="183">IF(DN21&lt;=0,0,1)</f>
        <v>1</v>
      </c>
      <c r="DU21" s="264">
        <f t="shared" ref="DU21:DU27" si="184">PRODUCT(DO21:DT21)</f>
        <v>1</v>
      </c>
      <c r="DV21" s="257">
        <f t="shared" si="87"/>
        <v>256215</v>
      </c>
      <c r="DW21" s="258">
        <f t="shared" si="88"/>
        <v>0</v>
      </c>
      <c r="DZ21" s="305" t="s">
        <v>159</v>
      </c>
      <c r="EA21" s="319" t="s">
        <v>288</v>
      </c>
      <c r="EB21" s="316" t="s">
        <v>168</v>
      </c>
      <c r="EC21" s="316">
        <v>26.970000000000002</v>
      </c>
      <c r="ED21" s="308">
        <v>80000</v>
      </c>
      <c r="EE21" s="309">
        <f t="shared" si="14"/>
        <v>2157600</v>
      </c>
      <c r="EF21" s="264">
        <f t="shared" si="89"/>
        <v>1</v>
      </c>
      <c r="EG21" s="264">
        <f t="shared" si="90"/>
        <v>1</v>
      </c>
      <c r="EH21" s="264">
        <f t="shared" si="91"/>
        <v>1</v>
      </c>
      <c r="EI21" s="264">
        <f t="shared" si="92"/>
        <v>1</v>
      </c>
      <c r="EJ21" s="264">
        <f t="shared" ref="EJ21:EJ27" si="185">IF(ED21&lt;=0,0,1)</f>
        <v>1</v>
      </c>
      <c r="EK21" s="264">
        <f t="shared" ref="EK21:EK27" si="186">IF(EE21&lt;=0,0,1)</f>
        <v>1</v>
      </c>
      <c r="EL21" s="264">
        <f t="shared" ref="EL21:EL27" si="187">PRODUCT(EF21:EK21)</f>
        <v>1</v>
      </c>
      <c r="EM21" s="257">
        <f t="shared" si="96"/>
        <v>2157600</v>
      </c>
      <c r="EN21" s="258">
        <f t="shared" si="97"/>
        <v>0</v>
      </c>
      <c r="EQ21" s="305" t="s">
        <v>159</v>
      </c>
      <c r="ER21" s="319" t="s">
        <v>288</v>
      </c>
      <c r="ES21" s="316" t="s">
        <v>168</v>
      </c>
      <c r="ET21" s="316">
        <v>26.970000000000002</v>
      </c>
      <c r="EU21" s="308">
        <v>44000</v>
      </c>
      <c r="EV21" s="309">
        <f t="shared" si="16"/>
        <v>1186680</v>
      </c>
      <c r="EW21" s="264">
        <f t="shared" si="98"/>
        <v>1</v>
      </c>
      <c r="EX21" s="264">
        <f t="shared" si="99"/>
        <v>1</v>
      </c>
      <c r="EY21" s="264">
        <f t="shared" si="100"/>
        <v>1</v>
      </c>
      <c r="EZ21" s="264">
        <f t="shared" si="101"/>
        <v>1</v>
      </c>
      <c r="FA21" s="264">
        <f t="shared" ref="FA21:FA27" si="188">IF(EU21&lt;=0,0,1)</f>
        <v>1</v>
      </c>
      <c r="FB21" s="264">
        <f t="shared" ref="FB21:FB27" si="189">IF(EV21&lt;=0,0,1)</f>
        <v>1</v>
      </c>
      <c r="FC21" s="264">
        <f t="shared" ref="FC21:FC27" si="190">PRODUCT(EW21:FB21)</f>
        <v>1</v>
      </c>
      <c r="FD21" s="257">
        <f t="shared" si="105"/>
        <v>1186680</v>
      </c>
      <c r="FE21" s="258">
        <f t="shared" si="106"/>
        <v>0</v>
      </c>
      <c r="FH21" s="305" t="s">
        <v>159</v>
      </c>
      <c r="FI21" s="319" t="s">
        <v>288</v>
      </c>
      <c r="FJ21" s="316" t="s">
        <v>168</v>
      </c>
      <c r="FK21" s="316">
        <v>26.970000000000002</v>
      </c>
      <c r="FL21" s="308">
        <v>46000</v>
      </c>
      <c r="FM21" s="309">
        <f t="shared" si="18"/>
        <v>1240620</v>
      </c>
      <c r="FN21" s="264">
        <f t="shared" si="107"/>
        <v>1</v>
      </c>
      <c r="FO21" s="264">
        <f t="shared" si="108"/>
        <v>1</v>
      </c>
      <c r="FP21" s="264">
        <f t="shared" si="109"/>
        <v>1</v>
      </c>
      <c r="FQ21" s="264">
        <f t="shared" si="110"/>
        <v>1</v>
      </c>
      <c r="FR21" s="264">
        <f t="shared" ref="FR21:FR27" si="191">IF(FL21&lt;=0,0,1)</f>
        <v>1</v>
      </c>
      <c r="FS21" s="264">
        <f t="shared" ref="FS21:FS27" si="192">IF(FM21&lt;=0,0,1)</f>
        <v>1</v>
      </c>
      <c r="FT21" s="264">
        <f t="shared" ref="FT21:FT27" si="193">PRODUCT(FN21:FS21)</f>
        <v>1</v>
      </c>
      <c r="FU21" s="257">
        <f t="shared" si="114"/>
        <v>1240620</v>
      </c>
      <c r="FV21" s="258">
        <f t="shared" si="115"/>
        <v>0</v>
      </c>
      <c r="FY21" s="305" t="s">
        <v>159</v>
      </c>
      <c r="FZ21" s="319" t="s">
        <v>288</v>
      </c>
      <c r="GA21" s="316" t="s">
        <v>168</v>
      </c>
      <c r="GB21" s="316">
        <v>26.970000000000002</v>
      </c>
      <c r="GC21" s="308">
        <v>80000</v>
      </c>
      <c r="GD21" s="309">
        <f t="shared" si="20"/>
        <v>2157600</v>
      </c>
      <c r="GE21" s="264">
        <f t="shared" si="116"/>
        <v>1</v>
      </c>
      <c r="GF21" s="264">
        <f t="shared" si="117"/>
        <v>1</v>
      </c>
      <c r="GG21" s="264">
        <f t="shared" si="118"/>
        <v>1</v>
      </c>
      <c r="GH21" s="264">
        <f t="shared" si="119"/>
        <v>1</v>
      </c>
      <c r="GI21" s="264">
        <f t="shared" ref="GI21:GI27" si="194">IF(GC21&lt;=0,0,1)</f>
        <v>1</v>
      </c>
      <c r="GJ21" s="264">
        <f t="shared" ref="GJ21:GJ27" si="195">IF(GD21&lt;=0,0,1)</f>
        <v>1</v>
      </c>
      <c r="GK21" s="264">
        <f t="shared" ref="GK21:GK27" si="196">PRODUCT(GE21:GJ21)</f>
        <v>1</v>
      </c>
      <c r="GL21" s="257">
        <f t="shared" si="123"/>
        <v>2157600</v>
      </c>
      <c r="GM21" s="258">
        <f t="shared" si="124"/>
        <v>0</v>
      </c>
      <c r="GP21" s="305" t="s">
        <v>159</v>
      </c>
      <c r="GQ21" s="319" t="s">
        <v>288</v>
      </c>
      <c r="GR21" s="316" t="s">
        <v>168</v>
      </c>
      <c r="GS21" s="316">
        <v>26.970000000000002</v>
      </c>
      <c r="GT21" s="308">
        <v>44650</v>
      </c>
      <c r="GU21" s="309">
        <f t="shared" si="22"/>
        <v>1204211</v>
      </c>
      <c r="GV21" s="264">
        <f t="shared" si="125"/>
        <v>1</v>
      </c>
      <c r="GW21" s="264">
        <f t="shared" si="126"/>
        <v>1</v>
      </c>
      <c r="GX21" s="264">
        <f t="shared" si="127"/>
        <v>1</v>
      </c>
      <c r="GY21" s="264">
        <f t="shared" si="128"/>
        <v>1</v>
      </c>
      <c r="GZ21" s="264">
        <f t="shared" ref="GZ21:GZ27" si="197">IF(GT21&lt;=0,0,1)</f>
        <v>1</v>
      </c>
      <c r="HA21" s="264">
        <f t="shared" ref="HA21:HA27" si="198">IF(GU21&lt;=0,0,1)</f>
        <v>1</v>
      </c>
      <c r="HB21" s="264">
        <f t="shared" ref="HB21:HB27" si="199">PRODUCT(GV21:HA21)</f>
        <v>1</v>
      </c>
      <c r="HC21" s="257">
        <f t="shared" si="132"/>
        <v>1204211</v>
      </c>
      <c r="HD21" s="258">
        <f t="shared" si="133"/>
        <v>0</v>
      </c>
      <c r="HG21" s="305" t="s">
        <v>159</v>
      </c>
      <c r="HH21" s="319" t="s">
        <v>288</v>
      </c>
      <c r="HI21" s="316" t="s">
        <v>168</v>
      </c>
      <c r="HJ21" s="316">
        <v>26.970000000000002</v>
      </c>
      <c r="HK21" s="308">
        <v>173298</v>
      </c>
      <c r="HL21" s="309">
        <f t="shared" si="24"/>
        <v>4673847</v>
      </c>
      <c r="HM21" s="264">
        <f t="shared" si="134"/>
        <v>1</v>
      </c>
      <c r="HN21" s="264">
        <f t="shared" si="135"/>
        <v>1</v>
      </c>
      <c r="HO21" s="264">
        <f t="shared" si="136"/>
        <v>1</v>
      </c>
      <c r="HP21" s="264">
        <f t="shared" si="137"/>
        <v>1</v>
      </c>
      <c r="HQ21" s="264">
        <f t="shared" ref="HQ21:HQ27" si="200">IF(HK21&lt;=0,0,1)</f>
        <v>1</v>
      </c>
      <c r="HR21" s="264">
        <f t="shared" ref="HR21:HR27" si="201">IF(HL21&lt;=0,0,1)</f>
        <v>1</v>
      </c>
      <c r="HS21" s="264">
        <f t="shared" ref="HS21:HS27" si="202">PRODUCT(HM21:HR21)</f>
        <v>1</v>
      </c>
      <c r="HT21" s="257">
        <f t="shared" si="141"/>
        <v>4673847</v>
      </c>
      <c r="HU21" s="258">
        <f t="shared" si="142"/>
        <v>0</v>
      </c>
    </row>
    <row r="22" spans="3:229" ht="69.75" customHeight="1" outlineLevel="2">
      <c r="C22" s="305" t="s">
        <v>160</v>
      </c>
      <c r="D22" s="319" t="s">
        <v>289</v>
      </c>
      <c r="E22" s="316" t="s">
        <v>155</v>
      </c>
      <c r="F22" s="316">
        <v>59</v>
      </c>
      <c r="G22" s="308">
        <v>0</v>
      </c>
      <c r="H22" s="309">
        <f t="shared" si="0"/>
        <v>0</v>
      </c>
      <c r="K22" s="305" t="s">
        <v>160</v>
      </c>
      <c r="L22" s="319" t="s">
        <v>289</v>
      </c>
      <c r="M22" s="316" t="s">
        <v>155</v>
      </c>
      <c r="N22" s="316">
        <v>59</v>
      </c>
      <c r="O22" s="308">
        <v>10900</v>
      </c>
      <c r="P22" s="310">
        <f t="shared" si="1"/>
        <v>643100</v>
      </c>
      <c r="Q22" s="180">
        <f t="shared" si="26"/>
        <v>1</v>
      </c>
      <c r="R22" s="180">
        <f t="shared" si="27"/>
        <v>1</v>
      </c>
      <c r="S22" s="180">
        <f t="shared" si="28"/>
        <v>1</v>
      </c>
      <c r="T22" s="180">
        <f t="shared" si="29"/>
        <v>1</v>
      </c>
      <c r="U22" s="264">
        <f t="shared" si="30"/>
        <v>1</v>
      </c>
      <c r="V22" s="264">
        <f t="shared" si="31"/>
        <v>1</v>
      </c>
      <c r="W22" s="264">
        <f t="shared" si="32"/>
        <v>1</v>
      </c>
      <c r="X22" s="257">
        <f t="shared" si="33"/>
        <v>643100</v>
      </c>
      <c r="Y22" s="258">
        <f t="shared" si="34"/>
        <v>0</v>
      </c>
      <c r="AB22" s="305" t="s">
        <v>160</v>
      </c>
      <c r="AC22" s="319" t="s">
        <v>289</v>
      </c>
      <c r="AD22" s="316" t="s">
        <v>155</v>
      </c>
      <c r="AE22" s="316">
        <v>59</v>
      </c>
      <c r="AF22" s="308">
        <v>12000</v>
      </c>
      <c r="AG22" s="309">
        <f t="shared" si="2"/>
        <v>708000</v>
      </c>
      <c r="AH22" s="264">
        <f t="shared" si="35"/>
        <v>1</v>
      </c>
      <c r="AI22" s="264">
        <f t="shared" si="36"/>
        <v>1</v>
      </c>
      <c r="AJ22" s="264">
        <f t="shared" si="37"/>
        <v>1</v>
      </c>
      <c r="AK22" s="264">
        <f t="shared" si="38"/>
        <v>1</v>
      </c>
      <c r="AL22" s="264">
        <f t="shared" si="169"/>
        <v>1</v>
      </c>
      <c r="AM22" s="264">
        <f t="shared" si="170"/>
        <v>1</v>
      </c>
      <c r="AN22" s="264">
        <f t="shared" si="41"/>
        <v>1</v>
      </c>
      <c r="AO22" s="257">
        <f t="shared" si="42"/>
        <v>708000</v>
      </c>
      <c r="AP22" s="258">
        <f t="shared" si="43"/>
        <v>0</v>
      </c>
      <c r="AS22" s="305" t="s">
        <v>160</v>
      </c>
      <c r="AT22" s="319" t="s">
        <v>289</v>
      </c>
      <c r="AU22" s="316" t="s">
        <v>155</v>
      </c>
      <c r="AV22" s="316">
        <v>59</v>
      </c>
      <c r="AW22" s="308">
        <v>28000</v>
      </c>
      <c r="AX22" s="309">
        <f t="shared" si="4"/>
        <v>1652000</v>
      </c>
      <c r="AY22" s="264">
        <f t="shared" si="44"/>
        <v>1</v>
      </c>
      <c r="AZ22" s="264">
        <f t="shared" si="45"/>
        <v>1</v>
      </c>
      <c r="BA22" s="264">
        <f t="shared" si="46"/>
        <v>1</v>
      </c>
      <c r="BB22" s="264">
        <f t="shared" si="47"/>
        <v>1</v>
      </c>
      <c r="BC22" s="264">
        <f t="shared" si="171"/>
        <v>1</v>
      </c>
      <c r="BD22" s="264">
        <f t="shared" si="172"/>
        <v>1</v>
      </c>
      <c r="BE22" s="264">
        <f t="shared" si="50"/>
        <v>1</v>
      </c>
      <c r="BF22" s="257">
        <f t="shared" si="51"/>
        <v>1652000</v>
      </c>
      <c r="BG22" s="258">
        <f t="shared" si="52"/>
        <v>0</v>
      </c>
      <c r="BJ22" s="305" t="s">
        <v>160</v>
      </c>
      <c r="BK22" s="319" t="s">
        <v>289</v>
      </c>
      <c r="BL22" s="316" t="s">
        <v>155</v>
      </c>
      <c r="BM22" s="316">
        <v>59</v>
      </c>
      <c r="BN22" s="308">
        <v>10800</v>
      </c>
      <c r="BO22" s="309">
        <f t="shared" si="6"/>
        <v>637200</v>
      </c>
      <c r="BP22" s="264">
        <f t="shared" si="53"/>
        <v>1</v>
      </c>
      <c r="BQ22" s="264">
        <f t="shared" si="54"/>
        <v>1</v>
      </c>
      <c r="BR22" s="264">
        <f t="shared" si="55"/>
        <v>1</v>
      </c>
      <c r="BS22" s="264">
        <f t="shared" si="56"/>
        <v>1</v>
      </c>
      <c r="BT22" s="264">
        <f t="shared" si="173"/>
        <v>1</v>
      </c>
      <c r="BU22" s="264">
        <f t="shared" si="174"/>
        <v>1</v>
      </c>
      <c r="BV22" s="264">
        <f t="shared" si="175"/>
        <v>1</v>
      </c>
      <c r="BW22" s="257">
        <f t="shared" si="60"/>
        <v>637200</v>
      </c>
      <c r="BX22" s="258">
        <f t="shared" si="61"/>
        <v>0</v>
      </c>
      <c r="CA22" s="305" t="s">
        <v>160</v>
      </c>
      <c r="CB22" s="319" t="s">
        <v>289</v>
      </c>
      <c r="CC22" s="316" t="s">
        <v>155</v>
      </c>
      <c r="CD22" s="316">
        <v>59</v>
      </c>
      <c r="CE22" s="308">
        <v>30731</v>
      </c>
      <c r="CF22" s="309">
        <f t="shared" si="8"/>
        <v>1813129</v>
      </c>
      <c r="CG22" s="264">
        <f t="shared" si="62"/>
        <v>1</v>
      </c>
      <c r="CH22" s="264">
        <f t="shared" si="63"/>
        <v>1</v>
      </c>
      <c r="CI22" s="264">
        <f t="shared" si="64"/>
        <v>1</v>
      </c>
      <c r="CJ22" s="264">
        <f t="shared" si="65"/>
        <v>1</v>
      </c>
      <c r="CK22" s="264">
        <f t="shared" si="176"/>
        <v>1</v>
      </c>
      <c r="CL22" s="264">
        <f t="shared" si="177"/>
        <v>1</v>
      </c>
      <c r="CM22" s="264">
        <f t="shared" si="178"/>
        <v>1</v>
      </c>
      <c r="CN22" s="257">
        <f t="shared" si="69"/>
        <v>1813129</v>
      </c>
      <c r="CO22" s="258">
        <f t="shared" si="70"/>
        <v>0</v>
      </c>
      <c r="CR22" s="305" t="s">
        <v>160</v>
      </c>
      <c r="CS22" s="319" t="s">
        <v>289</v>
      </c>
      <c r="CT22" s="316" t="s">
        <v>155</v>
      </c>
      <c r="CU22" s="316">
        <v>59</v>
      </c>
      <c r="CV22" s="308">
        <v>34000</v>
      </c>
      <c r="CW22" s="309">
        <f t="shared" si="10"/>
        <v>2006000</v>
      </c>
      <c r="CX22" s="264">
        <f t="shared" si="71"/>
        <v>1</v>
      </c>
      <c r="CY22" s="264">
        <f t="shared" si="72"/>
        <v>1</v>
      </c>
      <c r="CZ22" s="264">
        <f t="shared" si="73"/>
        <v>1</v>
      </c>
      <c r="DA22" s="264">
        <f t="shared" si="74"/>
        <v>1</v>
      </c>
      <c r="DB22" s="264">
        <f t="shared" si="179"/>
        <v>1</v>
      </c>
      <c r="DC22" s="264">
        <f t="shared" si="180"/>
        <v>1</v>
      </c>
      <c r="DD22" s="264">
        <f t="shared" si="181"/>
        <v>1</v>
      </c>
      <c r="DE22" s="257">
        <f t="shared" si="78"/>
        <v>2006000</v>
      </c>
      <c r="DF22" s="258">
        <f t="shared" si="79"/>
        <v>0</v>
      </c>
      <c r="DI22" s="311" t="s">
        <v>160</v>
      </c>
      <c r="DJ22" s="319" t="s">
        <v>289</v>
      </c>
      <c r="DK22" s="317" t="s">
        <v>155</v>
      </c>
      <c r="DL22" s="317">
        <v>59</v>
      </c>
      <c r="DM22" s="313">
        <v>28000</v>
      </c>
      <c r="DN22" s="314">
        <f t="shared" si="12"/>
        <v>1652000</v>
      </c>
      <c r="DO22" s="264">
        <f t="shared" si="80"/>
        <v>1</v>
      </c>
      <c r="DP22" s="264">
        <f t="shared" si="81"/>
        <v>1</v>
      </c>
      <c r="DQ22" s="264">
        <f t="shared" si="82"/>
        <v>1</v>
      </c>
      <c r="DR22" s="264">
        <f t="shared" si="83"/>
        <v>1</v>
      </c>
      <c r="DS22" s="264">
        <f t="shared" si="182"/>
        <v>1</v>
      </c>
      <c r="DT22" s="264">
        <f t="shared" si="183"/>
        <v>1</v>
      </c>
      <c r="DU22" s="264">
        <f t="shared" si="184"/>
        <v>1</v>
      </c>
      <c r="DV22" s="257">
        <f t="shared" si="87"/>
        <v>1652000</v>
      </c>
      <c r="DW22" s="258">
        <f t="shared" si="88"/>
        <v>0</v>
      </c>
      <c r="DZ22" s="305" t="s">
        <v>160</v>
      </c>
      <c r="EA22" s="319" t="s">
        <v>289</v>
      </c>
      <c r="EB22" s="316" t="s">
        <v>155</v>
      </c>
      <c r="EC22" s="316">
        <v>59</v>
      </c>
      <c r="ED22" s="308">
        <v>15000</v>
      </c>
      <c r="EE22" s="309">
        <f t="shared" si="14"/>
        <v>885000</v>
      </c>
      <c r="EF22" s="264">
        <f t="shared" si="89"/>
        <v>1</v>
      </c>
      <c r="EG22" s="264">
        <f t="shared" si="90"/>
        <v>1</v>
      </c>
      <c r="EH22" s="264">
        <f t="shared" si="91"/>
        <v>1</v>
      </c>
      <c r="EI22" s="264">
        <f t="shared" si="92"/>
        <v>1</v>
      </c>
      <c r="EJ22" s="264">
        <f t="shared" si="185"/>
        <v>1</v>
      </c>
      <c r="EK22" s="264">
        <f t="shared" si="186"/>
        <v>1</v>
      </c>
      <c r="EL22" s="264">
        <f t="shared" si="187"/>
        <v>1</v>
      </c>
      <c r="EM22" s="257">
        <f t="shared" si="96"/>
        <v>885000</v>
      </c>
      <c r="EN22" s="258">
        <f t="shared" si="97"/>
        <v>0</v>
      </c>
      <c r="EQ22" s="305" t="s">
        <v>160</v>
      </c>
      <c r="ER22" s="319" t="s">
        <v>289</v>
      </c>
      <c r="ES22" s="316" t="s">
        <v>155</v>
      </c>
      <c r="ET22" s="316">
        <v>59</v>
      </c>
      <c r="EU22" s="308">
        <v>12000</v>
      </c>
      <c r="EV22" s="309">
        <f t="shared" si="16"/>
        <v>708000</v>
      </c>
      <c r="EW22" s="264">
        <f t="shared" si="98"/>
        <v>1</v>
      </c>
      <c r="EX22" s="264">
        <f t="shared" si="99"/>
        <v>1</v>
      </c>
      <c r="EY22" s="264">
        <f t="shared" si="100"/>
        <v>1</v>
      </c>
      <c r="EZ22" s="264">
        <f t="shared" si="101"/>
        <v>1</v>
      </c>
      <c r="FA22" s="264">
        <f t="shared" si="188"/>
        <v>1</v>
      </c>
      <c r="FB22" s="264">
        <f t="shared" si="189"/>
        <v>1</v>
      </c>
      <c r="FC22" s="264">
        <f t="shared" si="190"/>
        <v>1</v>
      </c>
      <c r="FD22" s="257">
        <f t="shared" si="105"/>
        <v>708000</v>
      </c>
      <c r="FE22" s="258">
        <f t="shared" si="106"/>
        <v>0</v>
      </c>
      <c r="FH22" s="305" t="s">
        <v>160</v>
      </c>
      <c r="FI22" s="319" t="s">
        <v>289</v>
      </c>
      <c r="FJ22" s="316" t="s">
        <v>155</v>
      </c>
      <c r="FK22" s="316">
        <v>59</v>
      </c>
      <c r="FL22" s="308">
        <v>14000</v>
      </c>
      <c r="FM22" s="309">
        <f t="shared" si="18"/>
        <v>826000</v>
      </c>
      <c r="FN22" s="264">
        <f t="shared" si="107"/>
        <v>1</v>
      </c>
      <c r="FO22" s="264">
        <f t="shared" si="108"/>
        <v>1</v>
      </c>
      <c r="FP22" s="264">
        <f t="shared" si="109"/>
        <v>1</v>
      </c>
      <c r="FQ22" s="264">
        <f t="shared" si="110"/>
        <v>1</v>
      </c>
      <c r="FR22" s="264">
        <f t="shared" si="191"/>
        <v>1</v>
      </c>
      <c r="FS22" s="264">
        <f t="shared" si="192"/>
        <v>1</v>
      </c>
      <c r="FT22" s="264">
        <f t="shared" si="193"/>
        <v>1</v>
      </c>
      <c r="FU22" s="257">
        <f t="shared" si="114"/>
        <v>826000</v>
      </c>
      <c r="FV22" s="258">
        <f t="shared" si="115"/>
        <v>0</v>
      </c>
      <c r="FY22" s="305" t="s">
        <v>160</v>
      </c>
      <c r="FZ22" s="319" t="s">
        <v>289</v>
      </c>
      <c r="GA22" s="316" t="s">
        <v>155</v>
      </c>
      <c r="GB22" s="316">
        <v>59</v>
      </c>
      <c r="GC22" s="308">
        <v>13000</v>
      </c>
      <c r="GD22" s="309">
        <f t="shared" si="20"/>
        <v>767000</v>
      </c>
      <c r="GE22" s="264">
        <f t="shared" si="116"/>
        <v>1</v>
      </c>
      <c r="GF22" s="264">
        <f t="shared" si="117"/>
        <v>1</v>
      </c>
      <c r="GG22" s="264">
        <f t="shared" si="118"/>
        <v>1</v>
      </c>
      <c r="GH22" s="264">
        <f t="shared" si="119"/>
        <v>1</v>
      </c>
      <c r="GI22" s="264">
        <f t="shared" si="194"/>
        <v>1</v>
      </c>
      <c r="GJ22" s="264">
        <f t="shared" si="195"/>
        <v>1</v>
      </c>
      <c r="GK22" s="264">
        <f t="shared" si="196"/>
        <v>1</v>
      </c>
      <c r="GL22" s="257">
        <f t="shared" si="123"/>
        <v>767000</v>
      </c>
      <c r="GM22" s="258">
        <f t="shared" si="124"/>
        <v>0</v>
      </c>
      <c r="GP22" s="305" t="s">
        <v>160</v>
      </c>
      <c r="GQ22" s="319" t="s">
        <v>289</v>
      </c>
      <c r="GR22" s="316" t="s">
        <v>155</v>
      </c>
      <c r="GS22" s="316">
        <v>59</v>
      </c>
      <c r="GT22" s="308">
        <v>13600</v>
      </c>
      <c r="GU22" s="309">
        <f t="shared" si="22"/>
        <v>802400</v>
      </c>
      <c r="GV22" s="264">
        <f t="shared" si="125"/>
        <v>1</v>
      </c>
      <c r="GW22" s="264">
        <f t="shared" si="126"/>
        <v>1</v>
      </c>
      <c r="GX22" s="264">
        <f t="shared" si="127"/>
        <v>1</v>
      </c>
      <c r="GY22" s="264">
        <f t="shared" si="128"/>
        <v>1</v>
      </c>
      <c r="GZ22" s="264">
        <f t="shared" si="197"/>
        <v>1</v>
      </c>
      <c r="HA22" s="264">
        <f t="shared" si="198"/>
        <v>1</v>
      </c>
      <c r="HB22" s="264">
        <f t="shared" si="199"/>
        <v>1</v>
      </c>
      <c r="HC22" s="257">
        <f t="shared" si="132"/>
        <v>802400</v>
      </c>
      <c r="HD22" s="258">
        <f t="shared" si="133"/>
        <v>0</v>
      </c>
      <c r="HG22" s="305" t="s">
        <v>160</v>
      </c>
      <c r="HH22" s="319" t="s">
        <v>289</v>
      </c>
      <c r="HI22" s="316" t="s">
        <v>155</v>
      </c>
      <c r="HJ22" s="316">
        <v>59</v>
      </c>
      <c r="HK22" s="318">
        <v>8872</v>
      </c>
      <c r="HL22" s="309">
        <f t="shared" si="24"/>
        <v>523448</v>
      </c>
      <c r="HM22" s="264">
        <f t="shared" si="134"/>
        <v>1</v>
      </c>
      <c r="HN22" s="264">
        <f t="shared" si="135"/>
        <v>1</v>
      </c>
      <c r="HO22" s="264">
        <f t="shared" si="136"/>
        <v>1</v>
      </c>
      <c r="HP22" s="264">
        <f t="shared" si="137"/>
        <v>1</v>
      </c>
      <c r="HQ22" s="264">
        <f t="shared" si="200"/>
        <v>1</v>
      </c>
      <c r="HR22" s="264">
        <f t="shared" si="201"/>
        <v>1</v>
      </c>
      <c r="HS22" s="264">
        <f t="shared" si="202"/>
        <v>1</v>
      </c>
      <c r="HT22" s="257">
        <f t="shared" si="141"/>
        <v>523448</v>
      </c>
      <c r="HU22" s="258">
        <f t="shared" si="142"/>
        <v>0</v>
      </c>
    </row>
    <row r="23" spans="3:229" ht="51" customHeight="1" outlineLevel="2">
      <c r="C23" s="305" t="s">
        <v>161</v>
      </c>
      <c r="D23" s="319" t="s">
        <v>170</v>
      </c>
      <c r="E23" s="316" t="s">
        <v>171</v>
      </c>
      <c r="F23" s="316">
        <v>225.8</v>
      </c>
      <c r="G23" s="308">
        <v>0</v>
      </c>
      <c r="H23" s="309">
        <f t="shared" si="0"/>
        <v>0</v>
      </c>
      <c r="K23" s="305" t="s">
        <v>161</v>
      </c>
      <c r="L23" s="319" t="s">
        <v>170</v>
      </c>
      <c r="M23" s="316" t="s">
        <v>171</v>
      </c>
      <c r="N23" s="316">
        <v>225.8</v>
      </c>
      <c r="O23" s="308">
        <v>3950</v>
      </c>
      <c r="P23" s="310">
        <f t="shared" si="1"/>
        <v>891910</v>
      </c>
      <c r="Q23" s="180">
        <f t="shared" si="26"/>
        <v>1</v>
      </c>
      <c r="R23" s="180">
        <f t="shared" si="27"/>
        <v>1</v>
      </c>
      <c r="S23" s="180">
        <f t="shared" si="28"/>
        <v>1</v>
      </c>
      <c r="T23" s="180">
        <f t="shared" si="29"/>
        <v>1</v>
      </c>
      <c r="U23" s="264">
        <f t="shared" si="30"/>
        <v>1</v>
      </c>
      <c r="V23" s="264">
        <f t="shared" si="31"/>
        <v>1</v>
      </c>
      <c r="W23" s="264">
        <f t="shared" si="32"/>
        <v>1</v>
      </c>
      <c r="X23" s="257">
        <f t="shared" si="33"/>
        <v>891910</v>
      </c>
      <c r="Y23" s="258">
        <f t="shared" si="34"/>
        <v>0</v>
      </c>
      <c r="AB23" s="305" t="s">
        <v>161</v>
      </c>
      <c r="AC23" s="319" t="s">
        <v>170</v>
      </c>
      <c r="AD23" s="316" t="s">
        <v>171</v>
      </c>
      <c r="AE23" s="316">
        <v>225.8</v>
      </c>
      <c r="AF23" s="308">
        <v>4500</v>
      </c>
      <c r="AG23" s="309">
        <f t="shared" si="2"/>
        <v>1016100</v>
      </c>
      <c r="AH23" s="264">
        <f t="shared" si="35"/>
        <v>1</v>
      </c>
      <c r="AI23" s="264">
        <f t="shared" si="36"/>
        <v>1</v>
      </c>
      <c r="AJ23" s="264">
        <f t="shared" si="37"/>
        <v>1</v>
      </c>
      <c r="AK23" s="264">
        <f t="shared" si="38"/>
        <v>1</v>
      </c>
      <c r="AL23" s="264">
        <f t="shared" si="169"/>
        <v>1</v>
      </c>
      <c r="AM23" s="264">
        <f t="shared" si="170"/>
        <v>1</v>
      </c>
      <c r="AN23" s="264">
        <f t="shared" si="41"/>
        <v>1</v>
      </c>
      <c r="AO23" s="257">
        <f t="shared" si="42"/>
        <v>1016100</v>
      </c>
      <c r="AP23" s="258">
        <f t="shared" si="43"/>
        <v>0</v>
      </c>
      <c r="AS23" s="305" t="s">
        <v>161</v>
      </c>
      <c r="AT23" s="319" t="s">
        <v>170</v>
      </c>
      <c r="AU23" s="316" t="s">
        <v>171</v>
      </c>
      <c r="AV23" s="316">
        <v>225.8</v>
      </c>
      <c r="AW23" s="308">
        <v>3700</v>
      </c>
      <c r="AX23" s="309">
        <f t="shared" si="4"/>
        <v>835460</v>
      </c>
      <c r="AY23" s="264">
        <f t="shared" si="44"/>
        <v>1</v>
      </c>
      <c r="AZ23" s="264">
        <f t="shared" si="45"/>
        <v>1</v>
      </c>
      <c r="BA23" s="264">
        <f t="shared" si="46"/>
        <v>1</v>
      </c>
      <c r="BB23" s="264">
        <f t="shared" si="47"/>
        <v>1</v>
      </c>
      <c r="BC23" s="264">
        <f t="shared" si="171"/>
        <v>1</v>
      </c>
      <c r="BD23" s="264">
        <f t="shared" si="172"/>
        <v>1</v>
      </c>
      <c r="BE23" s="264">
        <f t="shared" si="50"/>
        <v>1</v>
      </c>
      <c r="BF23" s="257">
        <f t="shared" si="51"/>
        <v>835460</v>
      </c>
      <c r="BG23" s="258">
        <f t="shared" si="52"/>
        <v>0</v>
      </c>
      <c r="BJ23" s="305" t="s">
        <v>161</v>
      </c>
      <c r="BK23" s="319" t="s">
        <v>170</v>
      </c>
      <c r="BL23" s="316" t="s">
        <v>171</v>
      </c>
      <c r="BM23" s="316">
        <v>225.8</v>
      </c>
      <c r="BN23" s="308">
        <v>4200</v>
      </c>
      <c r="BO23" s="309">
        <f t="shared" si="6"/>
        <v>948360</v>
      </c>
      <c r="BP23" s="264">
        <f t="shared" si="53"/>
        <v>1</v>
      </c>
      <c r="BQ23" s="264">
        <f t="shared" si="54"/>
        <v>1</v>
      </c>
      <c r="BR23" s="264">
        <f t="shared" si="55"/>
        <v>1</v>
      </c>
      <c r="BS23" s="264">
        <f t="shared" si="56"/>
        <v>1</v>
      </c>
      <c r="BT23" s="264">
        <f t="shared" si="173"/>
        <v>1</v>
      </c>
      <c r="BU23" s="264">
        <f t="shared" si="174"/>
        <v>1</v>
      </c>
      <c r="BV23" s="264">
        <f t="shared" si="175"/>
        <v>1</v>
      </c>
      <c r="BW23" s="257">
        <f t="shared" si="60"/>
        <v>948360</v>
      </c>
      <c r="BX23" s="258">
        <f t="shared" si="61"/>
        <v>0</v>
      </c>
      <c r="CA23" s="305" t="s">
        <v>161</v>
      </c>
      <c r="CB23" s="319" t="s">
        <v>170</v>
      </c>
      <c r="CC23" s="316" t="s">
        <v>171</v>
      </c>
      <c r="CD23" s="316">
        <v>225.8</v>
      </c>
      <c r="CE23" s="308">
        <v>3397</v>
      </c>
      <c r="CF23" s="309">
        <f t="shared" si="8"/>
        <v>767043</v>
      </c>
      <c r="CG23" s="264">
        <f t="shared" si="62"/>
        <v>1</v>
      </c>
      <c r="CH23" s="264">
        <f t="shared" si="63"/>
        <v>1</v>
      </c>
      <c r="CI23" s="264">
        <f t="shared" si="64"/>
        <v>1</v>
      </c>
      <c r="CJ23" s="264">
        <f t="shared" si="65"/>
        <v>1</v>
      </c>
      <c r="CK23" s="264">
        <f t="shared" si="176"/>
        <v>1</v>
      </c>
      <c r="CL23" s="264">
        <f t="shared" si="177"/>
        <v>1</v>
      </c>
      <c r="CM23" s="264">
        <f t="shared" si="178"/>
        <v>1</v>
      </c>
      <c r="CN23" s="257">
        <f t="shared" si="69"/>
        <v>767043</v>
      </c>
      <c r="CO23" s="258">
        <f t="shared" si="70"/>
        <v>0</v>
      </c>
      <c r="CR23" s="305" t="s">
        <v>161</v>
      </c>
      <c r="CS23" s="319" t="s">
        <v>170</v>
      </c>
      <c r="CT23" s="316" t="s">
        <v>171</v>
      </c>
      <c r="CU23" s="316">
        <v>225.8</v>
      </c>
      <c r="CV23" s="308">
        <v>4700</v>
      </c>
      <c r="CW23" s="309">
        <f t="shared" si="10"/>
        <v>1061260</v>
      </c>
      <c r="CX23" s="264">
        <f t="shared" si="71"/>
        <v>1</v>
      </c>
      <c r="CY23" s="264">
        <f t="shared" si="72"/>
        <v>1</v>
      </c>
      <c r="CZ23" s="264">
        <f t="shared" si="73"/>
        <v>1</v>
      </c>
      <c r="DA23" s="264">
        <f t="shared" si="74"/>
        <v>1</v>
      </c>
      <c r="DB23" s="264">
        <f t="shared" si="179"/>
        <v>1</v>
      </c>
      <c r="DC23" s="264">
        <f t="shared" si="180"/>
        <v>1</v>
      </c>
      <c r="DD23" s="264">
        <f t="shared" si="181"/>
        <v>1</v>
      </c>
      <c r="DE23" s="257">
        <f t="shared" si="78"/>
        <v>1061260</v>
      </c>
      <c r="DF23" s="258">
        <f t="shared" si="79"/>
        <v>0</v>
      </c>
      <c r="DI23" s="311" t="s">
        <v>161</v>
      </c>
      <c r="DJ23" s="319" t="s">
        <v>170</v>
      </c>
      <c r="DK23" s="317" t="s">
        <v>171</v>
      </c>
      <c r="DL23" s="317">
        <v>225.8</v>
      </c>
      <c r="DM23" s="313">
        <v>5500</v>
      </c>
      <c r="DN23" s="314">
        <f>+ROUND(DL23*DM23,0)</f>
        <v>1241900</v>
      </c>
      <c r="DO23" s="264">
        <f t="shared" si="80"/>
        <v>1</v>
      </c>
      <c r="DP23" s="264">
        <f t="shared" si="81"/>
        <v>1</v>
      </c>
      <c r="DQ23" s="264">
        <f t="shared" si="82"/>
        <v>1</v>
      </c>
      <c r="DR23" s="264">
        <f t="shared" si="83"/>
        <v>1</v>
      </c>
      <c r="DS23" s="264">
        <f t="shared" si="182"/>
        <v>1</v>
      </c>
      <c r="DT23" s="264">
        <f t="shared" si="183"/>
        <v>1</v>
      </c>
      <c r="DU23" s="264">
        <f t="shared" si="184"/>
        <v>1</v>
      </c>
      <c r="DV23" s="257">
        <f t="shared" si="87"/>
        <v>1241900</v>
      </c>
      <c r="DW23" s="258">
        <f t="shared" si="88"/>
        <v>0</v>
      </c>
      <c r="DZ23" s="305" t="s">
        <v>161</v>
      </c>
      <c r="EA23" s="319" t="s">
        <v>170</v>
      </c>
      <c r="EB23" s="316" t="s">
        <v>171</v>
      </c>
      <c r="EC23" s="316">
        <v>225.8</v>
      </c>
      <c r="ED23" s="308">
        <v>6000</v>
      </c>
      <c r="EE23" s="309">
        <f t="shared" si="14"/>
        <v>1354800</v>
      </c>
      <c r="EF23" s="264">
        <f t="shared" si="89"/>
        <v>1</v>
      </c>
      <c r="EG23" s="264">
        <f t="shared" si="90"/>
        <v>1</v>
      </c>
      <c r="EH23" s="264">
        <f t="shared" si="91"/>
        <v>1</v>
      </c>
      <c r="EI23" s="264">
        <f t="shared" si="92"/>
        <v>1</v>
      </c>
      <c r="EJ23" s="264">
        <f t="shared" si="185"/>
        <v>1</v>
      </c>
      <c r="EK23" s="264">
        <f t="shared" si="186"/>
        <v>1</v>
      </c>
      <c r="EL23" s="264">
        <f t="shared" si="187"/>
        <v>1</v>
      </c>
      <c r="EM23" s="257">
        <f t="shared" si="96"/>
        <v>1354800</v>
      </c>
      <c r="EN23" s="258">
        <f t="shared" si="97"/>
        <v>0</v>
      </c>
      <c r="EQ23" s="305" t="s">
        <v>161</v>
      </c>
      <c r="ER23" s="319" t="s">
        <v>170</v>
      </c>
      <c r="ES23" s="316" t="s">
        <v>171</v>
      </c>
      <c r="ET23" s="316">
        <v>225.8</v>
      </c>
      <c r="EU23" s="308">
        <v>4100</v>
      </c>
      <c r="EV23" s="309">
        <f t="shared" si="16"/>
        <v>925780</v>
      </c>
      <c r="EW23" s="264">
        <f t="shared" si="98"/>
        <v>1</v>
      </c>
      <c r="EX23" s="264">
        <f t="shared" si="99"/>
        <v>1</v>
      </c>
      <c r="EY23" s="264">
        <f t="shared" si="100"/>
        <v>1</v>
      </c>
      <c r="EZ23" s="264">
        <f t="shared" si="101"/>
        <v>1</v>
      </c>
      <c r="FA23" s="264">
        <f t="shared" si="188"/>
        <v>1</v>
      </c>
      <c r="FB23" s="264">
        <f t="shared" si="189"/>
        <v>1</v>
      </c>
      <c r="FC23" s="264">
        <f t="shared" si="190"/>
        <v>1</v>
      </c>
      <c r="FD23" s="257">
        <f t="shared" si="105"/>
        <v>925780</v>
      </c>
      <c r="FE23" s="258">
        <f t="shared" si="106"/>
        <v>0</v>
      </c>
      <c r="FH23" s="305" t="s">
        <v>161</v>
      </c>
      <c r="FI23" s="319" t="s">
        <v>170</v>
      </c>
      <c r="FJ23" s="316" t="s">
        <v>171</v>
      </c>
      <c r="FK23" s="316">
        <v>225.8</v>
      </c>
      <c r="FL23" s="308">
        <v>4000</v>
      </c>
      <c r="FM23" s="309">
        <f t="shared" si="18"/>
        <v>903200</v>
      </c>
      <c r="FN23" s="264">
        <f t="shared" si="107"/>
        <v>1</v>
      </c>
      <c r="FO23" s="264">
        <f t="shared" si="108"/>
        <v>1</v>
      </c>
      <c r="FP23" s="264">
        <f t="shared" si="109"/>
        <v>1</v>
      </c>
      <c r="FQ23" s="264">
        <f t="shared" si="110"/>
        <v>1</v>
      </c>
      <c r="FR23" s="264">
        <f t="shared" si="191"/>
        <v>1</v>
      </c>
      <c r="FS23" s="264">
        <f t="shared" si="192"/>
        <v>1</v>
      </c>
      <c r="FT23" s="264">
        <f t="shared" si="193"/>
        <v>1</v>
      </c>
      <c r="FU23" s="257">
        <f t="shared" si="114"/>
        <v>903200</v>
      </c>
      <c r="FV23" s="258">
        <f t="shared" si="115"/>
        <v>0</v>
      </c>
      <c r="FY23" s="305" t="s">
        <v>161</v>
      </c>
      <c r="FZ23" s="319" t="s">
        <v>170</v>
      </c>
      <c r="GA23" s="316" t="s">
        <v>171</v>
      </c>
      <c r="GB23" s="316">
        <v>225.8</v>
      </c>
      <c r="GC23" s="308">
        <v>4500</v>
      </c>
      <c r="GD23" s="309">
        <f t="shared" si="20"/>
        <v>1016100</v>
      </c>
      <c r="GE23" s="264">
        <f t="shared" si="116"/>
        <v>1</v>
      </c>
      <c r="GF23" s="264">
        <f t="shared" si="117"/>
        <v>1</v>
      </c>
      <c r="GG23" s="264">
        <f t="shared" si="118"/>
        <v>1</v>
      </c>
      <c r="GH23" s="264">
        <f t="shared" si="119"/>
        <v>1</v>
      </c>
      <c r="GI23" s="264">
        <f t="shared" si="194"/>
        <v>1</v>
      </c>
      <c r="GJ23" s="264">
        <f t="shared" si="195"/>
        <v>1</v>
      </c>
      <c r="GK23" s="264">
        <f t="shared" si="196"/>
        <v>1</v>
      </c>
      <c r="GL23" s="257">
        <f t="shared" si="123"/>
        <v>1016100</v>
      </c>
      <c r="GM23" s="258">
        <f t="shared" si="124"/>
        <v>0</v>
      </c>
      <c r="GP23" s="305" t="s">
        <v>161</v>
      </c>
      <c r="GQ23" s="319" t="s">
        <v>170</v>
      </c>
      <c r="GR23" s="316" t="s">
        <v>171</v>
      </c>
      <c r="GS23" s="316">
        <v>225.8</v>
      </c>
      <c r="GT23" s="308">
        <v>3850</v>
      </c>
      <c r="GU23" s="309">
        <f t="shared" si="22"/>
        <v>869330</v>
      </c>
      <c r="GV23" s="264">
        <f t="shared" si="125"/>
        <v>1</v>
      </c>
      <c r="GW23" s="264">
        <f t="shared" si="126"/>
        <v>1</v>
      </c>
      <c r="GX23" s="264">
        <f t="shared" si="127"/>
        <v>1</v>
      </c>
      <c r="GY23" s="264">
        <f t="shared" si="128"/>
        <v>1</v>
      </c>
      <c r="GZ23" s="264">
        <f t="shared" si="197"/>
        <v>1</v>
      </c>
      <c r="HA23" s="264">
        <f t="shared" si="198"/>
        <v>1</v>
      </c>
      <c r="HB23" s="264">
        <f t="shared" si="199"/>
        <v>1</v>
      </c>
      <c r="HC23" s="257">
        <f t="shared" si="132"/>
        <v>869330</v>
      </c>
      <c r="HD23" s="258">
        <f t="shared" si="133"/>
        <v>0</v>
      </c>
      <c r="HG23" s="305" t="s">
        <v>161</v>
      </c>
      <c r="HH23" s="319" t="s">
        <v>170</v>
      </c>
      <c r="HI23" s="316" t="s">
        <v>171</v>
      </c>
      <c r="HJ23" s="316">
        <v>225.8</v>
      </c>
      <c r="HK23" s="318">
        <v>3155</v>
      </c>
      <c r="HL23" s="309">
        <f t="shared" si="24"/>
        <v>712399</v>
      </c>
      <c r="HM23" s="264">
        <f t="shared" si="134"/>
        <v>1</v>
      </c>
      <c r="HN23" s="264">
        <f t="shared" si="135"/>
        <v>1</v>
      </c>
      <c r="HO23" s="264">
        <f t="shared" si="136"/>
        <v>1</v>
      </c>
      <c r="HP23" s="264">
        <f t="shared" si="137"/>
        <v>1</v>
      </c>
      <c r="HQ23" s="264">
        <f t="shared" si="200"/>
        <v>1</v>
      </c>
      <c r="HR23" s="264">
        <f t="shared" si="201"/>
        <v>1</v>
      </c>
      <c r="HS23" s="264">
        <f t="shared" si="202"/>
        <v>1</v>
      </c>
      <c r="HT23" s="257">
        <f t="shared" si="141"/>
        <v>712399</v>
      </c>
      <c r="HU23" s="258">
        <f t="shared" si="142"/>
        <v>0</v>
      </c>
    </row>
    <row r="24" spans="3:229" ht="41.25" customHeight="1" outlineLevel="2">
      <c r="C24" s="305" t="s">
        <v>290</v>
      </c>
      <c r="D24" s="319" t="s">
        <v>291</v>
      </c>
      <c r="E24" s="316" t="s">
        <v>168</v>
      </c>
      <c r="F24" s="316">
        <v>8</v>
      </c>
      <c r="G24" s="308">
        <v>0</v>
      </c>
      <c r="H24" s="309">
        <f t="shared" si="0"/>
        <v>0</v>
      </c>
      <c r="K24" s="305" t="s">
        <v>290</v>
      </c>
      <c r="L24" s="319" t="s">
        <v>291</v>
      </c>
      <c r="M24" s="316" t="s">
        <v>168</v>
      </c>
      <c r="N24" s="316">
        <v>8</v>
      </c>
      <c r="O24" s="308">
        <v>39650</v>
      </c>
      <c r="P24" s="310">
        <f t="shared" si="1"/>
        <v>317200</v>
      </c>
      <c r="Q24" s="180">
        <f t="shared" si="26"/>
        <v>1</v>
      </c>
      <c r="R24" s="180">
        <f t="shared" si="27"/>
        <v>1</v>
      </c>
      <c r="S24" s="180">
        <f t="shared" si="28"/>
        <v>1</v>
      </c>
      <c r="T24" s="180">
        <f t="shared" si="29"/>
        <v>1</v>
      </c>
      <c r="U24" s="264">
        <f t="shared" si="30"/>
        <v>1</v>
      </c>
      <c r="V24" s="264">
        <f t="shared" si="31"/>
        <v>1</v>
      </c>
      <c r="W24" s="264">
        <f t="shared" si="32"/>
        <v>1</v>
      </c>
      <c r="X24" s="257">
        <f t="shared" si="33"/>
        <v>317200</v>
      </c>
      <c r="Y24" s="258">
        <f t="shared" si="34"/>
        <v>0</v>
      </c>
      <c r="AB24" s="305" t="s">
        <v>290</v>
      </c>
      <c r="AC24" s="319" t="s">
        <v>291</v>
      </c>
      <c r="AD24" s="316" t="s">
        <v>168</v>
      </c>
      <c r="AE24" s="316">
        <v>8</v>
      </c>
      <c r="AF24" s="308">
        <v>25000</v>
      </c>
      <c r="AG24" s="309">
        <f t="shared" si="2"/>
        <v>200000</v>
      </c>
      <c r="AH24" s="264">
        <f t="shared" si="35"/>
        <v>1</v>
      </c>
      <c r="AI24" s="264">
        <f t="shared" si="36"/>
        <v>1</v>
      </c>
      <c r="AJ24" s="264">
        <f t="shared" si="37"/>
        <v>1</v>
      </c>
      <c r="AK24" s="264">
        <f t="shared" si="38"/>
        <v>1</v>
      </c>
      <c r="AL24" s="264">
        <f t="shared" si="169"/>
        <v>1</v>
      </c>
      <c r="AM24" s="264">
        <f t="shared" si="170"/>
        <v>1</v>
      </c>
      <c r="AN24" s="264">
        <f t="shared" si="41"/>
        <v>1</v>
      </c>
      <c r="AO24" s="257">
        <f t="shared" si="42"/>
        <v>200000</v>
      </c>
      <c r="AP24" s="258">
        <f t="shared" si="43"/>
        <v>0</v>
      </c>
      <c r="AS24" s="305" t="s">
        <v>290</v>
      </c>
      <c r="AT24" s="319" t="s">
        <v>291</v>
      </c>
      <c r="AU24" s="316" t="s">
        <v>168</v>
      </c>
      <c r="AV24" s="316">
        <v>8</v>
      </c>
      <c r="AW24" s="308">
        <v>42000</v>
      </c>
      <c r="AX24" s="309">
        <f t="shared" si="4"/>
        <v>336000</v>
      </c>
      <c r="AY24" s="264">
        <f t="shared" si="44"/>
        <v>1</v>
      </c>
      <c r="AZ24" s="264">
        <f t="shared" si="45"/>
        <v>1</v>
      </c>
      <c r="BA24" s="264">
        <f t="shared" si="46"/>
        <v>1</v>
      </c>
      <c r="BB24" s="264">
        <f t="shared" si="47"/>
        <v>1</v>
      </c>
      <c r="BC24" s="264">
        <f t="shared" si="171"/>
        <v>1</v>
      </c>
      <c r="BD24" s="264">
        <f t="shared" si="172"/>
        <v>1</v>
      </c>
      <c r="BE24" s="264">
        <f t="shared" si="50"/>
        <v>1</v>
      </c>
      <c r="BF24" s="257">
        <f t="shared" si="51"/>
        <v>336000</v>
      </c>
      <c r="BG24" s="258">
        <f t="shared" si="52"/>
        <v>0</v>
      </c>
      <c r="BJ24" s="305" t="s">
        <v>290</v>
      </c>
      <c r="BK24" s="319" t="s">
        <v>291</v>
      </c>
      <c r="BL24" s="316" t="s">
        <v>168</v>
      </c>
      <c r="BM24" s="316">
        <v>8</v>
      </c>
      <c r="BN24" s="308">
        <v>39100</v>
      </c>
      <c r="BO24" s="309">
        <f t="shared" si="6"/>
        <v>312800</v>
      </c>
      <c r="BP24" s="264">
        <f t="shared" si="53"/>
        <v>1</v>
      </c>
      <c r="BQ24" s="264">
        <f t="shared" si="54"/>
        <v>1</v>
      </c>
      <c r="BR24" s="264">
        <f t="shared" si="55"/>
        <v>1</v>
      </c>
      <c r="BS24" s="264">
        <f t="shared" si="56"/>
        <v>1</v>
      </c>
      <c r="BT24" s="264">
        <f t="shared" si="173"/>
        <v>1</v>
      </c>
      <c r="BU24" s="264">
        <f t="shared" si="174"/>
        <v>1</v>
      </c>
      <c r="BV24" s="264">
        <f t="shared" si="175"/>
        <v>1</v>
      </c>
      <c r="BW24" s="257">
        <f t="shared" si="60"/>
        <v>312800</v>
      </c>
      <c r="BX24" s="258">
        <f t="shared" si="61"/>
        <v>0</v>
      </c>
      <c r="CA24" s="305" t="s">
        <v>290</v>
      </c>
      <c r="CB24" s="319" t="s">
        <v>291</v>
      </c>
      <c r="CC24" s="316" t="s">
        <v>168</v>
      </c>
      <c r="CD24" s="316">
        <v>8</v>
      </c>
      <c r="CE24" s="308">
        <v>30810</v>
      </c>
      <c r="CF24" s="309">
        <f t="shared" si="8"/>
        <v>246480</v>
      </c>
      <c r="CG24" s="264">
        <f t="shared" si="62"/>
        <v>1</v>
      </c>
      <c r="CH24" s="264">
        <f t="shared" si="63"/>
        <v>1</v>
      </c>
      <c r="CI24" s="264">
        <f t="shared" si="64"/>
        <v>1</v>
      </c>
      <c r="CJ24" s="264">
        <f t="shared" si="65"/>
        <v>1</v>
      </c>
      <c r="CK24" s="264">
        <f t="shared" si="176"/>
        <v>1</v>
      </c>
      <c r="CL24" s="264">
        <f t="shared" si="177"/>
        <v>1</v>
      </c>
      <c r="CM24" s="264">
        <f t="shared" si="178"/>
        <v>1</v>
      </c>
      <c r="CN24" s="257">
        <f t="shared" si="69"/>
        <v>246480</v>
      </c>
      <c r="CO24" s="258">
        <f t="shared" si="70"/>
        <v>0</v>
      </c>
      <c r="CR24" s="305" t="s">
        <v>290</v>
      </c>
      <c r="CS24" s="319" t="s">
        <v>291</v>
      </c>
      <c r="CT24" s="316" t="s">
        <v>168</v>
      </c>
      <c r="CU24" s="316">
        <v>8</v>
      </c>
      <c r="CV24" s="308">
        <v>28400</v>
      </c>
      <c r="CW24" s="309">
        <f t="shared" si="10"/>
        <v>227200</v>
      </c>
      <c r="CX24" s="264">
        <f t="shared" si="71"/>
        <v>1</v>
      </c>
      <c r="CY24" s="264">
        <f t="shared" si="72"/>
        <v>1</v>
      </c>
      <c r="CZ24" s="264">
        <f t="shared" si="73"/>
        <v>1</v>
      </c>
      <c r="DA24" s="264">
        <f t="shared" si="74"/>
        <v>1</v>
      </c>
      <c r="DB24" s="264">
        <f t="shared" si="179"/>
        <v>1</v>
      </c>
      <c r="DC24" s="264">
        <f t="shared" si="180"/>
        <v>1</v>
      </c>
      <c r="DD24" s="264">
        <f t="shared" si="181"/>
        <v>1</v>
      </c>
      <c r="DE24" s="257">
        <f t="shared" si="78"/>
        <v>227200</v>
      </c>
      <c r="DF24" s="258">
        <f t="shared" si="79"/>
        <v>0</v>
      </c>
      <c r="DI24" s="311" t="s">
        <v>290</v>
      </c>
      <c r="DJ24" s="319" t="s">
        <v>291</v>
      </c>
      <c r="DK24" s="317" t="s">
        <v>168</v>
      </c>
      <c r="DL24" s="317">
        <v>8</v>
      </c>
      <c r="DM24" s="313">
        <v>27000</v>
      </c>
      <c r="DN24" s="314">
        <f t="shared" si="12"/>
        <v>216000</v>
      </c>
      <c r="DO24" s="264">
        <f t="shared" si="80"/>
        <v>1</v>
      </c>
      <c r="DP24" s="264">
        <f t="shared" si="81"/>
        <v>1</v>
      </c>
      <c r="DQ24" s="264">
        <f t="shared" si="82"/>
        <v>1</v>
      </c>
      <c r="DR24" s="264">
        <f t="shared" si="83"/>
        <v>1</v>
      </c>
      <c r="DS24" s="264">
        <f t="shared" si="182"/>
        <v>1</v>
      </c>
      <c r="DT24" s="264">
        <f t="shared" si="183"/>
        <v>1</v>
      </c>
      <c r="DU24" s="264">
        <f t="shared" si="184"/>
        <v>1</v>
      </c>
      <c r="DV24" s="257">
        <f t="shared" si="87"/>
        <v>216000</v>
      </c>
      <c r="DW24" s="258">
        <f t="shared" si="88"/>
        <v>0</v>
      </c>
      <c r="DZ24" s="305" t="s">
        <v>290</v>
      </c>
      <c r="EA24" s="319" t="s">
        <v>291</v>
      </c>
      <c r="EB24" s="316" t="s">
        <v>168</v>
      </c>
      <c r="EC24" s="316">
        <v>8</v>
      </c>
      <c r="ED24" s="308">
        <v>150000</v>
      </c>
      <c r="EE24" s="309">
        <f t="shared" si="14"/>
        <v>1200000</v>
      </c>
      <c r="EF24" s="264">
        <f t="shared" si="89"/>
        <v>1</v>
      </c>
      <c r="EG24" s="264">
        <f t="shared" si="90"/>
        <v>1</v>
      </c>
      <c r="EH24" s="264">
        <f t="shared" si="91"/>
        <v>1</v>
      </c>
      <c r="EI24" s="264">
        <f t="shared" si="92"/>
        <v>1</v>
      </c>
      <c r="EJ24" s="264">
        <f t="shared" si="185"/>
        <v>1</v>
      </c>
      <c r="EK24" s="264">
        <f t="shared" si="186"/>
        <v>1</v>
      </c>
      <c r="EL24" s="264">
        <f t="shared" si="187"/>
        <v>1</v>
      </c>
      <c r="EM24" s="257">
        <f t="shared" si="96"/>
        <v>1200000</v>
      </c>
      <c r="EN24" s="258">
        <f t="shared" si="97"/>
        <v>0</v>
      </c>
      <c r="EQ24" s="305" t="s">
        <v>290</v>
      </c>
      <c r="ER24" s="319" t="s">
        <v>291</v>
      </c>
      <c r="ES24" s="316" t="s">
        <v>168</v>
      </c>
      <c r="ET24" s="316">
        <v>8</v>
      </c>
      <c r="EU24" s="308">
        <v>42000</v>
      </c>
      <c r="EV24" s="309">
        <f t="shared" si="16"/>
        <v>336000</v>
      </c>
      <c r="EW24" s="264">
        <f t="shared" si="98"/>
        <v>1</v>
      </c>
      <c r="EX24" s="264">
        <f t="shared" si="99"/>
        <v>1</v>
      </c>
      <c r="EY24" s="264">
        <f t="shared" si="100"/>
        <v>1</v>
      </c>
      <c r="EZ24" s="264">
        <f t="shared" si="101"/>
        <v>1</v>
      </c>
      <c r="FA24" s="264">
        <f t="shared" si="188"/>
        <v>1</v>
      </c>
      <c r="FB24" s="264">
        <f t="shared" si="189"/>
        <v>1</v>
      </c>
      <c r="FC24" s="264">
        <f t="shared" si="190"/>
        <v>1</v>
      </c>
      <c r="FD24" s="257">
        <f t="shared" si="105"/>
        <v>336000</v>
      </c>
      <c r="FE24" s="258">
        <f t="shared" si="106"/>
        <v>0</v>
      </c>
      <c r="FH24" s="305" t="s">
        <v>290</v>
      </c>
      <c r="FI24" s="319" t="s">
        <v>291</v>
      </c>
      <c r="FJ24" s="316" t="s">
        <v>168</v>
      </c>
      <c r="FK24" s="316">
        <v>8</v>
      </c>
      <c r="FL24" s="308">
        <v>41000</v>
      </c>
      <c r="FM24" s="309">
        <f t="shared" si="18"/>
        <v>328000</v>
      </c>
      <c r="FN24" s="264">
        <f t="shared" si="107"/>
        <v>1</v>
      </c>
      <c r="FO24" s="264">
        <f t="shared" si="108"/>
        <v>1</v>
      </c>
      <c r="FP24" s="264">
        <f t="shared" si="109"/>
        <v>1</v>
      </c>
      <c r="FQ24" s="264">
        <f t="shared" si="110"/>
        <v>1</v>
      </c>
      <c r="FR24" s="264">
        <f t="shared" si="191"/>
        <v>1</v>
      </c>
      <c r="FS24" s="264">
        <f t="shared" si="192"/>
        <v>1</v>
      </c>
      <c r="FT24" s="264">
        <f t="shared" si="193"/>
        <v>1</v>
      </c>
      <c r="FU24" s="257">
        <f t="shared" si="114"/>
        <v>328000</v>
      </c>
      <c r="FV24" s="258">
        <f t="shared" si="115"/>
        <v>0</v>
      </c>
      <c r="FY24" s="305" t="s">
        <v>290</v>
      </c>
      <c r="FZ24" s="319" t="s">
        <v>291</v>
      </c>
      <c r="GA24" s="316" t="s">
        <v>168</v>
      </c>
      <c r="GB24" s="316">
        <v>8</v>
      </c>
      <c r="GC24" s="308">
        <v>33000</v>
      </c>
      <c r="GD24" s="309">
        <f t="shared" si="20"/>
        <v>264000</v>
      </c>
      <c r="GE24" s="264">
        <f t="shared" si="116"/>
        <v>1</v>
      </c>
      <c r="GF24" s="264">
        <f t="shared" si="117"/>
        <v>1</v>
      </c>
      <c r="GG24" s="264">
        <f t="shared" si="118"/>
        <v>1</v>
      </c>
      <c r="GH24" s="264">
        <f t="shared" si="119"/>
        <v>1</v>
      </c>
      <c r="GI24" s="264">
        <f t="shared" si="194"/>
        <v>1</v>
      </c>
      <c r="GJ24" s="264">
        <f t="shared" si="195"/>
        <v>1</v>
      </c>
      <c r="GK24" s="264">
        <f t="shared" si="196"/>
        <v>1</v>
      </c>
      <c r="GL24" s="257">
        <f t="shared" si="123"/>
        <v>264000</v>
      </c>
      <c r="GM24" s="258">
        <f t="shared" si="124"/>
        <v>0</v>
      </c>
      <c r="GP24" s="305" t="s">
        <v>290</v>
      </c>
      <c r="GQ24" s="319" t="s">
        <v>291</v>
      </c>
      <c r="GR24" s="316" t="s">
        <v>168</v>
      </c>
      <c r="GS24" s="316">
        <v>8</v>
      </c>
      <c r="GT24" s="308">
        <v>39800</v>
      </c>
      <c r="GU24" s="309">
        <f t="shared" si="22"/>
        <v>318400</v>
      </c>
      <c r="GV24" s="264">
        <f t="shared" si="125"/>
        <v>1</v>
      </c>
      <c r="GW24" s="264">
        <f t="shared" si="126"/>
        <v>1</v>
      </c>
      <c r="GX24" s="264">
        <f t="shared" si="127"/>
        <v>1</v>
      </c>
      <c r="GY24" s="264">
        <f t="shared" si="128"/>
        <v>1</v>
      </c>
      <c r="GZ24" s="264">
        <f t="shared" si="197"/>
        <v>1</v>
      </c>
      <c r="HA24" s="264">
        <f t="shared" si="198"/>
        <v>1</v>
      </c>
      <c r="HB24" s="264">
        <f t="shared" si="199"/>
        <v>1</v>
      </c>
      <c r="HC24" s="257">
        <f t="shared" si="132"/>
        <v>318400</v>
      </c>
      <c r="HD24" s="258">
        <f t="shared" si="133"/>
        <v>0</v>
      </c>
      <c r="HG24" s="305" t="s">
        <v>290</v>
      </c>
      <c r="HH24" s="319" t="s">
        <v>291</v>
      </c>
      <c r="HI24" s="316" t="s">
        <v>168</v>
      </c>
      <c r="HJ24" s="316">
        <v>8</v>
      </c>
      <c r="HK24" s="308">
        <v>69393</v>
      </c>
      <c r="HL24" s="309">
        <f t="shared" si="24"/>
        <v>555144</v>
      </c>
      <c r="HM24" s="264">
        <f t="shared" si="134"/>
        <v>1</v>
      </c>
      <c r="HN24" s="264">
        <f t="shared" si="135"/>
        <v>1</v>
      </c>
      <c r="HO24" s="264">
        <f t="shared" si="136"/>
        <v>1</v>
      </c>
      <c r="HP24" s="264">
        <f t="shared" si="137"/>
        <v>1</v>
      </c>
      <c r="HQ24" s="264">
        <f t="shared" si="200"/>
        <v>1</v>
      </c>
      <c r="HR24" s="264">
        <f t="shared" si="201"/>
        <v>1</v>
      </c>
      <c r="HS24" s="264">
        <f t="shared" si="202"/>
        <v>1</v>
      </c>
      <c r="HT24" s="257">
        <f t="shared" si="141"/>
        <v>555144</v>
      </c>
      <c r="HU24" s="258">
        <f t="shared" si="142"/>
        <v>0</v>
      </c>
    </row>
    <row r="25" spans="3:229" ht="84" customHeight="1" outlineLevel="2">
      <c r="C25" s="305" t="s">
        <v>292</v>
      </c>
      <c r="D25" s="319" t="s">
        <v>293</v>
      </c>
      <c r="E25" s="316" t="s">
        <v>155</v>
      </c>
      <c r="F25" s="316">
        <v>1</v>
      </c>
      <c r="G25" s="308">
        <v>0</v>
      </c>
      <c r="H25" s="309">
        <f t="shared" si="0"/>
        <v>0</v>
      </c>
      <c r="K25" s="305" t="s">
        <v>292</v>
      </c>
      <c r="L25" s="319" t="s">
        <v>293</v>
      </c>
      <c r="M25" s="316" t="s">
        <v>155</v>
      </c>
      <c r="N25" s="316">
        <v>1</v>
      </c>
      <c r="O25" s="308">
        <v>1050800</v>
      </c>
      <c r="P25" s="310">
        <f t="shared" si="1"/>
        <v>1050800</v>
      </c>
      <c r="Q25" s="180">
        <f t="shared" si="26"/>
        <v>1</v>
      </c>
      <c r="R25" s="180">
        <f t="shared" si="27"/>
        <v>1</v>
      </c>
      <c r="S25" s="180">
        <f t="shared" si="28"/>
        <v>1</v>
      </c>
      <c r="T25" s="180">
        <f t="shared" si="29"/>
        <v>1</v>
      </c>
      <c r="U25" s="264">
        <f t="shared" si="30"/>
        <v>1</v>
      </c>
      <c r="V25" s="264">
        <f t="shared" si="31"/>
        <v>1</v>
      </c>
      <c r="W25" s="264">
        <f t="shared" si="32"/>
        <v>1</v>
      </c>
      <c r="X25" s="257">
        <f t="shared" si="33"/>
        <v>1050800</v>
      </c>
      <c r="Y25" s="258">
        <f t="shared" si="34"/>
        <v>0</v>
      </c>
      <c r="AB25" s="305" t="s">
        <v>292</v>
      </c>
      <c r="AC25" s="319" t="s">
        <v>293</v>
      </c>
      <c r="AD25" s="316" t="s">
        <v>155</v>
      </c>
      <c r="AE25" s="316">
        <v>1</v>
      </c>
      <c r="AF25" s="308">
        <v>850000</v>
      </c>
      <c r="AG25" s="309">
        <f t="shared" si="2"/>
        <v>850000</v>
      </c>
      <c r="AH25" s="264">
        <f t="shared" si="35"/>
        <v>1</v>
      </c>
      <c r="AI25" s="264">
        <f t="shared" si="36"/>
        <v>1</v>
      </c>
      <c r="AJ25" s="264">
        <f t="shared" si="37"/>
        <v>1</v>
      </c>
      <c r="AK25" s="264">
        <f t="shared" si="38"/>
        <v>1</v>
      </c>
      <c r="AL25" s="264">
        <f t="shared" si="169"/>
        <v>1</v>
      </c>
      <c r="AM25" s="264">
        <f t="shared" si="170"/>
        <v>1</v>
      </c>
      <c r="AN25" s="264">
        <f t="shared" si="41"/>
        <v>1</v>
      </c>
      <c r="AO25" s="257">
        <f t="shared" si="42"/>
        <v>850000</v>
      </c>
      <c r="AP25" s="258">
        <f t="shared" si="43"/>
        <v>0</v>
      </c>
      <c r="AS25" s="305" t="s">
        <v>292</v>
      </c>
      <c r="AT25" s="319" t="s">
        <v>293</v>
      </c>
      <c r="AU25" s="316" t="s">
        <v>155</v>
      </c>
      <c r="AV25" s="316">
        <v>1</v>
      </c>
      <c r="AW25" s="308">
        <v>6800000</v>
      </c>
      <c r="AX25" s="309">
        <f t="shared" si="4"/>
        <v>6800000</v>
      </c>
      <c r="AY25" s="264">
        <f t="shared" si="44"/>
        <v>1</v>
      </c>
      <c r="AZ25" s="264">
        <f t="shared" si="45"/>
        <v>1</v>
      </c>
      <c r="BA25" s="264">
        <f t="shared" si="46"/>
        <v>1</v>
      </c>
      <c r="BB25" s="264">
        <f t="shared" si="47"/>
        <v>1</v>
      </c>
      <c r="BC25" s="264">
        <f t="shared" si="171"/>
        <v>1</v>
      </c>
      <c r="BD25" s="264">
        <f t="shared" si="172"/>
        <v>1</v>
      </c>
      <c r="BE25" s="264">
        <f t="shared" si="50"/>
        <v>1</v>
      </c>
      <c r="BF25" s="257">
        <f t="shared" si="51"/>
        <v>6800000</v>
      </c>
      <c r="BG25" s="258">
        <f t="shared" si="52"/>
        <v>0</v>
      </c>
      <c r="BJ25" s="305" t="s">
        <v>292</v>
      </c>
      <c r="BK25" s="319" t="s">
        <v>293</v>
      </c>
      <c r="BL25" s="316" t="s">
        <v>155</v>
      </c>
      <c r="BM25" s="316">
        <v>1</v>
      </c>
      <c r="BN25" s="308">
        <v>1050000</v>
      </c>
      <c r="BO25" s="309">
        <f t="shared" si="6"/>
        <v>1050000</v>
      </c>
      <c r="BP25" s="264">
        <f t="shared" si="53"/>
        <v>1</v>
      </c>
      <c r="BQ25" s="264">
        <f t="shared" si="54"/>
        <v>1</v>
      </c>
      <c r="BR25" s="264">
        <f t="shared" si="55"/>
        <v>1</v>
      </c>
      <c r="BS25" s="264">
        <f t="shared" si="56"/>
        <v>1</v>
      </c>
      <c r="BT25" s="264">
        <f t="shared" si="173"/>
        <v>1</v>
      </c>
      <c r="BU25" s="264">
        <f t="shared" si="174"/>
        <v>1</v>
      </c>
      <c r="BV25" s="264">
        <f t="shared" si="175"/>
        <v>1</v>
      </c>
      <c r="BW25" s="257">
        <f t="shared" si="60"/>
        <v>1050000</v>
      </c>
      <c r="BX25" s="258">
        <f t="shared" si="61"/>
        <v>0</v>
      </c>
      <c r="CA25" s="305" t="s">
        <v>292</v>
      </c>
      <c r="CB25" s="319" t="s">
        <v>293</v>
      </c>
      <c r="CC25" s="316" t="s">
        <v>155</v>
      </c>
      <c r="CD25" s="316">
        <v>1</v>
      </c>
      <c r="CE25" s="308">
        <v>4108000</v>
      </c>
      <c r="CF25" s="309">
        <f t="shared" si="8"/>
        <v>4108000</v>
      </c>
      <c r="CG25" s="264">
        <f t="shared" si="62"/>
        <v>1</v>
      </c>
      <c r="CH25" s="264">
        <f t="shared" si="63"/>
        <v>1</v>
      </c>
      <c r="CI25" s="264">
        <f t="shared" si="64"/>
        <v>1</v>
      </c>
      <c r="CJ25" s="264">
        <f t="shared" si="65"/>
        <v>1</v>
      </c>
      <c r="CK25" s="264">
        <f t="shared" si="176"/>
        <v>1</v>
      </c>
      <c r="CL25" s="264">
        <f t="shared" si="177"/>
        <v>1</v>
      </c>
      <c r="CM25" s="264">
        <f t="shared" si="178"/>
        <v>1</v>
      </c>
      <c r="CN25" s="257">
        <f t="shared" si="69"/>
        <v>4108000</v>
      </c>
      <c r="CO25" s="258">
        <f t="shared" si="70"/>
        <v>0</v>
      </c>
      <c r="CR25" s="305" t="s">
        <v>292</v>
      </c>
      <c r="CS25" s="319" t="s">
        <v>293</v>
      </c>
      <c r="CT25" s="316" t="s">
        <v>155</v>
      </c>
      <c r="CU25" s="316">
        <v>1</v>
      </c>
      <c r="CV25" s="308">
        <v>2450000</v>
      </c>
      <c r="CW25" s="309">
        <f t="shared" si="10"/>
        <v>2450000</v>
      </c>
      <c r="CX25" s="264">
        <f t="shared" si="71"/>
        <v>1</v>
      </c>
      <c r="CY25" s="264">
        <f t="shared" si="72"/>
        <v>1</v>
      </c>
      <c r="CZ25" s="264">
        <f t="shared" si="73"/>
        <v>1</v>
      </c>
      <c r="DA25" s="264">
        <f t="shared" si="74"/>
        <v>1</v>
      </c>
      <c r="DB25" s="264">
        <f t="shared" si="179"/>
        <v>1</v>
      </c>
      <c r="DC25" s="264">
        <f t="shared" si="180"/>
        <v>1</v>
      </c>
      <c r="DD25" s="264">
        <f t="shared" si="181"/>
        <v>1</v>
      </c>
      <c r="DE25" s="257">
        <f t="shared" si="78"/>
        <v>2450000</v>
      </c>
      <c r="DF25" s="258">
        <f t="shared" si="79"/>
        <v>0</v>
      </c>
      <c r="DI25" s="311" t="s">
        <v>292</v>
      </c>
      <c r="DJ25" s="319" t="s">
        <v>293</v>
      </c>
      <c r="DK25" s="317" t="s">
        <v>155</v>
      </c>
      <c r="DL25" s="317">
        <v>1</v>
      </c>
      <c r="DM25" s="313">
        <v>3100000</v>
      </c>
      <c r="DN25" s="314">
        <f t="shared" si="12"/>
        <v>3100000</v>
      </c>
      <c r="DO25" s="264">
        <f t="shared" si="80"/>
        <v>1</v>
      </c>
      <c r="DP25" s="264">
        <f t="shared" si="81"/>
        <v>1</v>
      </c>
      <c r="DQ25" s="264">
        <f t="shared" si="82"/>
        <v>1</v>
      </c>
      <c r="DR25" s="264">
        <f t="shared" si="83"/>
        <v>1</v>
      </c>
      <c r="DS25" s="264">
        <f t="shared" si="182"/>
        <v>1</v>
      </c>
      <c r="DT25" s="264">
        <f t="shared" si="183"/>
        <v>1</v>
      </c>
      <c r="DU25" s="264">
        <f t="shared" si="184"/>
        <v>1</v>
      </c>
      <c r="DV25" s="257">
        <f t="shared" si="87"/>
        <v>3100000</v>
      </c>
      <c r="DW25" s="258">
        <f t="shared" si="88"/>
        <v>0</v>
      </c>
      <c r="DZ25" s="305" t="s">
        <v>292</v>
      </c>
      <c r="EA25" s="319" t="s">
        <v>293</v>
      </c>
      <c r="EB25" s="316" t="s">
        <v>155</v>
      </c>
      <c r="EC25" s="316">
        <v>1</v>
      </c>
      <c r="ED25" s="308">
        <v>890000</v>
      </c>
      <c r="EE25" s="309">
        <f t="shared" si="14"/>
        <v>890000</v>
      </c>
      <c r="EF25" s="264">
        <f t="shared" si="89"/>
        <v>1</v>
      </c>
      <c r="EG25" s="264">
        <f t="shared" si="90"/>
        <v>1</v>
      </c>
      <c r="EH25" s="264">
        <f t="shared" si="91"/>
        <v>1</v>
      </c>
      <c r="EI25" s="264">
        <f t="shared" si="92"/>
        <v>1</v>
      </c>
      <c r="EJ25" s="264">
        <f t="shared" si="185"/>
        <v>1</v>
      </c>
      <c r="EK25" s="264">
        <f t="shared" si="186"/>
        <v>1</v>
      </c>
      <c r="EL25" s="264">
        <f t="shared" si="187"/>
        <v>1</v>
      </c>
      <c r="EM25" s="257">
        <f t="shared" si="96"/>
        <v>890000</v>
      </c>
      <c r="EN25" s="258">
        <f t="shared" si="97"/>
        <v>0</v>
      </c>
      <c r="EQ25" s="305" t="s">
        <v>292</v>
      </c>
      <c r="ER25" s="319" t="s">
        <v>293</v>
      </c>
      <c r="ES25" s="316" t="s">
        <v>155</v>
      </c>
      <c r="ET25" s="316">
        <v>1</v>
      </c>
      <c r="EU25" s="308">
        <v>750000</v>
      </c>
      <c r="EV25" s="309">
        <f t="shared" si="16"/>
        <v>750000</v>
      </c>
      <c r="EW25" s="264">
        <f t="shared" si="98"/>
        <v>1</v>
      </c>
      <c r="EX25" s="264">
        <f t="shared" si="99"/>
        <v>1</v>
      </c>
      <c r="EY25" s="264">
        <f t="shared" si="100"/>
        <v>1</v>
      </c>
      <c r="EZ25" s="264">
        <f t="shared" si="101"/>
        <v>1</v>
      </c>
      <c r="FA25" s="264">
        <f t="shared" si="188"/>
        <v>1</v>
      </c>
      <c r="FB25" s="264">
        <f t="shared" si="189"/>
        <v>1</v>
      </c>
      <c r="FC25" s="264">
        <f t="shared" si="190"/>
        <v>1</v>
      </c>
      <c r="FD25" s="257">
        <f t="shared" si="105"/>
        <v>750000</v>
      </c>
      <c r="FE25" s="258">
        <f t="shared" si="106"/>
        <v>0</v>
      </c>
      <c r="FH25" s="305" t="s">
        <v>292</v>
      </c>
      <c r="FI25" s="319" t="s">
        <v>293</v>
      </c>
      <c r="FJ25" s="316" t="s">
        <v>155</v>
      </c>
      <c r="FK25" s="316">
        <v>1</v>
      </c>
      <c r="FL25" s="308">
        <v>800000</v>
      </c>
      <c r="FM25" s="309">
        <f t="shared" si="18"/>
        <v>800000</v>
      </c>
      <c r="FN25" s="264">
        <f t="shared" si="107"/>
        <v>1</v>
      </c>
      <c r="FO25" s="264">
        <f t="shared" si="108"/>
        <v>1</v>
      </c>
      <c r="FP25" s="264">
        <f t="shared" si="109"/>
        <v>1</v>
      </c>
      <c r="FQ25" s="264">
        <f t="shared" si="110"/>
        <v>1</v>
      </c>
      <c r="FR25" s="264">
        <f t="shared" si="191"/>
        <v>1</v>
      </c>
      <c r="FS25" s="264">
        <f t="shared" si="192"/>
        <v>1</v>
      </c>
      <c r="FT25" s="264">
        <f t="shared" si="193"/>
        <v>1</v>
      </c>
      <c r="FU25" s="257">
        <f t="shared" si="114"/>
        <v>800000</v>
      </c>
      <c r="FV25" s="258">
        <f t="shared" si="115"/>
        <v>0</v>
      </c>
      <c r="FY25" s="305" t="s">
        <v>292</v>
      </c>
      <c r="FZ25" s="319" t="s">
        <v>293</v>
      </c>
      <c r="GA25" s="316" t="s">
        <v>155</v>
      </c>
      <c r="GB25" s="316">
        <v>1</v>
      </c>
      <c r="GC25" s="308">
        <v>2800000</v>
      </c>
      <c r="GD25" s="309">
        <f t="shared" si="20"/>
        <v>2800000</v>
      </c>
      <c r="GE25" s="264">
        <f t="shared" si="116"/>
        <v>1</v>
      </c>
      <c r="GF25" s="264">
        <f t="shared" si="117"/>
        <v>1</v>
      </c>
      <c r="GG25" s="264">
        <f t="shared" si="118"/>
        <v>1</v>
      </c>
      <c r="GH25" s="264">
        <f t="shared" si="119"/>
        <v>1</v>
      </c>
      <c r="GI25" s="264">
        <f t="shared" si="194"/>
        <v>1</v>
      </c>
      <c r="GJ25" s="264">
        <f t="shared" si="195"/>
        <v>1</v>
      </c>
      <c r="GK25" s="264">
        <f t="shared" si="196"/>
        <v>1</v>
      </c>
      <c r="GL25" s="257">
        <f t="shared" si="123"/>
        <v>2800000</v>
      </c>
      <c r="GM25" s="258">
        <f t="shared" si="124"/>
        <v>0</v>
      </c>
      <c r="GP25" s="305" t="s">
        <v>292</v>
      </c>
      <c r="GQ25" s="319" t="s">
        <v>293</v>
      </c>
      <c r="GR25" s="316" t="s">
        <v>155</v>
      </c>
      <c r="GS25" s="316">
        <v>1</v>
      </c>
      <c r="GT25" s="308">
        <v>776400</v>
      </c>
      <c r="GU25" s="309">
        <f t="shared" si="22"/>
        <v>776400</v>
      </c>
      <c r="GV25" s="264">
        <f t="shared" si="125"/>
        <v>1</v>
      </c>
      <c r="GW25" s="264">
        <f t="shared" si="126"/>
        <v>1</v>
      </c>
      <c r="GX25" s="264">
        <f t="shared" si="127"/>
        <v>1</v>
      </c>
      <c r="GY25" s="264">
        <f t="shared" si="128"/>
        <v>1</v>
      </c>
      <c r="GZ25" s="264">
        <f t="shared" si="197"/>
        <v>1</v>
      </c>
      <c r="HA25" s="264">
        <f t="shared" si="198"/>
        <v>1</v>
      </c>
      <c r="HB25" s="264">
        <f t="shared" si="199"/>
        <v>1</v>
      </c>
      <c r="HC25" s="257">
        <f t="shared" si="132"/>
        <v>776400</v>
      </c>
      <c r="HD25" s="258">
        <f t="shared" si="133"/>
        <v>0</v>
      </c>
      <c r="HG25" s="311" t="s">
        <v>292</v>
      </c>
      <c r="HH25" s="319" t="s">
        <v>293</v>
      </c>
      <c r="HI25" s="316" t="s">
        <v>155</v>
      </c>
      <c r="HJ25" s="316">
        <v>1</v>
      </c>
      <c r="HK25" s="308">
        <v>926870</v>
      </c>
      <c r="HL25" s="309">
        <f t="shared" si="24"/>
        <v>926870</v>
      </c>
      <c r="HM25" s="264">
        <f t="shared" si="134"/>
        <v>1</v>
      </c>
      <c r="HN25" s="264">
        <f t="shared" si="135"/>
        <v>1</v>
      </c>
      <c r="HO25" s="264">
        <f t="shared" si="136"/>
        <v>1</v>
      </c>
      <c r="HP25" s="264">
        <f t="shared" si="137"/>
        <v>1</v>
      </c>
      <c r="HQ25" s="264">
        <f t="shared" si="200"/>
        <v>1</v>
      </c>
      <c r="HR25" s="264">
        <f t="shared" si="201"/>
        <v>1</v>
      </c>
      <c r="HS25" s="264">
        <f t="shared" si="202"/>
        <v>1</v>
      </c>
      <c r="HT25" s="257">
        <f t="shared" si="141"/>
        <v>926870</v>
      </c>
      <c r="HU25" s="258">
        <f t="shared" si="142"/>
        <v>0</v>
      </c>
    </row>
    <row r="26" spans="3:229" ht="78" customHeight="1" outlineLevel="2">
      <c r="C26" s="305" t="s">
        <v>294</v>
      </c>
      <c r="D26" s="319" t="s">
        <v>295</v>
      </c>
      <c r="E26" s="316" t="s">
        <v>168</v>
      </c>
      <c r="F26" s="316">
        <v>18</v>
      </c>
      <c r="G26" s="308">
        <v>0</v>
      </c>
      <c r="H26" s="309">
        <f t="shared" si="0"/>
        <v>0</v>
      </c>
      <c r="K26" s="305" t="s">
        <v>294</v>
      </c>
      <c r="L26" s="319" t="s">
        <v>295</v>
      </c>
      <c r="M26" s="316" t="s">
        <v>168</v>
      </c>
      <c r="N26" s="316">
        <v>18</v>
      </c>
      <c r="O26" s="308">
        <v>44100</v>
      </c>
      <c r="P26" s="310">
        <f t="shared" si="1"/>
        <v>793800</v>
      </c>
      <c r="Q26" s="180">
        <f t="shared" si="26"/>
        <v>1</v>
      </c>
      <c r="R26" s="180">
        <f t="shared" si="27"/>
        <v>1</v>
      </c>
      <c r="S26" s="180">
        <f t="shared" si="28"/>
        <v>1</v>
      </c>
      <c r="T26" s="180">
        <f t="shared" si="29"/>
        <v>1</v>
      </c>
      <c r="U26" s="264">
        <f t="shared" si="30"/>
        <v>1</v>
      </c>
      <c r="V26" s="264">
        <f t="shared" si="31"/>
        <v>1</v>
      </c>
      <c r="W26" s="264">
        <f t="shared" si="32"/>
        <v>1</v>
      </c>
      <c r="X26" s="257">
        <f t="shared" si="33"/>
        <v>793800</v>
      </c>
      <c r="Y26" s="258">
        <f t="shared" si="34"/>
        <v>0</v>
      </c>
      <c r="AB26" s="305" t="s">
        <v>294</v>
      </c>
      <c r="AC26" s="319" t="s">
        <v>295</v>
      </c>
      <c r="AD26" s="316" t="s">
        <v>168</v>
      </c>
      <c r="AE26" s="316">
        <v>18</v>
      </c>
      <c r="AF26" s="308">
        <v>25000</v>
      </c>
      <c r="AG26" s="309">
        <f t="shared" si="2"/>
        <v>450000</v>
      </c>
      <c r="AH26" s="264">
        <f t="shared" si="35"/>
        <v>1</v>
      </c>
      <c r="AI26" s="264">
        <f t="shared" si="36"/>
        <v>1</v>
      </c>
      <c r="AJ26" s="264">
        <f t="shared" si="37"/>
        <v>1</v>
      </c>
      <c r="AK26" s="264">
        <f t="shared" si="38"/>
        <v>1</v>
      </c>
      <c r="AL26" s="264">
        <f t="shared" si="169"/>
        <v>1</v>
      </c>
      <c r="AM26" s="264">
        <f t="shared" si="170"/>
        <v>1</v>
      </c>
      <c r="AN26" s="264">
        <f t="shared" si="41"/>
        <v>1</v>
      </c>
      <c r="AO26" s="257">
        <f t="shared" si="42"/>
        <v>450000</v>
      </c>
      <c r="AP26" s="258">
        <f t="shared" si="43"/>
        <v>0</v>
      </c>
      <c r="AS26" s="305" t="s">
        <v>294</v>
      </c>
      <c r="AT26" s="319" t="s">
        <v>295</v>
      </c>
      <c r="AU26" s="316" t="s">
        <v>168</v>
      </c>
      <c r="AV26" s="316">
        <v>18</v>
      </c>
      <c r="AW26" s="308">
        <v>65000</v>
      </c>
      <c r="AX26" s="309">
        <f t="shared" si="4"/>
        <v>1170000</v>
      </c>
      <c r="AY26" s="264">
        <f t="shared" si="44"/>
        <v>1</v>
      </c>
      <c r="AZ26" s="264">
        <f t="shared" si="45"/>
        <v>1</v>
      </c>
      <c r="BA26" s="264">
        <f t="shared" si="46"/>
        <v>1</v>
      </c>
      <c r="BB26" s="264">
        <f t="shared" si="47"/>
        <v>1</v>
      </c>
      <c r="BC26" s="264">
        <f t="shared" si="171"/>
        <v>1</v>
      </c>
      <c r="BD26" s="264">
        <f t="shared" si="172"/>
        <v>1</v>
      </c>
      <c r="BE26" s="264">
        <f t="shared" si="50"/>
        <v>1</v>
      </c>
      <c r="BF26" s="257">
        <f t="shared" si="51"/>
        <v>1170000</v>
      </c>
      <c r="BG26" s="258">
        <f t="shared" si="52"/>
        <v>0</v>
      </c>
      <c r="BJ26" s="305" t="s">
        <v>294</v>
      </c>
      <c r="BK26" s="319" t="s">
        <v>295</v>
      </c>
      <c r="BL26" s="316" t="s">
        <v>168</v>
      </c>
      <c r="BM26" s="316">
        <v>18</v>
      </c>
      <c r="BN26" s="308">
        <v>43500</v>
      </c>
      <c r="BO26" s="309">
        <f t="shared" si="6"/>
        <v>783000</v>
      </c>
      <c r="BP26" s="264">
        <f t="shared" si="53"/>
        <v>1</v>
      </c>
      <c r="BQ26" s="264">
        <f t="shared" si="54"/>
        <v>1</v>
      </c>
      <c r="BR26" s="264">
        <f t="shared" si="55"/>
        <v>1</v>
      </c>
      <c r="BS26" s="264">
        <f t="shared" si="56"/>
        <v>1</v>
      </c>
      <c r="BT26" s="264">
        <f t="shared" si="173"/>
        <v>1</v>
      </c>
      <c r="BU26" s="264">
        <f t="shared" si="174"/>
        <v>1</v>
      </c>
      <c r="BV26" s="264">
        <f t="shared" si="175"/>
        <v>1</v>
      </c>
      <c r="BW26" s="257">
        <f t="shared" si="60"/>
        <v>783000</v>
      </c>
      <c r="BX26" s="258">
        <f t="shared" si="61"/>
        <v>0</v>
      </c>
      <c r="CA26" s="305" t="s">
        <v>294</v>
      </c>
      <c r="CB26" s="319" t="s">
        <v>295</v>
      </c>
      <c r="CC26" s="316" t="s">
        <v>168</v>
      </c>
      <c r="CD26" s="316">
        <v>18</v>
      </c>
      <c r="CE26" s="308">
        <v>315210</v>
      </c>
      <c r="CF26" s="309">
        <f t="shared" si="8"/>
        <v>5673780</v>
      </c>
      <c r="CG26" s="264">
        <f t="shared" si="62"/>
        <v>1</v>
      </c>
      <c r="CH26" s="264">
        <f t="shared" si="63"/>
        <v>1</v>
      </c>
      <c r="CI26" s="264">
        <f t="shared" si="64"/>
        <v>1</v>
      </c>
      <c r="CJ26" s="264">
        <f t="shared" si="65"/>
        <v>1</v>
      </c>
      <c r="CK26" s="264">
        <f t="shared" si="176"/>
        <v>1</v>
      </c>
      <c r="CL26" s="264">
        <f t="shared" si="177"/>
        <v>1</v>
      </c>
      <c r="CM26" s="264">
        <f t="shared" si="178"/>
        <v>1</v>
      </c>
      <c r="CN26" s="257">
        <f t="shared" si="69"/>
        <v>5673780</v>
      </c>
      <c r="CO26" s="258">
        <f t="shared" si="70"/>
        <v>0</v>
      </c>
      <c r="CR26" s="305" t="s">
        <v>294</v>
      </c>
      <c r="CS26" s="319" t="s">
        <v>295</v>
      </c>
      <c r="CT26" s="316" t="s">
        <v>168</v>
      </c>
      <c r="CU26" s="316">
        <v>18</v>
      </c>
      <c r="CV26" s="308">
        <v>25000</v>
      </c>
      <c r="CW26" s="309">
        <f t="shared" si="10"/>
        <v>450000</v>
      </c>
      <c r="CX26" s="264">
        <f t="shared" si="71"/>
        <v>1</v>
      </c>
      <c r="CY26" s="264">
        <f t="shared" si="72"/>
        <v>1</v>
      </c>
      <c r="CZ26" s="264">
        <f t="shared" si="73"/>
        <v>1</v>
      </c>
      <c r="DA26" s="264">
        <f t="shared" si="74"/>
        <v>1</v>
      </c>
      <c r="DB26" s="264">
        <f t="shared" si="179"/>
        <v>1</v>
      </c>
      <c r="DC26" s="264">
        <f t="shared" si="180"/>
        <v>1</v>
      </c>
      <c r="DD26" s="264">
        <f t="shared" si="181"/>
        <v>1</v>
      </c>
      <c r="DE26" s="257">
        <f t="shared" si="78"/>
        <v>450000</v>
      </c>
      <c r="DF26" s="258">
        <f t="shared" si="79"/>
        <v>0</v>
      </c>
      <c r="DI26" s="311" t="s">
        <v>294</v>
      </c>
      <c r="DJ26" s="319" t="s">
        <v>295</v>
      </c>
      <c r="DK26" s="317" t="s">
        <v>168</v>
      </c>
      <c r="DL26" s="317">
        <v>18</v>
      </c>
      <c r="DM26" s="313">
        <v>26000</v>
      </c>
      <c r="DN26" s="314">
        <f t="shared" si="12"/>
        <v>468000</v>
      </c>
      <c r="DO26" s="264">
        <f t="shared" si="80"/>
        <v>1</v>
      </c>
      <c r="DP26" s="264">
        <f t="shared" si="81"/>
        <v>1</v>
      </c>
      <c r="DQ26" s="264">
        <f t="shared" si="82"/>
        <v>1</v>
      </c>
      <c r="DR26" s="264">
        <f t="shared" si="83"/>
        <v>1</v>
      </c>
      <c r="DS26" s="264">
        <f t="shared" si="182"/>
        <v>1</v>
      </c>
      <c r="DT26" s="264">
        <f t="shared" si="183"/>
        <v>1</v>
      </c>
      <c r="DU26" s="264">
        <f t="shared" si="184"/>
        <v>1</v>
      </c>
      <c r="DV26" s="257">
        <f t="shared" si="87"/>
        <v>468000</v>
      </c>
      <c r="DW26" s="258">
        <f t="shared" si="88"/>
        <v>0</v>
      </c>
      <c r="DZ26" s="305" t="s">
        <v>294</v>
      </c>
      <c r="EA26" s="319" t="s">
        <v>295</v>
      </c>
      <c r="EB26" s="316" t="s">
        <v>168</v>
      </c>
      <c r="EC26" s="316">
        <v>18</v>
      </c>
      <c r="ED26" s="308">
        <v>150000</v>
      </c>
      <c r="EE26" s="309">
        <f t="shared" si="14"/>
        <v>2700000</v>
      </c>
      <c r="EF26" s="264">
        <f t="shared" si="89"/>
        <v>1</v>
      </c>
      <c r="EG26" s="264">
        <f t="shared" si="90"/>
        <v>1</v>
      </c>
      <c r="EH26" s="264">
        <f t="shared" si="91"/>
        <v>1</v>
      </c>
      <c r="EI26" s="264">
        <f t="shared" si="92"/>
        <v>1</v>
      </c>
      <c r="EJ26" s="264">
        <f t="shared" si="185"/>
        <v>1</v>
      </c>
      <c r="EK26" s="264">
        <f t="shared" si="186"/>
        <v>1</v>
      </c>
      <c r="EL26" s="264">
        <f t="shared" si="187"/>
        <v>1</v>
      </c>
      <c r="EM26" s="257">
        <f t="shared" si="96"/>
        <v>2700000</v>
      </c>
      <c r="EN26" s="258">
        <f t="shared" si="97"/>
        <v>0</v>
      </c>
      <c r="EQ26" s="305" t="s">
        <v>294</v>
      </c>
      <c r="ER26" s="319" t="s">
        <v>295</v>
      </c>
      <c r="ES26" s="316" t="s">
        <v>168</v>
      </c>
      <c r="ET26" s="316">
        <v>18</v>
      </c>
      <c r="EU26" s="308">
        <v>45000</v>
      </c>
      <c r="EV26" s="309">
        <f t="shared" si="16"/>
        <v>810000</v>
      </c>
      <c r="EW26" s="264">
        <f t="shared" si="98"/>
        <v>1</v>
      </c>
      <c r="EX26" s="264">
        <f t="shared" si="99"/>
        <v>1</v>
      </c>
      <c r="EY26" s="264">
        <f t="shared" si="100"/>
        <v>1</v>
      </c>
      <c r="EZ26" s="264">
        <f t="shared" si="101"/>
        <v>1</v>
      </c>
      <c r="FA26" s="264">
        <f t="shared" si="188"/>
        <v>1</v>
      </c>
      <c r="FB26" s="264">
        <f t="shared" si="189"/>
        <v>1</v>
      </c>
      <c r="FC26" s="264">
        <f t="shared" si="190"/>
        <v>1</v>
      </c>
      <c r="FD26" s="257">
        <f t="shared" si="105"/>
        <v>810000</v>
      </c>
      <c r="FE26" s="258">
        <f t="shared" si="106"/>
        <v>0</v>
      </c>
      <c r="FH26" s="305" t="s">
        <v>294</v>
      </c>
      <c r="FI26" s="319" t="s">
        <v>295</v>
      </c>
      <c r="FJ26" s="316" t="s">
        <v>168</v>
      </c>
      <c r="FK26" s="316">
        <v>18</v>
      </c>
      <c r="FL26" s="308">
        <v>42000</v>
      </c>
      <c r="FM26" s="309">
        <f t="shared" si="18"/>
        <v>756000</v>
      </c>
      <c r="FN26" s="264">
        <f t="shared" si="107"/>
        <v>1</v>
      </c>
      <c r="FO26" s="264">
        <f t="shared" si="108"/>
        <v>1</v>
      </c>
      <c r="FP26" s="264">
        <f t="shared" si="109"/>
        <v>1</v>
      </c>
      <c r="FQ26" s="264">
        <f t="shared" si="110"/>
        <v>1</v>
      </c>
      <c r="FR26" s="264">
        <f t="shared" si="191"/>
        <v>1</v>
      </c>
      <c r="FS26" s="264">
        <f t="shared" si="192"/>
        <v>1</v>
      </c>
      <c r="FT26" s="264">
        <f t="shared" si="193"/>
        <v>1</v>
      </c>
      <c r="FU26" s="257">
        <f t="shared" si="114"/>
        <v>756000</v>
      </c>
      <c r="FV26" s="258">
        <f t="shared" si="115"/>
        <v>0</v>
      </c>
      <c r="FY26" s="305" t="s">
        <v>294</v>
      </c>
      <c r="FZ26" s="319" t="s">
        <v>295</v>
      </c>
      <c r="GA26" s="316" t="s">
        <v>168</v>
      </c>
      <c r="GB26" s="316">
        <v>18</v>
      </c>
      <c r="GC26" s="308">
        <v>45000</v>
      </c>
      <c r="GD26" s="309">
        <f t="shared" si="20"/>
        <v>810000</v>
      </c>
      <c r="GE26" s="264">
        <f t="shared" si="116"/>
        <v>1</v>
      </c>
      <c r="GF26" s="264">
        <f t="shared" si="117"/>
        <v>1</v>
      </c>
      <c r="GG26" s="264">
        <f t="shared" si="118"/>
        <v>1</v>
      </c>
      <c r="GH26" s="264">
        <f t="shared" si="119"/>
        <v>1</v>
      </c>
      <c r="GI26" s="264">
        <f t="shared" si="194"/>
        <v>1</v>
      </c>
      <c r="GJ26" s="264">
        <f t="shared" si="195"/>
        <v>1</v>
      </c>
      <c r="GK26" s="264">
        <f t="shared" si="196"/>
        <v>1</v>
      </c>
      <c r="GL26" s="257">
        <f t="shared" si="123"/>
        <v>810000</v>
      </c>
      <c r="GM26" s="258">
        <f t="shared" si="124"/>
        <v>0</v>
      </c>
      <c r="GP26" s="305" t="s">
        <v>294</v>
      </c>
      <c r="GQ26" s="319" t="s">
        <v>295</v>
      </c>
      <c r="GR26" s="316" t="s">
        <v>168</v>
      </c>
      <c r="GS26" s="316">
        <v>18</v>
      </c>
      <c r="GT26" s="308">
        <v>40800</v>
      </c>
      <c r="GU26" s="309">
        <f t="shared" si="22"/>
        <v>734400</v>
      </c>
      <c r="GV26" s="264">
        <f t="shared" si="125"/>
        <v>1</v>
      </c>
      <c r="GW26" s="264">
        <f t="shared" si="126"/>
        <v>1</v>
      </c>
      <c r="GX26" s="264">
        <f t="shared" si="127"/>
        <v>1</v>
      </c>
      <c r="GY26" s="264">
        <f t="shared" si="128"/>
        <v>1</v>
      </c>
      <c r="GZ26" s="264">
        <f t="shared" si="197"/>
        <v>1</v>
      </c>
      <c r="HA26" s="264">
        <f t="shared" si="198"/>
        <v>1</v>
      </c>
      <c r="HB26" s="264">
        <f t="shared" si="199"/>
        <v>1</v>
      </c>
      <c r="HC26" s="257">
        <f t="shared" si="132"/>
        <v>734400</v>
      </c>
      <c r="HD26" s="258">
        <f t="shared" si="133"/>
        <v>0</v>
      </c>
      <c r="HG26" s="305" t="s">
        <v>294</v>
      </c>
      <c r="HH26" s="319" t="s">
        <v>295</v>
      </c>
      <c r="HI26" s="316" t="s">
        <v>168</v>
      </c>
      <c r="HJ26" s="316">
        <v>18</v>
      </c>
      <c r="HK26" s="318">
        <v>57766</v>
      </c>
      <c r="HL26" s="309">
        <f t="shared" si="24"/>
        <v>1039788</v>
      </c>
      <c r="HM26" s="264">
        <f t="shared" si="134"/>
        <v>1</v>
      </c>
      <c r="HN26" s="264">
        <f t="shared" si="135"/>
        <v>1</v>
      </c>
      <c r="HO26" s="264">
        <f t="shared" si="136"/>
        <v>1</v>
      </c>
      <c r="HP26" s="264">
        <f t="shared" si="137"/>
        <v>1</v>
      </c>
      <c r="HQ26" s="264">
        <f t="shared" si="200"/>
        <v>1</v>
      </c>
      <c r="HR26" s="264">
        <f t="shared" si="201"/>
        <v>1</v>
      </c>
      <c r="HS26" s="264">
        <f t="shared" si="202"/>
        <v>1</v>
      </c>
      <c r="HT26" s="257">
        <f t="shared" si="141"/>
        <v>1039788</v>
      </c>
      <c r="HU26" s="258">
        <f t="shared" si="142"/>
        <v>0</v>
      </c>
    </row>
    <row r="27" spans="3:229" ht="43.5" customHeight="1" outlineLevel="2" thickBot="1">
      <c r="C27" s="305" t="s">
        <v>296</v>
      </c>
      <c r="D27" s="319" t="s">
        <v>297</v>
      </c>
      <c r="E27" s="316" t="s">
        <v>157</v>
      </c>
      <c r="F27" s="316">
        <v>145.80000000000001</v>
      </c>
      <c r="G27" s="308">
        <v>0</v>
      </c>
      <c r="H27" s="309">
        <f t="shared" si="0"/>
        <v>0</v>
      </c>
      <c r="K27" s="305" t="s">
        <v>296</v>
      </c>
      <c r="L27" s="319" t="s">
        <v>297</v>
      </c>
      <c r="M27" s="316" t="s">
        <v>157</v>
      </c>
      <c r="N27" s="316">
        <v>145.80000000000001</v>
      </c>
      <c r="O27" s="308">
        <v>8100</v>
      </c>
      <c r="P27" s="310">
        <f t="shared" si="1"/>
        <v>1180980</v>
      </c>
      <c r="Q27" s="180">
        <f t="shared" si="26"/>
        <v>1</v>
      </c>
      <c r="R27" s="180">
        <f t="shared" si="27"/>
        <v>1</v>
      </c>
      <c r="S27" s="180">
        <f t="shared" si="28"/>
        <v>1</v>
      </c>
      <c r="T27" s="180">
        <f t="shared" si="29"/>
        <v>1</v>
      </c>
      <c r="U27" s="264">
        <f t="shared" si="30"/>
        <v>1</v>
      </c>
      <c r="V27" s="264">
        <f t="shared" si="31"/>
        <v>1</v>
      </c>
      <c r="W27" s="264">
        <f t="shared" si="32"/>
        <v>1</v>
      </c>
      <c r="X27" s="257">
        <f t="shared" si="33"/>
        <v>1180980</v>
      </c>
      <c r="Y27" s="258">
        <f t="shared" si="34"/>
        <v>0</v>
      </c>
      <c r="AB27" s="305" t="s">
        <v>296</v>
      </c>
      <c r="AC27" s="319" t="s">
        <v>297</v>
      </c>
      <c r="AD27" s="316" t="s">
        <v>157</v>
      </c>
      <c r="AE27" s="316">
        <v>145.80000000000001</v>
      </c>
      <c r="AF27" s="308">
        <v>8500</v>
      </c>
      <c r="AG27" s="309">
        <f t="shared" si="2"/>
        <v>1239300</v>
      </c>
      <c r="AH27" s="264">
        <f t="shared" si="35"/>
        <v>1</v>
      </c>
      <c r="AI27" s="264">
        <f t="shared" si="36"/>
        <v>1</v>
      </c>
      <c r="AJ27" s="264">
        <f t="shared" si="37"/>
        <v>1</v>
      </c>
      <c r="AK27" s="264">
        <f t="shared" si="38"/>
        <v>1</v>
      </c>
      <c r="AL27" s="264">
        <f t="shared" si="169"/>
        <v>1</v>
      </c>
      <c r="AM27" s="264">
        <f t="shared" si="170"/>
        <v>1</v>
      </c>
      <c r="AN27" s="264">
        <f t="shared" si="41"/>
        <v>1</v>
      </c>
      <c r="AO27" s="257">
        <f t="shared" si="42"/>
        <v>1239300</v>
      </c>
      <c r="AP27" s="258">
        <f t="shared" si="43"/>
        <v>0</v>
      </c>
      <c r="AS27" s="305" t="s">
        <v>296</v>
      </c>
      <c r="AT27" s="319" t="s">
        <v>297</v>
      </c>
      <c r="AU27" s="316" t="s">
        <v>157</v>
      </c>
      <c r="AV27" s="316">
        <v>145.80000000000001</v>
      </c>
      <c r="AW27" s="308">
        <v>9800</v>
      </c>
      <c r="AX27" s="309">
        <f t="shared" si="4"/>
        <v>1428840</v>
      </c>
      <c r="AY27" s="264">
        <f t="shared" si="44"/>
        <v>1</v>
      </c>
      <c r="AZ27" s="264">
        <f t="shared" si="45"/>
        <v>1</v>
      </c>
      <c r="BA27" s="264">
        <f t="shared" si="46"/>
        <v>1</v>
      </c>
      <c r="BB27" s="264">
        <f t="shared" si="47"/>
        <v>1</v>
      </c>
      <c r="BC27" s="264">
        <f t="shared" si="171"/>
        <v>1</v>
      </c>
      <c r="BD27" s="264">
        <f t="shared" si="172"/>
        <v>1</v>
      </c>
      <c r="BE27" s="264">
        <f t="shared" si="50"/>
        <v>1</v>
      </c>
      <c r="BF27" s="257">
        <f t="shared" si="51"/>
        <v>1428840</v>
      </c>
      <c r="BG27" s="258">
        <f t="shared" si="52"/>
        <v>0</v>
      </c>
      <c r="BJ27" s="305" t="s">
        <v>296</v>
      </c>
      <c r="BK27" s="319" t="s">
        <v>297</v>
      </c>
      <c r="BL27" s="316" t="s">
        <v>157</v>
      </c>
      <c r="BM27" s="316">
        <v>145.80000000000001</v>
      </c>
      <c r="BN27" s="308">
        <v>8000</v>
      </c>
      <c r="BO27" s="309">
        <f>+ROUND(BM27*BN27,0)</f>
        <v>1166400</v>
      </c>
      <c r="BP27" s="264">
        <f t="shared" si="53"/>
        <v>1</v>
      </c>
      <c r="BQ27" s="264">
        <f t="shared" si="54"/>
        <v>1</v>
      </c>
      <c r="BR27" s="264">
        <f t="shared" si="55"/>
        <v>1</v>
      </c>
      <c r="BS27" s="264">
        <f t="shared" si="56"/>
        <v>1</v>
      </c>
      <c r="BT27" s="264">
        <f t="shared" si="173"/>
        <v>1</v>
      </c>
      <c r="BU27" s="264">
        <f t="shared" si="174"/>
        <v>1</v>
      </c>
      <c r="BV27" s="264">
        <f t="shared" si="175"/>
        <v>1</v>
      </c>
      <c r="BW27" s="257">
        <f t="shared" si="60"/>
        <v>1166400</v>
      </c>
      <c r="BX27" s="258">
        <f t="shared" si="61"/>
        <v>0</v>
      </c>
      <c r="CA27" s="305" t="s">
        <v>296</v>
      </c>
      <c r="CB27" s="319" t="s">
        <v>297</v>
      </c>
      <c r="CC27" s="316" t="s">
        <v>157</v>
      </c>
      <c r="CD27" s="316">
        <v>145.80000000000001</v>
      </c>
      <c r="CE27" s="308">
        <v>3081</v>
      </c>
      <c r="CF27" s="309">
        <f t="shared" si="8"/>
        <v>449210</v>
      </c>
      <c r="CG27" s="264">
        <f t="shared" si="62"/>
        <v>1</v>
      </c>
      <c r="CH27" s="264">
        <f t="shared" si="63"/>
        <v>1</v>
      </c>
      <c r="CI27" s="264">
        <f t="shared" si="64"/>
        <v>1</v>
      </c>
      <c r="CJ27" s="264">
        <f t="shared" si="65"/>
        <v>1</v>
      </c>
      <c r="CK27" s="264">
        <f t="shared" si="176"/>
        <v>1</v>
      </c>
      <c r="CL27" s="264">
        <f t="shared" si="177"/>
        <v>1</v>
      </c>
      <c r="CM27" s="264">
        <f t="shared" si="178"/>
        <v>1</v>
      </c>
      <c r="CN27" s="257">
        <f t="shared" si="69"/>
        <v>449210</v>
      </c>
      <c r="CO27" s="258">
        <f t="shared" si="70"/>
        <v>0</v>
      </c>
      <c r="CR27" s="305" t="s">
        <v>296</v>
      </c>
      <c r="CS27" s="319" t="s">
        <v>297</v>
      </c>
      <c r="CT27" s="316" t="s">
        <v>157</v>
      </c>
      <c r="CU27" s="316">
        <v>145.80000000000001</v>
      </c>
      <c r="CV27" s="308">
        <v>7800</v>
      </c>
      <c r="CW27" s="309">
        <f t="shared" si="10"/>
        <v>1137240</v>
      </c>
      <c r="CX27" s="264">
        <f t="shared" si="71"/>
        <v>1</v>
      </c>
      <c r="CY27" s="264">
        <f t="shared" si="72"/>
        <v>1</v>
      </c>
      <c r="CZ27" s="264">
        <f t="shared" si="73"/>
        <v>1</v>
      </c>
      <c r="DA27" s="264">
        <f t="shared" si="74"/>
        <v>1</v>
      </c>
      <c r="DB27" s="264">
        <f t="shared" si="179"/>
        <v>1</v>
      </c>
      <c r="DC27" s="264">
        <f t="shared" si="180"/>
        <v>1</v>
      </c>
      <c r="DD27" s="264">
        <f t="shared" si="181"/>
        <v>1</v>
      </c>
      <c r="DE27" s="257">
        <f t="shared" si="78"/>
        <v>1137240</v>
      </c>
      <c r="DF27" s="258">
        <f t="shared" si="79"/>
        <v>0</v>
      </c>
      <c r="DI27" s="311" t="s">
        <v>296</v>
      </c>
      <c r="DJ27" s="319" t="s">
        <v>297</v>
      </c>
      <c r="DK27" s="317" t="s">
        <v>157</v>
      </c>
      <c r="DL27" s="317">
        <v>145.80000000000001</v>
      </c>
      <c r="DM27" s="313">
        <v>9500</v>
      </c>
      <c r="DN27" s="314">
        <f t="shared" si="12"/>
        <v>1385100</v>
      </c>
      <c r="DO27" s="264">
        <f t="shared" si="80"/>
        <v>1</v>
      </c>
      <c r="DP27" s="264">
        <f t="shared" si="81"/>
        <v>1</v>
      </c>
      <c r="DQ27" s="264">
        <f t="shared" si="82"/>
        <v>1</v>
      </c>
      <c r="DR27" s="264">
        <f t="shared" si="83"/>
        <v>1</v>
      </c>
      <c r="DS27" s="264">
        <f t="shared" si="182"/>
        <v>1</v>
      </c>
      <c r="DT27" s="264">
        <f t="shared" si="183"/>
        <v>1</v>
      </c>
      <c r="DU27" s="264">
        <f t="shared" si="184"/>
        <v>1</v>
      </c>
      <c r="DV27" s="257">
        <f t="shared" si="87"/>
        <v>1385100</v>
      </c>
      <c r="DW27" s="258">
        <f t="shared" si="88"/>
        <v>0</v>
      </c>
      <c r="DZ27" s="305" t="s">
        <v>296</v>
      </c>
      <c r="EA27" s="319" t="s">
        <v>297</v>
      </c>
      <c r="EB27" s="316" t="s">
        <v>157</v>
      </c>
      <c r="EC27" s="316">
        <v>145.80000000000001</v>
      </c>
      <c r="ED27" s="308">
        <v>9000</v>
      </c>
      <c r="EE27" s="309">
        <f t="shared" si="14"/>
        <v>1312200</v>
      </c>
      <c r="EF27" s="264">
        <f t="shared" si="89"/>
        <v>1</v>
      </c>
      <c r="EG27" s="264">
        <f t="shared" si="90"/>
        <v>1</v>
      </c>
      <c r="EH27" s="264">
        <f t="shared" si="91"/>
        <v>1</v>
      </c>
      <c r="EI27" s="264">
        <f t="shared" si="92"/>
        <v>1</v>
      </c>
      <c r="EJ27" s="264">
        <f t="shared" si="185"/>
        <v>1</v>
      </c>
      <c r="EK27" s="264">
        <f t="shared" si="186"/>
        <v>1</v>
      </c>
      <c r="EL27" s="264">
        <f t="shared" si="187"/>
        <v>1</v>
      </c>
      <c r="EM27" s="257">
        <f t="shared" si="96"/>
        <v>1312200</v>
      </c>
      <c r="EN27" s="258">
        <f t="shared" si="97"/>
        <v>0</v>
      </c>
      <c r="EQ27" s="305" t="s">
        <v>296</v>
      </c>
      <c r="ER27" s="319" t="s">
        <v>297</v>
      </c>
      <c r="ES27" s="316" t="s">
        <v>157</v>
      </c>
      <c r="ET27" s="316">
        <v>145.80000000000001</v>
      </c>
      <c r="EU27" s="308">
        <v>8500</v>
      </c>
      <c r="EV27" s="309">
        <f t="shared" si="16"/>
        <v>1239300</v>
      </c>
      <c r="EW27" s="264">
        <f t="shared" si="98"/>
        <v>1</v>
      </c>
      <c r="EX27" s="264">
        <f t="shared" si="99"/>
        <v>1</v>
      </c>
      <c r="EY27" s="264">
        <f t="shared" si="100"/>
        <v>1</v>
      </c>
      <c r="EZ27" s="264">
        <f t="shared" si="101"/>
        <v>1</v>
      </c>
      <c r="FA27" s="264">
        <f t="shared" si="188"/>
        <v>1</v>
      </c>
      <c r="FB27" s="264">
        <f t="shared" si="189"/>
        <v>1</v>
      </c>
      <c r="FC27" s="264">
        <f t="shared" si="190"/>
        <v>1</v>
      </c>
      <c r="FD27" s="257">
        <f t="shared" si="105"/>
        <v>1239300</v>
      </c>
      <c r="FE27" s="258">
        <f t="shared" si="106"/>
        <v>0</v>
      </c>
      <c r="FH27" s="305" t="s">
        <v>296</v>
      </c>
      <c r="FI27" s="319" t="s">
        <v>297</v>
      </c>
      <c r="FJ27" s="316" t="s">
        <v>157</v>
      </c>
      <c r="FK27" s="316">
        <v>145.80000000000001</v>
      </c>
      <c r="FL27" s="308">
        <v>9000</v>
      </c>
      <c r="FM27" s="309">
        <f t="shared" si="18"/>
        <v>1312200</v>
      </c>
      <c r="FN27" s="264">
        <f t="shared" si="107"/>
        <v>1</v>
      </c>
      <c r="FO27" s="264">
        <f t="shared" si="108"/>
        <v>1</v>
      </c>
      <c r="FP27" s="264">
        <f t="shared" si="109"/>
        <v>1</v>
      </c>
      <c r="FQ27" s="264">
        <f t="shared" si="110"/>
        <v>1</v>
      </c>
      <c r="FR27" s="264">
        <f t="shared" si="191"/>
        <v>1</v>
      </c>
      <c r="FS27" s="264">
        <f t="shared" si="192"/>
        <v>1</v>
      </c>
      <c r="FT27" s="264">
        <f t="shared" si="193"/>
        <v>1</v>
      </c>
      <c r="FU27" s="257">
        <f t="shared" si="114"/>
        <v>1312200</v>
      </c>
      <c r="FV27" s="258">
        <f t="shared" si="115"/>
        <v>0</v>
      </c>
      <c r="FY27" s="305" t="s">
        <v>296</v>
      </c>
      <c r="FZ27" s="319" t="s">
        <v>297</v>
      </c>
      <c r="GA27" s="316" t="s">
        <v>157</v>
      </c>
      <c r="GB27" s="316">
        <v>145.80000000000001</v>
      </c>
      <c r="GC27" s="308">
        <v>6500</v>
      </c>
      <c r="GD27" s="309">
        <f t="shared" si="20"/>
        <v>947700</v>
      </c>
      <c r="GE27" s="264">
        <f t="shared" si="116"/>
        <v>1</v>
      </c>
      <c r="GF27" s="264">
        <f t="shared" si="117"/>
        <v>1</v>
      </c>
      <c r="GG27" s="264">
        <f t="shared" si="118"/>
        <v>1</v>
      </c>
      <c r="GH27" s="264">
        <f t="shared" si="119"/>
        <v>1</v>
      </c>
      <c r="GI27" s="264">
        <f t="shared" si="194"/>
        <v>1</v>
      </c>
      <c r="GJ27" s="264">
        <f t="shared" si="195"/>
        <v>1</v>
      </c>
      <c r="GK27" s="264">
        <f t="shared" si="196"/>
        <v>1</v>
      </c>
      <c r="GL27" s="257">
        <f t="shared" si="123"/>
        <v>947700</v>
      </c>
      <c r="GM27" s="258">
        <f t="shared" si="124"/>
        <v>0</v>
      </c>
      <c r="GP27" s="305" t="s">
        <v>296</v>
      </c>
      <c r="GQ27" s="319" t="s">
        <v>297</v>
      </c>
      <c r="GR27" s="316" t="s">
        <v>157</v>
      </c>
      <c r="GS27" s="316">
        <v>145.80000000000001</v>
      </c>
      <c r="GT27" s="308">
        <v>8800</v>
      </c>
      <c r="GU27" s="309">
        <f t="shared" si="22"/>
        <v>1283040</v>
      </c>
      <c r="GV27" s="264">
        <f t="shared" si="125"/>
        <v>1</v>
      </c>
      <c r="GW27" s="264">
        <f t="shared" si="126"/>
        <v>1</v>
      </c>
      <c r="GX27" s="264">
        <f t="shared" si="127"/>
        <v>1</v>
      </c>
      <c r="GY27" s="264">
        <f t="shared" si="128"/>
        <v>1</v>
      </c>
      <c r="GZ27" s="264">
        <f t="shared" si="197"/>
        <v>1</v>
      </c>
      <c r="HA27" s="264">
        <f t="shared" si="198"/>
        <v>1</v>
      </c>
      <c r="HB27" s="264">
        <f t="shared" si="199"/>
        <v>1</v>
      </c>
      <c r="HC27" s="257">
        <f t="shared" si="132"/>
        <v>1283040</v>
      </c>
      <c r="HD27" s="258">
        <f t="shared" si="133"/>
        <v>0</v>
      </c>
      <c r="HG27" s="305" t="s">
        <v>296</v>
      </c>
      <c r="HH27" s="319" t="s">
        <v>297</v>
      </c>
      <c r="HI27" s="316" t="s">
        <v>157</v>
      </c>
      <c r="HJ27" s="316">
        <v>145.80000000000001</v>
      </c>
      <c r="HK27" s="308">
        <v>7450</v>
      </c>
      <c r="HL27" s="309">
        <f t="shared" si="24"/>
        <v>1086210</v>
      </c>
      <c r="HM27" s="264">
        <f t="shared" si="134"/>
        <v>1</v>
      </c>
      <c r="HN27" s="264">
        <f t="shared" si="135"/>
        <v>1</v>
      </c>
      <c r="HO27" s="264">
        <f t="shared" si="136"/>
        <v>1</v>
      </c>
      <c r="HP27" s="264">
        <f t="shared" si="137"/>
        <v>1</v>
      </c>
      <c r="HQ27" s="264">
        <f t="shared" si="200"/>
        <v>1</v>
      </c>
      <c r="HR27" s="264">
        <f t="shared" si="201"/>
        <v>1</v>
      </c>
      <c r="HS27" s="264">
        <f t="shared" si="202"/>
        <v>1</v>
      </c>
      <c r="HT27" s="257">
        <f t="shared" si="141"/>
        <v>1086210</v>
      </c>
      <c r="HU27" s="258">
        <f t="shared" si="142"/>
        <v>0</v>
      </c>
    </row>
    <row r="28" spans="3:229" ht="17.25" outlineLevel="1" thickTop="1">
      <c r="C28" s="320" t="s">
        <v>298</v>
      </c>
      <c r="D28" s="298" t="s">
        <v>177</v>
      </c>
      <c r="E28" s="321"/>
      <c r="F28" s="322"/>
      <c r="G28" s="323"/>
      <c r="H28" s="324"/>
      <c r="K28" s="320" t="s">
        <v>298</v>
      </c>
      <c r="L28" s="298" t="s">
        <v>177</v>
      </c>
      <c r="M28" s="321"/>
      <c r="N28" s="322"/>
      <c r="O28" s="322"/>
      <c r="P28" s="325"/>
      <c r="Q28" s="180">
        <f t="shared" si="26"/>
        <v>1</v>
      </c>
      <c r="R28" s="180">
        <f t="shared" si="27"/>
        <v>1</v>
      </c>
      <c r="S28" s="180">
        <f t="shared" si="28"/>
        <v>1</v>
      </c>
      <c r="T28" s="180">
        <f t="shared" si="29"/>
        <v>1</v>
      </c>
      <c r="U28" s="180">
        <f t="shared" ref="U28" si="203">IF(EXACT(G28,O28),1,0)</f>
        <v>1</v>
      </c>
      <c r="V28" s="180">
        <f t="shared" ref="V28" si="204">IF(EXACT(H28,P28),1,0)</f>
        <v>1</v>
      </c>
      <c r="W28" s="264">
        <f t="shared" si="32"/>
        <v>1</v>
      </c>
      <c r="X28" s="257">
        <f t="shared" si="33"/>
        <v>0</v>
      </c>
      <c r="Y28" s="258">
        <f t="shared" si="34"/>
        <v>0</v>
      </c>
      <c r="AB28" s="320" t="s">
        <v>298</v>
      </c>
      <c r="AC28" s="298" t="s">
        <v>177</v>
      </c>
      <c r="AD28" s="321"/>
      <c r="AE28" s="322"/>
      <c r="AF28" s="323"/>
      <c r="AG28" s="324"/>
      <c r="AH28" s="264">
        <f t="shared" si="35"/>
        <v>1</v>
      </c>
      <c r="AI28" s="264">
        <f t="shared" si="36"/>
        <v>1</v>
      </c>
      <c r="AJ28" s="264">
        <f t="shared" si="37"/>
        <v>1</v>
      </c>
      <c r="AK28" s="264">
        <f t="shared" si="38"/>
        <v>1</v>
      </c>
      <c r="AL28" s="180">
        <f t="shared" ref="AL28" si="205">IF(EXACT(X28,AF28),1,0)</f>
        <v>0</v>
      </c>
      <c r="AM28" s="180">
        <f t="shared" ref="AM28" si="206">IF(EXACT(Y28,AG28),1,0)</f>
        <v>0</v>
      </c>
      <c r="AN28" s="264">
        <f>PRODUCT(AH28:AK28)</f>
        <v>1</v>
      </c>
      <c r="AO28" s="257">
        <f t="shared" si="42"/>
        <v>0</v>
      </c>
      <c r="AP28" s="258">
        <f t="shared" si="43"/>
        <v>0</v>
      </c>
      <c r="AS28" s="320" t="s">
        <v>298</v>
      </c>
      <c r="AT28" s="298" t="s">
        <v>177</v>
      </c>
      <c r="AU28" s="321"/>
      <c r="AV28" s="322"/>
      <c r="AW28" s="323"/>
      <c r="AX28" s="324"/>
      <c r="AY28" s="264">
        <f t="shared" si="44"/>
        <v>1</v>
      </c>
      <c r="AZ28" s="264">
        <f t="shared" si="45"/>
        <v>1</v>
      </c>
      <c r="BA28" s="264">
        <f t="shared" si="46"/>
        <v>1</v>
      </c>
      <c r="BB28" s="264">
        <f t="shared" si="47"/>
        <v>1</v>
      </c>
      <c r="BC28" s="180">
        <f t="shared" ref="BC28" si="207">IF(EXACT(AO28,AW28),1,0)</f>
        <v>0</v>
      </c>
      <c r="BD28" s="180">
        <f t="shared" ref="BD28" si="208">IF(EXACT(AP28,AX28),1,0)</f>
        <v>0</v>
      </c>
      <c r="BE28" s="264">
        <f>PRODUCT(AY28:BB28)</f>
        <v>1</v>
      </c>
      <c r="BF28" s="257">
        <f t="shared" si="51"/>
        <v>0</v>
      </c>
      <c r="BG28" s="258">
        <f t="shared" si="52"/>
        <v>0</v>
      </c>
      <c r="BJ28" s="320" t="s">
        <v>298</v>
      </c>
      <c r="BK28" s="298" t="s">
        <v>177</v>
      </c>
      <c r="BL28" s="321"/>
      <c r="BM28" s="322"/>
      <c r="BN28" s="321"/>
      <c r="BO28" s="324"/>
      <c r="BP28" s="264">
        <f t="shared" si="53"/>
        <v>1</v>
      </c>
      <c r="BQ28" s="264">
        <f t="shared" si="54"/>
        <v>1</v>
      </c>
      <c r="BR28" s="264">
        <f t="shared" si="55"/>
        <v>1</v>
      </c>
      <c r="BS28" s="264">
        <f t="shared" si="56"/>
        <v>1</v>
      </c>
      <c r="BT28" s="180">
        <f t="shared" ref="BT28" si="209">IF(EXACT(BF28,BN28),1,0)</f>
        <v>0</v>
      </c>
      <c r="BU28" s="180">
        <f t="shared" ref="BU28" si="210">IF(EXACT(BG28,BO28),1,0)</f>
        <v>0</v>
      </c>
      <c r="BV28" s="264">
        <f>PRODUCT(BP28:BS28)</f>
        <v>1</v>
      </c>
      <c r="BW28" s="257">
        <f t="shared" si="60"/>
        <v>0</v>
      </c>
      <c r="BX28" s="258">
        <f t="shared" si="61"/>
        <v>0</v>
      </c>
      <c r="CA28" s="320" t="s">
        <v>298</v>
      </c>
      <c r="CB28" s="304" t="s">
        <v>177</v>
      </c>
      <c r="CC28" s="321"/>
      <c r="CD28" s="322"/>
      <c r="CE28" s="323"/>
      <c r="CF28" s="324"/>
      <c r="CG28" s="264">
        <f t="shared" si="62"/>
        <v>1</v>
      </c>
      <c r="CH28" s="264">
        <f t="shared" si="63"/>
        <v>1</v>
      </c>
      <c r="CI28" s="264">
        <f t="shared" si="64"/>
        <v>1</v>
      </c>
      <c r="CJ28" s="264">
        <f t="shared" si="65"/>
        <v>1</v>
      </c>
      <c r="CK28" s="180">
        <f t="shared" ref="CK28" si="211">IF(EXACT(BW28,CE28),1,0)</f>
        <v>0</v>
      </c>
      <c r="CL28" s="180">
        <f t="shared" ref="CL28" si="212">IF(EXACT(BX28,CF28),1,0)</f>
        <v>0</v>
      </c>
      <c r="CM28" s="264">
        <f>PRODUCT(CG28:CJ28)</f>
        <v>1</v>
      </c>
      <c r="CN28" s="257">
        <f t="shared" si="69"/>
        <v>0</v>
      </c>
      <c r="CO28" s="258">
        <f t="shared" si="70"/>
        <v>0</v>
      </c>
      <c r="CR28" s="320" t="s">
        <v>298</v>
      </c>
      <c r="CS28" s="298" t="s">
        <v>177</v>
      </c>
      <c r="CT28" s="321"/>
      <c r="CU28" s="322"/>
      <c r="CV28" s="323"/>
      <c r="CW28" s="324"/>
      <c r="CX28" s="264">
        <f t="shared" si="71"/>
        <v>1</v>
      </c>
      <c r="CY28" s="264">
        <f t="shared" si="72"/>
        <v>1</v>
      </c>
      <c r="CZ28" s="264">
        <f t="shared" si="73"/>
        <v>1</v>
      </c>
      <c r="DA28" s="264">
        <f t="shared" si="74"/>
        <v>1</v>
      </c>
      <c r="DB28" s="180">
        <f t="shared" ref="DB28" si="213">IF(EXACT(CN28,CV28),1,0)</f>
        <v>0</v>
      </c>
      <c r="DC28" s="180">
        <f t="shared" ref="DC28" si="214">IF(EXACT(CO28,CW28),1,0)</f>
        <v>0</v>
      </c>
      <c r="DD28" s="264">
        <f>PRODUCT(CX28:DA28)</f>
        <v>1</v>
      </c>
      <c r="DE28" s="257">
        <f t="shared" si="78"/>
        <v>0</v>
      </c>
      <c r="DF28" s="258">
        <f t="shared" si="79"/>
        <v>0</v>
      </c>
      <c r="DI28" s="326" t="s">
        <v>298</v>
      </c>
      <c r="DJ28" s="327" t="s">
        <v>177</v>
      </c>
      <c r="DK28" s="328"/>
      <c r="DL28" s="329"/>
      <c r="DM28" s="330"/>
      <c r="DN28" s="331"/>
      <c r="DO28" s="264">
        <f t="shared" si="80"/>
        <v>1</v>
      </c>
      <c r="DP28" s="264">
        <f t="shared" si="81"/>
        <v>1</v>
      </c>
      <c r="DQ28" s="264">
        <f t="shared" si="82"/>
        <v>1</v>
      </c>
      <c r="DR28" s="264">
        <f t="shared" si="83"/>
        <v>1</v>
      </c>
      <c r="DS28" s="180">
        <f t="shared" ref="DS28" si="215">IF(EXACT(DE28,DM28),1,0)</f>
        <v>0</v>
      </c>
      <c r="DT28" s="180">
        <f t="shared" ref="DT28" si="216">IF(EXACT(DF28,DN28),1,0)</f>
        <v>0</v>
      </c>
      <c r="DU28" s="264">
        <f>PRODUCT(DO28:DR28)</f>
        <v>1</v>
      </c>
      <c r="DV28" s="257">
        <f t="shared" si="87"/>
        <v>0</v>
      </c>
      <c r="DW28" s="258">
        <f t="shared" si="88"/>
        <v>0</v>
      </c>
      <c r="DZ28" s="320" t="s">
        <v>298</v>
      </c>
      <c r="EA28" s="298" t="s">
        <v>177</v>
      </c>
      <c r="EB28" s="321"/>
      <c r="EC28" s="322"/>
      <c r="ED28" s="323"/>
      <c r="EE28" s="324"/>
      <c r="EF28" s="264">
        <f t="shared" si="89"/>
        <v>1</v>
      </c>
      <c r="EG28" s="264">
        <f t="shared" si="90"/>
        <v>1</v>
      </c>
      <c r="EH28" s="264">
        <f t="shared" si="91"/>
        <v>1</v>
      </c>
      <c r="EI28" s="264">
        <f t="shared" si="92"/>
        <v>1</v>
      </c>
      <c r="EJ28" s="180">
        <f t="shared" ref="EJ28" si="217">IF(EXACT(DV28,ED28),1,0)</f>
        <v>0</v>
      </c>
      <c r="EK28" s="180">
        <f t="shared" ref="EK28" si="218">IF(EXACT(DW28,EE28),1,0)</f>
        <v>0</v>
      </c>
      <c r="EL28" s="264">
        <f>PRODUCT(EF28:EI28)</f>
        <v>1</v>
      </c>
      <c r="EM28" s="257">
        <f t="shared" si="96"/>
        <v>0</v>
      </c>
      <c r="EN28" s="258">
        <f t="shared" si="97"/>
        <v>0</v>
      </c>
      <c r="EQ28" s="320" t="s">
        <v>298</v>
      </c>
      <c r="ER28" s="298" t="s">
        <v>177</v>
      </c>
      <c r="ES28" s="321"/>
      <c r="ET28" s="322"/>
      <c r="EU28" s="323"/>
      <c r="EV28" s="324"/>
      <c r="EW28" s="264">
        <f t="shared" si="98"/>
        <v>1</v>
      </c>
      <c r="EX28" s="264">
        <f t="shared" si="99"/>
        <v>1</v>
      </c>
      <c r="EY28" s="264">
        <f t="shared" si="100"/>
        <v>1</v>
      </c>
      <c r="EZ28" s="264">
        <f t="shared" si="101"/>
        <v>1</v>
      </c>
      <c r="FA28" s="180">
        <f t="shared" ref="FA28" si="219">IF(EXACT(EM28,EU28),1,0)</f>
        <v>0</v>
      </c>
      <c r="FB28" s="180">
        <f t="shared" ref="FB28" si="220">IF(EXACT(EN28,EV28),1,0)</f>
        <v>0</v>
      </c>
      <c r="FC28" s="264">
        <f>PRODUCT(EW28:EZ28)</f>
        <v>1</v>
      </c>
      <c r="FD28" s="257">
        <f t="shared" si="105"/>
        <v>0</v>
      </c>
      <c r="FE28" s="258">
        <f t="shared" si="106"/>
        <v>0</v>
      </c>
      <c r="FH28" s="320" t="s">
        <v>298</v>
      </c>
      <c r="FI28" s="298" t="s">
        <v>177</v>
      </c>
      <c r="FJ28" s="321"/>
      <c r="FK28" s="322"/>
      <c r="FL28" s="323"/>
      <c r="FM28" s="324"/>
      <c r="FN28" s="264">
        <f t="shared" si="107"/>
        <v>1</v>
      </c>
      <c r="FO28" s="264">
        <f t="shared" si="108"/>
        <v>1</v>
      </c>
      <c r="FP28" s="264">
        <f t="shared" si="109"/>
        <v>1</v>
      </c>
      <c r="FQ28" s="264">
        <f t="shared" si="110"/>
        <v>1</v>
      </c>
      <c r="FR28" s="180">
        <f t="shared" ref="FR28" si="221">IF(EXACT(FD28,FL28),1,0)</f>
        <v>0</v>
      </c>
      <c r="FS28" s="180">
        <f t="shared" ref="FS28" si="222">IF(EXACT(FE28,FM28),1,0)</f>
        <v>0</v>
      </c>
      <c r="FT28" s="264">
        <f>PRODUCT(FN28:FQ28)</f>
        <v>1</v>
      </c>
      <c r="FU28" s="257">
        <f t="shared" si="114"/>
        <v>0</v>
      </c>
      <c r="FV28" s="258">
        <f t="shared" si="115"/>
        <v>0</v>
      </c>
      <c r="FY28" s="320" t="s">
        <v>298</v>
      </c>
      <c r="FZ28" s="298" t="s">
        <v>177</v>
      </c>
      <c r="GA28" s="321"/>
      <c r="GB28" s="322"/>
      <c r="GC28" s="323"/>
      <c r="GD28" s="324"/>
      <c r="GE28" s="264">
        <f t="shared" si="116"/>
        <v>1</v>
      </c>
      <c r="GF28" s="264">
        <f t="shared" si="117"/>
        <v>1</v>
      </c>
      <c r="GG28" s="264">
        <f t="shared" si="118"/>
        <v>1</v>
      </c>
      <c r="GH28" s="264">
        <f t="shared" si="119"/>
        <v>1</v>
      </c>
      <c r="GI28" s="180">
        <f t="shared" ref="GI28" si="223">IF(EXACT(FU28,GC28),1,0)</f>
        <v>0</v>
      </c>
      <c r="GJ28" s="180">
        <f t="shared" ref="GJ28" si="224">IF(EXACT(FV28,GD28),1,0)</f>
        <v>0</v>
      </c>
      <c r="GK28" s="264">
        <f>PRODUCT(GE28:GH28)</f>
        <v>1</v>
      </c>
      <c r="GL28" s="257">
        <f t="shared" si="123"/>
        <v>0</v>
      </c>
      <c r="GM28" s="258">
        <f t="shared" si="124"/>
        <v>0</v>
      </c>
      <c r="GP28" s="320" t="s">
        <v>298</v>
      </c>
      <c r="GQ28" s="298" t="s">
        <v>177</v>
      </c>
      <c r="GR28" s="321"/>
      <c r="GS28" s="322"/>
      <c r="GT28" s="323"/>
      <c r="GU28" s="324"/>
      <c r="GV28" s="264">
        <f t="shared" si="125"/>
        <v>1</v>
      </c>
      <c r="GW28" s="264">
        <f t="shared" si="126"/>
        <v>1</v>
      </c>
      <c r="GX28" s="264">
        <f t="shared" si="127"/>
        <v>1</v>
      </c>
      <c r="GY28" s="264">
        <f t="shared" si="128"/>
        <v>1</v>
      </c>
      <c r="GZ28" s="180">
        <f t="shared" ref="GZ28" si="225">IF(EXACT(GL28,GT28),1,0)</f>
        <v>0</v>
      </c>
      <c r="HA28" s="180">
        <f t="shared" ref="HA28" si="226">IF(EXACT(GM28,GU28),1,0)</f>
        <v>0</v>
      </c>
      <c r="HB28" s="264">
        <f>PRODUCT(GV28:GY28)</f>
        <v>1</v>
      </c>
      <c r="HC28" s="257">
        <f t="shared" si="132"/>
        <v>0</v>
      </c>
      <c r="HD28" s="258">
        <f t="shared" si="133"/>
        <v>0</v>
      </c>
      <c r="HG28" s="320" t="s">
        <v>298</v>
      </c>
      <c r="HH28" s="298" t="s">
        <v>177</v>
      </c>
      <c r="HI28" s="321"/>
      <c r="HJ28" s="322"/>
      <c r="HK28" s="323"/>
      <c r="HL28" s="324"/>
      <c r="HM28" s="264">
        <f t="shared" si="134"/>
        <v>1</v>
      </c>
      <c r="HN28" s="264">
        <f t="shared" si="135"/>
        <v>1</v>
      </c>
      <c r="HO28" s="264">
        <f t="shared" si="136"/>
        <v>1</v>
      </c>
      <c r="HP28" s="264">
        <f t="shared" si="137"/>
        <v>1</v>
      </c>
      <c r="HQ28" s="180">
        <f t="shared" ref="HQ28" si="227">IF(EXACT(HC28,HK28),1,0)</f>
        <v>0</v>
      </c>
      <c r="HR28" s="180">
        <f t="shared" ref="HR28" si="228">IF(EXACT(HD28,HL28),1,0)</f>
        <v>0</v>
      </c>
      <c r="HS28" s="264">
        <f>PRODUCT(HM28:HP28)</f>
        <v>1</v>
      </c>
      <c r="HT28" s="257">
        <f t="shared" si="141"/>
        <v>0</v>
      </c>
      <c r="HU28" s="258">
        <f t="shared" si="142"/>
        <v>0</v>
      </c>
    </row>
    <row r="29" spans="3:229" ht="77.25" customHeight="1" outlineLevel="2">
      <c r="C29" s="305" t="s">
        <v>299</v>
      </c>
      <c r="D29" s="319" t="s">
        <v>300</v>
      </c>
      <c r="E29" s="316" t="s">
        <v>157</v>
      </c>
      <c r="F29" s="316">
        <v>150.80000000000001</v>
      </c>
      <c r="G29" s="308">
        <v>0</v>
      </c>
      <c r="H29" s="309">
        <f t="shared" si="0"/>
        <v>0</v>
      </c>
      <c r="K29" s="305" t="s">
        <v>299</v>
      </c>
      <c r="L29" s="319" t="s">
        <v>300</v>
      </c>
      <c r="M29" s="316" t="s">
        <v>157</v>
      </c>
      <c r="N29" s="316">
        <v>150.80000000000001</v>
      </c>
      <c r="O29" s="308">
        <v>123650</v>
      </c>
      <c r="P29" s="310">
        <f t="shared" si="1"/>
        <v>18646420</v>
      </c>
      <c r="Q29" s="180">
        <f t="shared" si="26"/>
        <v>1</v>
      </c>
      <c r="R29" s="180">
        <f t="shared" si="27"/>
        <v>1</v>
      </c>
      <c r="S29" s="180">
        <f t="shared" si="28"/>
        <v>1</v>
      </c>
      <c r="T29" s="180">
        <f t="shared" si="29"/>
        <v>1</v>
      </c>
      <c r="U29" s="264">
        <f t="shared" si="30"/>
        <v>1</v>
      </c>
      <c r="V29" s="264">
        <f t="shared" si="31"/>
        <v>1</v>
      </c>
      <c r="W29" s="264">
        <f t="shared" si="32"/>
        <v>1</v>
      </c>
      <c r="X29" s="257">
        <f t="shared" si="33"/>
        <v>18646420</v>
      </c>
      <c r="Y29" s="258">
        <f t="shared" si="34"/>
        <v>0</v>
      </c>
      <c r="AB29" s="305" t="s">
        <v>299</v>
      </c>
      <c r="AC29" s="319" t="s">
        <v>300</v>
      </c>
      <c r="AD29" s="316" t="s">
        <v>157</v>
      </c>
      <c r="AE29" s="316">
        <v>150.80000000000001</v>
      </c>
      <c r="AF29" s="308">
        <v>120000</v>
      </c>
      <c r="AG29" s="309">
        <f t="shared" si="2"/>
        <v>18096000</v>
      </c>
      <c r="AH29" s="264">
        <f t="shared" si="35"/>
        <v>1</v>
      </c>
      <c r="AI29" s="264">
        <f t="shared" si="36"/>
        <v>1</v>
      </c>
      <c r="AJ29" s="264">
        <f t="shared" si="37"/>
        <v>1</v>
      </c>
      <c r="AK29" s="264">
        <f t="shared" si="38"/>
        <v>1</v>
      </c>
      <c r="AL29" s="264">
        <f t="shared" ref="AL29:AL33" si="229">IF(AF29&lt;=0,0,1)</f>
        <v>1</v>
      </c>
      <c r="AM29" s="264">
        <f t="shared" ref="AM29:AM33" si="230">IF(AG29&lt;=0,0,1)</f>
        <v>1</v>
      </c>
      <c r="AN29" s="264">
        <f t="shared" si="41"/>
        <v>1</v>
      </c>
      <c r="AO29" s="257">
        <f t="shared" si="42"/>
        <v>18096000</v>
      </c>
      <c r="AP29" s="258">
        <f t="shared" si="43"/>
        <v>0</v>
      </c>
      <c r="AS29" s="305" t="s">
        <v>299</v>
      </c>
      <c r="AT29" s="319" t="s">
        <v>300</v>
      </c>
      <c r="AU29" s="316" t="s">
        <v>157</v>
      </c>
      <c r="AV29" s="316">
        <v>150.80000000000001</v>
      </c>
      <c r="AW29" s="308">
        <v>80000</v>
      </c>
      <c r="AX29" s="309">
        <f t="shared" si="4"/>
        <v>12064000</v>
      </c>
      <c r="AY29" s="264">
        <f t="shared" si="44"/>
        <v>1</v>
      </c>
      <c r="AZ29" s="264">
        <f t="shared" si="45"/>
        <v>1</v>
      </c>
      <c r="BA29" s="264">
        <f t="shared" si="46"/>
        <v>1</v>
      </c>
      <c r="BB29" s="264">
        <f t="shared" si="47"/>
        <v>1</v>
      </c>
      <c r="BC29" s="264">
        <f t="shared" ref="BC29:BC33" si="231">IF(AW29&lt;=0,0,1)</f>
        <v>1</v>
      </c>
      <c r="BD29" s="264">
        <f t="shared" ref="BD29:BD33" si="232">IF(AX29&lt;=0,0,1)</f>
        <v>1</v>
      </c>
      <c r="BE29" s="264">
        <f t="shared" si="50"/>
        <v>1</v>
      </c>
      <c r="BF29" s="257">
        <f t="shared" si="51"/>
        <v>12064000</v>
      </c>
      <c r="BG29" s="258">
        <f t="shared" si="52"/>
        <v>0</v>
      </c>
      <c r="BJ29" s="305" t="s">
        <v>299</v>
      </c>
      <c r="BK29" s="319" t="s">
        <v>300</v>
      </c>
      <c r="BL29" s="316" t="s">
        <v>157</v>
      </c>
      <c r="BM29" s="316">
        <v>150.80000000000001</v>
      </c>
      <c r="BN29" s="308">
        <v>123300</v>
      </c>
      <c r="BO29" s="309">
        <f t="shared" si="6"/>
        <v>18593640</v>
      </c>
      <c r="BP29" s="264">
        <f t="shared" si="53"/>
        <v>1</v>
      </c>
      <c r="BQ29" s="264">
        <f t="shared" si="54"/>
        <v>1</v>
      </c>
      <c r="BR29" s="264">
        <f t="shared" si="55"/>
        <v>1</v>
      </c>
      <c r="BS29" s="264">
        <f t="shared" si="56"/>
        <v>1</v>
      </c>
      <c r="BT29" s="264">
        <f t="shared" ref="BT29:BT33" si="233">IF(BN29&lt;=0,0,1)</f>
        <v>1</v>
      </c>
      <c r="BU29" s="264">
        <f t="shared" ref="BU29:BU33" si="234">IF(BO29&lt;=0,0,1)</f>
        <v>1</v>
      </c>
      <c r="BV29" s="264">
        <f t="shared" ref="BV29:BV33" si="235">PRODUCT(BP29:BU29)</f>
        <v>1</v>
      </c>
      <c r="BW29" s="257">
        <f t="shared" si="60"/>
        <v>18593640</v>
      </c>
      <c r="BX29" s="258">
        <f t="shared" si="61"/>
        <v>0</v>
      </c>
      <c r="CA29" s="305" t="s">
        <v>299</v>
      </c>
      <c r="CB29" s="319" t="s">
        <v>300</v>
      </c>
      <c r="CC29" s="316" t="s">
        <v>157</v>
      </c>
      <c r="CD29" s="316">
        <v>150.80000000000001</v>
      </c>
      <c r="CE29" s="308">
        <v>133510</v>
      </c>
      <c r="CF29" s="309">
        <f t="shared" si="8"/>
        <v>20133308</v>
      </c>
      <c r="CG29" s="264">
        <f t="shared" si="62"/>
        <v>1</v>
      </c>
      <c r="CH29" s="264">
        <f t="shared" si="63"/>
        <v>1</v>
      </c>
      <c r="CI29" s="264">
        <f t="shared" si="64"/>
        <v>1</v>
      </c>
      <c r="CJ29" s="264">
        <f t="shared" si="65"/>
        <v>1</v>
      </c>
      <c r="CK29" s="264">
        <f t="shared" ref="CK29:CK33" si="236">IF(CE29&lt;=0,0,1)</f>
        <v>1</v>
      </c>
      <c r="CL29" s="264">
        <f t="shared" ref="CL29:CL33" si="237">IF(CF29&lt;=0,0,1)</f>
        <v>1</v>
      </c>
      <c r="CM29" s="264">
        <f t="shared" ref="CM29:CM33" si="238">PRODUCT(CG29:CL29)</f>
        <v>1</v>
      </c>
      <c r="CN29" s="257">
        <f t="shared" si="69"/>
        <v>20133308</v>
      </c>
      <c r="CO29" s="258">
        <f t="shared" si="70"/>
        <v>0</v>
      </c>
      <c r="CR29" s="305" t="s">
        <v>299</v>
      </c>
      <c r="CS29" s="319" t="s">
        <v>300</v>
      </c>
      <c r="CT29" s="316" t="s">
        <v>157</v>
      </c>
      <c r="CU29" s="316">
        <v>150.80000000000001</v>
      </c>
      <c r="CV29" s="308">
        <v>74000</v>
      </c>
      <c r="CW29" s="309">
        <f t="shared" si="10"/>
        <v>11159200</v>
      </c>
      <c r="CX29" s="264">
        <f t="shared" si="71"/>
        <v>1</v>
      </c>
      <c r="CY29" s="264">
        <f t="shared" si="72"/>
        <v>1</v>
      </c>
      <c r="CZ29" s="264">
        <f t="shared" si="73"/>
        <v>1</v>
      </c>
      <c r="DA29" s="264">
        <f t="shared" si="74"/>
        <v>1</v>
      </c>
      <c r="DB29" s="264">
        <f t="shared" ref="DB29:DB33" si="239">IF(CV29&lt;=0,0,1)</f>
        <v>1</v>
      </c>
      <c r="DC29" s="264">
        <f t="shared" ref="DC29:DC33" si="240">IF(CW29&lt;=0,0,1)</f>
        <v>1</v>
      </c>
      <c r="DD29" s="264">
        <f t="shared" ref="DD29:DD33" si="241">PRODUCT(CX29:DC29)</f>
        <v>1</v>
      </c>
      <c r="DE29" s="257">
        <f t="shared" si="78"/>
        <v>11159200</v>
      </c>
      <c r="DF29" s="258">
        <f t="shared" si="79"/>
        <v>0</v>
      </c>
      <c r="DI29" s="311" t="s">
        <v>299</v>
      </c>
      <c r="DJ29" s="319" t="s">
        <v>300</v>
      </c>
      <c r="DK29" s="317" t="s">
        <v>157</v>
      </c>
      <c r="DL29" s="317">
        <v>150.80000000000001</v>
      </c>
      <c r="DM29" s="313">
        <v>110000</v>
      </c>
      <c r="DN29" s="314">
        <f t="shared" si="12"/>
        <v>16588000</v>
      </c>
      <c r="DO29" s="264">
        <f t="shared" si="80"/>
        <v>1</v>
      </c>
      <c r="DP29" s="264">
        <f t="shared" si="81"/>
        <v>1</v>
      </c>
      <c r="DQ29" s="264">
        <f t="shared" si="82"/>
        <v>1</v>
      </c>
      <c r="DR29" s="264">
        <f t="shared" si="83"/>
        <v>1</v>
      </c>
      <c r="DS29" s="264">
        <f t="shared" ref="DS29:DS33" si="242">IF(DM29&lt;=0,0,1)</f>
        <v>1</v>
      </c>
      <c r="DT29" s="264">
        <f t="shared" ref="DT29:DT33" si="243">IF(DN29&lt;=0,0,1)</f>
        <v>1</v>
      </c>
      <c r="DU29" s="264">
        <f t="shared" ref="DU29:DU33" si="244">PRODUCT(DO29:DT29)</f>
        <v>1</v>
      </c>
      <c r="DV29" s="257">
        <f t="shared" si="87"/>
        <v>16588000</v>
      </c>
      <c r="DW29" s="258">
        <f t="shared" si="88"/>
        <v>0</v>
      </c>
      <c r="DZ29" s="305" t="s">
        <v>299</v>
      </c>
      <c r="EA29" s="319" t="s">
        <v>300</v>
      </c>
      <c r="EB29" s="316" t="s">
        <v>157</v>
      </c>
      <c r="EC29" s="316">
        <v>150.80000000000001</v>
      </c>
      <c r="ED29" s="308">
        <v>135000</v>
      </c>
      <c r="EE29" s="309">
        <f t="shared" si="14"/>
        <v>20358000</v>
      </c>
      <c r="EF29" s="264">
        <f t="shared" si="89"/>
        <v>1</v>
      </c>
      <c r="EG29" s="264">
        <f t="shared" si="90"/>
        <v>1</v>
      </c>
      <c r="EH29" s="264">
        <f t="shared" si="91"/>
        <v>1</v>
      </c>
      <c r="EI29" s="264">
        <f t="shared" si="92"/>
        <v>1</v>
      </c>
      <c r="EJ29" s="264">
        <f t="shared" ref="EJ29:EJ33" si="245">IF(ED29&lt;=0,0,1)</f>
        <v>1</v>
      </c>
      <c r="EK29" s="264">
        <f t="shared" ref="EK29:EK33" si="246">IF(EE29&lt;=0,0,1)</f>
        <v>1</v>
      </c>
      <c r="EL29" s="264">
        <f t="shared" ref="EL29:EL33" si="247">PRODUCT(EF29:EK29)</f>
        <v>1</v>
      </c>
      <c r="EM29" s="257">
        <f t="shared" si="96"/>
        <v>20358000</v>
      </c>
      <c r="EN29" s="258">
        <f t="shared" si="97"/>
        <v>0</v>
      </c>
      <c r="EQ29" s="305" t="s">
        <v>299</v>
      </c>
      <c r="ER29" s="319" t="s">
        <v>300</v>
      </c>
      <c r="ES29" s="316" t="s">
        <v>157</v>
      </c>
      <c r="ET29" s="316">
        <v>150.80000000000001</v>
      </c>
      <c r="EU29" s="308">
        <v>130000</v>
      </c>
      <c r="EV29" s="309">
        <f t="shared" si="16"/>
        <v>19604000</v>
      </c>
      <c r="EW29" s="264">
        <f t="shared" si="98"/>
        <v>1</v>
      </c>
      <c r="EX29" s="264">
        <f t="shared" si="99"/>
        <v>1</v>
      </c>
      <c r="EY29" s="264">
        <f t="shared" si="100"/>
        <v>1</v>
      </c>
      <c r="EZ29" s="264">
        <f t="shared" si="101"/>
        <v>1</v>
      </c>
      <c r="FA29" s="264">
        <f t="shared" ref="FA29:FA33" si="248">IF(EU29&lt;=0,0,1)</f>
        <v>1</v>
      </c>
      <c r="FB29" s="264">
        <f t="shared" ref="FB29:FB33" si="249">IF(EV29&lt;=0,0,1)</f>
        <v>1</v>
      </c>
      <c r="FC29" s="264">
        <f t="shared" ref="FC29:FC33" si="250">PRODUCT(EW29:FB29)</f>
        <v>1</v>
      </c>
      <c r="FD29" s="257">
        <f t="shared" si="105"/>
        <v>19604000</v>
      </c>
      <c r="FE29" s="258">
        <f t="shared" si="106"/>
        <v>0</v>
      </c>
      <c r="FH29" s="305" t="s">
        <v>299</v>
      </c>
      <c r="FI29" s="319" t="s">
        <v>300</v>
      </c>
      <c r="FJ29" s="316" t="s">
        <v>157</v>
      </c>
      <c r="FK29" s="316">
        <v>150.80000000000001</v>
      </c>
      <c r="FL29" s="308">
        <v>133000</v>
      </c>
      <c r="FM29" s="309">
        <f t="shared" si="18"/>
        <v>20056400</v>
      </c>
      <c r="FN29" s="264">
        <f t="shared" si="107"/>
        <v>1</v>
      </c>
      <c r="FO29" s="264">
        <f t="shared" si="108"/>
        <v>1</v>
      </c>
      <c r="FP29" s="264">
        <f t="shared" si="109"/>
        <v>1</v>
      </c>
      <c r="FQ29" s="264">
        <f t="shared" si="110"/>
        <v>1</v>
      </c>
      <c r="FR29" s="264">
        <f t="shared" ref="FR29:FR33" si="251">IF(FL29&lt;=0,0,1)</f>
        <v>1</v>
      </c>
      <c r="FS29" s="264">
        <f t="shared" ref="FS29:FS33" si="252">IF(FM29&lt;=0,0,1)</f>
        <v>1</v>
      </c>
      <c r="FT29" s="264">
        <f t="shared" ref="FT29:FT33" si="253">PRODUCT(FN29:FS29)</f>
        <v>1</v>
      </c>
      <c r="FU29" s="257">
        <f t="shared" si="114"/>
        <v>20056400</v>
      </c>
      <c r="FV29" s="258">
        <f t="shared" si="115"/>
        <v>0</v>
      </c>
      <c r="FY29" s="305" t="s">
        <v>299</v>
      </c>
      <c r="FZ29" s="319" t="s">
        <v>300</v>
      </c>
      <c r="GA29" s="316" t="s">
        <v>157</v>
      </c>
      <c r="GB29" s="316">
        <v>150.80000000000001</v>
      </c>
      <c r="GC29" s="308">
        <v>135000</v>
      </c>
      <c r="GD29" s="309">
        <f t="shared" si="20"/>
        <v>20358000</v>
      </c>
      <c r="GE29" s="264">
        <f t="shared" si="116"/>
        <v>1</v>
      </c>
      <c r="GF29" s="264">
        <f t="shared" si="117"/>
        <v>1</v>
      </c>
      <c r="GG29" s="264">
        <f t="shared" si="118"/>
        <v>1</v>
      </c>
      <c r="GH29" s="264">
        <f t="shared" si="119"/>
        <v>1</v>
      </c>
      <c r="GI29" s="264">
        <f t="shared" ref="GI29:GI33" si="254">IF(GC29&lt;=0,0,1)</f>
        <v>1</v>
      </c>
      <c r="GJ29" s="264">
        <f t="shared" ref="GJ29:GJ33" si="255">IF(GD29&lt;=0,0,1)</f>
        <v>1</v>
      </c>
      <c r="GK29" s="264">
        <f t="shared" ref="GK29:GK33" si="256">PRODUCT(GE29:GJ29)</f>
        <v>1</v>
      </c>
      <c r="GL29" s="257">
        <f t="shared" si="123"/>
        <v>20358000</v>
      </c>
      <c r="GM29" s="258">
        <f t="shared" si="124"/>
        <v>0</v>
      </c>
      <c r="GP29" s="305" t="s">
        <v>299</v>
      </c>
      <c r="GQ29" s="319" t="s">
        <v>300</v>
      </c>
      <c r="GR29" s="316" t="s">
        <v>157</v>
      </c>
      <c r="GS29" s="316">
        <v>150.80000000000001</v>
      </c>
      <c r="GT29" s="308">
        <v>129500</v>
      </c>
      <c r="GU29" s="309">
        <f t="shared" si="22"/>
        <v>19528600</v>
      </c>
      <c r="GV29" s="264">
        <f t="shared" si="125"/>
        <v>1</v>
      </c>
      <c r="GW29" s="264">
        <f t="shared" si="126"/>
        <v>1</v>
      </c>
      <c r="GX29" s="264">
        <f t="shared" si="127"/>
        <v>1</v>
      </c>
      <c r="GY29" s="264">
        <f t="shared" si="128"/>
        <v>1</v>
      </c>
      <c r="GZ29" s="264">
        <f t="shared" ref="GZ29:GZ33" si="257">IF(GT29&lt;=0,0,1)</f>
        <v>1</v>
      </c>
      <c r="HA29" s="264">
        <f t="shared" ref="HA29:HA33" si="258">IF(GU29&lt;=0,0,1)</f>
        <v>1</v>
      </c>
      <c r="HB29" s="264">
        <f t="shared" ref="HB29:HB33" si="259">PRODUCT(GV29:HA29)</f>
        <v>1</v>
      </c>
      <c r="HC29" s="257">
        <f t="shared" si="132"/>
        <v>19528600</v>
      </c>
      <c r="HD29" s="258">
        <f t="shared" si="133"/>
        <v>0</v>
      </c>
      <c r="HG29" s="305" t="s">
        <v>299</v>
      </c>
      <c r="HH29" s="319" t="s">
        <v>300</v>
      </c>
      <c r="HI29" s="316" t="s">
        <v>157</v>
      </c>
      <c r="HJ29" s="316">
        <v>150.80000000000001</v>
      </c>
      <c r="HK29" s="308">
        <v>95457</v>
      </c>
      <c r="HL29" s="309">
        <f t="shared" si="24"/>
        <v>14394916</v>
      </c>
      <c r="HM29" s="264">
        <f t="shared" si="134"/>
        <v>1</v>
      </c>
      <c r="HN29" s="264">
        <f t="shared" si="135"/>
        <v>1</v>
      </c>
      <c r="HO29" s="264">
        <f t="shared" si="136"/>
        <v>1</v>
      </c>
      <c r="HP29" s="264">
        <f t="shared" si="137"/>
        <v>1</v>
      </c>
      <c r="HQ29" s="264">
        <f t="shared" ref="HQ29:HQ33" si="260">IF(HK29&lt;=0,0,1)</f>
        <v>1</v>
      </c>
      <c r="HR29" s="264">
        <f t="shared" ref="HR29:HR33" si="261">IF(HL29&lt;=0,0,1)</f>
        <v>1</v>
      </c>
      <c r="HS29" s="264">
        <f t="shared" ref="HS29:HS33" si="262">PRODUCT(HM29:HR29)</f>
        <v>1</v>
      </c>
      <c r="HT29" s="257">
        <f t="shared" si="141"/>
        <v>14394916</v>
      </c>
      <c r="HU29" s="258">
        <f t="shared" si="142"/>
        <v>0</v>
      </c>
    </row>
    <row r="30" spans="3:229" ht="73.5" customHeight="1" outlineLevel="2">
      <c r="C30" s="305" t="s">
        <v>301</v>
      </c>
      <c r="D30" s="319" t="s">
        <v>178</v>
      </c>
      <c r="E30" s="316" t="s">
        <v>168</v>
      </c>
      <c r="F30" s="316">
        <v>78.490000000000009</v>
      </c>
      <c r="G30" s="308">
        <v>0</v>
      </c>
      <c r="H30" s="309">
        <f t="shared" si="0"/>
        <v>0</v>
      </c>
      <c r="K30" s="305" t="s">
        <v>301</v>
      </c>
      <c r="L30" s="319" t="s">
        <v>178</v>
      </c>
      <c r="M30" s="316" t="s">
        <v>168</v>
      </c>
      <c r="N30" s="316">
        <v>78.490000000000009</v>
      </c>
      <c r="O30" s="308">
        <v>36800</v>
      </c>
      <c r="P30" s="310">
        <f t="shared" si="1"/>
        <v>2888432</v>
      </c>
      <c r="Q30" s="180">
        <f t="shared" si="26"/>
        <v>1</v>
      </c>
      <c r="R30" s="180">
        <f t="shared" si="27"/>
        <v>1</v>
      </c>
      <c r="S30" s="180">
        <f t="shared" si="28"/>
        <v>1</v>
      </c>
      <c r="T30" s="180">
        <f t="shared" si="29"/>
        <v>1</v>
      </c>
      <c r="U30" s="264">
        <f t="shared" si="30"/>
        <v>1</v>
      </c>
      <c r="V30" s="264">
        <f t="shared" si="31"/>
        <v>1</v>
      </c>
      <c r="W30" s="264">
        <f t="shared" si="32"/>
        <v>1</v>
      </c>
      <c r="X30" s="257">
        <f t="shared" si="33"/>
        <v>2888432</v>
      </c>
      <c r="Y30" s="258">
        <f t="shared" si="34"/>
        <v>0</v>
      </c>
      <c r="AB30" s="305" t="s">
        <v>301</v>
      </c>
      <c r="AC30" s="319" t="s">
        <v>178</v>
      </c>
      <c r="AD30" s="316" t="s">
        <v>168</v>
      </c>
      <c r="AE30" s="316">
        <v>78.490000000000009</v>
      </c>
      <c r="AF30" s="308">
        <v>40000</v>
      </c>
      <c r="AG30" s="309">
        <f t="shared" si="2"/>
        <v>3139600</v>
      </c>
      <c r="AH30" s="264">
        <f t="shared" si="35"/>
        <v>1</v>
      </c>
      <c r="AI30" s="264">
        <f t="shared" si="36"/>
        <v>1</v>
      </c>
      <c r="AJ30" s="264">
        <f t="shared" si="37"/>
        <v>1</v>
      </c>
      <c r="AK30" s="264">
        <f t="shared" si="38"/>
        <v>1</v>
      </c>
      <c r="AL30" s="264">
        <f t="shared" si="229"/>
        <v>1</v>
      </c>
      <c r="AM30" s="264">
        <f t="shared" si="230"/>
        <v>1</v>
      </c>
      <c r="AN30" s="264">
        <f t="shared" si="41"/>
        <v>1</v>
      </c>
      <c r="AO30" s="257">
        <f t="shared" si="42"/>
        <v>3139600</v>
      </c>
      <c r="AP30" s="258">
        <f t="shared" si="43"/>
        <v>0</v>
      </c>
      <c r="AS30" s="305" t="s">
        <v>301</v>
      </c>
      <c r="AT30" s="319" t="s">
        <v>178</v>
      </c>
      <c r="AU30" s="316" t="s">
        <v>168</v>
      </c>
      <c r="AV30" s="316">
        <v>78.490000000000009</v>
      </c>
      <c r="AW30" s="308">
        <v>65000</v>
      </c>
      <c r="AX30" s="309">
        <f t="shared" si="4"/>
        <v>5101850</v>
      </c>
      <c r="AY30" s="264">
        <f t="shared" si="44"/>
        <v>1</v>
      </c>
      <c r="AZ30" s="264">
        <f t="shared" si="45"/>
        <v>1</v>
      </c>
      <c r="BA30" s="264">
        <f t="shared" si="46"/>
        <v>1</v>
      </c>
      <c r="BB30" s="264">
        <f t="shared" si="47"/>
        <v>1</v>
      </c>
      <c r="BC30" s="264">
        <f t="shared" si="231"/>
        <v>1</v>
      </c>
      <c r="BD30" s="264">
        <f t="shared" si="232"/>
        <v>1</v>
      </c>
      <c r="BE30" s="264">
        <f t="shared" si="50"/>
        <v>1</v>
      </c>
      <c r="BF30" s="257">
        <f t="shared" si="51"/>
        <v>5101850</v>
      </c>
      <c r="BG30" s="258">
        <f t="shared" si="52"/>
        <v>0</v>
      </c>
      <c r="BJ30" s="305" t="s">
        <v>301</v>
      </c>
      <c r="BK30" s="319" t="s">
        <v>178</v>
      </c>
      <c r="BL30" s="316" t="s">
        <v>168</v>
      </c>
      <c r="BM30" s="316">
        <v>78.490000000000009</v>
      </c>
      <c r="BN30" s="308">
        <v>36700</v>
      </c>
      <c r="BO30" s="309">
        <f t="shared" si="6"/>
        <v>2880583</v>
      </c>
      <c r="BP30" s="264">
        <f t="shared" si="53"/>
        <v>1</v>
      </c>
      <c r="BQ30" s="264">
        <f t="shared" si="54"/>
        <v>1</v>
      </c>
      <c r="BR30" s="264">
        <f t="shared" si="55"/>
        <v>1</v>
      </c>
      <c r="BS30" s="264">
        <f t="shared" si="56"/>
        <v>1</v>
      </c>
      <c r="BT30" s="264">
        <f t="shared" si="233"/>
        <v>1</v>
      </c>
      <c r="BU30" s="264">
        <f t="shared" si="234"/>
        <v>1</v>
      </c>
      <c r="BV30" s="264">
        <f t="shared" si="235"/>
        <v>1</v>
      </c>
      <c r="BW30" s="257">
        <f t="shared" si="60"/>
        <v>2880583</v>
      </c>
      <c r="BX30" s="258">
        <f t="shared" si="61"/>
        <v>0</v>
      </c>
      <c r="CA30" s="305" t="s">
        <v>301</v>
      </c>
      <c r="CB30" s="319" t="s">
        <v>178</v>
      </c>
      <c r="CC30" s="316" t="s">
        <v>168</v>
      </c>
      <c r="CD30" s="316">
        <v>78.490000000000009</v>
      </c>
      <c r="CE30" s="308">
        <v>30810</v>
      </c>
      <c r="CF30" s="309">
        <f t="shared" si="8"/>
        <v>2418277</v>
      </c>
      <c r="CG30" s="264">
        <f t="shared" si="62"/>
        <v>1</v>
      </c>
      <c r="CH30" s="264">
        <f t="shared" si="63"/>
        <v>1</v>
      </c>
      <c r="CI30" s="264">
        <f t="shared" si="64"/>
        <v>1</v>
      </c>
      <c r="CJ30" s="264">
        <f t="shared" si="65"/>
        <v>1</v>
      </c>
      <c r="CK30" s="264">
        <f t="shared" si="236"/>
        <v>1</v>
      </c>
      <c r="CL30" s="264">
        <f t="shared" si="237"/>
        <v>1</v>
      </c>
      <c r="CM30" s="264">
        <f t="shared" si="238"/>
        <v>1</v>
      </c>
      <c r="CN30" s="257">
        <f t="shared" si="69"/>
        <v>2418277</v>
      </c>
      <c r="CO30" s="258">
        <f t="shared" si="70"/>
        <v>0</v>
      </c>
      <c r="CR30" s="305" t="s">
        <v>301</v>
      </c>
      <c r="CS30" s="319" t="s">
        <v>178</v>
      </c>
      <c r="CT30" s="316" t="s">
        <v>168</v>
      </c>
      <c r="CU30" s="316">
        <v>78.490000000000009</v>
      </c>
      <c r="CV30" s="308">
        <v>34500</v>
      </c>
      <c r="CW30" s="309">
        <f t="shared" si="10"/>
        <v>2707905</v>
      </c>
      <c r="CX30" s="264">
        <f t="shared" si="71"/>
        <v>1</v>
      </c>
      <c r="CY30" s="264">
        <f t="shared" si="72"/>
        <v>1</v>
      </c>
      <c r="CZ30" s="264">
        <f t="shared" si="73"/>
        <v>1</v>
      </c>
      <c r="DA30" s="264">
        <f t="shared" si="74"/>
        <v>1</v>
      </c>
      <c r="DB30" s="264">
        <f t="shared" si="239"/>
        <v>1</v>
      </c>
      <c r="DC30" s="264">
        <f t="shared" si="240"/>
        <v>1</v>
      </c>
      <c r="DD30" s="264">
        <f t="shared" si="241"/>
        <v>1</v>
      </c>
      <c r="DE30" s="257">
        <f t="shared" si="78"/>
        <v>2707905</v>
      </c>
      <c r="DF30" s="258">
        <f t="shared" si="79"/>
        <v>0</v>
      </c>
      <c r="DI30" s="311" t="s">
        <v>301</v>
      </c>
      <c r="DJ30" s="319" t="s">
        <v>178</v>
      </c>
      <c r="DK30" s="317" t="s">
        <v>168</v>
      </c>
      <c r="DL30" s="317">
        <v>78.490000000000009</v>
      </c>
      <c r="DM30" s="313">
        <v>67000</v>
      </c>
      <c r="DN30" s="314">
        <f>+ROUND(DL30*DM30,0)</f>
        <v>5258830</v>
      </c>
      <c r="DO30" s="264">
        <f t="shared" si="80"/>
        <v>1</v>
      </c>
      <c r="DP30" s="264">
        <f t="shared" si="81"/>
        <v>1</v>
      </c>
      <c r="DQ30" s="264">
        <f t="shared" si="82"/>
        <v>1</v>
      </c>
      <c r="DR30" s="264">
        <f t="shared" si="83"/>
        <v>1</v>
      </c>
      <c r="DS30" s="264">
        <f t="shared" si="242"/>
        <v>1</v>
      </c>
      <c r="DT30" s="264">
        <f t="shared" si="243"/>
        <v>1</v>
      </c>
      <c r="DU30" s="264">
        <f t="shared" si="244"/>
        <v>1</v>
      </c>
      <c r="DV30" s="257">
        <f t="shared" si="87"/>
        <v>5258830</v>
      </c>
      <c r="DW30" s="258">
        <f t="shared" si="88"/>
        <v>0</v>
      </c>
      <c r="DZ30" s="305" t="s">
        <v>301</v>
      </c>
      <c r="EA30" s="319" t="s">
        <v>178</v>
      </c>
      <c r="EB30" s="316" t="s">
        <v>168</v>
      </c>
      <c r="EC30" s="316">
        <v>78.490000000000009</v>
      </c>
      <c r="ED30" s="308">
        <v>70000</v>
      </c>
      <c r="EE30" s="309">
        <f t="shared" si="14"/>
        <v>5494300</v>
      </c>
      <c r="EF30" s="264">
        <f t="shared" si="89"/>
        <v>1</v>
      </c>
      <c r="EG30" s="264">
        <f t="shared" si="90"/>
        <v>1</v>
      </c>
      <c r="EH30" s="264">
        <f t="shared" si="91"/>
        <v>1</v>
      </c>
      <c r="EI30" s="264">
        <f t="shared" si="92"/>
        <v>1</v>
      </c>
      <c r="EJ30" s="264">
        <f t="shared" si="245"/>
        <v>1</v>
      </c>
      <c r="EK30" s="264">
        <f t="shared" si="246"/>
        <v>1</v>
      </c>
      <c r="EL30" s="264">
        <f t="shared" si="247"/>
        <v>1</v>
      </c>
      <c r="EM30" s="257">
        <f t="shared" si="96"/>
        <v>5494300</v>
      </c>
      <c r="EN30" s="258">
        <f t="shared" si="97"/>
        <v>0</v>
      </c>
      <c r="EQ30" s="305" t="s">
        <v>301</v>
      </c>
      <c r="ER30" s="319" t="s">
        <v>178</v>
      </c>
      <c r="ES30" s="316" t="s">
        <v>168</v>
      </c>
      <c r="ET30" s="316">
        <v>78.490000000000009</v>
      </c>
      <c r="EU30" s="308">
        <v>52000</v>
      </c>
      <c r="EV30" s="309">
        <f t="shared" si="16"/>
        <v>4081480</v>
      </c>
      <c r="EW30" s="264">
        <f t="shared" si="98"/>
        <v>1</v>
      </c>
      <c r="EX30" s="264">
        <f t="shared" si="99"/>
        <v>1</v>
      </c>
      <c r="EY30" s="264">
        <f t="shared" si="100"/>
        <v>1</v>
      </c>
      <c r="EZ30" s="264">
        <f t="shared" si="101"/>
        <v>1</v>
      </c>
      <c r="FA30" s="264">
        <f t="shared" si="248"/>
        <v>1</v>
      </c>
      <c r="FB30" s="264">
        <f t="shared" si="249"/>
        <v>1</v>
      </c>
      <c r="FC30" s="264">
        <f t="shared" si="250"/>
        <v>1</v>
      </c>
      <c r="FD30" s="257">
        <f t="shared" si="105"/>
        <v>4081480</v>
      </c>
      <c r="FE30" s="258">
        <f t="shared" si="106"/>
        <v>0</v>
      </c>
      <c r="FH30" s="305" t="s">
        <v>301</v>
      </c>
      <c r="FI30" s="319" t="s">
        <v>178</v>
      </c>
      <c r="FJ30" s="316" t="s">
        <v>168</v>
      </c>
      <c r="FK30" s="316">
        <v>78.490000000000009</v>
      </c>
      <c r="FL30" s="308">
        <v>52000</v>
      </c>
      <c r="FM30" s="309">
        <f t="shared" si="18"/>
        <v>4081480</v>
      </c>
      <c r="FN30" s="264">
        <f t="shared" si="107"/>
        <v>1</v>
      </c>
      <c r="FO30" s="264">
        <f t="shared" si="108"/>
        <v>1</v>
      </c>
      <c r="FP30" s="264">
        <f t="shared" si="109"/>
        <v>1</v>
      </c>
      <c r="FQ30" s="264">
        <f t="shared" si="110"/>
        <v>1</v>
      </c>
      <c r="FR30" s="264">
        <f t="shared" si="251"/>
        <v>1</v>
      </c>
      <c r="FS30" s="264">
        <f t="shared" si="252"/>
        <v>1</v>
      </c>
      <c r="FT30" s="264">
        <f t="shared" si="253"/>
        <v>1</v>
      </c>
      <c r="FU30" s="257">
        <f t="shared" si="114"/>
        <v>4081480</v>
      </c>
      <c r="FV30" s="258">
        <f t="shared" si="115"/>
        <v>0</v>
      </c>
      <c r="FY30" s="305" t="s">
        <v>301</v>
      </c>
      <c r="FZ30" s="319" t="s">
        <v>178</v>
      </c>
      <c r="GA30" s="316" t="s">
        <v>168</v>
      </c>
      <c r="GB30" s="316">
        <v>78.490000000000009</v>
      </c>
      <c r="GC30" s="308">
        <v>49000</v>
      </c>
      <c r="GD30" s="309">
        <f t="shared" si="20"/>
        <v>3846010</v>
      </c>
      <c r="GE30" s="264">
        <f t="shared" si="116"/>
        <v>1</v>
      </c>
      <c r="GF30" s="264">
        <f t="shared" si="117"/>
        <v>1</v>
      </c>
      <c r="GG30" s="264">
        <f t="shared" si="118"/>
        <v>1</v>
      </c>
      <c r="GH30" s="264">
        <f t="shared" si="119"/>
        <v>1</v>
      </c>
      <c r="GI30" s="264">
        <f t="shared" si="254"/>
        <v>1</v>
      </c>
      <c r="GJ30" s="264">
        <f t="shared" si="255"/>
        <v>1</v>
      </c>
      <c r="GK30" s="264">
        <f t="shared" si="256"/>
        <v>1</v>
      </c>
      <c r="GL30" s="257">
        <f t="shared" si="123"/>
        <v>3846010</v>
      </c>
      <c r="GM30" s="258">
        <f t="shared" si="124"/>
        <v>0</v>
      </c>
      <c r="GP30" s="305" t="s">
        <v>301</v>
      </c>
      <c r="GQ30" s="319" t="s">
        <v>178</v>
      </c>
      <c r="GR30" s="316" t="s">
        <v>168</v>
      </c>
      <c r="GS30" s="316">
        <v>78.490000000000009</v>
      </c>
      <c r="GT30" s="308">
        <v>50500</v>
      </c>
      <c r="GU30" s="309">
        <f t="shared" si="22"/>
        <v>3963745</v>
      </c>
      <c r="GV30" s="264">
        <f t="shared" si="125"/>
        <v>1</v>
      </c>
      <c r="GW30" s="264">
        <f t="shared" si="126"/>
        <v>1</v>
      </c>
      <c r="GX30" s="264">
        <f t="shared" si="127"/>
        <v>1</v>
      </c>
      <c r="GY30" s="264">
        <f t="shared" si="128"/>
        <v>1</v>
      </c>
      <c r="GZ30" s="264">
        <f t="shared" si="257"/>
        <v>1</v>
      </c>
      <c r="HA30" s="264">
        <f t="shared" si="258"/>
        <v>1</v>
      </c>
      <c r="HB30" s="264">
        <f t="shared" si="259"/>
        <v>1</v>
      </c>
      <c r="HC30" s="257">
        <f t="shared" si="132"/>
        <v>3963745</v>
      </c>
      <c r="HD30" s="258">
        <f t="shared" si="133"/>
        <v>0</v>
      </c>
      <c r="HG30" s="305" t="s">
        <v>301</v>
      </c>
      <c r="HH30" s="319" t="s">
        <v>178</v>
      </c>
      <c r="HI30" s="316" t="s">
        <v>168</v>
      </c>
      <c r="HJ30" s="316">
        <v>78.490000000000009</v>
      </c>
      <c r="HK30" s="308">
        <v>51765</v>
      </c>
      <c r="HL30" s="309">
        <f t="shared" si="24"/>
        <v>4063035</v>
      </c>
      <c r="HM30" s="264">
        <f t="shared" si="134"/>
        <v>1</v>
      </c>
      <c r="HN30" s="264">
        <f t="shared" si="135"/>
        <v>1</v>
      </c>
      <c r="HO30" s="264">
        <f t="shared" si="136"/>
        <v>1</v>
      </c>
      <c r="HP30" s="264">
        <f t="shared" si="137"/>
        <v>1</v>
      </c>
      <c r="HQ30" s="264">
        <f t="shared" si="260"/>
        <v>1</v>
      </c>
      <c r="HR30" s="264">
        <f t="shared" si="261"/>
        <v>1</v>
      </c>
      <c r="HS30" s="264">
        <f t="shared" si="262"/>
        <v>1</v>
      </c>
      <c r="HT30" s="257">
        <f t="shared" si="141"/>
        <v>4063035</v>
      </c>
      <c r="HU30" s="258">
        <f t="shared" si="142"/>
        <v>0</v>
      </c>
    </row>
    <row r="31" spans="3:229" ht="63" customHeight="1" outlineLevel="2">
      <c r="C31" s="305" t="s">
        <v>302</v>
      </c>
      <c r="D31" s="319" t="s">
        <v>303</v>
      </c>
      <c r="E31" s="316" t="s">
        <v>168</v>
      </c>
      <c r="F31" s="316">
        <v>13.5</v>
      </c>
      <c r="G31" s="308">
        <v>0</v>
      </c>
      <c r="H31" s="309">
        <f t="shared" si="0"/>
        <v>0</v>
      </c>
      <c r="K31" s="305" t="s">
        <v>302</v>
      </c>
      <c r="L31" s="319" t="s">
        <v>303</v>
      </c>
      <c r="M31" s="316" t="s">
        <v>168</v>
      </c>
      <c r="N31" s="316">
        <v>13.5</v>
      </c>
      <c r="O31" s="308">
        <v>34100</v>
      </c>
      <c r="P31" s="310">
        <f t="shared" si="1"/>
        <v>460350</v>
      </c>
      <c r="Q31" s="180">
        <f t="shared" si="26"/>
        <v>1</v>
      </c>
      <c r="R31" s="180">
        <f t="shared" si="27"/>
        <v>1</v>
      </c>
      <c r="S31" s="180">
        <f t="shared" si="28"/>
        <v>1</v>
      </c>
      <c r="T31" s="180">
        <f t="shared" si="29"/>
        <v>1</v>
      </c>
      <c r="U31" s="264">
        <f t="shared" si="30"/>
        <v>1</v>
      </c>
      <c r="V31" s="264">
        <f t="shared" si="31"/>
        <v>1</v>
      </c>
      <c r="W31" s="264">
        <f t="shared" si="32"/>
        <v>1</v>
      </c>
      <c r="X31" s="257">
        <f t="shared" si="33"/>
        <v>460350</v>
      </c>
      <c r="Y31" s="258">
        <f t="shared" si="34"/>
        <v>0</v>
      </c>
      <c r="AB31" s="305" t="s">
        <v>302</v>
      </c>
      <c r="AC31" s="319" t="s">
        <v>303</v>
      </c>
      <c r="AD31" s="316" t="s">
        <v>168</v>
      </c>
      <c r="AE31" s="316">
        <v>13.5</v>
      </c>
      <c r="AF31" s="308">
        <v>45000</v>
      </c>
      <c r="AG31" s="309">
        <f t="shared" si="2"/>
        <v>607500</v>
      </c>
      <c r="AH31" s="264">
        <f t="shared" si="35"/>
        <v>1</v>
      </c>
      <c r="AI31" s="264">
        <f t="shared" si="36"/>
        <v>1</v>
      </c>
      <c r="AJ31" s="264">
        <f t="shared" si="37"/>
        <v>1</v>
      </c>
      <c r="AK31" s="264">
        <f t="shared" si="38"/>
        <v>1</v>
      </c>
      <c r="AL31" s="264">
        <f t="shared" si="229"/>
        <v>1</v>
      </c>
      <c r="AM31" s="264">
        <f t="shared" si="230"/>
        <v>1</v>
      </c>
      <c r="AN31" s="264">
        <f t="shared" si="41"/>
        <v>1</v>
      </c>
      <c r="AO31" s="257">
        <f t="shared" si="42"/>
        <v>607500</v>
      </c>
      <c r="AP31" s="258">
        <f t="shared" si="43"/>
        <v>0</v>
      </c>
      <c r="AS31" s="305" t="s">
        <v>302</v>
      </c>
      <c r="AT31" s="319" t="s">
        <v>303</v>
      </c>
      <c r="AU31" s="316" t="s">
        <v>168</v>
      </c>
      <c r="AV31" s="316">
        <v>13.5</v>
      </c>
      <c r="AW31" s="308">
        <v>45000</v>
      </c>
      <c r="AX31" s="309">
        <f t="shared" si="4"/>
        <v>607500</v>
      </c>
      <c r="AY31" s="264">
        <f t="shared" si="44"/>
        <v>1</v>
      </c>
      <c r="AZ31" s="264">
        <f t="shared" si="45"/>
        <v>1</v>
      </c>
      <c r="BA31" s="264">
        <f t="shared" si="46"/>
        <v>1</v>
      </c>
      <c r="BB31" s="264">
        <f t="shared" si="47"/>
        <v>1</v>
      </c>
      <c r="BC31" s="264">
        <f t="shared" si="231"/>
        <v>1</v>
      </c>
      <c r="BD31" s="264">
        <f t="shared" si="232"/>
        <v>1</v>
      </c>
      <c r="BE31" s="264">
        <f t="shared" si="50"/>
        <v>1</v>
      </c>
      <c r="BF31" s="257">
        <f t="shared" si="51"/>
        <v>607500</v>
      </c>
      <c r="BG31" s="258">
        <f t="shared" si="52"/>
        <v>0</v>
      </c>
      <c r="BJ31" s="305" t="s">
        <v>302</v>
      </c>
      <c r="BK31" s="319" t="s">
        <v>303</v>
      </c>
      <c r="BL31" s="316" t="s">
        <v>168</v>
      </c>
      <c r="BM31" s="316">
        <v>13.5</v>
      </c>
      <c r="BN31" s="308">
        <v>33700</v>
      </c>
      <c r="BO31" s="309">
        <f t="shared" si="6"/>
        <v>454950</v>
      </c>
      <c r="BP31" s="264">
        <f t="shared" si="53"/>
        <v>1</v>
      </c>
      <c r="BQ31" s="264">
        <f t="shared" si="54"/>
        <v>1</v>
      </c>
      <c r="BR31" s="264">
        <f t="shared" si="55"/>
        <v>1</v>
      </c>
      <c r="BS31" s="264">
        <f t="shared" si="56"/>
        <v>1</v>
      </c>
      <c r="BT31" s="264">
        <f t="shared" si="233"/>
        <v>1</v>
      </c>
      <c r="BU31" s="264">
        <f t="shared" si="234"/>
        <v>1</v>
      </c>
      <c r="BV31" s="264">
        <f t="shared" si="235"/>
        <v>1</v>
      </c>
      <c r="BW31" s="257">
        <f t="shared" si="60"/>
        <v>454950</v>
      </c>
      <c r="BX31" s="258">
        <f t="shared" si="61"/>
        <v>0</v>
      </c>
      <c r="CA31" s="305" t="s">
        <v>302</v>
      </c>
      <c r="CB31" s="319" t="s">
        <v>303</v>
      </c>
      <c r="CC31" s="316" t="s">
        <v>168</v>
      </c>
      <c r="CD31" s="316">
        <v>13.5</v>
      </c>
      <c r="CE31" s="308">
        <v>30810</v>
      </c>
      <c r="CF31" s="309">
        <f t="shared" si="8"/>
        <v>415935</v>
      </c>
      <c r="CG31" s="264">
        <f t="shared" si="62"/>
        <v>1</v>
      </c>
      <c r="CH31" s="264">
        <f t="shared" si="63"/>
        <v>1</v>
      </c>
      <c r="CI31" s="264">
        <f t="shared" si="64"/>
        <v>1</v>
      </c>
      <c r="CJ31" s="264">
        <f t="shared" si="65"/>
        <v>1</v>
      </c>
      <c r="CK31" s="264">
        <f t="shared" si="236"/>
        <v>1</v>
      </c>
      <c r="CL31" s="264">
        <f t="shared" si="237"/>
        <v>1</v>
      </c>
      <c r="CM31" s="264">
        <f t="shared" si="238"/>
        <v>1</v>
      </c>
      <c r="CN31" s="257">
        <f t="shared" si="69"/>
        <v>415935</v>
      </c>
      <c r="CO31" s="258">
        <f t="shared" si="70"/>
        <v>0</v>
      </c>
      <c r="CR31" s="305" t="s">
        <v>302</v>
      </c>
      <c r="CS31" s="319" t="s">
        <v>303</v>
      </c>
      <c r="CT31" s="316" t="s">
        <v>168</v>
      </c>
      <c r="CU31" s="316">
        <v>13.5</v>
      </c>
      <c r="CV31" s="308">
        <v>19500</v>
      </c>
      <c r="CW31" s="309">
        <f t="shared" si="10"/>
        <v>263250</v>
      </c>
      <c r="CX31" s="264">
        <f t="shared" si="71"/>
        <v>1</v>
      </c>
      <c r="CY31" s="264">
        <f t="shared" si="72"/>
        <v>1</v>
      </c>
      <c r="CZ31" s="264">
        <f t="shared" si="73"/>
        <v>1</v>
      </c>
      <c r="DA31" s="264">
        <f t="shared" si="74"/>
        <v>1</v>
      </c>
      <c r="DB31" s="264">
        <f t="shared" si="239"/>
        <v>1</v>
      </c>
      <c r="DC31" s="264">
        <f t="shared" si="240"/>
        <v>1</v>
      </c>
      <c r="DD31" s="264">
        <f t="shared" si="241"/>
        <v>1</v>
      </c>
      <c r="DE31" s="257">
        <f t="shared" si="78"/>
        <v>263250</v>
      </c>
      <c r="DF31" s="258">
        <f t="shared" si="79"/>
        <v>0</v>
      </c>
      <c r="DI31" s="311" t="s">
        <v>302</v>
      </c>
      <c r="DJ31" s="319" t="s">
        <v>303</v>
      </c>
      <c r="DK31" s="317" t="s">
        <v>168</v>
      </c>
      <c r="DL31" s="317">
        <v>13.5</v>
      </c>
      <c r="DM31" s="313">
        <v>39000</v>
      </c>
      <c r="DN31" s="314">
        <f t="shared" si="12"/>
        <v>526500</v>
      </c>
      <c r="DO31" s="264">
        <f t="shared" si="80"/>
        <v>1</v>
      </c>
      <c r="DP31" s="264">
        <f t="shared" si="81"/>
        <v>1</v>
      </c>
      <c r="DQ31" s="264">
        <f t="shared" si="82"/>
        <v>1</v>
      </c>
      <c r="DR31" s="264">
        <f t="shared" si="83"/>
        <v>1</v>
      </c>
      <c r="DS31" s="264">
        <f t="shared" si="242"/>
        <v>1</v>
      </c>
      <c r="DT31" s="264">
        <f t="shared" si="243"/>
        <v>1</v>
      </c>
      <c r="DU31" s="264">
        <f t="shared" si="244"/>
        <v>1</v>
      </c>
      <c r="DV31" s="257">
        <f t="shared" si="87"/>
        <v>526500</v>
      </c>
      <c r="DW31" s="258">
        <f t="shared" si="88"/>
        <v>0</v>
      </c>
      <c r="DZ31" s="305" t="s">
        <v>302</v>
      </c>
      <c r="EA31" s="319" t="s">
        <v>303</v>
      </c>
      <c r="EB31" s="316" t="s">
        <v>168</v>
      </c>
      <c r="EC31" s="316">
        <v>13.5</v>
      </c>
      <c r="ED31" s="308">
        <v>60000</v>
      </c>
      <c r="EE31" s="309">
        <f t="shared" si="14"/>
        <v>810000</v>
      </c>
      <c r="EF31" s="264">
        <f t="shared" si="89"/>
        <v>1</v>
      </c>
      <c r="EG31" s="264">
        <f t="shared" si="90"/>
        <v>1</v>
      </c>
      <c r="EH31" s="264">
        <f t="shared" si="91"/>
        <v>1</v>
      </c>
      <c r="EI31" s="264">
        <f t="shared" si="92"/>
        <v>1</v>
      </c>
      <c r="EJ31" s="264">
        <f t="shared" si="245"/>
        <v>1</v>
      </c>
      <c r="EK31" s="264">
        <f t="shared" si="246"/>
        <v>1</v>
      </c>
      <c r="EL31" s="264">
        <f t="shared" si="247"/>
        <v>1</v>
      </c>
      <c r="EM31" s="257">
        <f t="shared" si="96"/>
        <v>810000</v>
      </c>
      <c r="EN31" s="258">
        <f t="shared" si="97"/>
        <v>0</v>
      </c>
      <c r="EQ31" s="305" t="s">
        <v>302</v>
      </c>
      <c r="ER31" s="319" t="s">
        <v>303</v>
      </c>
      <c r="ES31" s="316" t="s">
        <v>168</v>
      </c>
      <c r="ET31" s="316">
        <v>13.5</v>
      </c>
      <c r="EU31" s="308">
        <v>35000</v>
      </c>
      <c r="EV31" s="309">
        <f t="shared" si="16"/>
        <v>472500</v>
      </c>
      <c r="EW31" s="264">
        <f t="shared" si="98"/>
        <v>1</v>
      </c>
      <c r="EX31" s="264">
        <f t="shared" si="99"/>
        <v>1</v>
      </c>
      <c r="EY31" s="264">
        <f t="shared" si="100"/>
        <v>1</v>
      </c>
      <c r="EZ31" s="264">
        <f t="shared" si="101"/>
        <v>1</v>
      </c>
      <c r="FA31" s="264">
        <f t="shared" si="248"/>
        <v>1</v>
      </c>
      <c r="FB31" s="264">
        <f t="shared" si="249"/>
        <v>1</v>
      </c>
      <c r="FC31" s="264">
        <f t="shared" si="250"/>
        <v>1</v>
      </c>
      <c r="FD31" s="257">
        <f t="shared" si="105"/>
        <v>472500</v>
      </c>
      <c r="FE31" s="258">
        <f t="shared" si="106"/>
        <v>0</v>
      </c>
      <c r="FH31" s="305" t="s">
        <v>302</v>
      </c>
      <c r="FI31" s="319" t="s">
        <v>303</v>
      </c>
      <c r="FJ31" s="316" t="s">
        <v>168</v>
      </c>
      <c r="FK31" s="316">
        <v>13.5</v>
      </c>
      <c r="FL31" s="308">
        <v>40000</v>
      </c>
      <c r="FM31" s="309">
        <f t="shared" si="18"/>
        <v>540000</v>
      </c>
      <c r="FN31" s="264">
        <f t="shared" si="107"/>
        <v>1</v>
      </c>
      <c r="FO31" s="264">
        <f t="shared" si="108"/>
        <v>1</v>
      </c>
      <c r="FP31" s="264">
        <f t="shared" si="109"/>
        <v>1</v>
      </c>
      <c r="FQ31" s="264">
        <f t="shared" si="110"/>
        <v>1</v>
      </c>
      <c r="FR31" s="264">
        <f t="shared" si="251"/>
        <v>1</v>
      </c>
      <c r="FS31" s="264">
        <f t="shared" si="252"/>
        <v>1</v>
      </c>
      <c r="FT31" s="264">
        <f t="shared" si="253"/>
        <v>1</v>
      </c>
      <c r="FU31" s="257">
        <f t="shared" si="114"/>
        <v>540000</v>
      </c>
      <c r="FV31" s="258">
        <f t="shared" si="115"/>
        <v>0</v>
      </c>
      <c r="FY31" s="305" t="s">
        <v>302</v>
      </c>
      <c r="FZ31" s="319" t="s">
        <v>303</v>
      </c>
      <c r="GA31" s="316" t="s">
        <v>168</v>
      </c>
      <c r="GB31" s="316">
        <v>13.5</v>
      </c>
      <c r="GC31" s="308">
        <v>40000</v>
      </c>
      <c r="GD31" s="309">
        <f t="shared" si="20"/>
        <v>540000</v>
      </c>
      <c r="GE31" s="264">
        <f t="shared" si="116"/>
        <v>1</v>
      </c>
      <c r="GF31" s="264">
        <f t="shared" si="117"/>
        <v>1</v>
      </c>
      <c r="GG31" s="264">
        <f t="shared" si="118"/>
        <v>1</v>
      </c>
      <c r="GH31" s="264">
        <f t="shared" si="119"/>
        <v>1</v>
      </c>
      <c r="GI31" s="264">
        <f t="shared" si="254"/>
        <v>1</v>
      </c>
      <c r="GJ31" s="264">
        <f t="shared" si="255"/>
        <v>1</v>
      </c>
      <c r="GK31" s="264">
        <f t="shared" si="256"/>
        <v>1</v>
      </c>
      <c r="GL31" s="257">
        <f t="shared" si="123"/>
        <v>540000</v>
      </c>
      <c r="GM31" s="258">
        <f t="shared" si="124"/>
        <v>0</v>
      </c>
      <c r="GP31" s="305" t="s">
        <v>302</v>
      </c>
      <c r="GQ31" s="319" t="s">
        <v>303</v>
      </c>
      <c r="GR31" s="316" t="s">
        <v>168</v>
      </c>
      <c r="GS31" s="316">
        <v>13.5</v>
      </c>
      <c r="GT31" s="308">
        <v>38850</v>
      </c>
      <c r="GU31" s="309">
        <f t="shared" si="22"/>
        <v>524475</v>
      </c>
      <c r="GV31" s="264">
        <f t="shared" si="125"/>
        <v>1</v>
      </c>
      <c r="GW31" s="264">
        <f t="shared" si="126"/>
        <v>1</v>
      </c>
      <c r="GX31" s="264">
        <f t="shared" si="127"/>
        <v>1</v>
      </c>
      <c r="GY31" s="264">
        <f t="shared" si="128"/>
        <v>1</v>
      </c>
      <c r="GZ31" s="264">
        <f t="shared" si="257"/>
        <v>1</v>
      </c>
      <c r="HA31" s="264">
        <f t="shared" si="258"/>
        <v>1</v>
      </c>
      <c r="HB31" s="264">
        <f t="shared" si="259"/>
        <v>1</v>
      </c>
      <c r="HC31" s="257">
        <f t="shared" si="132"/>
        <v>524475</v>
      </c>
      <c r="HD31" s="258">
        <f t="shared" si="133"/>
        <v>0</v>
      </c>
      <c r="HG31" s="305" t="s">
        <v>302</v>
      </c>
      <c r="HH31" s="319" t="s">
        <v>303</v>
      </c>
      <c r="HI31" s="316" t="s">
        <v>168</v>
      </c>
      <c r="HJ31" s="316">
        <v>13.5</v>
      </c>
      <c r="HK31" s="308">
        <v>32013</v>
      </c>
      <c r="HL31" s="309">
        <f t="shared" si="24"/>
        <v>432176</v>
      </c>
      <c r="HM31" s="264">
        <f t="shared" si="134"/>
        <v>1</v>
      </c>
      <c r="HN31" s="264">
        <f t="shared" si="135"/>
        <v>1</v>
      </c>
      <c r="HO31" s="264">
        <f t="shared" si="136"/>
        <v>1</v>
      </c>
      <c r="HP31" s="264">
        <f t="shared" si="137"/>
        <v>1</v>
      </c>
      <c r="HQ31" s="264">
        <f t="shared" si="260"/>
        <v>1</v>
      </c>
      <c r="HR31" s="264">
        <f t="shared" si="261"/>
        <v>1</v>
      </c>
      <c r="HS31" s="264">
        <f t="shared" si="262"/>
        <v>1</v>
      </c>
      <c r="HT31" s="257">
        <f t="shared" si="141"/>
        <v>432176</v>
      </c>
      <c r="HU31" s="258">
        <f t="shared" si="142"/>
        <v>0</v>
      </c>
    </row>
    <row r="32" spans="3:229" ht="39.75" customHeight="1" outlineLevel="2">
      <c r="C32" s="305" t="s">
        <v>304</v>
      </c>
      <c r="D32" s="319" t="s">
        <v>305</v>
      </c>
      <c r="E32" s="316" t="s">
        <v>157</v>
      </c>
      <c r="F32" s="316">
        <v>150.80000000000001</v>
      </c>
      <c r="G32" s="308">
        <v>0</v>
      </c>
      <c r="H32" s="309">
        <f>+ROUND(F31*G32,0)</f>
        <v>0</v>
      </c>
      <c r="K32" s="305" t="s">
        <v>304</v>
      </c>
      <c r="L32" s="319" t="s">
        <v>305</v>
      </c>
      <c r="M32" s="316" t="s">
        <v>157</v>
      </c>
      <c r="N32" s="316">
        <v>150.80000000000001</v>
      </c>
      <c r="O32" s="308">
        <v>26700</v>
      </c>
      <c r="P32" s="310">
        <f>+ROUND(N31*O32,0)</f>
        <v>360450</v>
      </c>
      <c r="Q32" s="180">
        <f t="shared" si="26"/>
        <v>1</v>
      </c>
      <c r="R32" s="180">
        <f t="shared" si="27"/>
        <v>1</v>
      </c>
      <c r="S32" s="180">
        <f t="shared" si="28"/>
        <v>1</v>
      </c>
      <c r="T32" s="180">
        <f t="shared" si="29"/>
        <v>1</v>
      </c>
      <c r="U32" s="264">
        <f t="shared" si="30"/>
        <v>1</v>
      </c>
      <c r="V32" s="264">
        <f t="shared" si="31"/>
        <v>1</v>
      </c>
      <c r="W32" s="264">
        <f t="shared" si="32"/>
        <v>1</v>
      </c>
      <c r="X32" s="257">
        <f t="shared" si="33"/>
        <v>360450</v>
      </c>
      <c r="Y32" s="258">
        <f t="shared" si="34"/>
        <v>0</v>
      </c>
      <c r="AB32" s="305" t="s">
        <v>304</v>
      </c>
      <c r="AC32" s="319" t="s">
        <v>305</v>
      </c>
      <c r="AD32" s="316" t="s">
        <v>157</v>
      </c>
      <c r="AE32" s="316">
        <v>150.80000000000001</v>
      </c>
      <c r="AF32" s="308">
        <v>21000</v>
      </c>
      <c r="AG32" s="309">
        <f>+ROUND(AE31*AF32,0)</f>
        <v>283500</v>
      </c>
      <c r="AH32" s="264">
        <f t="shared" si="35"/>
        <v>1</v>
      </c>
      <c r="AI32" s="264">
        <f t="shared" si="36"/>
        <v>1</v>
      </c>
      <c r="AJ32" s="264">
        <f t="shared" si="37"/>
        <v>1</v>
      </c>
      <c r="AK32" s="264">
        <f t="shared" si="38"/>
        <v>1</v>
      </c>
      <c r="AL32" s="264">
        <f t="shared" si="229"/>
        <v>1</v>
      </c>
      <c r="AM32" s="264">
        <f t="shared" si="230"/>
        <v>1</v>
      </c>
      <c r="AN32" s="264">
        <f t="shared" si="41"/>
        <v>1</v>
      </c>
      <c r="AO32" s="257">
        <f t="shared" si="42"/>
        <v>283500</v>
      </c>
      <c r="AP32" s="258">
        <f t="shared" si="43"/>
        <v>0</v>
      </c>
      <c r="AS32" s="305" t="s">
        <v>304</v>
      </c>
      <c r="AT32" s="319" t="s">
        <v>305</v>
      </c>
      <c r="AU32" s="316" t="s">
        <v>157</v>
      </c>
      <c r="AV32" s="316">
        <v>150.80000000000001</v>
      </c>
      <c r="AW32" s="308">
        <v>35000</v>
      </c>
      <c r="AX32" s="309">
        <f>+ROUND(AV31*AW32,0)</f>
        <v>472500</v>
      </c>
      <c r="AY32" s="264">
        <f t="shared" si="44"/>
        <v>1</v>
      </c>
      <c r="AZ32" s="264">
        <f t="shared" si="45"/>
        <v>1</v>
      </c>
      <c r="BA32" s="264">
        <f t="shared" si="46"/>
        <v>1</v>
      </c>
      <c r="BB32" s="264">
        <f t="shared" si="47"/>
        <v>1</v>
      </c>
      <c r="BC32" s="264">
        <f t="shared" si="231"/>
        <v>1</v>
      </c>
      <c r="BD32" s="264">
        <f t="shared" si="232"/>
        <v>1</v>
      </c>
      <c r="BE32" s="264">
        <f t="shared" si="50"/>
        <v>1</v>
      </c>
      <c r="BF32" s="257">
        <f t="shared" si="51"/>
        <v>472500</v>
      </c>
      <c r="BG32" s="258">
        <f t="shared" si="52"/>
        <v>0</v>
      </c>
      <c r="BJ32" s="305" t="s">
        <v>304</v>
      </c>
      <c r="BK32" s="319" t="s">
        <v>305</v>
      </c>
      <c r="BL32" s="316" t="s">
        <v>157</v>
      </c>
      <c r="BM32" s="316">
        <v>150.80000000000001</v>
      </c>
      <c r="BN32" s="308">
        <v>26300</v>
      </c>
      <c r="BO32" s="309">
        <f>+ROUND(BM31*BN32,0)</f>
        <v>355050</v>
      </c>
      <c r="BP32" s="264">
        <f t="shared" si="53"/>
        <v>1</v>
      </c>
      <c r="BQ32" s="264">
        <f t="shared" si="54"/>
        <v>1</v>
      </c>
      <c r="BR32" s="264">
        <f t="shared" si="55"/>
        <v>1</v>
      </c>
      <c r="BS32" s="264">
        <f t="shared" si="56"/>
        <v>1</v>
      </c>
      <c r="BT32" s="264">
        <f t="shared" si="233"/>
        <v>1</v>
      </c>
      <c r="BU32" s="264">
        <f t="shared" si="234"/>
        <v>1</v>
      </c>
      <c r="BV32" s="264">
        <f t="shared" si="235"/>
        <v>1</v>
      </c>
      <c r="BW32" s="257">
        <f t="shared" si="60"/>
        <v>355050</v>
      </c>
      <c r="BX32" s="258">
        <f t="shared" si="61"/>
        <v>0</v>
      </c>
      <c r="CA32" s="305" t="s">
        <v>304</v>
      </c>
      <c r="CB32" s="319" t="s">
        <v>305</v>
      </c>
      <c r="CC32" s="316" t="s">
        <v>157</v>
      </c>
      <c r="CD32" s="316">
        <v>150.80000000000001</v>
      </c>
      <c r="CE32" s="308">
        <v>22910</v>
      </c>
      <c r="CF32" s="309">
        <f>+ROUND(CD31*CE32,0)</f>
        <v>309285</v>
      </c>
      <c r="CG32" s="264">
        <f t="shared" si="62"/>
        <v>1</v>
      </c>
      <c r="CH32" s="264">
        <f t="shared" si="63"/>
        <v>1</v>
      </c>
      <c r="CI32" s="264">
        <f t="shared" si="64"/>
        <v>1</v>
      </c>
      <c r="CJ32" s="264">
        <f t="shared" si="65"/>
        <v>1</v>
      </c>
      <c r="CK32" s="264">
        <f t="shared" si="236"/>
        <v>1</v>
      </c>
      <c r="CL32" s="264">
        <f t="shared" si="237"/>
        <v>1</v>
      </c>
      <c r="CM32" s="264">
        <f t="shared" si="238"/>
        <v>1</v>
      </c>
      <c r="CN32" s="257">
        <f t="shared" si="69"/>
        <v>309285</v>
      </c>
      <c r="CO32" s="258">
        <f t="shared" si="70"/>
        <v>0</v>
      </c>
      <c r="CR32" s="305" t="s">
        <v>304</v>
      </c>
      <c r="CS32" s="319" t="s">
        <v>305</v>
      </c>
      <c r="CT32" s="316" t="s">
        <v>157</v>
      </c>
      <c r="CU32" s="316">
        <v>150.80000000000001</v>
      </c>
      <c r="CV32" s="308">
        <v>24500</v>
      </c>
      <c r="CW32" s="309">
        <f>+ROUND(CU31*CV32,0)</f>
        <v>330750</v>
      </c>
      <c r="CX32" s="264">
        <f t="shared" si="71"/>
        <v>1</v>
      </c>
      <c r="CY32" s="264">
        <f t="shared" si="72"/>
        <v>1</v>
      </c>
      <c r="CZ32" s="264">
        <f t="shared" si="73"/>
        <v>1</v>
      </c>
      <c r="DA32" s="264">
        <f t="shared" si="74"/>
        <v>1</v>
      </c>
      <c r="DB32" s="264">
        <f t="shared" si="239"/>
        <v>1</v>
      </c>
      <c r="DC32" s="264">
        <f t="shared" si="240"/>
        <v>1</v>
      </c>
      <c r="DD32" s="264">
        <f t="shared" si="241"/>
        <v>1</v>
      </c>
      <c r="DE32" s="257">
        <f t="shared" si="78"/>
        <v>330750</v>
      </c>
      <c r="DF32" s="258">
        <f t="shared" si="79"/>
        <v>0</v>
      </c>
      <c r="DI32" s="311" t="s">
        <v>304</v>
      </c>
      <c r="DJ32" s="319" t="s">
        <v>305</v>
      </c>
      <c r="DK32" s="317" t="s">
        <v>157</v>
      </c>
      <c r="DL32" s="317">
        <v>150.80000000000001</v>
      </c>
      <c r="DM32" s="313">
        <v>35000</v>
      </c>
      <c r="DN32" s="314">
        <f>+ROUND(DL31*DM32,0)</f>
        <v>472500</v>
      </c>
      <c r="DO32" s="264">
        <f t="shared" si="80"/>
        <v>1</v>
      </c>
      <c r="DP32" s="264">
        <f t="shared" si="81"/>
        <v>1</v>
      </c>
      <c r="DQ32" s="264">
        <f t="shared" si="82"/>
        <v>1</v>
      </c>
      <c r="DR32" s="264">
        <f t="shared" si="83"/>
        <v>1</v>
      </c>
      <c r="DS32" s="264">
        <f t="shared" si="242"/>
        <v>1</v>
      </c>
      <c r="DT32" s="264">
        <f t="shared" si="243"/>
        <v>1</v>
      </c>
      <c r="DU32" s="264">
        <f t="shared" si="244"/>
        <v>1</v>
      </c>
      <c r="DV32" s="257">
        <f t="shared" si="87"/>
        <v>472500</v>
      </c>
      <c r="DW32" s="258">
        <f t="shared" si="88"/>
        <v>0</v>
      </c>
      <c r="DZ32" s="305" t="s">
        <v>304</v>
      </c>
      <c r="EA32" s="319" t="s">
        <v>305</v>
      </c>
      <c r="EB32" s="316" t="s">
        <v>157</v>
      </c>
      <c r="EC32" s="316">
        <v>150.80000000000001</v>
      </c>
      <c r="ED32" s="308">
        <v>90000</v>
      </c>
      <c r="EE32" s="309">
        <f>+ROUND(EC31*ED32,0)</f>
        <v>1215000</v>
      </c>
      <c r="EF32" s="264">
        <f t="shared" si="89"/>
        <v>1</v>
      </c>
      <c r="EG32" s="264">
        <f t="shared" si="90"/>
        <v>1</v>
      </c>
      <c r="EH32" s="264">
        <f t="shared" si="91"/>
        <v>1</v>
      </c>
      <c r="EI32" s="264">
        <f t="shared" si="92"/>
        <v>1</v>
      </c>
      <c r="EJ32" s="264">
        <f t="shared" si="245"/>
        <v>1</v>
      </c>
      <c r="EK32" s="264">
        <f t="shared" si="246"/>
        <v>1</v>
      </c>
      <c r="EL32" s="264">
        <f t="shared" si="247"/>
        <v>1</v>
      </c>
      <c r="EM32" s="257">
        <f t="shared" si="96"/>
        <v>1215000</v>
      </c>
      <c r="EN32" s="258">
        <f t="shared" si="97"/>
        <v>0</v>
      </c>
      <c r="EQ32" s="305" t="s">
        <v>304</v>
      </c>
      <c r="ER32" s="319" t="s">
        <v>305</v>
      </c>
      <c r="ES32" s="316" t="s">
        <v>157</v>
      </c>
      <c r="ET32" s="316">
        <v>150.80000000000001</v>
      </c>
      <c r="EU32" s="308">
        <v>44000</v>
      </c>
      <c r="EV32" s="309">
        <f>+ROUND(ET31*EU32,0)</f>
        <v>594000</v>
      </c>
      <c r="EW32" s="264">
        <f t="shared" si="98"/>
        <v>1</v>
      </c>
      <c r="EX32" s="264">
        <f t="shared" si="99"/>
        <v>1</v>
      </c>
      <c r="EY32" s="264">
        <f t="shared" si="100"/>
        <v>1</v>
      </c>
      <c r="EZ32" s="264">
        <f t="shared" si="101"/>
        <v>1</v>
      </c>
      <c r="FA32" s="264">
        <f t="shared" si="248"/>
        <v>1</v>
      </c>
      <c r="FB32" s="264">
        <f t="shared" si="249"/>
        <v>1</v>
      </c>
      <c r="FC32" s="264">
        <f t="shared" si="250"/>
        <v>1</v>
      </c>
      <c r="FD32" s="257">
        <f t="shared" si="105"/>
        <v>594000</v>
      </c>
      <c r="FE32" s="258">
        <f t="shared" si="106"/>
        <v>0</v>
      </c>
      <c r="FH32" s="305" t="s">
        <v>304</v>
      </c>
      <c r="FI32" s="319" t="s">
        <v>305</v>
      </c>
      <c r="FJ32" s="316" t="s">
        <v>157</v>
      </c>
      <c r="FK32" s="316">
        <v>150.80000000000001</v>
      </c>
      <c r="FL32" s="308">
        <v>45000</v>
      </c>
      <c r="FM32" s="309">
        <f>+ROUND(FK31*FL32,0)</f>
        <v>607500</v>
      </c>
      <c r="FN32" s="264">
        <f t="shared" si="107"/>
        <v>1</v>
      </c>
      <c r="FO32" s="264">
        <f t="shared" si="108"/>
        <v>1</v>
      </c>
      <c r="FP32" s="264">
        <f t="shared" si="109"/>
        <v>1</v>
      </c>
      <c r="FQ32" s="264">
        <f t="shared" si="110"/>
        <v>1</v>
      </c>
      <c r="FR32" s="264">
        <f t="shared" si="251"/>
        <v>1</v>
      </c>
      <c r="FS32" s="264">
        <f t="shared" si="252"/>
        <v>1</v>
      </c>
      <c r="FT32" s="264">
        <f t="shared" si="253"/>
        <v>1</v>
      </c>
      <c r="FU32" s="257">
        <f t="shared" si="114"/>
        <v>607500</v>
      </c>
      <c r="FV32" s="258">
        <f t="shared" si="115"/>
        <v>0</v>
      </c>
      <c r="FY32" s="305" t="s">
        <v>304</v>
      </c>
      <c r="FZ32" s="319" t="s">
        <v>305</v>
      </c>
      <c r="GA32" s="316" t="s">
        <v>157</v>
      </c>
      <c r="GB32" s="316">
        <v>150.80000000000001</v>
      </c>
      <c r="GC32" s="308">
        <v>30000</v>
      </c>
      <c r="GD32" s="309">
        <f>+ROUND(GB31*GC32,0)</f>
        <v>405000</v>
      </c>
      <c r="GE32" s="264">
        <f t="shared" si="116"/>
        <v>1</v>
      </c>
      <c r="GF32" s="264">
        <f t="shared" si="117"/>
        <v>1</v>
      </c>
      <c r="GG32" s="264">
        <f t="shared" si="118"/>
        <v>1</v>
      </c>
      <c r="GH32" s="264">
        <f t="shared" si="119"/>
        <v>1</v>
      </c>
      <c r="GI32" s="264">
        <f t="shared" si="254"/>
        <v>1</v>
      </c>
      <c r="GJ32" s="264">
        <f t="shared" si="255"/>
        <v>1</v>
      </c>
      <c r="GK32" s="264">
        <f t="shared" si="256"/>
        <v>1</v>
      </c>
      <c r="GL32" s="257">
        <f t="shared" si="123"/>
        <v>405000</v>
      </c>
      <c r="GM32" s="258">
        <f t="shared" si="124"/>
        <v>0</v>
      </c>
      <c r="GP32" s="305" t="s">
        <v>304</v>
      </c>
      <c r="GQ32" s="319" t="s">
        <v>305</v>
      </c>
      <c r="GR32" s="316" t="s">
        <v>157</v>
      </c>
      <c r="GS32" s="316">
        <v>150.80000000000001</v>
      </c>
      <c r="GT32" s="308">
        <v>43700</v>
      </c>
      <c r="GU32" s="309">
        <f>+ROUND(GS31*GT32,0)</f>
        <v>589950</v>
      </c>
      <c r="GV32" s="264">
        <f t="shared" si="125"/>
        <v>1</v>
      </c>
      <c r="GW32" s="264">
        <f t="shared" si="126"/>
        <v>1</v>
      </c>
      <c r="GX32" s="264">
        <f t="shared" si="127"/>
        <v>1</v>
      </c>
      <c r="GY32" s="264">
        <f t="shared" si="128"/>
        <v>1</v>
      </c>
      <c r="GZ32" s="264">
        <f t="shared" si="257"/>
        <v>1</v>
      </c>
      <c r="HA32" s="264">
        <f t="shared" si="258"/>
        <v>1</v>
      </c>
      <c r="HB32" s="264">
        <f t="shared" si="259"/>
        <v>1</v>
      </c>
      <c r="HC32" s="257">
        <f t="shared" si="132"/>
        <v>589950</v>
      </c>
      <c r="HD32" s="258">
        <f t="shared" si="133"/>
        <v>0</v>
      </c>
      <c r="HG32" s="305" t="s">
        <v>304</v>
      </c>
      <c r="HH32" s="319" t="s">
        <v>305</v>
      </c>
      <c r="HI32" s="316" t="s">
        <v>157</v>
      </c>
      <c r="HJ32" s="316">
        <v>150.80000000000001</v>
      </c>
      <c r="HK32" s="308">
        <v>35468</v>
      </c>
      <c r="HL32" s="309">
        <f>+ROUND(HJ31*HK32,0)</f>
        <v>478818</v>
      </c>
      <c r="HM32" s="264">
        <f t="shared" si="134"/>
        <v>1</v>
      </c>
      <c r="HN32" s="264">
        <f t="shared" si="135"/>
        <v>1</v>
      </c>
      <c r="HO32" s="264">
        <f t="shared" si="136"/>
        <v>1</v>
      </c>
      <c r="HP32" s="264">
        <f t="shared" si="137"/>
        <v>1</v>
      </c>
      <c r="HQ32" s="264">
        <f t="shared" si="260"/>
        <v>1</v>
      </c>
      <c r="HR32" s="264">
        <f t="shared" si="261"/>
        <v>1</v>
      </c>
      <c r="HS32" s="264">
        <f t="shared" si="262"/>
        <v>1</v>
      </c>
      <c r="HT32" s="257">
        <f t="shared" si="141"/>
        <v>478818</v>
      </c>
      <c r="HU32" s="258">
        <f t="shared" si="142"/>
        <v>0</v>
      </c>
    </row>
    <row r="33" spans="3:229" ht="131.25" customHeight="1" outlineLevel="2" thickBot="1">
      <c r="C33" s="305" t="s">
        <v>306</v>
      </c>
      <c r="D33" s="319" t="s">
        <v>307</v>
      </c>
      <c r="E33" s="316" t="s">
        <v>157</v>
      </c>
      <c r="F33" s="316">
        <v>145.80000000000001</v>
      </c>
      <c r="G33" s="308">
        <v>0</v>
      </c>
      <c r="H33" s="309">
        <f>+ROUND(F32*G33,0)</f>
        <v>0</v>
      </c>
      <c r="K33" s="305" t="s">
        <v>306</v>
      </c>
      <c r="L33" s="319" t="s">
        <v>307</v>
      </c>
      <c r="M33" s="316" t="s">
        <v>157</v>
      </c>
      <c r="N33" s="316">
        <v>145.80000000000001</v>
      </c>
      <c r="O33" s="308">
        <v>24800</v>
      </c>
      <c r="P33" s="310">
        <f>+ROUND(N32*O33,0)</f>
        <v>3739840</v>
      </c>
      <c r="Q33" s="180">
        <f t="shared" si="26"/>
        <v>1</v>
      </c>
      <c r="R33" s="180">
        <f t="shared" si="27"/>
        <v>1</v>
      </c>
      <c r="S33" s="180">
        <f t="shared" si="28"/>
        <v>1</v>
      </c>
      <c r="T33" s="180">
        <f t="shared" si="29"/>
        <v>1</v>
      </c>
      <c r="U33" s="264">
        <f t="shared" si="30"/>
        <v>1</v>
      </c>
      <c r="V33" s="264">
        <f t="shared" si="31"/>
        <v>1</v>
      </c>
      <c r="W33" s="264">
        <f t="shared" si="32"/>
        <v>1</v>
      </c>
      <c r="X33" s="257">
        <f t="shared" si="33"/>
        <v>3739840</v>
      </c>
      <c r="Y33" s="258">
        <f t="shared" si="34"/>
        <v>0</v>
      </c>
      <c r="AB33" s="305" t="s">
        <v>306</v>
      </c>
      <c r="AC33" s="319" t="s">
        <v>307</v>
      </c>
      <c r="AD33" s="316" t="s">
        <v>157</v>
      </c>
      <c r="AE33" s="316">
        <v>145.80000000000001</v>
      </c>
      <c r="AF33" s="308">
        <v>30000</v>
      </c>
      <c r="AG33" s="309">
        <f>+ROUND(AE32*AF33,0)</f>
        <v>4524000</v>
      </c>
      <c r="AH33" s="264">
        <f t="shared" si="35"/>
        <v>1</v>
      </c>
      <c r="AI33" s="264">
        <f t="shared" si="36"/>
        <v>1</v>
      </c>
      <c r="AJ33" s="264">
        <f t="shared" si="37"/>
        <v>1</v>
      </c>
      <c r="AK33" s="264">
        <f t="shared" si="38"/>
        <v>1</v>
      </c>
      <c r="AL33" s="264">
        <f t="shared" si="229"/>
        <v>1</v>
      </c>
      <c r="AM33" s="264">
        <f t="shared" si="230"/>
        <v>1</v>
      </c>
      <c r="AN33" s="264">
        <f t="shared" si="41"/>
        <v>1</v>
      </c>
      <c r="AO33" s="257">
        <f t="shared" si="42"/>
        <v>4524000</v>
      </c>
      <c r="AP33" s="258">
        <f t="shared" si="43"/>
        <v>0</v>
      </c>
      <c r="AS33" s="305" t="s">
        <v>306</v>
      </c>
      <c r="AT33" s="319" t="s">
        <v>307</v>
      </c>
      <c r="AU33" s="316" t="s">
        <v>157</v>
      </c>
      <c r="AV33" s="316">
        <v>145.80000000000001</v>
      </c>
      <c r="AW33" s="308">
        <v>122000</v>
      </c>
      <c r="AX33" s="309">
        <f>+ROUND(AV32*AW33,0)</f>
        <v>18397600</v>
      </c>
      <c r="AY33" s="264">
        <f t="shared" si="44"/>
        <v>1</v>
      </c>
      <c r="AZ33" s="264">
        <f t="shared" si="45"/>
        <v>1</v>
      </c>
      <c r="BA33" s="264">
        <f t="shared" si="46"/>
        <v>1</v>
      </c>
      <c r="BB33" s="264">
        <f t="shared" si="47"/>
        <v>1</v>
      </c>
      <c r="BC33" s="264">
        <f t="shared" si="231"/>
        <v>1</v>
      </c>
      <c r="BD33" s="264">
        <f t="shared" si="232"/>
        <v>1</v>
      </c>
      <c r="BE33" s="264">
        <f t="shared" si="50"/>
        <v>1</v>
      </c>
      <c r="BF33" s="257">
        <f t="shared" si="51"/>
        <v>18397600</v>
      </c>
      <c r="BG33" s="258">
        <f t="shared" si="52"/>
        <v>0</v>
      </c>
      <c r="BJ33" s="305" t="s">
        <v>306</v>
      </c>
      <c r="BK33" s="319" t="s">
        <v>307</v>
      </c>
      <c r="BL33" s="316" t="s">
        <v>157</v>
      </c>
      <c r="BM33" s="316">
        <v>145.80000000000001</v>
      </c>
      <c r="BN33" s="308">
        <v>24700</v>
      </c>
      <c r="BO33" s="309">
        <f>+ROUND(BM32*BN33,0)</f>
        <v>3724760</v>
      </c>
      <c r="BP33" s="264">
        <f t="shared" si="53"/>
        <v>1</v>
      </c>
      <c r="BQ33" s="264">
        <f t="shared" si="54"/>
        <v>1</v>
      </c>
      <c r="BR33" s="264">
        <f t="shared" si="55"/>
        <v>1</v>
      </c>
      <c r="BS33" s="264">
        <f t="shared" si="56"/>
        <v>1</v>
      </c>
      <c r="BT33" s="264">
        <f t="shared" si="233"/>
        <v>1</v>
      </c>
      <c r="BU33" s="264">
        <f t="shared" si="234"/>
        <v>1</v>
      </c>
      <c r="BV33" s="264">
        <f t="shared" si="235"/>
        <v>1</v>
      </c>
      <c r="BW33" s="257">
        <f t="shared" si="60"/>
        <v>3724760</v>
      </c>
      <c r="BX33" s="258">
        <f t="shared" si="61"/>
        <v>0</v>
      </c>
      <c r="CA33" s="305" t="s">
        <v>306</v>
      </c>
      <c r="CB33" s="319" t="s">
        <v>307</v>
      </c>
      <c r="CC33" s="316" t="s">
        <v>157</v>
      </c>
      <c r="CD33" s="316">
        <v>145.80000000000001</v>
      </c>
      <c r="CE33" s="308">
        <v>51350</v>
      </c>
      <c r="CF33" s="309">
        <f>+ROUND(CD32*CE33,0)</f>
        <v>7743580</v>
      </c>
      <c r="CG33" s="264">
        <f t="shared" si="62"/>
        <v>1</v>
      </c>
      <c r="CH33" s="264">
        <f t="shared" si="63"/>
        <v>1</v>
      </c>
      <c r="CI33" s="264">
        <f t="shared" si="64"/>
        <v>1</v>
      </c>
      <c r="CJ33" s="264">
        <f t="shared" si="65"/>
        <v>1</v>
      </c>
      <c r="CK33" s="264">
        <f t="shared" si="236"/>
        <v>1</v>
      </c>
      <c r="CL33" s="264">
        <f t="shared" si="237"/>
        <v>1</v>
      </c>
      <c r="CM33" s="264">
        <f t="shared" si="238"/>
        <v>1</v>
      </c>
      <c r="CN33" s="257">
        <f t="shared" si="69"/>
        <v>7743580</v>
      </c>
      <c r="CO33" s="258">
        <f t="shared" si="70"/>
        <v>0</v>
      </c>
      <c r="CR33" s="305" t="s">
        <v>306</v>
      </c>
      <c r="CS33" s="319" t="s">
        <v>307</v>
      </c>
      <c r="CT33" s="316" t="s">
        <v>157</v>
      </c>
      <c r="CU33" s="316">
        <v>145.80000000000001</v>
      </c>
      <c r="CV33" s="308">
        <v>45000</v>
      </c>
      <c r="CW33" s="309">
        <f>+ROUND(CU32*CV33,0)</f>
        <v>6786000</v>
      </c>
      <c r="CX33" s="264">
        <f t="shared" si="71"/>
        <v>1</v>
      </c>
      <c r="CY33" s="264">
        <f t="shared" si="72"/>
        <v>1</v>
      </c>
      <c r="CZ33" s="264">
        <f t="shared" si="73"/>
        <v>1</v>
      </c>
      <c r="DA33" s="264">
        <f t="shared" si="74"/>
        <v>1</v>
      </c>
      <c r="DB33" s="264">
        <f t="shared" si="239"/>
        <v>1</v>
      </c>
      <c r="DC33" s="264">
        <f t="shared" si="240"/>
        <v>1</v>
      </c>
      <c r="DD33" s="264">
        <f t="shared" si="241"/>
        <v>1</v>
      </c>
      <c r="DE33" s="257">
        <f t="shared" si="78"/>
        <v>6786000</v>
      </c>
      <c r="DF33" s="258">
        <f t="shared" si="79"/>
        <v>0</v>
      </c>
      <c r="DI33" s="311" t="s">
        <v>306</v>
      </c>
      <c r="DJ33" s="319" t="s">
        <v>307</v>
      </c>
      <c r="DK33" s="317" t="s">
        <v>157</v>
      </c>
      <c r="DL33" s="317">
        <v>145.80000000000001</v>
      </c>
      <c r="DM33" s="313">
        <v>85000</v>
      </c>
      <c r="DN33" s="314">
        <f>+ROUND(DL32*DM33,0)</f>
        <v>12818000</v>
      </c>
      <c r="DO33" s="264">
        <f t="shared" si="80"/>
        <v>1</v>
      </c>
      <c r="DP33" s="264">
        <f t="shared" si="81"/>
        <v>1</v>
      </c>
      <c r="DQ33" s="264">
        <f t="shared" si="82"/>
        <v>1</v>
      </c>
      <c r="DR33" s="264">
        <f t="shared" si="83"/>
        <v>1</v>
      </c>
      <c r="DS33" s="264">
        <f t="shared" si="242"/>
        <v>1</v>
      </c>
      <c r="DT33" s="264">
        <f t="shared" si="243"/>
        <v>1</v>
      </c>
      <c r="DU33" s="264">
        <f t="shared" si="244"/>
        <v>1</v>
      </c>
      <c r="DV33" s="257">
        <f t="shared" si="87"/>
        <v>12818000</v>
      </c>
      <c r="DW33" s="258">
        <f t="shared" si="88"/>
        <v>0</v>
      </c>
      <c r="DZ33" s="305" t="s">
        <v>306</v>
      </c>
      <c r="EA33" s="319" t="s">
        <v>307</v>
      </c>
      <c r="EB33" s="316" t="s">
        <v>157</v>
      </c>
      <c r="EC33" s="316">
        <v>145.80000000000001</v>
      </c>
      <c r="ED33" s="308">
        <v>95000</v>
      </c>
      <c r="EE33" s="309">
        <f>+ROUND(EC32*ED33,0)</f>
        <v>14326000</v>
      </c>
      <c r="EF33" s="264">
        <f t="shared" si="89"/>
        <v>1</v>
      </c>
      <c r="EG33" s="264">
        <f t="shared" si="90"/>
        <v>1</v>
      </c>
      <c r="EH33" s="264">
        <f t="shared" si="91"/>
        <v>1</v>
      </c>
      <c r="EI33" s="264">
        <f t="shared" si="92"/>
        <v>1</v>
      </c>
      <c r="EJ33" s="264">
        <f t="shared" si="245"/>
        <v>1</v>
      </c>
      <c r="EK33" s="264">
        <f t="shared" si="246"/>
        <v>1</v>
      </c>
      <c r="EL33" s="264">
        <f t="shared" si="247"/>
        <v>1</v>
      </c>
      <c r="EM33" s="257">
        <f t="shared" si="96"/>
        <v>14326000</v>
      </c>
      <c r="EN33" s="258">
        <f t="shared" si="97"/>
        <v>0</v>
      </c>
      <c r="EQ33" s="305" t="s">
        <v>306</v>
      </c>
      <c r="ER33" s="319" t="s">
        <v>307</v>
      </c>
      <c r="ES33" s="316" t="s">
        <v>157</v>
      </c>
      <c r="ET33" s="316">
        <v>145.80000000000001</v>
      </c>
      <c r="EU33" s="308">
        <v>48000</v>
      </c>
      <c r="EV33" s="309">
        <f>+ROUND(ET32*EU33,0)</f>
        <v>7238400</v>
      </c>
      <c r="EW33" s="264">
        <f t="shared" si="98"/>
        <v>1</v>
      </c>
      <c r="EX33" s="264">
        <f t="shared" si="99"/>
        <v>1</v>
      </c>
      <c r="EY33" s="264">
        <f t="shared" si="100"/>
        <v>1</v>
      </c>
      <c r="EZ33" s="264">
        <f t="shared" si="101"/>
        <v>1</v>
      </c>
      <c r="FA33" s="264">
        <f t="shared" si="248"/>
        <v>1</v>
      </c>
      <c r="FB33" s="264">
        <f t="shared" si="249"/>
        <v>1</v>
      </c>
      <c r="FC33" s="264">
        <f t="shared" si="250"/>
        <v>1</v>
      </c>
      <c r="FD33" s="257">
        <f t="shared" si="105"/>
        <v>7238400</v>
      </c>
      <c r="FE33" s="258">
        <f t="shared" si="106"/>
        <v>0</v>
      </c>
      <c r="FH33" s="305" t="s">
        <v>306</v>
      </c>
      <c r="FI33" s="319" t="s">
        <v>307</v>
      </c>
      <c r="FJ33" s="316" t="s">
        <v>157</v>
      </c>
      <c r="FK33" s="316">
        <v>145.80000000000001</v>
      </c>
      <c r="FL33" s="308">
        <v>52000</v>
      </c>
      <c r="FM33" s="309">
        <f>+ROUND(FK32*FL33,0)</f>
        <v>7841600</v>
      </c>
      <c r="FN33" s="264">
        <f t="shared" si="107"/>
        <v>1</v>
      </c>
      <c r="FO33" s="264">
        <f t="shared" si="108"/>
        <v>1</v>
      </c>
      <c r="FP33" s="264">
        <f t="shared" si="109"/>
        <v>1</v>
      </c>
      <c r="FQ33" s="264">
        <f t="shared" si="110"/>
        <v>1</v>
      </c>
      <c r="FR33" s="264">
        <f t="shared" si="251"/>
        <v>1</v>
      </c>
      <c r="FS33" s="264">
        <f t="shared" si="252"/>
        <v>1</v>
      </c>
      <c r="FT33" s="264">
        <f t="shared" si="253"/>
        <v>1</v>
      </c>
      <c r="FU33" s="257">
        <f t="shared" si="114"/>
        <v>7841600</v>
      </c>
      <c r="FV33" s="258">
        <f t="shared" si="115"/>
        <v>0</v>
      </c>
      <c r="FY33" s="305" t="s">
        <v>306</v>
      </c>
      <c r="FZ33" s="319" t="s">
        <v>307</v>
      </c>
      <c r="GA33" s="316" t="s">
        <v>157</v>
      </c>
      <c r="GB33" s="316">
        <v>145.80000000000001</v>
      </c>
      <c r="GC33" s="308">
        <v>150000</v>
      </c>
      <c r="GD33" s="309">
        <f>+ROUND(GB32*GC33,0)</f>
        <v>22620000</v>
      </c>
      <c r="GE33" s="264">
        <f t="shared" si="116"/>
        <v>1</v>
      </c>
      <c r="GF33" s="264">
        <f t="shared" si="117"/>
        <v>1</v>
      </c>
      <c r="GG33" s="264">
        <f t="shared" si="118"/>
        <v>1</v>
      </c>
      <c r="GH33" s="264">
        <f t="shared" si="119"/>
        <v>1</v>
      </c>
      <c r="GI33" s="264">
        <f t="shared" si="254"/>
        <v>1</v>
      </c>
      <c r="GJ33" s="264">
        <f t="shared" si="255"/>
        <v>1</v>
      </c>
      <c r="GK33" s="264">
        <f t="shared" si="256"/>
        <v>1</v>
      </c>
      <c r="GL33" s="257">
        <f t="shared" si="123"/>
        <v>22620000</v>
      </c>
      <c r="GM33" s="258">
        <f t="shared" si="124"/>
        <v>0</v>
      </c>
      <c r="GP33" s="305" t="s">
        <v>306</v>
      </c>
      <c r="GQ33" s="319" t="s">
        <v>307</v>
      </c>
      <c r="GR33" s="316" t="s">
        <v>157</v>
      </c>
      <c r="GS33" s="316">
        <v>145.80000000000001</v>
      </c>
      <c r="GT33" s="308">
        <v>50500</v>
      </c>
      <c r="GU33" s="309">
        <f>+ROUND(GS32*GT33,0)</f>
        <v>7615400</v>
      </c>
      <c r="GV33" s="264">
        <f t="shared" si="125"/>
        <v>1</v>
      </c>
      <c r="GW33" s="264">
        <f t="shared" si="126"/>
        <v>1</v>
      </c>
      <c r="GX33" s="264">
        <f t="shared" si="127"/>
        <v>1</v>
      </c>
      <c r="GY33" s="264">
        <f t="shared" si="128"/>
        <v>1</v>
      </c>
      <c r="GZ33" s="264">
        <f t="shared" si="257"/>
        <v>1</v>
      </c>
      <c r="HA33" s="264">
        <f t="shared" si="258"/>
        <v>1</v>
      </c>
      <c r="HB33" s="264">
        <f t="shared" si="259"/>
        <v>1</v>
      </c>
      <c r="HC33" s="257">
        <f t="shared" si="132"/>
        <v>7615400</v>
      </c>
      <c r="HD33" s="258">
        <f t="shared" si="133"/>
        <v>0</v>
      </c>
      <c r="HG33" s="305" t="s">
        <v>306</v>
      </c>
      <c r="HH33" s="319" t="s">
        <v>307</v>
      </c>
      <c r="HI33" s="316" t="s">
        <v>157</v>
      </c>
      <c r="HJ33" s="316">
        <v>145.80000000000001</v>
      </c>
      <c r="HK33" s="308">
        <v>41186</v>
      </c>
      <c r="HL33" s="309">
        <f>+ROUND(HJ32*HK33,0)</f>
        <v>6210849</v>
      </c>
      <c r="HM33" s="264">
        <f t="shared" si="134"/>
        <v>1</v>
      </c>
      <c r="HN33" s="264">
        <f t="shared" si="135"/>
        <v>1</v>
      </c>
      <c r="HO33" s="264">
        <f t="shared" si="136"/>
        <v>1</v>
      </c>
      <c r="HP33" s="264">
        <f t="shared" si="137"/>
        <v>1</v>
      </c>
      <c r="HQ33" s="264">
        <f t="shared" si="260"/>
        <v>1</v>
      </c>
      <c r="HR33" s="264">
        <f t="shared" si="261"/>
        <v>1</v>
      </c>
      <c r="HS33" s="264">
        <f t="shared" si="262"/>
        <v>1</v>
      </c>
      <c r="HT33" s="257">
        <f t="shared" si="141"/>
        <v>6210849</v>
      </c>
      <c r="HU33" s="258">
        <f t="shared" si="142"/>
        <v>0</v>
      </c>
    </row>
    <row r="34" spans="3:229" ht="17.25" outlineLevel="1" thickTop="1">
      <c r="C34" s="320" t="s">
        <v>308</v>
      </c>
      <c r="D34" s="298" t="s">
        <v>309</v>
      </c>
      <c r="E34" s="321"/>
      <c r="F34" s="322"/>
      <c r="G34" s="323"/>
      <c r="H34" s="324"/>
      <c r="K34" s="320" t="s">
        <v>308</v>
      </c>
      <c r="L34" s="298" t="s">
        <v>309</v>
      </c>
      <c r="M34" s="321"/>
      <c r="N34" s="322"/>
      <c r="O34" s="322"/>
      <c r="P34" s="325"/>
      <c r="Q34" s="180">
        <f t="shared" si="26"/>
        <v>1</v>
      </c>
      <c r="R34" s="180">
        <f t="shared" si="27"/>
        <v>1</v>
      </c>
      <c r="S34" s="180">
        <f t="shared" si="28"/>
        <v>1</v>
      </c>
      <c r="T34" s="180">
        <f t="shared" si="29"/>
        <v>1</v>
      </c>
      <c r="U34" s="180">
        <f t="shared" ref="U34" si="263">IF(EXACT(G34,O34),1,0)</f>
        <v>1</v>
      </c>
      <c r="V34" s="180">
        <f t="shared" ref="V34" si="264">IF(EXACT(H34,P34),1,0)</f>
        <v>1</v>
      </c>
      <c r="W34" s="264">
        <f t="shared" si="32"/>
        <v>1</v>
      </c>
      <c r="X34" s="257">
        <f t="shared" si="33"/>
        <v>0</v>
      </c>
      <c r="Y34" s="258">
        <f t="shared" si="34"/>
        <v>0</v>
      </c>
      <c r="AB34" s="320" t="s">
        <v>308</v>
      </c>
      <c r="AC34" s="298" t="s">
        <v>309</v>
      </c>
      <c r="AD34" s="321"/>
      <c r="AE34" s="322"/>
      <c r="AF34" s="323"/>
      <c r="AG34" s="324"/>
      <c r="AH34" s="264">
        <f t="shared" si="35"/>
        <v>1</v>
      </c>
      <c r="AI34" s="264">
        <f t="shared" si="36"/>
        <v>1</v>
      </c>
      <c r="AJ34" s="264">
        <f t="shared" si="37"/>
        <v>1</v>
      </c>
      <c r="AK34" s="264">
        <f t="shared" si="38"/>
        <v>1</v>
      </c>
      <c r="AL34" s="180">
        <f t="shared" ref="AL34" si="265">IF(EXACT(X34,AF34),1,0)</f>
        <v>0</v>
      </c>
      <c r="AM34" s="180">
        <f t="shared" ref="AM34" si="266">IF(EXACT(Y34,AG34),1,0)</f>
        <v>0</v>
      </c>
      <c r="AN34" s="264">
        <f>PRODUCT(AH34:AK34)</f>
        <v>1</v>
      </c>
      <c r="AO34" s="257">
        <f t="shared" si="42"/>
        <v>0</v>
      </c>
      <c r="AP34" s="258">
        <f t="shared" si="43"/>
        <v>0</v>
      </c>
      <c r="AS34" s="320" t="s">
        <v>308</v>
      </c>
      <c r="AT34" s="298" t="s">
        <v>309</v>
      </c>
      <c r="AU34" s="321"/>
      <c r="AV34" s="322"/>
      <c r="AW34" s="323"/>
      <c r="AX34" s="324"/>
      <c r="AY34" s="264">
        <f t="shared" si="44"/>
        <v>1</v>
      </c>
      <c r="AZ34" s="264">
        <f t="shared" si="45"/>
        <v>1</v>
      </c>
      <c r="BA34" s="264">
        <f t="shared" si="46"/>
        <v>1</v>
      </c>
      <c r="BB34" s="264">
        <f t="shared" si="47"/>
        <v>1</v>
      </c>
      <c r="BC34" s="180">
        <f t="shared" ref="BC34" si="267">IF(EXACT(AO34,AW34),1,0)</f>
        <v>0</v>
      </c>
      <c r="BD34" s="180">
        <f t="shared" ref="BD34" si="268">IF(EXACT(AP34,AX34),1,0)</f>
        <v>0</v>
      </c>
      <c r="BE34" s="264">
        <f>PRODUCT(AY34:BB34)</f>
        <v>1</v>
      </c>
      <c r="BF34" s="257">
        <f t="shared" si="51"/>
        <v>0</v>
      </c>
      <c r="BG34" s="258">
        <f t="shared" si="52"/>
        <v>0</v>
      </c>
      <c r="BJ34" s="320" t="s">
        <v>308</v>
      </c>
      <c r="BK34" s="298" t="s">
        <v>309</v>
      </c>
      <c r="BL34" s="321"/>
      <c r="BM34" s="322"/>
      <c r="BN34" s="321"/>
      <c r="BO34" s="324"/>
      <c r="BP34" s="264">
        <f t="shared" si="53"/>
        <v>1</v>
      </c>
      <c r="BQ34" s="264">
        <f t="shared" si="54"/>
        <v>1</v>
      </c>
      <c r="BR34" s="264">
        <f t="shared" si="55"/>
        <v>1</v>
      </c>
      <c r="BS34" s="264">
        <f t="shared" si="56"/>
        <v>1</v>
      </c>
      <c r="BT34" s="180">
        <f t="shared" ref="BT34" si="269">IF(EXACT(BF34,BN34),1,0)</f>
        <v>0</v>
      </c>
      <c r="BU34" s="180">
        <f t="shared" ref="BU34" si="270">IF(EXACT(BG34,BO34),1,0)</f>
        <v>0</v>
      </c>
      <c r="BV34" s="264">
        <f>PRODUCT(BP34:BS34)</f>
        <v>1</v>
      </c>
      <c r="BW34" s="257">
        <f t="shared" si="60"/>
        <v>0</v>
      </c>
      <c r="BX34" s="258">
        <f t="shared" si="61"/>
        <v>0</v>
      </c>
      <c r="CA34" s="320" t="s">
        <v>308</v>
      </c>
      <c r="CB34" s="304" t="s">
        <v>309</v>
      </c>
      <c r="CC34" s="321"/>
      <c r="CD34" s="322"/>
      <c r="CE34" s="323"/>
      <c r="CF34" s="324"/>
      <c r="CG34" s="264">
        <f t="shared" si="62"/>
        <v>1</v>
      </c>
      <c r="CH34" s="264">
        <f t="shared" si="63"/>
        <v>1</v>
      </c>
      <c r="CI34" s="264">
        <f t="shared" si="64"/>
        <v>1</v>
      </c>
      <c r="CJ34" s="264">
        <f t="shared" si="65"/>
        <v>1</v>
      </c>
      <c r="CK34" s="180">
        <f t="shared" ref="CK34" si="271">IF(EXACT(BW34,CE34),1,0)</f>
        <v>0</v>
      </c>
      <c r="CL34" s="180">
        <f t="shared" ref="CL34" si="272">IF(EXACT(BX34,CF34),1,0)</f>
        <v>0</v>
      </c>
      <c r="CM34" s="264">
        <f>PRODUCT(CG34:CJ34)</f>
        <v>1</v>
      </c>
      <c r="CN34" s="257">
        <f t="shared" si="69"/>
        <v>0</v>
      </c>
      <c r="CO34" s="258">
        <f t="shared" si="70"/>
        <v>0</v>
      </c>
      <c r="CR34" s="320" t="s">
        <v>308</v>
      </c>
      <c r="CS34" s="298" t="s">
        <v>309</v>
      </c>
      <c r="CT34" s="321"/>
      <c r="CU34" s="322"/>
      <c r="CV34" s="323"/>
      <c r="CW34" s="324"/>
      <c r="CX34" s="264">
        <f t="shared" si="71"/>
        <v>1</v>
      </c>
      <c r="CY34" s="264">
        <f t="shared" si="72"/>
        <v>1</v>
      </c>
      <c r="CZ34" s="264">
        <f t="shared" si="73"/>
        <v>1</v>
      </c>
      <c r="DA34" s="264">
        <f t="shared" si="74"/>
        <v>1</v>
      </c>
      <c r="DB34" s="180">
        <f t="shared" ref="DB34" si="273">IF(EXACT(CN34,CV34),1,0)</f>
        <v>0</v>
      </c>
      <c r="DC34" s="180">
        <f t="shared" ref="DC34" si="274">IF(EXACT(CO34,CW34),1,0)</f>
        <v>0</v>
      </c>
      <c r="DD34" s="264">
        <f>PRODUCT(CX34:DA34)</f>
        <v>1</v>
      </c>
      <c r="DE34" s="257">
        <f t="shared" si="78"/>
        <v>0</v>
      </c>
      <c r="DF34" s="258">
        <f t="shared" si="79"/>
        <v>0</v>
      </c>
      <c r="DI34" s="326" t="s">
        <v>308</v>
      </c>
      <c r="DJ34" s="327" t="s">
        <v>309</v>
      </c>
      <c r="DK34" s="328"/>
      <c r="DL34" s="329"/>
      <c r="DM34" s="330"/>
      <c r="DN34" s="331"/>
      <c r="DO34" s="264">
        <f t="shared" si="80"/>
        <v>1</v>
      </c>
      <c r="DP34" s="264">
        <f t="shared" si="81"/>
        <v>1</v>
      </c>
      <c r="DQ34" s="264">
        <f t="shared" si="82"/>
        <v>1</v>
      </c>
      <c r="DR34" s="264">
        <f t="shared" si="83"/>
        <v>1</v>
      </c>
      <c r="DS34" s="180">
        <f t="shared" ref="DS34" si="275">IF(EXACT(DE34,DM34),1,0)</f>
        <v>0</v>
      </c>
      <c r="DT34" s="180">
        <f t="shared" ref="DT34" si="276">IF(EXACT(DF34,DN34),1,0)</f>
        <v>0</v>
      </c>
      <c r="DU34" s="264">
        <f>PRODUCT(DO34:DR34)</f>
        <v>1</v>
      </c>
      <c r="DV34" s="257">
        <f t="shared" si="87"/>
        <v>0</v>
      </c>
      <c r="DW34" s="258">
        <f t="shared" si="88"/>
        <v>0</v>
      </c>
      <c r="DZ34" s="320" t="s">
        <v>308</v>
      </c>
      <c r="EA34" s="298" t="s">
        <v>309</v>
      </c>
      <c r="EB34" s="321"/>
      <c r="EC34" s="322"/>
      <c r="ED34" s="323"/>
      <c r="EE34" s="324"/>
      <c r="EF34" s="264">
        <f t="shared" si="89"/>
        <v>1</v>
      </c>
      <c r="EG34" s="264">
        <f t="shared" si="90"/>
        <v>1</v>
      </c>
      <c r="EH34" s="264">
        <f t="shared" si="91"/>
        <v>1</v>
      </c>
      <c r="EI34" s="264">
        <f t="shared" si="92"/>
        <v>1</v>
      </c>
      <c r="EJ34" s="180">
        <f t="shared" ref="EJ34" si="277">IF(EXACT(DV34,ED34),1,0)</f>
        <v>0</v>
      </c>
      <c r="EK34" s="180">
        <f t="shared" ref="EK34" si="278">IF(EXACT(DW34,EE34),1,0)</f>
        <v>0</v>
      </c>
      <c r="EL34" s="264">
        <f>PRODUCT(EF34:EI34)</f>
        <v>1</v>
      </c>
      <c r="EM34" s="257">
        <f t="shared" si="96"/>
        <v>0</v>
      </c>
      <c r="EN34" s="258">
        <f t="shared" si="97"/>
        <v>0</v>
      </c>
      <c r="EQ34" s="320" t="s">
        <v>308</v>
      </c>
      <c r="ER34" s="298" t="s">
        <v>309</v>
      </c>
      <c r="ES34" s="321"/>
      <c r="ET34" s="322"/>
      <c r="EU34" s="323"/>
      <c r="EV34" s="324"/>
      <c r="EW34" s="264">
        <f t="shared" si="98"/>
        <v>1</v>
      </c>
      <c r="EX34" s="264">
        <f t="shared" si="99"/>
        <v>1</v>
      </c>
      <c r="EY34" s="264">
        <f t="shared" si="100"/>
        <v>1</v>
      </c>
      <c r="EZ34" s="264">
        <f t="shared" si="101"/>
        <v>1</v>
      </c>
      <c r="FA34" s="180">
        <f t="shared" ref="FA34" si="279">IF(EXACT(EM34,EU34),1,0)</f>
        <v>0</v>
      </c>
      <c r="FB34" s="180">
        <f t="shared" ref="FB34" si="280">IF(EXACT(EN34,EV34),1,0)</f>
        <v>0</v>
      </c>
      <c r="FC34" s="264">
        <f>PRODUCT(EW34:EZ34)</f>
        <v>1</v>
      </c>
      <c r="FD34" s="257">
        <f t="shared" si="105"/>
        <v>0</v>
      </c>
      <c r="FE34" s="258">
        <f t="shared" si="106"/>
        <v>0</v>
      </c>
      <c r="FH34" s="320" t="s">
        <v>308</v>
      </c>
      <c r="FI34" s="298" t="s">
        <v>309</v>
      </c>
      <c r="FJ34" s="321"/>
      <c r="FK34" s="322"/>
      <c r="FL34" s="323"/>
      <c r="FM34" s="324"/>
      <c r="FN34" s="264">
        <f t="shared" si="107"/>
        <v>1</v>
      </c>
      <c r="FO34" s="264">
        <f t="shared" si="108"/>
        <v>1</v>
      </c>
      <c r="FP34" s="264">
        <f t="shared" si="109"/>
        <v>1</v>
      </c>
      <c r="FQ34" s="264">
        <f t="shared" si="110"/>
        <v>1</v>
      </c>
      <c r="FR34" s="180">
        <f t="shared" ref="FR34" si="281">IF(EXACT(FD34,FL34),1,0)</f>
        <v>0</v>
      </c>
      <c r="FS34" s="180">
        <f t="shared" ref="FS34" si="282">IF(EXACT(FE34,FM34),1,0)</f>
        <v>0</v>
      </c>
      <c r="FT34" s="264">
        <f>PRODUCT(FN34:FQ34)</f>
        <v>1</v>
      </c>
      <c r="FU34" s="257">
        <f t="shared" si="114"/>
        <v>0</v>
      </c>
      <c r="FV34" s="258">
        <f t="shared" si="115"/>
        <v>0</v>
      </c>
      <c r="FY34" s="320" t="s">
        <v>308</v>
      </c>
      <c r="FZ34" s="298" t="s">
        <v>309</v>
      </c>
      <c r="GA34" s="321"/>
      <c r="GB34" s="322"/>
      <c r="GC34" s="323"/>
      <c r="GD34" s="324"/>
      <c r="GE34" s="264">
        <f t="shared" si="116"/>
        <v>1</v>
      </c>
      <c r="GF34" s="264">
        <f t="shared" si="117"/>
        <v>1</v>
      </c>
      <c r="GG34" s="264">
        <f t="shared" si="118"/>
        <v>1</v>
      </c>
      <c r="GH34" s="264">
        <f t="shared" si="119"/>
        <v>1</v>
      </c>
      <c r="GI34" s="180">
        <f t="shared" ref="GI34" si="283">IF(EXACT(FU34,GC34),1,0)</f>
        <v>0</v>
      </c>
      <c r="GJ34" s="180">
        <f t="shared" ref="GJ34" si="284">IF(EXACT(FV34,GD34),1,0)</f>
        <v>0</v>
      </c>
      <c r="GK34" s="264">
        <f>PRODUCT(GE34:GH34)</f>
        <v>1</v>
      </c>
      <c r="GL34" s="257">
        <f t="shared" si="123"/>
        <v>0</v>
      </c>
      <c r="GM34" s="258">
        <f t="shared" si="124"/>
        <v>0</v>
      </c>
      <c r="GP34" s="320" t="s">
        <v>308</v>
      </c>
      <c r="GQ34" s="298" t="s">
        <v>309</v>
      </c>
      <c r="GR34" s="321"/>
      <c r="GS34" s="322"/>
      <c r="GT34" s="323"/>
      <c r="GU34" s="324"/>
      <c r="GV34" s="264">
        <f t="shared" si="125"/>
        <v>1</v>
      </c>
      <c r="GW34" s="264">
        <f t="shared" si="126"/>
        <v>1</v>
      </c>
      <c r="GX34" s="264">
        <f t="shared" si="127"/>
        <v>1</v>
      </c>
      <c r="GY34" s="264">
        <f t="shared" si="128"/>
        <v>1</v>
      </c>
      <c r="GZ34" s="180">
        <f t="shared" ref="GZ34" si="285">IF(EXACT(GL34,GT34),1,0)</f>
        <v>0</v>
      </c>
      <c r="HA34" s="180">
        <f t="shared" ref="HA34" si="286">IF(EXACT(GM34,GU34),1,0)</f>
        <v>0</v>
      </c>
      <c r="HB34" s="264">
        <f>PRODUCT(GV34:GY34)</f>
        <v>1</v>
      </c>
      <c r="HC34" s="257">
        <f t="shared" si="132"/>
        <v>0</v>
      </c>
      <c r="HD34" s="258">
        <f t="shared" si="133"/>
        <v>0</v>
      </c>
      <c r="HG34" s="320" t="s">
        <v>308</v>
      </c>
      <c r="HH34" s="298" t="s">
        <v>309</v>
      </c>
      <c r="HI34" s="321"/>
      <c r="HJ34" s="322"/>
      <c r="HK34" s="323"/>
      <c r="HL34" s="324"/>
      <c r="HM34" s="264">
        <f t="shared" si="134"/>
        <v>1</v>
      </c>
      <c r="HN34" s="264">
        <f t="shared" si="135"/>
        <v>1</v>
      </c>
      <c r="HO34" s="264">
        <f t="shared" si="136"/>
        <v>1</v>
      </c>
      <c r="HP34" s="264">
        <f t="shared" si="137"/>
        <v>1</v>
      </c>
      <c r="HQ34" s="180">
        <f t="shared" ref="HQ34" si="287">IF(EXACT(HC34,HK34),1,0)</f>
        <v>0</v>
      </c>
      <c r="HR34" s="180">
        <f t="shared" ref="HR34" si="288">IF(EXACT(HD34,HL34),1,0)</f>
        <v>0</v>
      </c>
      <c r="HS34" s="264">
        <f>PRODUCT(HM34:HP34)</f>
        <v>1</v>
      </c>
      <c r="HT34" s="257">
        <f t="shared" si="141"/>
        <v>0</v>
      </c>
      <c r="HU34" s="258">
        <f t="shared" si="142"/>
        <v>0</v>
      </c>
    </row>
    <row r="35" spans="3:229" ht="68.25" customHeight="1" outlineLevel="2">
      <c r="C35" s="305" t="s">
        <v>310</v>
      </c>
      <c r="D35" s="306" t="s">
        <v>311</v>
      </c>
      <c r="E35" s="307" t="s">
        <v>157</v>
      </c>
      <c r="F35" s="307">
        <v>86.441000000000003</v>
      </c>
      <c r="G35" s="308">
        <v>0</v>
      </c>
      <c r="H35" s="309">
        <f t="shared" si="0"/>
        <v>0</v>
      </c>
      <c r="K35" s="305" t="s">
        <v>310</v>
      </c>
      <c r="L35" s="306" t="s">
        <v>311</v>
      </c>
      <c r="M35" s="307" t="s">
        <v>157</v>
      </c>
      <c r="N35" s="307">
        <v>86.441000000000003</v>
      </c>
      <c r="O35" s="308">
        <v>84900</v>
      </c>
      <c r="P35" s="310">
        <f t="shared" si="1"/>
        <v>7338841</v>
      </c>
      <c r="Q35" s="180">
        <f t="shared" si="26"/>
        <v>1</v>
      </c>
      <c r="R35" s="180">
        <f t="shared" si="27"/>
        <v>1</v>
      </c>
      <c r="S35" s="180">
        <f t="shared" si="28"/>
        <v>1</v>
      </c>
      <c r="T35" s="180">
        <f t="shared" si="29"/>
        <v>1</v>
      </c>
      <c r="U35" s="264">
        <f t="shared" si="30"/>
        <v>1</v>
      </c>
      <c r="V35" s="264">
        <f t="shared" si="31"/>
        <v>1</v>
      </c>
      <c r="W35" s="264">
        <f t="shared" si="32"/>
        <v>1</v>
      </c>
      <c r="X35" s="257">
        <f t="shared" si="33"/>
        <v>7338841</v>
      </c>
      <c r="Y35" s="258">
        <f t="shared" si="34"/>
        <v>0</v>
      </c>
      <c r="AB35" s="305" t="s">
        <v>310</v>
      </c>
      <c r="AC35" s="306" t="s">
        <v>311</v>
      </c>
      <c r="AD35" s="307" t="s">
        <v>157</v>
      </c>
      <c r="AE35" s="307">
        <v>86.441000000000003</v>
      </c>
      <c r="AF35" s="308">
        <v>120000</v>
      </c>
      <c r="AG35" s="309">
        <f t="shared" si="2"/>
        <v>10372920</v>
      </c>
      <c r="AH35" s="264">
        <f t="shared" si="35"/>
        <v>1</v>
      </c>
      <c r="AI35" s="264">
        <f t="shared" si="36"/>
        <v>1</v>
      </c>
      <c r="AJ35" s="264">
        <f t="shared" si="37"/>
        <v>1</v>
      </c>
      <c r="AK35" s="264">
        <f t="shared" si="38"/>
        <v>1</v>
      </c>
      <c r="AL35" s="264">
        <f t="shared" ref="AL35:AL42" si="289">IF(AF35&lt;=0,0,1)</f>
        <v>1</v>
      </c>
      <c r="AM35" s="264">
        <f t="shared" ref="AM35:AM42" si="290">IF(AG35&lt;=0,0,1)</f>
        <v>1</v>
      </c>
      <c r="AN35" s="264">
        <f t="shared" si="41"/>
        <v>1</v>
      </c>
      <c r="AO35" s="257">
        <f t="shared" si="42"/>
        <v>10372920</v>
      </c>
      <c r="AP35" s="258">
        <f t="shared" si="43"/>
        <v>0</v>
      </c>
      <c r="AS35" s="305" t="s">
        <v>310</v>
      </c>
      <c r="AT35" s="306" t="s">
        <v>311</v>
      </c>
      <c r="AU35" s="307" t="s">
        <v>157</v>
      </c>
      <c r="AV35" s="307">
        <v>86.441000000000003</v>
      </c>
      <c r="AW35" s="308">
        <v>98000</v>
      </c>
      <c r="AX35" s="309">
        <f t="shared" si="4"/>
        <v>8471218</v>
      </c>
      <c r="AY35" s="264">
        <f t="shared" si="44"/>
        <v>1</v>
      </c>
      <c r="AZ35" s="264">
        <f t="shared" si="45"/>
        <v>1</v>
      </c>
      <c r="BA35" s="264">
        <f t="shared" si="46"/>
        <v>1</v>
      </c>
      <c r="BB35" s="264">
        <f t="shared" si="47"/>
        <v>1</v>
      </c>
      <c r="BC35" s="264">
        <f t="shared" ref="BC35:BC42" si="291">IF(AW35&lt;=0,0,1)</f>
        <v>1</v>
      </c>
      <c r="BD35" s="264">
        <f t="shared" ref="BD35:BD42" si="292">IF(AX35&lt;=0,0,1)</f>
        <v>1</v>
      </c>
      <c r="BE35" s="264">
        <f t="shared" si="50"/>
        <v>1</v>
      </c>
      <c r="BF35" s="257">
        <f t="shared" si="51"/>
        <v>8471218</v>
      </c>
      <c r="BG35" s="258">
        <f t="shared" si="52"/>
        <v>0</v>
      </c>
      <c r="BJ35" s="305" t="s">
        <v>310</v>
      </c>
      <c r="BK35" s="306" t="s">
        <v>311</v>
      </c>
      <c r="BL35" s="307" t="s">
        <v>157</v>
      </c>
      <c r="BM35" s="307">
        <v>86.441000000000003</v>
      </c>
      <c r="BN35" s="308">
        <v>84700</v>
      </c>
      <c r="BO35" s="309">
        <f t="shared" si="6"/>
        <v>7321553</v>
      </c>
      <c r="BP35" s="264">
        <f t="shared" si="53"/>
        <v>1</v>
      </c>
      <c r="BQ35" s="264">
        <f t="shared" si="54"/>
        <v>1</v>
      </c>
      <c r="BR35" s="264">
        <f t="shared" si="55"/>
        <v>1</v>
      </c>
      <c r="BS35" s="264">
        <f t="shared" si="56"/>
        <v>1</v>
      </c>
      <c r="BT35" s="264">
        <f t="shared" ref="BT35:BT42" si="293">IF(BN35&lt;=0,0,1)</f>
        <v>1</v>
      </c>
      <c r="BU35" s="264">
        <f t="shared" ref="BU35:BU42" si="294">IF(BO35&lt;=0,0,1)</f>
        <v>1</v>
      </c>
      <c r="BV35" s="264">
        <f t="shared" ref="BV35:BV42" si="295">PRODUCT(BP35:BU35)</f>
        <v>1</v>
      </c>
      <c r="BW35" s="257">
        <f t="shared" si="60"/>
        <v>7321553</v>
      </c>
      <c r="BX35" s="258">
        <f t="shared" si="61"/>
        <v>0</v>
      </c>
      <c r="CA35" s="305" t="s">
        <v>310</v>
      </c>
      <c r="CB35" s="306" t="s">
        <v>311</v>
      </c>
      <c r="CC35" s="307" t="s">
        <v>157</v>
      </c>
      <c r="CD35" s="307">
        <v>86.441000000000003</v>
      </c>
      <c r="CE35" s="308">
        <v>75050</v>
      </c>
      <c r="CF35" s="309">
        <f t="shared" si="8"/>
        <v>6487397</v>
      </c>
      <c r="CG35" s="264">
        <f t="shared" si="62"/>
        <v>1</v>
      </c>
      <c r="CH35" s="264">
        <f t="shared" si="63"/>
        <v>1</v>
      </c>
      <c r="CI35" s="264">
        <f t="shared" si="64"/>
        <v>1</v>
      </c>
      <c r="CJ35" s="264">
        <f t="shared" si="65"/>
        <v>1</v>
      </c>
      <c r="CK35" s="264">
        <f t="shared" ref="CK35:CK42" si="296">IF(CE35&lt;=0,0,1)</f>
        <v>1</v>
      </c>
      <c r="CL35" s="264">
        <f t="shared" ref="CL35:CL42" si="297">IF(CF35&lt;=0,0,1)</f>
        <v>1</v>
      </c>
      <c r="CM35" s="264">
        <f t="shared" ref="CM35:CM42" si="298">PRODUCT(CG35:CL35)</f>
        <v>1</v>
      </c>
      <c r="CN35" s="257">
        <f t="shared" si="69"/>
        <v>6487397</v>
      </c>
      <c r="CO35" s="258">
        <f t="shared" si="70"/>
        <v>0</v>
      </c>
      <c r="CR35" s="305" t="s">
        <v>310</v>
      </c>
      <c r="CS35" s="306" t="s">
        <v>311</v>
      </c>
      <c r="CT35" s="307" t="s">
        <v>157</v>
      </c>
      <c r="CU35" s="307">
        <v>86.441000000000003</v>
      </c>
      <c r="CV35" s="308">
        <v>81200</v>
      </c>
      <c r="CW35" s="309">
        <f t="shared" si="10"/>
        <v>7019009</v>
      </c>
      <c r="CX35" s="264">
        <f t="shared" si="71"/>
        <v>1</v>
      </c>
      <c r="CY35" s="264">
        <f t="shared" si="72"/>
        <v>1</v>
      </c>
      <c r="CZ35" s="264">
        <f t="shared" si="73"/>
        <v>1</v>
      </c>
      <c r="DA35" s="264">
        <f t="shared" si="74"/>
        <v>1</v>
      </c>
      <c r="DB35" s="264">
        <f t="shared" ref="DB35:DB42" si="299">IF(CV35&lt;=0,0,1)</f>
        <v>1</v>
      </c>
      <c r="DC35" s="264">
        <f t="shared" ref="DC35:DC42" si="300">IF(CW35&lt;=0,0,1)</f>
        <v>1</v>
      </c>
      <c r="DD35" s="264">
        <f t="shared" ref="DD35:DD42" si="301">PRODUCT(CX35:DC35)</f>
        <v>1</v>
      </c>
      <c r="DE35" s="257">
        <f t="shared" si="78"/>
        <v>7019009</v>
      </c>
      <c r="DF35" s="258">
        <f t="shared" si="79"/>
        <v>0</v>
      </c>
      <c r="DI35" s="311" t="s">
        <v>310</v>
      </c>
      <c r="DJ35" s="306" t="s">
        <v>311</v>
      </c>
      <c r="DK35" s="312" t="s">
        <v>157</v>
      </c>
      <c r="DL35" s="312">
        <v>86.441000000000003</v>
      </c>
      <c r="DM35" s="313">
        <v>119000</v>
      </c>
      <c r="DN35" s="314">
        <f t="shared" si="12"/>
        <v>10286479</v>
      </c>
      <c r="DO35" s="264">
        <f t="shared" si="80"/>
        <v>1</v>
      </c>
      <c r="DP35" s="264">
        <f t="shared" si="81"/>
        <v>1</v>
      </c>
      <c r="DQ35" s="264">
        <f t="shared" si="82"/>
        <v>1</v>
      </c>
      <c r="DR35" s="264">
        <f t="shared" si="83"/>
        <v>1</v>
      </c>
      <c r="DS35" s="264">
        <f t="shared" ref="DS35:DS42" si="302">IF(DM35&lt;=0,0,1)</f>
        <v>1</v>
      </c>
      <c r="DT35" s="264">
        <f t="shared" ref="DT35:DT42" si="303">IF(DN35&lt;=0,0,1)</f>
        <v>1</v>
      </c>
      <c r="DU35" s="264">
        <f t="shared" ref="DU35:DU42" si="304">PRODUCT(DO35:DT35)</f>
        <v>1</v>
      </c>
      <c r="DV35" s="257">
        <f t="shared" si="87"/>
        <v>10286479</v>
      </c>
      <c r="DW35" s="258">
        <f t="shared" si="88"/>
        <v>0</v>
      </c>
      <c r="DZ35" s="305" t="s">
        <v>310</v>
      </c>
      <c r="EA35" s="306" t="s">
        <v>311</v>
      </c>
      <c r="EB35" s="307" t="s">
        <v>157</v>
      </c>
      <c r="EC35" s="307">
        <v>86.441000000000003</v>
      </c>
      <c r="ED35" s="308">
        <v>105000</v>
      </c>
      <c r="EE35" s="309">
        <f t="shared" si="14"/>
        <v>9076305</v>
      </c>
      <c r="EF35" s="264">
        <f t="shared" si="89"/>
        <v>1</v>
      </c>
      <c r="EG35" s="264">
        <f t="shared" si="90"/>
        <v>1</v>
      </c>
      <c r="EH35" s="264">
        <f t="shared" si="91"/>
        <v>1</v>
      </c>
      <c r="EI35" s="264">
        <f t="shared" si="92"/>
        <v>1</v>
      </c>
      <c r="EJ35" s="264">
        <f t="shared" ref="EJ35:EJ42" si="305">IF(ED35&lt;=0,0,1)</f>
        <v>1</v>
      </c>
      <c r="EK35" s="264">
        <f t="shared" ref="EK35:EK42" si="306">IF(EE35&lt;=0,0,1)</f>
        <v>1</v>
      </c>
      <c r="EL35" s="264">
        <f t="shared" ref="EL35:EL42" si="307">PRODUCT(EF35:EK35)</f>
        <v>1</v>
      </c>
      <c r="EM35" s="257">
        <f t="shared" si="96"/>
        <v>9076305</v>
      </c>
      <c r="EN35" s="258">
        <f t="shared" si="97"/>
        <v>0</v>
      </c>
      <c r="EQ35" s="305" t="s">
        <v>310</v>
      </c>
      <c r="ER35" s="306" t="s">
        <v>311</v>
      </c>
      <c r="ES35" s="307" t="s">
        <v>157</v>
      </c>
      <c r="ET35" s="307">
        <v>86.441000000000003</v>
      </c>
      <c r="EU35" s="308">
        <v>120000</v>
      </c>
      <c r="EV35" s="309">
        <f t="shared" si="16"/>
        <v>10372920</v>
      </c>
      <c r="EW35" s="264">
        <f t="shared" si="98"/>
        <v>1</v>
      </c>
      <c r="EX35" s="264">
        <f t="shared" si="99"/>
        <v>1</v>
      </c>
      <c r="EY35" s="264">
        <f t="shared" si="100"/>
        <v>1</v>
      </c>
      <c r="EZ35" s="264">
        <f t="shared" si="101"/>
        <v>1</v>
      </c>
      <c r="FA35" s="264">
        <f t="shared" ref="FA35:FA42" si="308">IF(EU35&lt;=0,0,1)</f>
        <v>1</v>
      </c>
      <c r="FB35" s="264">
        <f t="shared" ref="FB35:FB42" si="309">IF(EV35&lt;=0,0,1)</f>
        <v>1</v>
      </c>
      <c r="FC35" s="264">
        <f t="shared" ref="FC35:FC42" si="310">PRODUCT(EW35:FB35)</f>
        <v>1</v>
      </c>
      <c r="FD35" s="257">
        <f t="shared" si="105"/>
        <v>10372920</v>
      </c>
      <c r="FE35" s="258">
        <f t="shared" si="106"/>
        <v>0</v>
      </c>
      <c r="FH35" s="305" t="s">
        <v>310</v>
      </c>
      <c r="FI35" s="306" t="s">
        <v>311</v>
      </c>
      <c r="FJ35" s="307" t="s">
        <v>157</v>
      </c>
      <c r="FK35" s="307">
        <v>86.441000000000003</v>
      </c>
      <c r="FL35" s="308">
        <v>125000</v>
      </c>
      <c r="FM35" s="309">
        <f t="shared" si="18"/>
        <v>10805125</v>
      </c>
      <c r="FN35" s="264">
        <f t="shared" si="107"/>
        <v>1</v>
      </c>
      <c r="FO35" s="264">
        <f t="shared" si="108"/>
        <v>1</v>
      </c>
      <c r="FP35" s="264">
        <f t="shared" si="109"/>
        <v>1</v>
      </c>
      <c r="FQ35" s="264">
        <f t="shared" si="110"/>
        <v>1</v>
      </c>
      <c r="FR35" s="264">
        <f t="shared" ref="FR35:FR42" si="311">IF(FL35&lt;=0,0,1)</f>
        <v>1</v>
      </c>
      <c r="FS35" s="264">
        <f t="shared" ref="FS35:FS42" si="312">IF(FM35&lt;=0,0,1)</f>
        <v>1</v>
      </c>
      <c r="FT35" s="264">
        <f t="shared" ref="FT35:FT42" si="313">PRODUCT(FN35:FS35)</f>
        <v>1</v>
      </c>
      <c r="FU35" s="257">
        <f t="shared" si="114"/>
        <v>10805125</v>
      </c>
      <c r="FV35" s="258">
        <f t="shared" si="115"/>
        <v>0</v>
      </c>
      <c r="FY35" s="305" t="s">
        <v>310</v>
      </c>
      <c r="FZ35" s="306" t="s">
        <v>311</v>
      </c>
      <c r="GA35" s="307" t="s">
        <v>157</v>
      </c>
      <c r="GB35" s="307">
        <v>86.441000000000003</v>
      </c>
      <c r="GC35" s="308">
        <v>150000</v>
      </c>
      <c r="GD35" s="309">
        <f t="shared" si="20"/>
        <v>12966150</v>
      </c>
      <c r="GE35" s="264">
        <f t="shared" si="116"/>
        <v>1</v>
      </c>
      <c r="GF35" s="264">
        <f t="shared" si="117"/>
        <v>1</v>
      </c>
      <c r="GG35" s="264">
        <f t="shared" si="118"/>
        <v>1</v>
      </c>
      <c r="GH35" s="264">
        <f t="shared" si="119"/>
        <v>1</v>
      </c>
      <c r="GI35" s="264">
        <f t="shared" ref="GI35:GI42" si="314">IF(GC35&lt;=0,0,1)</f>
        <v>1</v>
      </c>
      <c r="GJ35" s="264">
        <f t="shared" ref="GJ35:GJ42" si="315">IF(GD35&lt;=0,0,1)</f>
        <v>1</v>
      </c>
      <c r="GK35" s="264">
        <f t="shared" ref="GK35:GK42" si="316">PRODUCT(GE35:GJ35)</f>
        <v>1</v>
      </c>
      <c r="GL35" s="257">
        <f t="shared" si="123"/>
        <v>12966150</v>
      </c>
      <c r="GM35" s="258">
        <f t="shared" si="124"/>
        <v>0</v>
      </c>
      <c r="GP35" s="305" t="s">
        <v>310</v>
      </c>
      <c r="GQ35" s="306" t="s">
        <v>311</v>
      </c>
      <c r="GR35" s="307" t="s">
        <v>157</v>
      </c>
      <c r="GS35" s="307">
        <v>86.441000000000003</v>
      </c>
      <c r="GT35" s="308">
        <v>121300</v>
      </c>
      <c r="GU35" s="309">
        <f t="shared" si="22"/>
        <v>10485293</v>
      </c>
      <c r="GV35" s="264">
        <f t="shared" si="125"/>
        <v>1</v>
      </c>
      <c r="GW35" s="264">
        <f t="shared" si="126"/>
        <v>1</v>
      </c>
      <c r="GX35" s="264">
        <f t="shared" si="127"/>
        <v>1</v>
      </c>
      <c r="GY35" s="264">
        <f t="shared" si="128"/>
        <v>1</v>
      </c>
      <c r="GZ35" s="264">
        <f t="shared" ref="GZ35:GZ42" si="317">IF(GT35&lt;=0,0,1)</f>
        <v>1</v>
      </c>
      <c r="HA35" s="264">
        <f t="shared" ref="HA35:HA42" si="318">IF(GU35&lt;=0,0,1)</f>
        <v>1</v>
      </c>
      <c r="HB35" s="264">
        <f t="shared" ref="HB35:HB42" si="319">PRODUCT(GV35:HA35)</f>
        <v>1</v>
      </c>
      <c r="HC35" s="257">
        <f t="shared" si="132"/>
        <v>10485293</v>
      </c>
      <c r="HD35" s="258">
        <f t="shared" si="133"/>
        <v>0</v>
      </c>
      <c r="HG35" s="305" t="s">
        <v>310</v>
      </c>
      <c r="HH35" s="306" t="s">
        <v>311</v>
      </c>
      <c r="HI35" s="307" t="s">
        <v>157</v>
      </c>
      <c r="HJ35" s="307">
        <v>86.441000000000003</v>
      </c>
      <c r="HK35" s="308">
        <v>82454</v>
      </c>
      <c r="HL35" s="309">
        <f t="shared" si="24"/>
        <v>7127406</v>
      </c>
      <c r="HM35" s="264">
        <f t="shared" si="134"/>
        <v>1</v>
      </c>
      <c r="HN35" s="264">
        <f t="shared" si="135"/>
        <v>1</v>
      </c>
      <c r="HO35" s="264">
        <f t="shared" si="136"/>
        <v>1</v>
      </c>
      <c r="HP35" s="264">
        <f t="shared" si="137"/>
        <v>1</v>
      </c>
      <c r="HQ35" s="264">
        <f t="shared" ref="HQ35:HQ42" si="320">IF(HK35&lt;=0,0,1)</f>
        <v>1</v>
      </c>
      <c r="HR35" s="264">
        <f t="shared" ref="HR35:HR42" si="321">IF(HL35&lt;=0,0,1)</f>
        <v>1</v>
      </c>
      <c r="HS35" s="264">
        <f t="shared" ref="HS35:HS42" si="322">PRODUCT(HM35:HR35)</f>
        <v>1</v>
      </c>
      <c r="HT35" s="257">
        <f t="shared" si="141"/>
        <v>7127406</v>
      </c>
      <c r="HU35" s="258">
        <f t="shared" si="142"/>
        <v>0</v>
      </c>
    </row>
    <row r="36" spans="3:229" ht="53.25" customHeight="1" outlineLevel="2">
      <c r="C36" s="305" t="s">
        <v>312</v>
      </c>
      <c r="D36" s="306" t="s">
        <v>313</v>
      </c>
      <c r="E36" s="316" t="s">
        <v>157</v>
      </c>
      <c r="F36" s="316">
        <v>24.450000000000003</v>
      </c>
      <c r="G36" s="308">
        <v>0</v>
      </c>
      <c r="H36" s="309">
        <f t="shared" si="0"/>
        <v>0</v>
      </c>
      <c r="K36" s="305" t="s">
        <v>312</v>
      </c>
      <c r="L36" s="306" t="s">
        <v>313</v>
      </c>
      <c r="M36" s="316" t="s">
        <v>157</v>
      </c>
      <c r="N36" s="316">
        <v>24.450000000000003</v>
      </c>
      <c r="O36" s="308">
        <v>54600</v>
      </c>
      <c r="P36" s="310">
        <f t="shared" si="1"/>
        <v>1334970</v>
      </c>
      <c r="Q36" s="180">
        <f t="shared" si="26"/>
        <v>1</v>
      </c>
      <c r="R36" s="180">
        <f t="shared" si="27"/>
        <v>1</v>
      </c>
      <c r="S36" s="180">
        <f t="shared" si="28"/>
        <v>1</v>
      </c>
      <c r="T36" s="180">
        <f t="shared" si="29"/>
        <v>1</v>
      </c>
      <c r="U36" s="264">
        <f t="shared" si="30"/>
        <v>1</v>
      </c>
      <c r="V36" s="264">
        <f t="shared" si="31"/>
        <v>1</v>
      </c>
      <c r="W36" s="264">
        <f t="shared" si="32"/>
        <v>1</v>
      </c>
      <c r="X36" s="257">
        <f t="shared" si="33"/>
        <v>1334970</v>
      </c>
      <c r="Y36" s="258">
        <f t="shared" si="34"/>
        <v>0</v>
      </c>
      <c r="AB36" s="305" t="s">
        <v>312</v>
      </c>
      <c r="AC36" s="306" t="s">
        <v>313</v>
      </c>
      <c r="AD36" s="316" t="s">
        <v>157</v>
      </c>
      <c r="AE36" s="316">
        <v>24.450000000000003</v>
      </c>
      <c r="AF36" s="308">
        <v>40000</v>
      </c>
      <c r="AG36" s="309">
        <f t="shared" si="2"/>
        <v>978000</v>
      </c>
      <c r="AH36" s="264">
        <f t="shared" si="35"/>
        <v>1</v>
      </c>
      <c r="AI36" s="264">
        <f t="shared" si="36"/>
        <v>1</v>
      </c>
      <c r="AJ36" s="264">
        <f t="shared" si="37"/>
        <v>1</v>
      </c>
      <c r="AK36" s="264">
        <f t="shared" si="38"/>
        <v>1</v>
      </c>
      <c r="AL36" s="264">
        <f t="shared" si="289"/>
        <v>1</v>
      </c>
      <c r="AM36" s="264">
        <f t="shared" si="290"/>
        <v>1</v>
      </c>
      <c r="AN36" s="264">
        <f t="shared" si="41"/>
        <v>1</v>
      </c>
      <c r="AO36" s="257">
        <f t="shared" si="42"/>
        <v>978000</v>
      </c>
      <c r="AP36" s="258">
        <f t="shared" si="43"/>
        <v>0</v>
      </c>
      <c r="AS36" s="305" t="s">
        <v>312</v>
      </c>
      <c r="AT36" s="306" t="s">
        <v>313</v>
      </c>
      <c r="AU36" s="316" t="s">
        <v>157</v>
      </c>
      <c r="AV36" s="316">
        <v>24.450000000000003</v>
      </c>
      <c r="AW36" s="308">
        <v>32000</v>
      </c>
      <c r="AX36" s="309">
        <f t="shared" si="4"/>
        <v>782400</v>
      </c>
      <c r="AY36" s="264">
        <f t="shared" si="44"/>
        <v>1</v>
      </c>
      <c r="AZ36" s="264">
        <f t="shared" si="45"/>
        <v>1</v>
      </c>
      <c r="BA36" s="264">
        <f t="shared" si="46"/>
        <v>1</v>
      </c>
      <c r="BB36" s="264">
        <f t="shared" si="47"/>
        <v>1</v>
      </c>
      <c r="BC36" s="264">
        <f t="shared" si="291"/>
        <v>1</v>
      </c>
      <c r="BD36" s="264">
        <f t="shared" si="292"/>
        <v>1</v>
      </c>
      <c r="BE36" s="264">
        <f t="shared" si="50"/>
        <v>1</v>
      </c>
      <c r="BF36" s="257">
        <f t="shared" si="51"/>
        <v>782400</v>
      </c>
      <c r="BG36" s="258">
        <f t="shared" si="52"/>
        <v>0</v>
      </c>
      <c r="BJ36" s="305" t="s">
        <v>312</v>
      </c>
      <c r="BK36" s="306" t="s">
        <v>313</v>
      </c>
      <c r="BL36" s="316" t="s">
        <v>157</v>
      </c>
      <c r="BM36" s="316">
        <v>24.450000000000003</v>
      </c>
      <c r="BN36" s="308">
        <v>54400</v>
      </c>
      <c r="BO36" s="309">
        <f t="shared" si="6"/>
        <v>1330080</v>
      </c>
      <c r="BP36" s="264">
        <f t="shared" si="53"/>
        <v>1</v>
      </c>
      <c r="BQ36" s="264">
        <f t="shared" si="54"/>
        <v>1</v>
      </c>
      <c r="BR36" s="264">
        <f t="shared" si="55"/>
        <v>1</v>
      </c>
      <c r="BS36" s="264">
        <f t="shared" si="56"/>
        <v>1</v>
      </c>
      <c r="BT36" s="264">
        <f t="shared" si="293"/>
        <v>1</v>
      </c>
      <c r="BU36" s="264">
        <f t="shared" si="294"/>
        <v>1</v>
      </c>
      <c r="BV36" s="264">
        <f t="shared" si="295"/>
        <v>1</v>
      </c>
      <c r="BW36" s="257">
        <f t="shared" si="60"/>
        <v>1330080</v>
      </c>
      <c r="BX36" s="258">
        <f t="shared" si="61"/>
        <v>0</v>
      </c>
      <c r="CA36" s="305" t="s">
        <v>312</v>
      </c>
      <c r="CB36" s="306" t="s">
        <v>313</v>
      </c>
      <c r="CC36" s="316" t="s">
        <v>157</v>
      </c>
      <c r="CD36" s="316">
        <v>24.450000000000003</v>
      </c>
      <c r="CE36" s="308">
        <v>36340</v>
      </c>
      <c r="CF36" s="309">
        <f t="shared" si="8"/>
        <v>888513</v>
      </c>
      <c r="CG36" s="264">
        <f t="shared" si="62"/>
        <v>1</v>
      </c>
      <c r="CH36" s="264">
        <f t="shared" si="63"/>
        <v>1</v>
      </c>
      <c r="CI36" s="264">
        <f t="shared" si="64"/>
        <v>1</v>
      </c>
      <c r="CJ36" s="264">
        <f t="shared" si="65"/>
        <v>1</v>
      </c>
      <c r="CK36" s="264">
        <f t="shared" si="296"/>
        <v>1</v>
      </c>
      <c r="CL36" s="264">
        <f t="shared" si="297"/>
        <v>1</v>
      </c>
      <c r="CM36" s="264">
        <f t="shared" si="298"/>
        <v>1</v>
      </c>
      <c r="CN36" s="257">
        <f t="shared" si="69"/>
        <v>888513</v>
      </c>
      <c r="CO36" s="258">
        <f t="shared" si="70"/>
        <v>0</v>
      </c>
      <c r="CR36" s="305" t="s">
        <v>312</v>
      </c>
      <c r="CS36" s="306" t="s">
        <v>313</v>
      </c>
      <c r="CT36" s="316" t="s">
        <v>157</v>
      </c>
      <c r="CU36" s="316">
        <v>24.450000000000003</v>
      </c>
      <c r="CV36" s="308">
        <v>59000</v>
      </c>
      <c r="CW36" s="309">
        <f t="shared" si="10"/>
        <v>1442550</v>
      </c>
      <c r="CX36" s="264">
        <f t="shared" si="71"/>
        <v>1</v>
      </c>
      <c r="CY36" s="264">
        <f t="shared" si="72"/>
        <v>1</v>
      </c>
      <c r="CZ36" s="264">
        <f t="shared" si="73"/>
        <v>1</v>
      </c>
      <c r="DA36" s="264">
        <f t="shared" si="74"/>
        <v>1</v>
      </c>
      <c r="DB36" s="264">
        <f t="shared" si="299"/>
        <v>1</v>
      </c>
      <c r="DC36" s="264">
        <f t="shared" si="300"/>
        <v>1</v>
      </c>
      <c r="DD36" s="264">
        <f t="shared" si="301"/>
        <v>1</v>
      </c>
      <c r="DE36" s="257">
        <f t="shared" si="78"/>
        <v>1442550</v>
      </c>
      <c r="DF36" s="258">
        <f t="shared" si="79"/>
        <v>0</v>
      </c>
      <c r="DI36" s="311" t="s">
        <v>312</v>
      </c>
      <c r="DJ36" s="306" t="s">
        <v>313</v>
      </c>
      <c r="DK36" s="317" t="s">
        <v>157</v>
      </c>
      <c r="DL36" s="317">
        <v>24.450000000000003</v>
      </c>
      <c r="DM36" s="313">
        <v>41000</v>
      </c>
      <c r="DN36" s="314">
        <f t="shared" si="12"/>
        <v>1002450</v>
      </c>
      <c r="DO36" s="264">
        <f t="shared" si="80"/>
        <v>1</v>
      </c>
      <c r="DP36" s="264">
        <f t="shared" si="81"/>
        <v>1</v>
      </c>
      <c r="DQ36" s="264">
        <f t="shared" si="82"/>
        <v>1</v>
      </c>
      <c r="DR36" s="264">
        <f t="shared" si="83"/>
        <v>1</v>
      </c>
      <c r="DS36" s="264">
        <f t="shared" si="302"/>
        <v>1</v>
      </c>
      <c r="DT36" s="264">
        <f t="shared" si="303"/>
        <v>1</v>
      </c>
      <c r="DU36" s="264">
        <f t="shared" si="304"/>
        <v>1</v>
      </c>
      <c r="DV36" s="257">
        <f t="shared" si="87"/>
        <v>1002450</v>
      </c>
      <c r="DW36" s="258">
        <f t="shared" si="88"/>
        <v>0</v>
      </c>
      <c r="DZ36" s="305" t="s">
        <v>312</v>
      </c>
      <c r="EA36" s="306" t="s">
        <v>313</v>
      </c>
      <c r="EB36" s="316" t="s">
        <v>157</v>
      </c>
      <c r="EC36" s="316">
        <v>24.450000000000003</v>
      </c>
      <c r="ED36" s="308">
        <v>90000</v>
      </c>
      <c r="EE36" s="309">
        <f t="shared" si="14"/>
        <v>2200500</v>
      </c>
      <c r="EF36" s="264">
        <f t="shared" si="89"/>
        <v>1</v>
      </c>
      <c r="EG36" s="264">
        <f t="shared" si="90"/>
        <v>1</v>
      </c>
      <c r="EH36" s="264">
        <f t="shared" si="91"/>
        <v>1</v>
      </c>
      <c r="EI36" s="264">
        <f t="shared" si="92"/>
        <v>1</v>
      </c>
      <c r="EJ36" s="264">
        <f t="shared" si="305"/>
        <v>1</v>
      </c>
      <c r="EK36" s="264">
        <f t="shared" si="306"/>
        <v>1</v>
      </c>
      <c r="EL36" s="264">
        <f t="shared" si="307"/>
        <v>1</v>
      </c>
      <c r="EM36" s="257">
        <f t="shared" si="96"/>
        <v>2200500</v>
      </c>
      <c r="EN36" s="258">
        <f t="shared" si="97"/>
        <v>0</v>
      </c>
      <c r="EQ36" s="305" t="s">
        <v>312</v>
      </c>
      <c r="ER36" s="306" t="s">
        <v>313</v>
      </c>
      <c r="ES36" s="316" t="s">
        <v>157</v>
      </c>
      <c r="ET36" s="316">
        <v>24.450000000000003</v>
      </c>
      <c r="EU36" s="308">
        <v>42000</v>
      </c>
      <c r="EV36" s="309">
        <f t="shared" si="16"/>
        <v>1026900</v>
      </c>
      <c r="EW36" s="264">
        <f t="shared" si="98"/>
        <v>1</v>
      </c>
      <c r="EX36" s="264">
        <f t="shared" si="99"/>
        <v>1</v>
      </c>
      <c r="EY36" s="264">
        <f t="shared" si="100"/>
        <v>1</v>
      </c>
      <c r="EZ36" s="264">
        <f t="shared" si="101"/>
        <v>1</v>
      </c>
      <c r="FA36" s="264">
        <f t="shared" si="308"/>
        <v>1</v>
      </c>
      <c r="FB36" s="264">
        <f t="shared" si="309"/>
        <v>1</v>
      </c>
      <c r="FC36" s="264">
        <f t="shared" si="310"/>
        <v>1</v>
      </c>
      <c r="FD36" s="257">
        <f t="shared" si="105"/>
        <v>1026900</v>
      </c>
      <c r="FE36" s="258">
        <f t="shared" si="106"/>
        <v>0</v>
      </c>
      <c r="FH36" s="305" t="s">
        <v>312</v>
      </c>
      <c r="FI36" s="306" t="s">
        <v>313</v>
      </c>
      <c r="FJ36" s="316" t="s">
        <v>157</v>
      </c>
      <c r="FK36" s="316">
        <v>24.450000000000003</v>
      </c>
      <c r="FL36" s="308">
        <v>40000</v>
      </c>
      <c r="FM36" s="309">
        <f t="shared" si="18"/>
        <v>978000</v>
      </c>
      <c r="FN36" s="264">
        <f t="shared" si="107"/>
        <v>1</v>
      </c>
      <c r="FO36" s="264">
        <f t="shared" si="108"/>
        <v>1</v>
      </c>
      <c r="FP36" s="264">
        <f t="shared" si="109"/>
        <v>1</v>
      </c>
      <c r="FQ36" s="264">
        <f t="shared" si="110"/>
        <v>1</v>
      </c>
      <c r="FR36" s="264">
        <f t="shared" si="311"/>
        <v>1</v>
      </c>
      <c r="FS36" s="264">
        <f t="shared" si="312"/>
        <v>1</v>
      </c>
      <c r="FT36" s="264">
        <f t="shared" si="313"/>
        <v>1</v>
      </c>
      <c r="FU36" s="257">
        <f t="shared" si="114"/>
        <v>978000</v>
      </c>
      <c r="FV36" s="258">
        <f t="shared" si="115"/>
        <v>0</v>
      </c>
      <c r="FY36" s="305" t="s">
        <v>312</v>
      </c>
      <c r="FZ36" s="306" t="s">
        <v>313</v>
      </c>
      <c r="GA36" s="316" t="s">
        <v>157</v>
      </c>
      <c r="GB36" s="316">
        <v>24.450000000000003</v>
      </c>
      <c r="GC36" s="308">
        <v>55000</v>
      </c>
      <c r="GD36" s="309">
        <f t="shared" si="20"/>
        <v>1344750</v>
      </c>
      <c r="GE36" s="264">
        <f t="shared" si="116"/>
        <v>1</v>
      </c>
      <c r="GF36" s="264">
        <f t="shared" si="117"/>
        <v>1</v>
      </c>
      <c r="GG36" s="264">
        <f t="shared" si="118"/>
        <v>1</v>
      </c>
      <c r="GH36" s="264">
        <f t="shared" si="119"/>
        <v>1</v>
      </c>
      <c r="GI36" s="264">
        <f t="shared" si="314"/>
        <v>1</v>
      </c>
      <c r="GJ36" s="264">
        <f t="shared" si="315"/>
        <v>1</v>
      </c>
      <c r="GK36" s="264">
        <f t="shared" si="316"/>
        <v>1</v>
      </c>
      <c r="GL36" s="257">
        <f t="shared" si="123"/>
        <v>1344750</v>
      </c>
      <c r="GM36" s="258">
        <f t="shared" si="124"/>
        <v>0</v>
      </c>
      <c r="GP36" s="305" t="s">
        <v>312</v>
      </c>
      <c r="GQ36" s="306" t="s">
        <v>313</v>
      </c>
      <c r="GR36" s="316" t="s">
        <v>157</v>
      </c>
      <c r="GS36" s="316">
        <v>24.450000000000003</v>
      </c>
      <c r="GT36" s="308">
        <v>38900</v>
      </c>
      <c r="GU36" s="309">
        <f t="shared" si="22"/>
        <v>951105</v>
      </c>
      <c r="GV36" s="264">
        <f t="shared" si="125"/>
        <v>1</v>
      </c>
      <c r="GW36" s="264">
        <f t="shared" si="126"/>
        <v>1</v>
      </c>
      <c r="GX36" s="264">
        <f t="shared" si="127"/>
        <v>1</v>
      </c>
      <c r="GY36" s="264">
        <f t="shared" si="128"/>
        <v>1</v>
      </c>
      <c r="GZ36" s="264">
        <f t="shared" si="317"/>
        <v>1</v>
      </c>
      <c r="HA36" s="264">
        <f t="shared" si="318"/>
        <v>1</v>
      </c>
      <c r="HB36" s="264">
        <f t="shared" si="319"/>
        <v>1</v>
      </c>
      <c r="HC36" s="257">
        <f t="shared" si="132"/>
        <v>951105</v>
      </c>
      <c r="HD36" s="258">
        <f t="shared" si="133"/>
        <v>0</v>
      </c>
      <c r="HG36" s="305" t="s">
        <v>312</v>
      </c>
      <c r="HH36" s="306" t="s">
        <v>313</v>
      </c>
      <c r="HI36" s="316" t="s">
        <v>157</v>
      </c>
      <c r="HJ36" s="316">
        <v>24.450000000000003</v>
      </c>
      <c r="HK36" s="318">
        <v>56348</v>
      </c>
      <c r="HL36" s="309">
        <f t="shared" si="24"/>
        <v>1377709</v>
      </c>
      <c r="HM36" s="264">
        <f t="shared" si="134"/>
        <v>1</v>
      </c>
      <c r="HN36" s="264">
        <f t="shared" si="135"/>
        <v>1</v>
      </c>
      <c r="HO36" s="264">
        <f t="shared" si="136"/>
        <v>1</v>
      </c>
      <c r="HP36" s="264">
        <f t="shared" si="137"/>
        <v>1</v>
      </c>
      <c r="HQ36" s="264">
        <f t="shared" si="320"/>
        <v>1</v>
      </c>
      <c r="HR36" s="264">
        <f t="shared" si="321"/>
        <v>1</v>
      </c>
      <c r="HS36" s="264">
        <f t="shared" si="322"/>
        <v>1</v>
      </c>
      <c r="HT36" s="257">
        <f t="shared" si="141"/>
        <v>1377709</v>
      </c>
      <c r="HU36" s="258">
        <f t="shared" si="142"/>
        <v>0</v>
      </c>
    </row>
    <row r="37" spans="3:229" ht="72" customHeight="1" outlineLevel="2">
      <c r="C37" s="305" t="s">
        <v>314</v>
      </c>
      <c r="D37" s="306" t="s">
        <v>315</v>
      </c>
      <c r="E37" s="316" t="s">
        <v>157</v>
      </c>
      <c r="F37" s="316">
        <v>116.3</v>
      </c>
      <c r="G37" s="308">
        <v>0</v>
      </c>
      <c r="H37" s="309">
        <f t="shared" si="0"/>
        <v>0</v>
      </c>
      <c r="K37" s="305" t="s">
        <v>314</v>
      </c>
      <c r="L37" s="306" t="s">
        <v>315</v>
      </c>
      <c r="M37" s="316" t="s">
        <v>157</v>
      </c>
      <c r="N37" s="316">
        <v>116.3</v>
      </c>
      <c r="O37" s="308">
        <v>10900</v>
      </c>
      <c r="P37" s="310">
        <f t="shared" si="1"/>
        <v>1267670</v>
      </c>
      <c r="Q37" s="180">
        <f t="shared" si="26"/>
        <v>1</v>
      </c>
      <c r="R37" s="180">
        <f t="shared" si="27"/>
        <v>1</v>
      </c>
      <c r="S37" s="180">
        <f t="shared" si="28"/>
        <v>1</v>
      </c>
      <c r="T37" s="180">
        <f t="shared" si="29"/>
        <v>1</v>
      </c>
      <c r="U37" s="264">
        <f t="shared" si="30"/>
        <v>1</v>
      </c>
      <c r="V37" s="264">
        <f t="shared" si="31"/>
        <v>1</v>
      </c>
      <c r="W37" s="264">
        <f t="shared" si="32"/>
        <v>1</v>
      </c>
      <c r="X37" s="257">
        <f t="shared" si="33"/>
        <v>1267670</v>
      </c>
      <c r="Y37" s="258">
        <f t="shared" si="34"/>
        <v>0</v>
      </c>
      <c r="AB37" s="305" t="s">
        <v>314</v>
      </c>
      <c r="AC37" s="306" t="s">
        <v>315</v>
      </c>
      <c r="AD37" s="316" t="s">
        <v>157</v>
      </c>
      <c r="AE37" s="316">
        <v>116.3</v>
      </c>
      <c r="AF37" s="308">
        <v>16000</v>
      </c>
      <c r="AG37" s="309">
        <f t="shared" si="2"/>
        <v>1860800</v>
      </c>
      <c r="AH37" s="264">
        <f t="shared" si="35"/>
        <v>1</v>
      </c>
      <c r="AI37" s="264">
        <f t="shared" si="36"/>
        <v>1</v>
      </c>
      <c r="AJ37" s="264">
        <f t="shared" si="37"/>
        <v>1</v>
      </c>
      <c r="AK37" s="264">
        <f t="shared" si="38"/>
        <v>1</v>
      </c>
      <c r="AL37" s="264">
        <f t="shared" si="289"/>
        <v>1</v>
      </c>
      <c r="AM37" s="264">
        <f t="shared" si="290"/>
        <v>1</v>
      </c>
      <c r="AN37" s="264">
        <f t="shared" si="41"/>
        <v>1</v>
      </c>
      <c r="AO37" s="257">
        <f t="shared" si="42"/>
        <v>1860800</v>
      </c>
      <c r="AP37" s="258">
        <f t="shared" si="43"/>
        <v>0</v>
      </c>
      <c r="AS37" s="305" t="s">
        <v>314</v>
      </c>
      <c r="AT37" s="306" t="s">
        <v>315</v>
      </c>
      <c r="AU37" s="316" t="s">
        <v>157</v>
      </c>
      <c r="AV37" s="316">
        <v>116.3</v>
      </c>
      <c r="AW37" s="308">
        <v>16500</v>
      </c>
      <c r="AX37" s="309">
        <f t="shared" si="4"/>
        <v>1918950</v>
      </c>
      <c r="AY37" s="264">
        <f t="shared" si="44"/>
        <v>1</v>
      </c>
      <c r="AZ37" s="264">
        <f t="shared" si="45"/>
        <v>1</v>
      </c>
      <c r="BA37" s="264">
        <f t="shared" si="46"/>
        <v>1</v>
      </c>
      <c r="BB37" s="264">
        <f t="shared" si="47"/>
        <v>1</v>
      </c>
      <c r="BC37" s="264">
        <f t="shared" si="291"/>
        <v>1</v>
      </c>
      <c r="BD37" s="264">
        <f t="shared" si="292"/>
        <v>1</v>
      </c>
      <c r="BE37" s="264">
        <f t="shared" si="50"/>
        <v>1</v>
      </c>
      <c r="BF37" s="257">
        <f t="shared" si="51"/>
        <v>1918950</v>
      </c>
      <c r="BG37" s="258">
        <f t="shared" si="52"/>
        <v>0</v>
      </c>
      <c r="BJ37" s="305" t="s">
        <v>314</v>
      </c>
      <c r="BK37" s="306" t="s">
        <v>315</v>
      </c>
      <c r="BL37" s="316" t="s">
        <v>157</v>
      </c>
      <c r="BM37" s="316">
        <v>116.3</v>
      </c>
      <c r="BN37" s="308">
        <v>15500</v>
      </c>
      <c r="BO37" s="309">
        <f t="shared" si="6"/>
        <v>1802650</v>
      </c>
      <c r="BP37" s="264">
        <f t="shared" si="53"/>
        <v>1</v>
      </c>
      <c r="BQ37" s="264">
        <f t="shared" si="54"/>
        <v>1</v>
      </c>
      <c r="BR37" s="264">
        <f t="shared" si="55"/>
        <v>1</v>
      </c>
      <c r="BS37" s="264">
        <f t="shared" si="56"/>
        <v>1</v>
      </c>
      <c r="BT37" s="264">
        <f t="shared" si="293"/>
        <v>1</v>
      </c>
      <c r="BU37" s="264">
        <f t="shared" si="294"/>
        <v>1</v>
      </c>
      <c r="BV37" s="264">
        <f t="shared" si="295"/>
        <v>1</v>
      </c>
      <c r="BW37" s="257">
        <f t="shared" si="60"/>
        <v>1802650</v>
      </c>
      <c r="BX37" s="258">
        <f t="shared" si="61"/>
        <v>0</v>
      </c>
      <c r="CA37" s="305" t="s">
        <v>314</v>
      </c>
      <c r="CB37" s="306" t="s">
        <v>315</v>
      </c>
      <c r="CC37" s="316" t="s">
        <v>157</v>
      </c>
      <c r="CD37" s="316">
        <v>116.3</v>
      </c>
      <c r="CE37" s="308">
        <v>14931</v>
      </c>
      <c r="CF37" s="309">
        <f t="shared" si="8"/>
        <v>1736475</v>
      </c>
      <c r="CG37" s="264">
        <f t="shared" si="62"/>
        <v>1</v>
      </c>
      <c r="CH37" s="264">
        <f t="shared" si="63"/>
        <v>1</v>
      </c>
      <c r="CI37" s="264">
        <f t="shared" si="64"/>
        <v>1</v>
      </c>
      <c r="CJ37" s="264">
        <f t="shared" si="65"/>
        <v>1</v>
      </c>
      <c r="CK37" s="264">
        <f t="shared" si="296"/>
        <v>1</v>
      </c>
      <c r="CL37" s="264">
        <f t="shared" si="297"/>
        <v>1</v>
      </c>
      <c r="CM37" s="264">
        <f t="shared" si="298"/>
        <v>1</v>
      </c>
      <c r="CN37" s="257">
        <f t="shared" si="69"/>
        <v>1736475</v>
      </c>
      <c r="CO37" s="258">
        <f t="shared" si="70"/>
        <v>0</v>
      </c>
      <c r="CR37" s="305" t="s">
        <v>314</v>
      </c>
      <c r="CS37" s="306" t="s">
        <v>315</v>
      </c>
      <c r="CT37" s="316" t="s">
        <v>157</v>
      </c>
      <c r="CU37" s="316">
        <v>116.3</v>
      </c>
      <c r="CV37" s="308">
        <v>17000</v>
      </c>
      <c r="CW37" s="309">
        <f t="shared" si="10"/>
        <v>1977100</v>
      </c>
      <c r="CX37" s="264">
        <f t="shared" si="71"/>
        <v>1</v>
      </c>
      <c r="CY37" s="264">
        <f t="shared" si="72"/>
        <v>1</v>
      </c>
      <c r="CZ37" s="264">
        <f t="shared" si="73"/>
        <v>1</v>
      </c>
      <c r="DA37" s="264">
        <f t="shared" si="74"/>
        <v>1</v>
      </c>
      <c r="DB37" s="264">
        <f t="shared" si="299"/>
        <v>1</v>
      </c>
      <c r="DC37" s="264">
        <f t="shared" si="300"/>
        <v>1</v>
      </c>
      <c r="DD37" s="264">
        <f t="shared" si="301"/>
        <v>1</v>
      </c>
      <c r="DE37" s="257">
        <f t="shared" si="78"/>
        <v>1977100</v>
      </c>
      <c r="DF37" s="258">
        <f t="shared" si="79"/>
        <v>0</v>
      </c>
      <c r="DI37" s="311" t="s">
        <v>314</v>
      </c>
      <c r="DJ37" s="306" t="s">
        <v>315</v>
      </c>
      <c r="DK37" s="317" t="s">
        <v>157</v>
      </c>
      <c r="DL37" s="317">
        <v>116.3</v>
      </c>
      <c r="DM37" s="313">
        <v>11000</v>
      </c>
      <c r="DN37" s="314">
        <f t="shared" si="12"/>
        <v>1279300</v>
      </c>
      <c r="DO37" s="264">
        <f t="shared" si="80"/>
        <v>1</v>
      </c>
      <c r="DP37" s="264">
        <f t="shared" si="81"/>
        <v>1</v>
      </c>
      <c r="DQ37" s="264">
        <f t="shared" si="82"/>
        <v>1</v>
      </c>
      <c r="DR37" s="264">
        <f t="shared" si="83"/>
        <v>1</v>
      </c>
      <c r="DS37" s="264">
        <f t="shared" si="302"/>
        <v>1</v>
      </c>
      <c r="DT37" s="264">
        <f t="shared" si="303"/>
        <v>1</v>
      </c>
      <c r="DU37" s="264">
        <f t="shared" si="304"/>
        <v>1</v>
      </c>
      <c r="DV37" s="257">
        <f t="shared" si="87"/>
        <v>1279300</v>
      </c>
      <c r="DW37" s="258">
        <f t="shared" si="88"/>
        <v>0</v>
      </c>
      <c r="DZ37" s="305" t="s">
        <v>314</v>
      </c>
      <c r="EA37" s="306" t="s">
        <v>315</v>
      </c>
      <c r="EB37" s="316" t="s">
        <v>157</v>
      </c>
      <c r="EC37" s="316">
        <v>116.3</v>
      </c>
      <c r="ED37" s="308">
        <v>15000</v>
      </c>
      <c r="EE37" s="309">
        <f t="shared" si="14"/>
        <v>1744500</v>
      </c>
      <c r="EF37" s="264">
        <f t="shared" si="89"/>
        <v>1</v>
      </c>
      <c r="EG37" s="264">
        <f t="shared" si="90"/>
        <v>1</v>
      </c>
      <c r="EH37" s="264">
        <f t="shared" si="91"/>
        <v>1</v>
      </c>
      <c r="EI37" s="264">
        <f t="shared" si="92"/>
        <v>1</v>
      </c>
      <c r="EJ37" s="264">
        <f t="shared" si="305"/>
        <v>1</v>
      </c>
      <c r="EK37" s="264">
        <f t="shared" si="306"/>
        <v>1</v>
      </c>
      <c r="EL37" s="264">
        <f t="shared" si="307"/>
        <v>1</v>
      </c>
      <c r="EM37" s="257">
        <f t="shared" si="96"/>
        <v>1744500</v>
      </c>
      <c r="EN37" s="258">
        <f t="shared" si="97"/>
        <v>0</v>
      </c>
      <c r="EQ37" s="305" t="s">
        <v>314</v>
      </c>
      <c r="ER37" s="306" t="s">
        <v>315</v>
      </c>
      <c r="ES37" s="316" t="s">
        <v>157</v>
      </c>
      <c r="ET37" s="316">
        <v>116.3</v>
      </c>
      <c r="EU37" s="308">
        <v>10000</v>
      </c>
      <c r="EV37" s="309">
        <f t="shared" si="16"/>
        <v>1163000</v>
      </c>
      <c r="EW37" s="264">
        <f t="shared" si="98"/>
        <v>1</v>
      </c>
      <c r="EX37" s="264">
        <f t="shared" si="99"/>
        <v>1</v>
      </c>
      <c r="EY37" s="264">
        <f t="shared" si="100"/>
        <v>1</v>
      </c>
      <c r="EZ37" s="264">
        <f t="shared" si="101"/>
        <v>1</v>
      </c>
      <c r="FA37" s="264">
        <f t="shared" si="308"/>
        <v>1</v>
      </c>
      <c r="FB37" s="264">
        <f t="shared" si="309"/>
        <v>1</v>
      </c>
      <c r="FC37" s="264">
        <f t="shared" si="310"/>
        <v>1</v>
      </c>
      <c r="FD37" s="257">
        <f t="shared" si="105"/>
        <v>1163000</v>
      </c>
      <c r="FE37" s="258">
        <f t="shared" si="106"/>
        <v>0</v>
      </c>
      <c r="FH37" s="305" t="s">
        <v>314</v>
      </c>
      <c r="FI37" s="306" t="s">
        <v>315</v>
      </c>
      <c r="FJ37" s="316" t="s">
        <v>157</v>
      </c>
      <c r="FK37" s="316">
        <v>116.3</v>
      </c>
      <c r="FL37" s="308">
        <v>11000</v>
      </c>
      <c r="FM37" s="309">
        <f t="shared" si="18"/>
        <v>1279300</v>
      </c>
      <c r="FN37" s="264">
        <f t="shared" si="107"/>
        <v>1</v>
      </c>
      <c r="FO37" s="264">
        <f t="shared" si="108"/>
        <v>1</v>
      </c>
      <c r="FP37" s="264">
        <f t="shared" si="109"/>
        <v>1</v>
      </c>
      <c r="FQ37" s="264">
        <f t="shared" si="110"/>
        <v>1</v>
      </c>
      <c r="FR37" s="264">
        <f t="shared" si="311"/>
        <v>1</v>
      </c>
      <c r="FS37" s="264">
        <f t="shared" si="312"/>
        <v>1</v>
      </c>
      <c r="FT37" s="264">
        <f t="shared" si="313"/>
        <v>1</v>
      </c>
      <c r="FU37" s="257">
        <f t="shared" si="114"/>
        <v>1279300</v>
      </c>
      <c r="FV37" s="258">
        <f t="shared" si="115"/>
        <v>0</v>
      </c>
      <c r="FY37" s="305" t="s">
        <v>314</v>
      </c>
      <c r="FZ37" s="306" t="s">
        <v>315</v>
      </c>
      <c r="GA37" s="316" t="s">
        <v>157</v>
      </c>
      <c r="GB37" s="316">
        <v>116.3</v>
      </c>
      <c r="GC37" s="308">
        <v>15000</v>
      </c>
      <c r="GD37" s="309">
        <f t="shared" si="20"/>
        <v>1744500</v>
      </c>
      <c r="GE37" s="264">
        <f t="shared" si="116"/>
        <v>1</v>
      </c>
      <c r="GF37" s="264">
        <f t="shared" si="117"/>
        <v>1</v>
      </c>
      <c r="GG37" s="264">
        <f t="shared" si="118"/>
        <v>1</v>
      </c>
      <c r="GH37" s="264">
        <f t="shared" si="119"/>
        <v>1</v>
      </c>
      <c r="GI37" s="264">
        <f t="shared" si="314"/>
        <v>1</v>
      </c>
      <c r="GJ37" s="264">
        <f t="shared" si="315"/>
        <v>1</v>
      </c>
      <c r="GK37" s="264">
        <f t="shared" si="316"/>
        <v>1</v>
      </c>
      <c r="GL37" s="257">
        <f t="shared" si="123"/>
        <v>1744500</v>
      </c>
      <c r="GM37" s="258">
        <f t="shared" si="124"/>
        <v>0</v>
      </c>
      <c r="GP37" s="305" t="s">
        <v>314</v>
      </c>
      <c r="GQ37" s="306" t="s">
        <v>315</v>
      </c>
      <c r="GR37" s="316" t="s">
        <v>157</v>
      </c>
      <c r="GS37" s="316">
        <v>116.3</v>
      </c>
      <c r="GT37" s="308">
        <v>10650</v>
      </c>
      <c r="GU37" s="309">
        <f t="shared" si="22"/>
        <v>1238595</v>
      </c>
      <c r="GV37" s="264">
        <f t="shared" si="125"/>
        <v>1</v>
      </c>
      <c r="GW37" s="264">
        <f t="shared" si="126"/>
        <v>1</v>
      </c>
      <c r="GX37" s="264">
        <f t="shared" si="127"/>
        <v>1</v>
      </c>
      <c r="GY37" s="264">
        <f t="shared" si="128"/>
        <v>1</v>
      </c>
      <c r="GZ37" s="264">
        <f t="shared" si="317"/>
        <v>1</v>
      </c>
      <c r="HA37" s="264">
        <f t="shared" si="318"/>
        <v>1</v>
      </c>
      <c r="HB37" s="264">
        <f t="shared" si="319"/>
        <v>1</v>
      </c>
      <c r="HC37" s="257">
        <f t="shared" si="132"/>
        <v>1238595</v>
      </c>
      <c r="HD37" s="258">
        <f t="shared" si="133"/>
        <v>0</v>
      </c>
      <c r="HG37" s="305" t="s">
        <v>314</v>
      </c>
      <c r="HH37" s="306" t="s">
        <v>315</v>
      </c>
      <c r="HI37" s="316" t="s">
        <v>157</v>
      </c>
      <c r="HJ37" s="316">
        <v>116.3</v>
      </c>
      <c r="HK37" s="318">
        <v>11510</v>
      </c>
      <c r="HL37" s="309">
        <f t="shared" si="24"/>
        <v>1338613</v>
      </c>
      <c r="HM37" s="264">
        <f t="shared" si="134"/>
        <v>1</v>
      </c>
      <c r="HN37" s="264">
        <f t="shared" si="135"/>
        <v>1</v>
      </c>
      <c r="HO37" s="264">
        <f t="shared" si="136"/>
        <v>1</v>
      </c>
      <c r="HP37" s="264">
        <f t="shared" si="137"/>
        <v>1</v>
      </c>
      <c r="HQ37" s="264">
        <f t="shared" si="320"/>
        <v>1</v>
      </c>
      <c r="HR37" s="264">
        <f t="shared" si="321"/>
        <v>1</v>
      </c>
      <c r="HS37" s="264">
        <f t="shared" si="322"/>
        <v>1</v>
      </c>
      <c r="HT37" s="257">
        <f t="shared" si="141"/>
        <v>1338613</v>
      </c>
      <c r="HU37" s="258">
        <f t="shared" si="142"/>
        <v>0</v>
      </c>
    </row>
    <row r="38" spans="3:229" ht="52.5" customHeight="1" outlineLevel="2">
      <c r="C38" s="305" t="s">
        <v>316</v>
      </c>
      <c r="D38" s="306" t="s">
        <v>317</v>
      </c>
      <c r="E38" s="316" t="s">
        <v>157</v>
      </c>
      <c r="F38" s="316">
        <v>274.50200000000007</v>
      </c>
      <c r="G38" s="308">
        <v>0</v>
      </c>
      <c r="H38" s="309">
        <f t="shared" si="0"/>
        <v>0</v>
      </c>
      <c r="K38" s="305" t="s">
        <v>316</v>
      </c>
      <c r="L38" s="306" t="s">
        <v>317</v>
      </c>
      <c r="M38" s="316" t="s">
        <v>157</v>
      </c>
      <c r="N38" s="316">
        <v>274.50200000000007</v>
      </c>
      <c r="O38" s="308">
        <v>26800</v>
      </c>
      <c r="P38" s="310">
        <f t="shared" si="1"/>
        <v>7356654</v>
      </c>
      <c r="Q38" s="180">
        <f t="shared" si="26"/>
        <v>1</v>
      </c>
      <c r="R38" s="180">
        <f t="shared" si="27"/>
        <v>1</v>
      </c>
      <c r="S38" s="180">
        <f t="shared" si="28"/>
        <v>1</v>
      </c>
      <c r="T38" s="180">
        <f t="shared" si="29"/>
        <v>1</v>
      </c>
      <c r="U38" s="264">
        <f t="shared" si="30"/>
        <v>1</v>
      </c>
      <c r="V38" s="264">
        <f t="shared" si="31"/>
        <v>1</v>
      </c>
      <c r="W38" s="264">
        <f t="shared" si="32"/>
        <v>1</v>
      </c>
      <c r="X38" s="257">
        <f t="shared" si="33"/>
        <v>7356654</v>
      </c>
      <c r="Y38" s="258">
        <f t="shared" si="34"/>
        <v>0</v>
      </c>
      <c r="AB38" s="305" t="s">
        <v>316</v>
      </c>
      <c r="AC38" s="306" t="s">
        <v>317</v>
      </c>
      <c r="AD38" s="316" t="s">
        <v>157</v>
      </c>
      <c r="AE38" s="316">
        <v>274.50200000000007</v>
      </c>
      <c r="AF38" s="308">
        <v>24000</v>
      </c>
      <c r="AG38" s="309">
        <f t="shared" si="2"/>
        <v>6588048</v>
      </c>
      <c r="AH38" s="264">
        <f t="shared" si="35"/>
        <v>1</v>
      </c>
      <c r="AI38" s="264">
        <f t="shared" si="36"/>
        <v>1</v>
      </c>
      <c r="AJ38" s="264">
        <f t="shared" si="37"/>
        <v>1</v>
      </c>
      <c r="AK38" s="264">
        <f t="shared" si="38"/>
        <v>1</v>
      </c>
      <c r="AL38" s="264">
        <f t="shared" si="289"/>
        <v>1</v>
      </c>
      <c r="AM38" s="264">
        <f t="shared" si="290"/>
        <v>1</v>
      </c>
      <c r="AN38" s="264">
        <f t="shared" si="41"/>
        <v>1</v>
      </c>
      <c r="AO38" s="257">
        <f t="shared" si="42"/>
        <v>6588048</v>
      </c>
      <c r="AP38" s="258">
        <f t="shared" si="43"/>
        <v>0</v>
      </c>
      <c r="AS38" s="305" t="s">
        <v>316</v>
      </c>
      <c r="AT38" s="306" t="s">
        <v>317</v>
      </c>
      <c r="AU38" s="316" t="s">
        <v>157</v>
      </c>
      <c r="AV38" s="316">
        <v>274.50200000000007</v>
      </c>
      <c r="AW38" s="308">
        <v>17500</v>
      </c>
      <c r="AX38" s="309">
        <f t="shared" si="4"/>
        <v>4803785</v>
      </c>
      <c r="AY38" s="264">
        <f t="shared" si="44"/>
        <v>1</v>
      </c>
      <c r="AZ38" s="264">
        <f t="shared" si="45"/>
        <v>1</v>
      </c>
      <c r="BA38" s="264">
        <f t="shared" si="46"/>
        <v>1</v>
      </c>
      <c r="BB38" s="264">
        <f t="shared" si="47"/>
        <v>1</v>
      </c>
      <c r="BC38" s="264">
        <f t="shared" si="291"/>
        <v>1</v>
      </c>
      <c r="BD38" s="264">
        <f t="shared" si="292"/>
        <v>1</v>
      </c>
      <c r="BE38" s="264">
        <f t="shared" si="50"/>
        <v>1</v>
      </c>
      <c r="BF38" s="257">
        <f t="shared" si="51"/>
        <v>4803785</v>
      </c>
      <c r="BG38" s="258">
        <f t="shared" si="52"/>
        <v>0</v>
      </c>
      <c r="BJ38" s="305" t="s">
        <v>316</v>
      </c>
      <c r="BK38" s="306" t="s">
        <v>317</v>
      </c>
      <c r="BL38" s="316" t="s">
        <v>157</v>
      </c>
      <c r="BM38" s="316">
        <v>274.50200000000007</v>
      </c>
      <c r="BN38" s="308">
        <v>28000</v>
      </c>
      <c r="BO38" s="309">
        <f t="shared" si="6"/>
        <v>7686056</v>
      </c>
      <c r="BP38" s="264">
        <f t="shared" si="53"/>
        <v>1</v>
      </c>
      <c r="BQ38" s="264">
        <f t="shared" si="54"/>
        <v>1</v>
      </c>
      <c r="BR38" s="264">
        <f t="shared" si="55"/>
        <v>1</v>
      </c>
      <c r="BS38" s="264">
        <f t="shared" si="56"/>
        <v>1</v>
      </c>
      <c r="BT38" s="264">
        <f t="shared" si="293"/>
        <v>1</v>
      </c>
      <c r="BU38" s="264">
        <f t="shared" si="294"/>
        <v>1</v>
      </c>
      <c r="BV38" s="264">
        <f t="shared" si="295"/>
        <v>1</v>
      </c>
      <c r="BW38" s="257">
        <f t="shared" si="60"/>
        <v>7686056</v>
      </c>
      <c r="BX38" s="258">
        <f t="shared" si="61"/>
        <v>0</v>
      </c>
      <c r="CA38" s="305" t="s">
        <v>316</v>
      </c>
      <c r="CB38" s="306" t="s">
        <v>317</v>
      </c>
      <c r="CC38" s="316" t="s">
        <v>157</v>
      </c>
      <c r="CD38" s="316">
        <v>274.50200000000007</v>
      </c>
      <c r="CE38" s="308">
        <v>22831</v>
      </c>
      <c r="CF38" s="309">
        <f t="shared" si="8"/>
        <v>6267155</v>
      </c>
      <c r="CG38" s="264">
        <f t="shared" si="62"/>
        <v>1</v>
      </c>
      <c r="CH38" s="264">
        <f t="shared" si="63"/>
        <v>1</v>
      </c>
      <c r="CI38" s="264">
        <f t="shared" si="64"/>
        <v>1</v>
      </c>
      <c r="CJ38" s="264">
        <f t="shared" si="65"/>
        <v>1</v>
      </c>
      <c r="CK38" s="264">
        <f t="shared" si="296"/>
        <v>1</v>
      </c>
      <c r="CL38" s="264">
        <f t="shared" si="297"/>
        <v>1</v>
      </c>
      <c r="CM38" s="264">
        <f t="shared" si="298"/>
        <v>1</v>
      </c>
      <c r="CN38" s="257">
        <f t="shared" si="69"/>
        <v>6267155</v>
      </c>
      <c r="CO38" s="258">
        <f t="shared" si="70"/>
        <v>0</v>
      </c>
      <c r="CR38" s="305" t="s">
        <v>316</v>
      </c>
      <c r="CS38" s="306" t="s">
        <v>317</v>
      </c>
      <c r="CT38" s="316" t="s">
        <v>157</v>
      </c>
      <c r="CU38" s="316">
        <v>274.50200000000007</v>
      </c>
      <c r="CV38" s="308">
        <v>19000</v>
      </c>
      <c r="CW38" s="309">
        <f t="shared" si="10"/>
        <v>5215538</v>
      </c>
      <c r="CX38" s="264">
        <f t="shared" si="71"/>
        <v>1</v>
      </c>
      <c r="CY38" s="264">
        <f t="shared" si="72"/>
        <v>1</v>
      </c>
      <c r="CZ38" s="264">
        <f t="shared" si="73"/>
        <v>1</v>
      </c>
      <c r="DA38" s="264">
        <f t="shared" si="74"/>
        <v>1</v>
      </c>
      <c r="DB38" s="264">
        <f t="shared" si="299"/>
        <v>1</v>
      </c>
      <c r="DC38" s="264">
        <f t="shared" si="300"/>
        <v>1</v>
      </c>
      <c r="DD38" s="264">
        <f t="shared" si="301"/>
        <v>1</v>
      </c>
      <c r="DE38" s="257">
        <f t="shared" si="78"/>
        <v>5215538</v>
      </c>
      <c r="DF38" s="258">
        <f t="shared" si="79"/>
        <v>0</v>
      </c>
      <c r="DI38" s="311" t="s">
        <v>316</v>
      </c>
      <c r="DJ38" s="306" t="s">
        <v>317</v>
      </c>
      <c r="DK38" s="317" t="s">
        <v>157</v>
      </c>
      <c r="DL38" s="317">
        <v>274.50200000000007</v>
      </c>
      <c r="DM38" s="313">
        <v>21500</v>
      </c>
      <c r="DN38" s="314">
        <f t="shared" si="12"/>
        <v>5901793</v>
      </c>
      <c r="DO38" s="264">
        <f t="shared" si="80"/>
        <v>1</v>
      </c>
      <c r="DP38" s="264">
        <f t="shared" si="81"/>
        <v>1</v>
      </c>
      <c r="DQ38" s="264">
        <f t="shared" si="82"/>
        <v>1</v>
      </c>
      <c r="DR38" s="264">
        <f t="shared" si="83"/>
        <v>1</v>
      </c>
      <c r="DS38" s="264">
        <f t="shared" si="302"/>
        <v>1</v>
      </c>
      <c r="DT38" s="264">
        <f t="shared" si="303"/>
        <v>1</v>
      </c>
      <c r="DU38" s="264">
        <f t="shared" si="304"/>
        <v>1</v>
      </c>
      <c r="DV38" s="257">
        <f t="shared" si="87"/>
        <v>5901793</v>
      </c>
      <c r="DW38" s="258">
        <f t="shared" si="88"/>
        <v>0</v>
      </c>
      <c r="DZ38" s="305" t="s">
        <v>316</v>
      </c>
      <c r="EA38" s="306" t="s">
        <v>317</v>
      </c>
      <c r="EB38" s="316" t="s">
        <v>157</v>
      </c>
      <c r="EC38" s="316">
        <v>274.50200000000007</v>
      </c>
      <c r="ED38" s="308">
        <v>17000</v>
      </c>
      <c r="EE38" s="309">
        <f t="shared" si="14"/>
        <v>4666534</v>
      </c>
      <c r="EF38" s="264">
        <f t="shared" si="89"/>
        <v>1</v>
      </c>
      <c r="EG38" s="264">
        <f t="shared" si="90"/>
        <v>1</v>
      </c>
      <c r="EH38" s="264">
        <f t="shared" si="91"/>
        <v>1</v>
      </c>
      <c r="EI38" s="264">
        <f t="shared" si="92"/>
        <v>1</v>
      </c>
      <c r="EJ38" s="264">
        <f t="shared" si="305"/>
        <v>1</v>
      </c>
      <c r="EK38" s="264">
        <f t="shared" si="306"/>
        <v>1</v>
      </c>
      <c r="EL38" s="264">
        <f t="shared" si="307"/>
        <v>1</v>
      </c>
      <c r="EM38" s="257">
        <f t="shared" si="96"/>
        <v>4666534</v>
      </c>
      <c r="EN38" s="258">
        <f t="shared" si="97"/>
        <v>0</v>
      </c>
      <c r="EQ38" s="305" t="s">
        <v>316</v>
      </c>
      <c r="ER38" s="306" t="s">
        <v>317</v>
      </c>
      <c r="ES38" s="316" t="s">
        <v>157</v>
      </c>
      <c r="ET38" s="316">
        <v>274.50200000000007</v>
      </c>
      <c r="EU38" s="308">
        <v>12000</v>
      </c>
      <c r="EV38" s="309">
        <f t="shared" si="16"/>
        <v>3294024</v>
      </c>
      <c r="EW38" s="264">
        <f t="shared" si="98"/>
        <v>1</v>
      </c>
      <c r="EX38" s="264">
        <f t="shared" si="99"/>
        <v>1</v>
      </c>
      <c r="EY38" s="264">
        <f t="shared" si="100"/>
        <v>1</v>
      </c>
      <c r="EZ38" s="264">
        <f t="shared" si="101"/>
        <v>1</v>
      </c>
      <c r="FA38" s="264">
        <f t="shared" si="308"/>
        <v>1</v>
      </c>
      <c r="FB38" s="264">
        <f t="shared" si="309"/>
        <v>1</v>
      </c>
      <c r="FC38" s="264">
        <f t="shared" si="310"/>
        <v>1</v>
      </c>
      <c r="FD38" s="257">
        <f t="shared" si="105"/>
        <v>3294024</v>
      </c>
      <c r="FE38" s="258">
        <f t="shared" si="106"/>
        <v>0</v>
      </c>
      <c r="FH38" s="305" t="s">
        <v>316</v>
      </c>
      <c r="FI38" s="306" t="s">
        <v>317</v>
      </c>
      <c r="FJ38" s="316" t="s">
        <v>157</v>
      </c>
      <c r="FK38" s="316">
        <v>274.50200000000007</v>
      </c>
      <c r="FL38" s="308">
        <v>13000</v>
      </c>
      <c r="FM38" s="309">
        <f t="shared" si="18"/>
        <v>3568526</v>
      </c>
      <c r="FN38" s="264">
        <f t="shared" si="107"/>
        <v>1</v>
      </c>
      <c r="FO38" s="264">
        <f t="shared" si="108"/>
        <v>1</v>
      </c>
      <c r="FP38" s="264">
        <f t="shared" si="109"/>
        <v>1</v>
      </c>
      <c r="FQ38" s="264">
        <f t="shared" si="110"/>
        <v>1</v>
      </c>
      <c r="FR38" s="264">
        <f t="shared" si="311"/>
        <v>1</v>
      </c>
      <c r="FS38" s="264">
        <f t="shared" si="312"/>
        <v>1</v>
      </c>
      <c r="FT38" s="264">
        <f t="shared" si="313"/>
        <v>1</v>
      </c>
      <c r="FU38" s="257">
        <f t="shared" si="114"/>
        <v>3568526</v>
      </c>
      <c r="FV38" s="258">
        <f t="shared" si="115"/>
        <v>0</v>
      </c>
      <c r="FY38" s="305" t="s">
        <v>316</v>
      </c>
      <c r="FZ38" s="306" t="s">
        <v>317</v>
      </c>
      <c r="GA38" s="316" t="s">
        <v>157</v>
      </c>
      <c r="GB38" s="316">
        <v>274.50200000000007</v>
      </c>
      <c r="GC38" s="308">
        <v>28000</v>
      </c>
      <c r="GD38" s="309">
        <f t="shared" si="20"/>
        <v>7686056</v>
      </c>
      <c r="GE38" s="264">
        <f t="shared" si="116"/>
        <v>1</v>
      </c>
      <c r="GF38" s="264">
        <f t="shared" si="117"/>
        <v>1</v>
      </c>
      <c r="GG38" s="264">
        <f t="shared" si="118"/>
        <v>1</v>
      </c>
      <c r="GH38" s="264">
        <f t="shared" si="119"/>
        <v>1</v>
      </c>
      <c r="GI38" s="264">
        <f t="shared" si="314"/>
        <v>1</v>
      </c>
      <c r="GJ38" s="264">
        <f t="shared" si="315"/>
        <v>1</v>
      </c>
      <c r="GK38" s="264">
        <f t="shared" si="316"/>
        <v>1</v>
      </c>
      <c r="GL38" s="257">
        <f t="shared" si="123"/>
        <v>7686056</v>
      </c>
      <c r="GM38" s="258">
        <f t="shared" si="124"/>
        <v>0</v>
      </c>
      <c r="GP38" s="305" t="s">
        <v>316</v>
      </c>
      <c r="GQ38" s="306" t="s">
        <v>317</v>
      </c>
      <c r="GR38" s="316" t="s">
        <v>157</v>
      </c>
      <c r="GS38" s="316">
        <v>274.50200000000007</v>
      </c>
      <c r="GT38" s="308">
        <v>12650</v>
      </c>
      <c r="GU38" s="309">
        <f t="shared" si="22"/>
        <v>3472450</v>
      </c>
      <c r="GV38" s="264">
        <f t="shared" si="125"/>
        <v>1</v>
      </c>
      <c r="GW38" s="264">
        <f t="shared" si="126"/>
        <v>1</v>
      </c>
      <c r="GX38" s="264">
        <f t="shared" si="127"/>
        <v>1</v>
      </c>
      <c r="GY38" s="264">
        <f t="shared" si="128"/>
        <v>1</v>
      </c>
      <c r="GZ38" s="264">
        <f t="shared" si="317"/>
        <v>1</v>
      </c>
      <c r="HA38" s="264">
        <f t="shared" si="318"/>
        <v>1</v>
      </c>
      <c r="HB38" s="264">
        <f t="shared" si="319"/>
        <v>1</v>
      </c>
      <c r="HC38" s="257">
        <f t="shared" si="132"/>
        <v>3472450</v>
      </c>
      <c r="HD38" s="258">
        <f t="shared" si="133"/>
        <v>0</v>
      </c>
      <c r="HG38" s="305" t="s">
        <v>316</v>
      </c>
      <c r="HH38" s="306" t="s">
        <v>317</v>
      </c>
      <c r="HI38" s="316" t="s">
        <v>157</v>
      </c>
      <c r="HJ38" s="316">
        <v>274.50200000000007</v>
      </c>
      <c r="HK38" s="318">
        <v>15686</v>
      </c>
      <c r="HL38" s="309">
        <f t="shared" si="24"/>
        <v>4305838</v>
      </c>
      <c r="HM38" s="264">
        <f t="shared" si="134"/>
        <v>1</v>
      </c>
      <c r="HN38" s="264">
        <f t="shared" si="135"/>
        <v>1</v>
      </c>
      <c r="HO38" s="264">
        <f t="shared" si="136"/>
        <v>1</v>
      </c>
      <c r="HP38" s="264">
        <f t="shared" si="137"/>
        <v>1</v>
      </c>
      <c r="HQ38" s="264">
        <f t="shared" si="320"/>
        <v>1</v>
      </c>
      <c r="HR38" s="264">
        <f t="shared" si="321"/>
        <v>1</v>
      </c>
      <c r="HS38" s="264">
        <f t="shared" si="322"/>
        <v>1</v>
      </c>
      <c r="HT38" s="257">
        <f t="shared" si="141"/>
        <v>4305838</v>
      </c>
      <c r="HU38" s="258">
        <f t="shared" si="142"/>
        <v>0</v>
      </c>
    </row>
    <row r="39" spans="3:229" ht="38.25" outlineLevel="2">
      <c r="C39" s="305" t="s">
        <v>318</v>
      </c>
      <c r="D39" s="306" t="s">
        <v>319</v>
      </c>
      <c r="E39" s="316" t="s">
        <v>157</v>
      </c>
      <c r="F39" s="316">
        <v>108.6</v>
      </c>
      <c r="G39" s="308">
        <v>0</v>
      </c>
      <c r="H39" s="309">
        <f t="shared" si="0"/>
        <v>0</v>
      </c>
      <c r="K39" s="305" t="s">
        <v>318</v>
      </c>
      <c r="L39" s="306" t="s">
        <v>319</v>
      </c>
      <c r="M39" s="316" t="s">
        <v>157</v>
      </c>
      <c r="N39" s="316">
        <v>108.6</v>
      </c>
      <c r="O39" s="308">
        <v>24500</v>
      </c>
      <c r="P39" s="310">
        <f t="shared" si="1"/>
        <v>2660700</v>
      </c>
      <c r="Q39" s="180">
        <f t="shared" si="26"/>
        <v>1</v>
      </c>
      <c r="R39" s="180">
        <f t="shared" si="27"/>
        <v>1</v>
      </c>
      <c r="S39" s="180">
        <f t="shared" si="28"/>
        <v>1</v>
      </c>
      <c r="T39" s="180">
        <f t="shared" si="29"/>
        <v>1</v>
      </c>
      <c r="U39" s="264">
        <f t="shared" si="30"/>
        <v>1</v>
      </c>
      <c r="V39" s="264">
        <f t="shared" si="31"/>
        <v>1</v>
      </c>
      <c r="W39" s="264">
        <f t="shared" si="32"/>
        <v>1</v>
      </c>
      <c r="X39" s="257">
        <f t="shared" si="33"/>
        <v>2660700</v>
      </c>
      <c r="Y39" s="258">
        <f t="shared" si="34"/>
        <v>0</v>
      </c>
      <c r="AB39" s="305" t="s">
        <v>318</v>
      </c>
      <c r="AC39" s="306" t="s">
        <v>319</v>
      </c>
      <c r="AD39" s="316" t="s">
        <v>157</v>
      </c>
      <c r="AE39" s="316">
        <v>108.6</v>
      </c>
      <c r="AF39" s="308">
        <v>18000</v>
      </c>
      <c r="AG39" s="309">
        <f t="shared" si="2"/>
        <v>1954800</v>
      </c>
      <c r="AH39" s="264">
        <f t="shared" si="35"/>
        <v>1</v>
      </c>
      <c r="AI39" s="264">
        <f t="shared" si="36"/>
        <v>1</v>
      </c>
      <c r="AJ39" s="264">
        <f t="shared" si="37"/>
        <v>1</v>
      </c>
      <c r="AK39" s="264">
        <f t="shared" si="38"/>
        <v>1</v>
      </c>
      <c r="AL39" s="264">
        <f t="shared" si="289"/>
        <v>1</v>
      </c>
      <c r="AM39" s="264">
        <f t="shared" si="290"/>
        <v>1</v>
      </c>
      <c r="AN39" s="264">
        <f t="shared" si="41"/>
        <v>1</v>
      </c>
      <c r="AO39" s="257">
        <f t="shared" si="42"/>
        <v>1954800</v>
      </c>
      <c r="AP39" s="258">
        <f t="shared" si="43"/>
        <v>0</v>
      </c>
      <c r="AS39" s="305" t="s">
        <v>318</v>
      </c>
      <c r="AT39" s="306" t="s">
        <v>319</v>
      </c>
      <c r="AU39" s="316" t="s">
        <v>157</v>
      </c>
      <c r="AV39" s="316">
        <v>108.6</v>
      </c>
      <c r="AW39" s="308">
        <v>18500</v>
      </c>
      <c r="AX39" s="309">
        <f t="shared" si="4"/>
        <v>2009100</v>
      </c>
      <c r="AY39" s="264">
        <f t="shared" si="44"/>
        <v>1</v>
      </c>
      <c r="AZ39" s="264">
        <f t="shared" si="45"/>
        <v>1</v>
      </c>
      <c r="BA39" s="264">
        <f t="shared" si="46"/>
        <v>1</v>
      </c>
      <c r="BB39" s="264">
        <f t="shared" si="47"/>
        <v>1</v>
      </c>
      <c r="BC39" s="264">
        <f t="shared" si="291"/>
        <v>1</v>
      </c>
      <c r="BD39" s="264">
        <f t="shared" si="292"/>
        <v>1</v>
      </c>
      <c r="BE39" s="264">
        <f t="shared" si="50"/>
        <v>1</v>
      </c>
      <c r="BF39" s="257">
        <f t="shared" si="51"/>
        <v>2009100</v>
      </c>
      <c r="BG39" s="258">
        <f t="shared" si="52"/>
        <v>0</v>
      </c>
      <c r="BJ39" s="305" t="s">
        <v>318</v>
      </c>
      <c r="BK39" s="306" t="s">
        <v>319</v>
      </c>
      <c r="BL39" s="316" t="s">
        <v>157</v>
      </c>
      <c r="BM39" s="316">
        <v>108.6</v>
      </c>
      <c r="BN39" s="308">
        <v>24500</v>
      </c>
      <c r="BO39" s="309">
        <f t="shared" si="6"/>
        <v>2660700</v>
      </c>
      <c r="BP39" s="264">
        <f t="shared" si="53"/>
        <v>1</v>
      </c>
      <c r="BQ39" s="264">
        <f t="shared" si="54"/>
        <v>1</v>
      </c>
      <c r="BR39" s="264">
        <f t="shared" si="55"/>
        <v>1</v>
      </c>
      <c r="BS39" s="264">
        <f t="shared" si="56"/>
        <v>1</v>
      </c>
      <c r="BT39" s="264">
        <f t="shared" si="293"/>
        <v>1</v>
      </c>
      <c r="BU39" s="264">
        <f t="shared" si="294"/>
        <v>1</v>
      </c>
      <c r="BV39" s="264">
        <f t="shared" si="295"/>
        <v>1</v>
      </c>
      <c r="BW39" s="257">
        <f t="shared" si="60"/>
        <v>2660700</v>
      </c>
      <c r="BX39" s="258">
        <f t="shared" si="61"/>
        <v>0</v>
      </c>
      <c r="CA39" s="305" t="s">
        <v>318</v>
      </c>
      <c r="CB39" s="306" t="s">
        <v>319</v>
      </c>
      <c r="CC39" s="316" t="s">
        <v>157</v>
      </c>
      <c r="CD39" s="316">
        <v>108.6</v>
      </c>
      <c r="CE39" s="308">
        <v>22910</v>
      </c>
      <c r="CF39" s="309">
        <f t="shared" si="8"/>
        <v>2488026</v>
      </c>
      <c r="CG39" s="264">
        <f t="shared" si="62"/>
        <v>1</v>
      </c>
      <c r="CH39" s="264">
        <f t="shared" si="63"/>
        <v>1</v>
      </c>
      <c r="CI39" s="264">
        <f t="shared" si="64"/>
        <v>1</v>
      </c>
      <c r="CJ39" s="264">
        <f t="shared" si="65"/>
        <v>1</v>
      </c>
      <c r="CK39" s="264">
        <f t="shared" si="296"/>
        <v>1</v>
      </c>
      <c r="CL39" s="264">
        <f t="shared" si="297"/>
        <v>1</v>
      </c>
      <c r="CM39" s="264">
        <f t="shared" si="298"/>
        <v>1</v>
      </c>
      <c r="CN39" s="257">
        <f t="shared" si="69"/>
        <v>2488026</v>
      </c>
      <c r="CO39" s="258">
        <f t="shared" si="70"/>
        <v>0</v>
      </c>
      <c r="CR39" s="305" t="s">
        <v>318</v>
      </c>
      <c r="CS39" s="306" t="s">
        <v>319</v>
      </c>
      <c r="CT39" s="316" t="s">
        <v>157</v>
      </c>
      <c r="CU39" s="316">
        <v>108.6</v>
      </c>
      <c r="CV39" s="308">
        <v>11200</v>
      </c>
      <c r="CW39" s="309">
        <f t="shared" si="10"/>
        <v>1216320</v>
      </c>
      <c r="CX39" s="264">
        <f t="shared" si="71"/>
        <v>1</v>
      </c>
      <c r="CY39" s="264">
        <f t="shared" si="72"/>
        <v>1</v>
      </c>
      <c r="CZ39" s="264">
        <f t="shared" si="73"/>
        <v>1</v>
      </c>
      <c r="DA39" s="264">
        <f t="shared" si="74"/>
        <v>1</v>
      </c>
      <c r="DB39" s="264">
        <f t="shared" si="299"/>
        <v>1</v>
      </c>
      <c r="DC39" s="264">
        <f t="shared" si="300"/>
        <v>1</v>
      </c>
      <c r="DD39" s="264">
        <f t="shared" si="301"/>
        <v>1</v>
      </c>
      <c r="DE39" s="257">
        <f t="shared" si="78"/>
        <v>1216320</v>
      </c>
      <c r="DF39" s="258">
        <f t="shared" si="79"/>
        <v>0</v>
      </c>
      <c r="DI39" s="311" t="s">
        <v>318</v>
      </c>
      <c r="DJ39" s="306" t="s">
        <v>319</v>
      </c>
      <c r="DK39" s="317" t="s">
        <v>157</v>
      </c>
      <c r="DL39" s="317">
        <v>108.6</v>
      </c>
      <c r="DM39" s="313">
        <v>24000</v>
      </c>
      <c r="DN39" s="314">
        <f t="shared" si="12"/>
        <v>2606400</v>
      </c>
      <c r="DO39" s="264">
        <f t="shared" si="80"/>
        <v>1</v>
      </c>
      <c r="DP39" s="264">
        <f t="shared" si="81"/>
        <v>1</v>
      </c>
      <c r="DQ39" s="264">
        <f t="shared" si="82"/>
        <v>1</v>
      </c>
      <c r="DR39" s="264">
        <f t="shared" si="83"/>
        <v>1</v>
      </c>
      <c r="DS39" s="264">
        <f t="shared" si="302"/>
        <v>1</v>
      </c>
      <c r="DT39" s="264">
        <f t="shared" si="303"/>
        <v>1</v>
      </c>
      <c r="DU39" s="264">
        <f t="shared" si="304"/>
        <v>1</v>
      </c>
      <c r="DV39" s="257">
        <f t="shared" si="87"/>
        <v>2606400</v>
      </c>
      <c r="DW39" s="258">
        <f t="shared" si="88"/>
        <v>0</v>
      </c>
      <c r="DZ39" s="305" t="s">
        <v>318</v>
      </c>
      <c r="EA39" s="306" t="s">
        <v>319</v>
      </c>
      <c r="EB39" s="316" t="s">
        <v>157</v>
      </c>
      <c r="EC39" s="316">
        <v>108.6</v>
      </c>
      <c r="ED39" s="308">
        <v>16000</v>
      </c>
      <c r="EE39" s="309">
        <f t="shared" si="14"/>
        <v>1737600</v>
      </c>
      <c r="EF39" s="264">
        <f t="shared" si="89"/>
        <v>1</v>
      </c>
      <c r="EG39" s="264">
        <f t="shared" si="90"/>
        <v>1</v>
      </c>
      <c r="EH39" s="264">
        <f t="shared" si="91"/>
        <v>1</v>
      </c>
      <c r="EI39" s="264">
        <f t="shared" si="92"/>
        <v>1</v>
      </c>
      <c r="EJ39" s="264">
        <f t="shared" si="305"/>
        <v>1</v>
      </c>
      <c r="EK39" s="264">
        <f t="shared" si="306"/>
        <v>1</v>
      </c>
      <c r="EL39" s="264">
        <f t="shared" si="307"/>
        <v>1</v>
      </c>
      <c r="EM39" s="257">
        <f t="shared" si="96"/>
        <v>1737600</v>
      </c>
      <c r="EN39" s="258">
        <f t="shared" si="97"/>
        <v>0</v>
      </c>
      <c r="EQ39" s="305" t="s">
        <v>318</v>
      </c>
      <c r="ER39" s="306" t="s">
        <v>319</v>
      </c>
      <c r="ES39" s="316" t="s">
        <v>157</v>
      </c>
      <c r="ET39" s="316">
        <v>108.6</v>
      </c>
      <c r="EU39" s="308">
        <v>19000</v>
      </c>
      <c r="EV39" s="309">
        <f t="shared" si="16"/>
        <v>2063400</v>
      </c>
      <c r="EW39" s="264">
        <f t="shared" si="98"/>
        <v>1</v>
      </c>
      <c r="EX39" s="264">
        <f t="shared" si="99"/>
        <v>1</v>
      </c>
      <c r="EY39" s="264">
        <f t="shared" si="100"/>
        <v>1</v>
      </c>
      <c r="EZ39" s="264">
        <f t="shared" si="101"/>
        <v>1</v>
      </c>
      <c r="FA39" s="264">
        <f t="shared" si="308"/>
        <v>1</v>
      </c>
      <c r="FB39" s="264">
        <f t="shared" si="309"/>
        <v>1</v>
      </c>
      <c r="FC39" s="264">
        <f t="shared" si="310"/>
        <v>1</v>
      </c>
      <c r="FD39" s="257">
        <f t="shared" si="105"/>
        <v>2063400</v>
      </c>
      <c r="FE39" s="258">
        <f t="shared" si="106"/>
        <v>0</v>
      </c>
      <c r="FH39" s="305" t="s">
        <v>318</v>
      </c>
      <c r="FI39" s="306" t="s">
        <v>319</v>
      </c>
      <c r="FJ39" s="316" t="s">
        <v>157</v>
      </c>
      <c r="FK39" s="316">
        <v>108.6</v>
      </c>
      <c r="FL39" s="308">
        <v>18000</v>
      </c>
      <c r="FM39" s="309">
        <f t="shared" si="18"/>
        <v>1954800</v>
      </c>
      <c r="FN39" s="264">
        <f t="shared" si="107"/>
        <v>1</v>
      </c>
      <c r="FO39" s="264">
        <f t="shared" si="108"/>
        <v>1</v>
      </c>
      <c r="FP39" s="264">
        <f t="shared" si="109"/>
        <v>1</v>
      </c>
      <c r="FQ39" s="264">
        <f t="shared" si="110"/>
        <v>1</v>
      </c>
      <c r="FR39" s="264">
        <f t="shared" si="311"/>
        <v>1</v>
      </c>
      <c r="FS39" s="264">
        <f t="shared" si="312"/>
        <v>1</v>
      </c>
      <c r="FT39" s="264">
        <f t="shared" si="313"/>
        <v>1</v>
      </c>
      <c r="FU39" s="257">
        <f t="shared" si="114"/>
        <v>1954800</v>
      </c>
      <c r="FV39" s="258">
        <f t="shared" si="115"/>
        <v>0</v>
      </c>
      <c r="FY39" s="305" t="s">
        <v>318</v>
      </c>
      <c r="FZ39" s="306" t="s">
        <v>319</v>
      </c>
      <c r="GA39" s="316" t="s">
        <v>157</v>
      </c>
      <c r="GB39" s="316">
        <v>108.6</v>
      </c>
      <c r="GC39" s="308">
        <v>30000</v>
      </c>
      <c r="GD39" s="309">
        <f t="shared" si="20"/>
        <v>3258000</v>
      </c>
      <c r="GE39" s="264">
        <f t="shared" si="116"/>
        <v>1</v>
      </c>
      <c r="GF39" s="264">
        <f t="shared" si="117"/>
        <v>1</v>
      </c>
      <c r="GG39" s="264">
        <f t="shared" si="118"/>
        <v>1</v>
      </c>
      <c r="GH39" s="264">
        <f t="shared" si="119"/>
        <v>1</v>
      </c>
      <c r="GI39" s="264">
        <f t="shared" si="314"/>
        <v>1</v>
      </c>
      <c r="GJ39" s="264">
        <f t="shared" si="315"/>
        <v>1</v>
      </c>
      <c r="GK39" s="264">
        <f t="shared" si="316"/>
        <v>1</v>
      </c>
      <c r="GL39" s="257">
        <f t="shared" si="123"/>
        <v>3258000</v>
      </c>
      <c r="GM39" s="258">
        <f t="shared" si="124"/>
        <v>0</v>
      </c>
      <c r="GP39" s="305" t="s">
        <v>318</v>
      </c>
      <c r="GQ39" s="306" t="s">
        <v>319</v>
      </c>
      <c r="GR39" s="316" t="s">
        <v>157</v>
      </c>
      <c r="GS39" s="316">
        <v>108.6</v>
      </c>
      <c r="GT39" s="308">
        <v>17500</v>
      </c>
      <c r="GU39" s="309">
        <f t="shared" si="22"/>
        <v>1900500</v>
      </c>
      <c r="GV39" s="264">
        <f t="shared" si="125"/>
        <v>1</v>
      </c>
      <c r="GW39" s="264">
        <f t="shared" si="126"/>
        <v>1</v>
      </c>
      <c r="GX39" s="264">
        <f t="shared" si="127"/>
        <v>1</v>
      </c>
      <c r="GY39" s="264">
        <f t="shared" si="128"/>
        <v>1</v>
      </c>
      <c r="GZ39" s="264">
        <f t="shared" si="317"/>
        <v>1</v>
      </c>
      <c r="HA39" s="264">
        <f t="shared" si="318"/>
        <v>1</v>
      </c>
      <c r="HB39" s="264">
        <f t="shared" si="319"/>
        <v>1</v>
      </c>
      <c r="HC39" s="257">
        <f t="shared" si="132"/>
        <v>1900500</v>
      </c>
      <c r="HD39" s="258">
        <f t="shared" si="133"/>
        <v>0</v>
      </c>
      <c r="HG39" s="305" t="s">
        <v>318</v>
      </c>
      <c r="HH39" s="306" t="s">
        <v>319</v>
      </c>
      <c r="HI39" s="316" t="s">
        <v>157</v>
      </c>
      <c r="HJ39" s="316">
        <v>108.6</v>
      </c>
      <c r="HK39" s="318">
        <v>17276</v>
      </c>
      <c r="HL39" s="309">
        <f t="shared" si="24"/>
        <v>1876174</v>
      </c>
      <c r="HM39" s="264">
        <f t="shared" si="134"/>
        <v>1</v>
      </c>
      <c r="HN39" s="264">
        <f t="shared" si="135"/>
        <v>1</v>
      </c>
      <c r="HO39" s="264">
        <f t="shared" si="136"/>
        <v>1</v>
      </c>
      <c r="HP39" s="264">
        <f t="shared" si="137"/>
        <v>1</v>
      </c>
      <c r="HQ39" s="264">
        <f t="shared" si="320"/>
        <v>1</v>
      </c>
      <c r="HR39" s="264">
        <f t="shared" si="321"/>
        <v>1</v>
      </c>
      <c r="HS39" s="264">
        <f t="shared" si="322"/>
        <v>1</v>
      </c>
      <c r="HT39" s="257">
        <f t="shared" si="141"/>
        <v>1876174</v>
      </c>
      <c r="HU39" s="258">
        <f t="shared" si="142"/>
        <v>0</v>
      </c>
    </row>
    <row r="40" spans="3:229" ht="51" outlineLevel="2">
      <c r="C40" s="305" t="s">
        <v>320</v>
      </c>
      <c r="D40" s="306" t="s">
        <v>321</v>
      </c>
      <c r="E40" s="307" t="s">
        <v>157</v>
      </c>
      <c r="F40" s="307">
        <v>108.6</v>
      </c>
      <c r="G40" s="308">
        <v>0</v>
      </c>
      <c r="H40" s="309">
        <f t="shared" si="0"/>
        <v>0</v>
      </c>
      <c r="K40" s="305" t="s">
        <v>320</v>
      </c>
      <c r="L40" s="306" t="s">
        <v>321</v>
      </c>
      <c r="M40" s="307" t="s">
        <v>157</v>
      </c>
      <c r="N40" s="307">
        <v>108.6</v>
      </c>
      <c r="O40" s="308">
        <v>7500</v>
      </c>
      <c r="P40" s="310">
        <f t="shared" si="1"/>
        <v>814500</v>
      </c>
      <c r="Q40" s="180">
        <f t="shared" si="26"/>
        <v>1</v>
      </c>
      <c r="R40" s="180">
        <f t="shared" si="27"/>
        <v>1</v>
      </c>
      <c r="S40" s="180">
        <f t="shared" si="28"/>
        <v>1</v>
      </c>
      <c r="T40" s="180">
        <f t="shared" si="29"/>
        <v>1</v>
      </c>
      <c r="U40" s="264">
        <f t="shared" si="30"/>
        <v>1</v>
      </c>
      <c r="V40" s="264">
        <f t="shared" si="31"/>
        <v>1</v>
      </c>
      <c r="W40" s="264">
        <f t="shared" si="32"/>
        <v>1</v>
      </c>
      <c r="X40" s="257">
        <f t="shared" si="33"/>
        <v>814500</v>
      </c>
      <c r="Y40" s="258">
        <f t="shared" si="34"/>
        <v>0</v>
      </c>
      <c r="AB40" s="305" t="s">
        <v>320</v>
      </c>
      <c r="AC40" s="306" t="s">
        <v>321</v>
      </c>
      <c r="AD40" s="307" t="s">
        <v>157</v>
      </c>
      <c r="AE40" s="307">
        <v>108.6</v>
      </c>
      <c r="AF40" s="308">
        <v>18000</v>
      </c>
      <c r="AG40" s="309">
        <f t="shared" si="2"/>
        <v>1954800</v>
      </c>
      <c r="AH40" s="264">
        <f t="shared" si="35"/>
        <v>1</v>
      </c>
      <c r="AI40" s="264">
        <f t="shared" si="36"/>
        <v>1</v>
      </c>
      <c r="AJ40" s="264">
        <f t="shared" si="37"/>
        <v>1</v>
      </c>
      <c r="AK40" s="264">
        <f t="shared" si="38"/>
        <v>1</v>
      </c>
      <c r="AL40" s="264">
        <f t="shared" si="289"/>
        <v>1</v>
      </c>
      <c r="AM40" s="264">
        <f t="shared" si="290"/>
        <v>1</v>
      </c>
      <c r="AN40" s="264">
        <f t="shared" si="41"/>
        <v>1</v>
      </c>
      <c r="AO40" s="257">
        <f t="shared" si="42"/>
        <v>1954800</v>
      </c>
      <c r="AP40" s="258">
        <f t="shared" si="43"/>
        <v>0</v>
      </c>
      <c r="AS40" s="305" t="s">
        <v>320</v>
      </c>
      <c r="AT40" s="306" t="s">
        <v>321</v>
      </c>
      <c r="AU40" s="307" t="s">
        <v>157</v>
      </c>
      <c r="AV40" s="307">
        <v>108.6</v>
      </c>
      <c r="AW40" s="308">
        <v>11000</v>
      </c>
      <c r="AX40" s="309">
        <f t="shared" si="4"/>
        <v>1194600</v>
      </c>
      <c r="AY40" s="264">
        <f t="shared" si="44"/>
        <v>1</v>
      </c>
      <c r="AZ40" s="264">
        <f t="shared" si="45"/>
        <v>1</v>
      </c>
      <c r="BA40" s="264">
        <f t="shared" si="46"/>
        <v>1</v>
      </c>
      <c r="BB40" s="264">
        <f t="shared" si="47"/>
        <v>1</v>
      </c>
      <c r="BC40" s="264">
        <f t="shared" si="291"/>
        <v>1</v>
      </c>
      <c r="BD40" s="264">
        <f t="shared" si="292"/>
        <v>1</v>
      </c>
      <c r="BE40" s="264">
        <f t="shared" si="50"/>
        <v>1</v>
      </c>
      <c r="BF40" s="257">
        <f t="shared" si="51"/>
        <v>1194600</v>
      </c>
      <c r="BG40" s="258">
        <f t="shared" si="52"/>
        <v>0</v>
      </c>
      <c r="BJ40" s="305" t="s">
        <v>320</v>
      </c>
      <c r="BK40" s="306" t="s">
        <v>321</v>
      </c>
      <c r="BL40" s="307" t="s">
        <v>157</v>
      </c>
      <c r="BM40" s="307">
        <v>108.6</v>
      </c>
      <c r="BN40" s="308">
        <v>7400</v>
      </c>
      <c r="BO40" s="309">
        <f t="shared" si="6"/>
        <v>803640</v>
      </c>
      <c r="BP40" s="264">
        <f t="shared" si="53"/>
        <v>1</v>
      </c>
      <c r="BQ40" s="264">
        <f t="shared" si="54"/>
        <v>1</v>
      </c>
      <c r="BR40" s="264">
        <f t="shared" si="55"/>
        <v>1</v>
      </c>
      <c r="BS40" s="264">
        <f t="shared" si="56"/>
        <v>1</v>
      </c>
      <c r="BT40" s="264">
        <f t="shared" si="293"/>
        <v>1</v>
      </c>
      <c r="BU40" s="264">
        <f t="shared" si="294"/>
        <v>1</v>
      </c>
      <c r="BV40" s="264">
        <f t="shared" si="295"/>
        <v>1</v>
      </c>
      <c r="BW40" s="257">
        <f t="shared" si="60"/>
        <v>803640</v>
      </c>
      <c r="BX40" s="258">
        <f t="shared" si="61"/>
        <v>0</v>
      </c>
      <c r="CA40" s="305" t="s">
        <v>320</v>
      </c>
      <c r="CB40" s="306" t="s">
        <v>321</v>
      </c>
      <c r="CC40" s="307" t="s">
        <v>157</v>
      </c>
      <c r="CD40" s="307">
        <v>108.6</v>
      </c>
      <c r="CE40" s="308">
        <v>8690</v>
      </c>
      <c r="CF40" s="309">
        <f t="shared" si="8"/>
        <v>943734</v>
      </c>
      <c r="CG40" s="264">
        <f t="shared" si="62"/>
        <v>1</v>
      </c>
      <c r="CH40" s="264">
        <f t="shared" si="63"/>
        <v>1</v>
      </c>
      <c r="CI40" s="264">
        <f t="shared" si="64"/>
        <v>1</v>
      </c>
      <c r="CJ40" s="264">
        <f t="shared" si="65"/>
        <v>1</v>
      </c>
      <c r="CK40" s="264">
        <f t="shared" si="296"/>
        <v>1</v>
      </c>
      <c r="CL40" s="264">
        <f t="shared" si="297"/>
        <v>1</v>
      </c>
      <c r="CM40" s="264">
        <f t="shared" si="298"/>
        <v>1</v>
      </c>
      <c r="CN40" s="257">
        <f t="shared" si="69"/>
        <v>943734</v>
      </c>
      <c r="CO40" s="258">
        <f t="shared" si="70"/>
        <v>0</v>
      </c>
      <c r="CR40" s="305" t="s">
        <v>320</v>
      </c>
      <c r="CS40" s="306" t="s">
        <v>321</v>
      </c>
      <c r="CT40" s="307" t="s">
        <v>157</v>
      </c>
      <c r="CU40" s="307">
        <v>108.6</v>
      </c>
      <c r="CV40" s="308">
        <v>13000</v>
      </c>
      <c r="CW40" s="309">
        <f t="shared" si="10"/>
        <v>1411800</v>
      </c>
      <c r="CX40" s="264">
        <f t="shared" si="71"/>
        <v>1</v>
      </c>
      <c r="CY40" s="264">
        <f t="shared" si="72"/>
        <v>1</v>
      </c>
      <c r="CZ40" s="264">
        <f t="shared" si="73"/>
        <v>1</v>
      </c>
      <c r="DA40" s="264">
        <f t="shared" si="74"/>
        <v>1</v>
      </c>
      <c r="DB40" s="264">
        <f t="shared" si="299"/>
        <v>1</v>
      </c>
      <c r="DC40" s="264">
        <f t="shared" si="300"/>
        <v>1</v>
      </c>
      <c r="DD40" s="264">
        <f t="shared" si="301"/>
        <v>1</v>
      </c>
      <c r="DE40" s="257">
        <f t="shared" si="78"/>
        <v>1411800</v>
      </c>
      <c r="DF40" s="258">
        <f t="shared" si="79"/>
        <v>0</v>
      </c>
      <c r="DI40" s="311" t="s">
        <v>320</v>
      </c>
      <c r="DJ40" s="306" t="s">
        <v>321</v>
      </c>
      <c r="DK40" s="312" t="s">
        <v>157</v>
      </c>
      <c r="DL40" s="312">
        <v>108.6</v>
      </c>
      <c r="DM40" s="313">
        <v>13000</v>
      </c>
      <c r="DN40" s="314">
        <f t="shared" si="12"/>
        <v>1411800</v>
      </c>
      <c r="DO40" s="264">
        <f t="shared" si="80"/>
        <v>1</v>
      </c>
      <c r="DP40" s="264">
        <f t="shared" si="81"/>
        <v>1</v>
      </c>
      <c r="DQ40" s="264">
        <f t="shared" si="82"/>
        <v>1</v>
      </c>
      <c r="DR40" s="264">
        <f t="shared" si="83"/>
        <v>1</v>
      </c>
      <c r="DS40" s="264">
        <f t="shared" si="302"/>
        <v>1</v>
      </c>
      <c r="DT40" s="264">
        <f t="shared" si="303"/>
        <v>1</v>
      </c>
      <c r="DU40" s="264">
        <f t="shared" si="304"/>
        <v>1</v>
      </c>
      <c r="DV40" s="257">
        <f t="shared" si="87"/>
        <v>1411800</v>
      </c>
      <c r="DW40" s="258">
        <f t="shared" si="88"/>
        <v>0</v>
      </c>
      <c r="DZ40" s="305" t="s">
        <v>320</v>
      </c>
      <c r="EA40" s="306" t="s">
        <v>321</v>
      </c>
      <c r="EB40" s="307" t="s">
        <v>157</v>
      </c>
      <c r="EC40" s="307">
        <v>108.6</v>
      </c>
      <c r="ED40" s="308">
        <v>16000</v>
      </c>
      <c r="EE40" s="309">
        <f t="shared" si="14"/>
        <v>1737600</v>
      </c>
      <c r="EF40" s="264">
        <f t="shared" si="89"/>
        <v>1</v>
      </c>
      <c r="EG40" s="264">
        <f t="shared" si="90"/>
        <v>1</v>
      </c>
      <c r="EH40" s="264">
        <f t="shared" si="91"/>
        <v>1</v>
      </c>
      <c r="EI40" s="264">
        <f t="shared" si="92"/>
        <v>1</v>
      </c>
      <c r="EJ40" s="264">
        <f t="shared" si="305"/>
        <v>1</v>
      </c>
      <c r="EK40" s="264">
        <f t="shared" si="306"/>
        <v>1</v>
      </c>
      <c r="EL40" s="264">
        <f t="shared" si="307"/>
        <v>1</v>
      </c>
      <c r="EM40" s="257">
        <f t="shared" si="96"/>
        <v>1737600</v>
      </c>
      <c r="EN40" s="258">
        <f t="shared" si="97"/>
        <v>0</v>
      </c>
      <c r="EQ40" s="305" t="s">
        <v>320</v>
      </c>
      <c r="ER40" s="306" t="s">
        <v>321</v>
      </c>
      <c r="ES40" s="307" t="s">
        <v>157</v>
      </c>
      <c r="ET40" s="307">
        <v>108.6</v>
      </c>
      <c r="EU40" s="308">
        <v>11000</v>
      </c>
      <c r="EV40" s="309">
        <f t="shared" si="16"/>
        <v>1194600</v>
      </c>
      <c r="EW40" s="264">
        <f t="shared" si="98"/>
        <v>1</v>
      </c>
      <c r="EX40" s="264">
        <f t="shared" si="99"/>
        <v>1</v>
      </c>
      <c r="EY40" s="264">
        <f t="shared" si="100"/>
        <v>1</v>
      </c>
      <c r="EZ40" s="264">
        <f t="shared" si="101"/>
        <v>1</v>
      </c>
      <c r="FA40" s="264">
        <f t="shared" si="308"/>
        <v>1</v>
      </c>
      <c r="FB40" s="264">
        <f t="shared" si="309"/>
        <v>1</v>
      </c>
      <c r="FC40" s="264">
        <f t="shared" si="310"/>
        <v>1</v>
      </c>
      <c r="FD40" s="257">
        <f t="shared" si="105"/>
        <v>1194600</v>
      </c>
      <c r="FE40" s="258">
        <f t="shared" si="106"/>
        <v>0</v>
      </c>
      <c r="FH40" s="305" t="s">
        <v>320</v>
      </c>
      <c r="FI40" s="306" t="s">
        <v>321</v>
      </c>
      <c r="FJ40" s="307" t="s">
        <v>157</v>
      </c>
      <c r="FK40" s="307">
        <v>108.6</v>
      </c>
      <c r="FL40" s="308">
        <v>11000</v>
      </c>
      <c r="FM40" s="309">
        <f t="shared" si="18"/>
        <v>1194600</v>
      </c>
      <c r="FN40" s="264">
        <f t="shared" si="107"/>
        <v>1</v>
      </c>
      <c r="FO40" s="264">
        <f t="shared" si="108"/>
        <v>1</v>
      </c>
      <c r="FP40" s="264">
        <f t="shared" si="109"/>
        <v>1</v>
      </c>
      <c r="FQ40" s="264">
        <f t="shared" si="110"/>
        <v>1</v>
      </c>
      <c r="FR40" s="264">
        <f t="shared" si="311"/>
        <v>1</v>
      </c>
      <c r="FS40" s="264">
        <f t="shared" si="312"/>
        <v>1</v>
      </c>
      <c r="FT40" s="264">
        <f t="shared" si="313"/>
        <v>1</v>
      </c>
      <c r="FU40" s="257">
        <f t="shared" si="114"/>
        <v>1194600</v>
      </c>
      <c r="FV40" s="258">
        <f t="shared" si="115"/>
        <v>0</v>
      </c>
      <c r="FY40" s="305" t="s">
        <v>320</v>
      </c>
      <c r="FZ40" s="306" t="s">
        <v>321</v>
      </c>
      <c r="GA40" s="307" t="s">
        <v>157</v>
      </c>
      <c r="GB40" s="307">
        <v>108.6</v>
      </c>
      <c r="GC40" s="308">
        <v>18000</v>
      </c>
      <c r="GD40" s="309">
        <f t="shared" si="20"/>
        <v>1954800</v>
      </c>
      <c r="GE40" s="264">
        <f t="shared" si="116"/>
        <v>1</v>
      </c>
      <c r="GF40" s="264">
        <f t="shared" si="117"/>
        <v>1</v>
      </c>
      <c r="GG40" s="264">
        <f t="shared" si="118"/>
        <v>1</v>
      </c>
      <c r="GH40" s="264">
        <f t="shared" si="119"/>
        <v>1</v>
      </c>
      <c r="GI40" s="264">
        <f t="shared" si="314"/>
        <v>1</v>
      </c>
      <c r="GJ40" s="264">
        <f t="shared" si="315"/>
        <v>1</v>
      </c>
      <c r="GK40" s="264">
        <f t="shared" si="316"/>
        <v>1</v>
      </c>
      <c r="GL40" s="257">
        <f t="shared" si="123"/>
        <v>1954800</v>
      </c>
      <c r="GM40" s="258">
        <f t="shared" si="124"/>
        <v>0</v>
      </c>
      <c r="GP40" s="305" t="s">
        <v>320</v>
      </c>
      <c r="GQ40" s="306" t="s">
        <v>321</v>
      </c>
      <c r="GR40" s="307" t="s">
        <v>157</v>
      </c>
      <c r="GS40" s="307">
        <v>108.6</v>
      </c>
      <c r="GT40" s="308">
        <v>10700</v>
      </c>
      <c r="GU40" s="309">
        <f t="shared" si="22"/>
        <v>1162020</v>
      </c>
      <c r="GV40" s="264">
        <f t="shared" si="125"/>
        <v>1</v>
      </c>
      <c r="GW40" s="264">
        <f t="shared" si="126"/>
        <v>1</v>
      </c>
      <c r="GX40" s="264">
        <f t="shared" si="127"/>
        <v>1</v>
      </c>
      <c r="GY40" s="264">
        <f t="shared" si="128"/>
        <v>1</v>
      </c>
      <c r="GZ40" s="264">
        <f t="shared" si="317"/>
        <v>1</v>
      </c>
      <c r="HA40" s="264">
        <f t="shared" si="318"/>
        <v>1</v>
      </c>
      <c r="HB40" s="264">
        <f t="shared" si="319"/>
        <v>1</v>
      </c>
      <c r="HC40" s="257">
        <f t="shared" si="132"/>
        <v>1162020</v>
      </c>
      <c r="HD40" s="258">
        <f t="shared" si="133"/>
        <v>0</v>
      </c>
      <c r="HG40" s="305" t="s">
        <v>320</v>
      </c>
      <c r="HH40" s="306" t="s">
        <v>321</v>
      </c>
      <c r="HI40" s="307" t="s">
        <v>157</v>
      </c>
      <c r="HJ40" s="307">
        <v>108.6</v>
      </c>
      <c r="HK40" s="318">
        <v>6307</v>
      </c>
      <c r="HL40" s="309">
        <f t="shared" si="24"/>
        <v>684940</v>
      </c>
      <c r="HM40" s="264">
        <f t="shared" si="134"/>
        <v>1</v>
      </c>
      <c r="HN40" s="264">
        <f t="shared" si="135"/>
        <v>1</v>
      </c>
      <c r="HO40" s="264">
        <f t="shared" si="136"/>
        <v>1</v>
      </c>
      <c r="HP40" s="264">
        <f t="shared" si="137"/>
        <v>1</v>
      </c>
      <c r="HQ40" s="264">
        <f t="shared" si="320"/>
        <v>1</v>
      </c>
      <c r="HR40" s="264">
        <f t="shared" si="321"/>
        <v>1</v>
      </c>
      <c r="HS40" s="264">
        <f t="shared" si="322"/>
        <v>1</v>
      </c>
      <c r="HT40" s="257">
        <f t="shared" si="141"/>
        <v>684940</v>
      </c>
      <c r="HU40" s="258">
        <f t="shared" si="142"/>
        <v>0</v>
      </c>
    </row>
    <row r="41" spans="3:229" ht="53.25" customHeight="1" outlineLevel="2">
      <c r="C41" s="305" t="s">
        <v>322</v>
      </c>
      <c r="D41" s="306" t="s">
        <v>323</v>
      </c>
      <c r="E41" s="307" t="s">
        <v>157</v>
      </c>
      <c r="F41" s="307">
        <v>17.100000000000001</v>
      </c>
      <c r="G41" s="308">
        <v>0</v>
      </c>
      <c r="H41" s="309">
        <f t="shared" si="0"/>
        <v>0</v>
      </c>
      <c r="K41" s="305" t="s">
        <v>322</v>
      </c>
      <c r="L41" s="306" t="s">
        <v>323</v>
      </c>
      <c r="M41" s="307" t="s">
        <v>157</v>
      </c>
      <c r="N41" s="307">
        <v>17.100000000000001</v>
      </c>
      <c r="O41" s="308">
        <v>42100</v>
      </c>
      <c r="P41" s="310">
        <f t="shared" si="1"/>
        <v>719910</v>
      </c>
      <c r="Q41" s="180">
        <f t="shared" si="26"/>
        <v>1</v>
      </c>
      <c r="R41" s="180">
        <f t="shared" si="27"/>
        <v>1</v>
      </c>
      <c r="S41" s="180">
        <f t="shared" si="28"/>
        <v>1</v>
      </c>
      <c r="T41" s="180">
        <f t="shared" si="29"/>
        <v>1</v>
      </c>
      <c r="U41" s="264">
        <f t="shared" si="30"/>
        <v>1</v>
      </c>
      <c r="V41" s="264">
        <f t="shared" si="31"/>
        <v>1</v>
      </c>
      <c r="W41" s="264">
        <f t="shared" si="32"/>
        <v>1</v>
      </c>
      <c r="X41" s="257">
        <f t="shared" si="33"/>
        <v>719910</v>
      </c>
      <c r="Y41" s="258">
        <f t="shared" si="34"/>
        <v>0</v>
      </c>
      <c r="AB41" s="305" t="s">
        <v>322</v>
      </c>
      <c r="AC41" s="306" t="s">
        <v>323</v>
      </c>
      <c r="AD41" s="307" t="s">
        <v>157</v>
      </c>
      <c r="AE41" s="307">
        <v>17.100000000000001</v>
      </c>
      <c r="AF41" s="308">
        <v>15000</v>
      </c>
      <c r="AG41" s="309">
        <f t="shared" si="2"/>
        <v>256500</v>
      </c>
      <c r="AH41" s="264">
        <f t="shared" si="35"/>
        <v>1</v>
      </c>
      <c r="AI41" s="264">
        <f t="shared" si="36"/>
        <v>1</v>
      </c>
      <c r="AJ41" s="264">
        <f t="shared" si="37"/>
        <v>1</v>
      </c>
      <c r="AK41" s="264">
        <f t="shared" si="38"/>
        <v>1</v>
      </c>
      <c r="AL41" s="264">
        <f t="shared" si="289"/>
        <v>1</v>
      </c>
      <c r="AM41" s="264">
        <f t="shared" si="290"/>
        <v>1</v>
      </c>
      <c r="AN41" s="264">
        <f t="shared" si="41"/>
        <v>1</v>
      </c>
      <c r="AO41" s="257">
        <f t="shared" si="42"/>
        <v>256500</v>
      </c>
      <c r="AP41" s="258">
        <f t="shared" si="43"/>
        <v>0</v>
      </c>
      <c r="AS41" s="305" t="s">
        <v>322</v>
      </c>
      <c r="AT41" s="306" t="s">
        <v>323</v>
      </c>
      <c r="AU41" s="307" t="s">
        <v>157</v>
      </c>
      <c r="AV41" s="307">
        <v>17.100000000000001</v>
      </c>
      <c r="AW41" s="308">
        <v>43000</v>
      </c>
      <c r="AX41" s="309">
        <f t="shared" si="4"/>
        <v>735300</v>
      </c>
      <c r="AY41" s="264">
        <f t="shared" si="44"/>
        <v>1</v>
      </c>
      <c r="AZ41" s="264">
        <f t="shared" si="45"/>
        <v>1</v>
      </c>
      <c r="BA41" s="264">
        <f t="shared" si="46"/>
        <v>1</v>
      </c>
      <c r="BB41" s="264">
        <f t="shared" si="47"/>
        <v>1</v>
      </c>
      <c r="BC41" s="264">
        <f t="shared" si="291"/>
        <v>1</v>
      </c>
      <c r="BD41" s="264">
        <f t="shared" si="292"/>
        <v>1</v>
      </c>
      <c r="BE41" s="264">
        <f t="shared" si="50"/>
        <v>1</v>
      </c>
      <c r="BF41" s="257">
        <f t="shared" si="51"/>
        <v>735300</v>
      </c>
      <c r="BG41" s="258">
        <f t="shared" si="52"/>
        <v>0</v>
      </c>
      <c r="BJ41" s="305" t="s">
        <v>322</v>
      </c>
      <c r="BK41" s="306" t="s">
        <v>323</v>
      </c>
      <c r="BL41" s="307" t="s">
        <v>157</v>
      </c>
      <c r="BM41" s="307">
        <v>17.100000000000001</v>
      </c>
      <c r="BN41" s="308">
        <v>41600</v>
      </c>
      <c r="BO41" s="309">
        <f t="shared" si="6"/>
        <v>711360</v>
      </c>
      <c r="BP41" s="264">
        <f t="shared" si="53"/>
        <v>1</v>
      </c>
      <c r="BQ41" s="264">
        <f t="shared" si="54"/>
        <v>1</v>
      </c>
      <c r="BR41" s="264">
        <f t="shared" si="55"/>
        <v>1</v>
      </c>
      <c r="BS41" s="264">
        <f t="shared" si="56"/>
        <v>1</v>
      </c>
      <c r="BT41" s="264">
        <f t="shared" si="293"/>
        <v>1</v>
      </c>
      <c r="BU41" s="264">
        <f t="shared" si="294"/>
        <v>1</v>
      </c>
      <c r="BV41" s="264">
        <f t="shared" si="295"/>
        <v>1</v>
      </c>
      <c r="BW41" s="257">
        <f t="shared" si="60"/>
        <v>711360</v>
      </c>
      <c r="BX41" s="258">
        <f t="shared" si="61"/>
        <v>0</v>
      </c>
      <c r="CA41" s="305" t="s">
        <v>322</v>
      </c>
      <c r="CB41" s="306" t="s">
        <v>323</v>
      </c>
      <c r="CC41" s="307" t="s">
        <v>157</v>
      </c>
      <c r="CD41" s="307">
        <v>17.100000000000001</v>
      </c>
      <c r="CE41" s="308">
        <v>22831</v>
      </c>
      <c r="CF41" s="309">
        <f t="shared" si="8"/>
        <v>390410</v>
      </c>
      <c r="CG41" s="264">
        <f t="shared" si="62"/>
        <v>1</v>
      </c>
      <c r="CH41" s="264">
        <f t="shared" si="63"/>
        <v>1</v>
      </c>
      <c r="CI41" s="264">
        <f t="shared" si="64"/>
        <v>1</v>
      </c>
      <c r="CJ41" s="264">
        <f t="shared" si="65"/>
        <v>1</v>
      </c>
      <c r="CK41" s="264">
        <f t="shared" si="296"/>
        <v>1</v>
      </c>
      <c r="CL41" s="264">
        <f t="shared" si="297"/>
        <v>1</v>
      </c>
      <c r="CM41" s="264">
        <f t="shared" si="298"/>
        <v>1</v>
      </c>
      <c r="CN41" s="257">
        <f t="shared" si="69"/>
        <v>390410</v>
      </c>
      <c r="CO41" s="258">
        <f t="shared" si="70"/>
        <v>0</v>
      </c>
      <c r="CR41" s="305" t="s">
        <v>322</v>
      </c>
      <c r="CS41" s="306" t="s">
        <v>323</v>
      </c>
      <c r="CT41" s="307" t="s">
        <v>157</v>
      </c>
      <c r="CU41" s="307">
        <v>17.100000000000001</v>
      </c>
      <c r="CV41" s="308">
        <v>57400</v>
      </c>
      <c r="CW41" s="309">
        <f t="shared" si="10"/>
        <v>981540</v>
      </c>
      <c r="CX41" s="264">
        <f t="shared" si="71"/>
        <v>1</v>
      </c>
      <c r="CY41" s="264">
        <f t="shared" si="72"/>
        <v>1</v>
      </c>
      <c r="CZ41" s="264">
        <f t="shared" si="73"/>
        <v>1</v>
      </c>
      <c r="DA41" s="264">
        <f t="shared" si="74"/>
        <v>1</v>
      </c>
      <c r="DB41" s="264">
        <f t="shared" si="299"/>
        <v>1</v>
      </c>
      <c r="DC41" s="264">
        <f t="shared" si="300"/>
        <v>1</v>
      </c>
      <c r="DD41" s="264">
        <f t="shared" si="301"/>
        <v>1</v>
      </c>
      <c r="DE41" s="257">
        <f t="shared" si="78"/>
        <v>981540</v>
      </c>
      <c r="DF41" s="258">
        <f t="shared" si="79"/>
        <v>0</v>
      </c>
      <c r="DI41" s="311" t="s">
        <v>322</v>
      </c>
      <c r="DJ41" s="306" t="s">
        <v>323</v>
      </c>
      <c r="DK41" s="312" t="s">
        <v>157</v>
      </c>
      <c r="DL41" s="312">
        <v>17.100000000000001</v>
      </c>
      <c r="DM41" s="313">
        <v>40000</v>
      </c>
      <c r="DN41" s="314">
        <f t="shared" si="12"/>
        <v>684000</v>
      </c>
      <c r="DO41" s="264">
        <f t="shared" si="80"/>
        <v>1</v>
      </c>
      <c r="DP41" s="264">
        <f t="shared" si="81"/>
        <v>1</v>
      </c>
      <c r="DQ41" s="264">
        <f t="shared" si="82"/>
        <v>1</v>
      </c>
      <c r="DR41" s="264">
        <f t="shared" si="83"/>
        <v>1</v>
      </c>
      <c r="DS41" s="264">
        <f t="shared" si="302"/>
        <v>1</v>
      </c>
      <c r="DT41" s="264">
        <f t="shared" si="303"/>
        <v>1</v>
      </c>
      <c r="DU41" s="264">
        <f t="shared" si="304"/>
        <v>1</v>
      </c>
      <c r="DV41" s="257">
        <f t="shared" si="87"/>
        <v>684000</v>
      </c>
      <c r="DW41" s="258">
        <f t="shared" si="88"/>
        <v>0</v>
      </c>
      <c r="DZ41" s="305" t="s">
        <v>322</v>
      </c>
      <c r="EA41" s="306" t="s">
        <v>323</v>
      </c>
      <c r="EB41" s="307" t="s">
        <v>157</v>
      </c>
      <c r="EC41" s="307">
        <v>17.100000000000001</v>
      </c>
      <c r="ED41" s="308">
        <v>90000</v>
      </c>
      <c r="EE41" s="309">
        <f t="shared" si="14"/>
        <v>1539000</v>
      </c>
      <c r="EF41" s="264">
        <f t="shared" si="89"/>
        <v>1</v>
      </c>
      <c r="EG41" s="264">
        <f t="shared" si="90"/>
        <v>1</v>
      </c>
      <c r="EH41" s="264">
        <f t="shared" si="91"/>
        <v>1</v>
      </c>
      <c r="EI41" s="264">
        <f t="shared" si="92"/>
        <v>1</v>
      </c>
      <c r="EJ41" s="264">
        <f t="shared" si="305"/>
        <v>1</v>
      </c>
      <c r="EK41" s="264">
        <f t="shared" si="306"/>
        <v>1</v>
      </c>
      <c r="EL41" s="264">
        <f t="shared" si="307"/>
        <v>1</v>
      </c>
      <c r="EM41" s="257">
        <f t="shared" si="96"/>
        <v>1539000</v>
      </c>
      <c r="EN41" s="258">
        <f t="shared" si="97"/>
        <v>0</v>
      </c>
      <c r="EQ41" s="305" t="s">
        <v>322</v>
      </c>
      <c r="ER41" s="306" t="s">
        <v>323</v>
      </c>
      <c r="ES41" s="307" t="s">
        <v>157</v>
      </c>
      <c r="ET41" s="307">
        <v>17.100000000000001</v>
      </c>
      <c r="EU41" s="308">
        <v>25000</v>
      </c>
      <c r="EV41" s="309">
        <f t="shared" si="16"/>
        <v>427500</v>
      </c>
      <c r="EW41" s="264">
        <f t="shared" si="98"/>
        <v>1</v>
      </c>
      <c r="EX41" s="264">
        <f t="shared" si="99"/>
        <v>1</v>
      </c>
      <c r="EY41" s="264">
        <f t="shared" si="100"/>
        <v>1</v>
      </c>
      <c r="EZ41" s="264">
        <f t="shared" si="101"/>
        <v>1</v>
      </c>
      <c r="FA41" s="264">
        <f t="shared" si="308"/>
        <v>1</v>
      </c>
      <c r="FB41" s="264">
        <f t="shared" si="309"/>
        <v>1</v>
      </c>
      <c r="FC41" s="264">
        <f t="shared" si="310"/>
        <v>1</v>
      </c>
      <c r="FD41" s="257">
        <f t="shared" si="105"/>
        <v>427500</v>
      </c>
      <c r="FE41" s="258">
        <f t="shared" si="106"/>
        <v>0</v>
      </c>
      <c r="FH41" s="305" t="s">
        <v>322</v>
      </c>
      <c r="FI41" s="306" t="s">
        <v>323</v>
      </c>
      <c r="FJ41" s="307" t="s">
        <v>157</v>
      </c>
      <c r="FK41" s="307">
        <v>17.100000000000001</v>
      </c>
      <c r="FL41" s="308">
        <v>28000</v>
      </c>
      <c r="FM41" s="309">
        <f t="shared" si="18"/>
        <v>478800</v>
      </c>
      <c r="FN41" s="264">
        <f t="shared" si="107"/>
        <v>1</v>
      </c>
      <c r="FO41" s="264">
        <f t="shared" si="108"/>
        <v>1</v>
      </c>
      <c r="FP41" s="264">
        <f t="shared" si="109"/>
        <v>1</v>
      </c>
      <c r="FQ41" s="264">
        <f t="shared" si="110"/>
        <v>1</v>
      </c>
      <c r="FR41" s="264">
        <f t="shared" si="311"/>
        <v>1</v>
      </c>
      <c r="FS41" s="264">
        <f t="shared" si="312"/>
        <v>1</v>
      </c>
      <c r="FT41" s="264">
        <f t="shared" si="313"/>
        <v>1</v>
      </c>
      <c r="FU41" s="257">
        <f t="shared" si="114"/>
        <v>478800</v>
      </c>
      <c r="FV41" s="258">
        <f t="shared" si="115"/>
        <v>0</v>
      </c>
      <c r="FY41" s="305" t="s">
        <v>322</v>
      </c>
      <c r="FZ41" s="306" t="s">
        <v>323</v>
      </c>
      <c r="GA41" s="307" t="s">
        <v>157</v>
      </c>
      <c r="GB41" s="307">
        <v>17.100000000000001</v>
      </c>
      <c r="GC41" s="308">
        <v>85000</v>
      </c>
      <c r="GD41" s="309">
        <f t="shared" si="20"/>
        <v>1453500</v>
      </c>
      <c r="GE41" s="264">
        <f t="shared" si="116"/>
        <v>1</v>
      </c>
      <c r="GF41" s="264">
        <f t="shared" si="117"/>
        <v>1</v>
      </c>
      <c r="GG41" s="264">
        <f t="shared" si="118"/>
        <v>1</v>
      </c>
      <c r="GH41" s="264">
        <f t="shared" si="119"/>
        <v>1</v>
      </c>
      <c r="GI41" s="264">
        <f t="shared" si="314"/>
        <v>1</v>
      </c>
      <c r="GJ41" s="264">
        <f t="shared" si="315"/>
        <v>1</v>
      </c>
      <c r="GK41" s="264">
        <f t="shared" si="316"/>
        <v>1</v>
      </c>
      <c r="GL41" s="257">
        <f t="shared" si="123"/>
        <v>1453500</v>
      </c>
      <c r="GM41" s="258">
        <f t="shared" si="124"/>
        <v>0</v>
      </c>
      <c r="GP41" s="305" t="s">
        <v>322</v>
      </c>
      <c r="GQ41" s="306" t="s">
        <v>323</v>
      </c>
      <c r="GR41" s="307" t="s">
        <v>157</v>
      </c>
      <c r="GS41" s="307">
        <v>17.100000000000001</v>
      </c>
      <c r="GT41" s="308">
        <v>27100</v>
      </c>
      <c r="GU41" s="309">
        <f t="shared" si="22"/>
        <v>463410</v>
      </c>
      <c r="GV41" s="264">
        <f t="shared" si="125"/>
        <v>1</v>
      </c>
      <c r="GW41" s="264">
        <f t="shared" si="126"/>
        <v>1</v>
      </c>
      <c r="GX41" s="264">
        <f t="shared" si="127"/>
        <v>1</v>
      </c>
      <c r="GY41" s="264">
        <f t="shared" si="128"/>
        <v>1</v>
      </c>
      <c r="GZ41" s="264">
        <f t="shared" si="317"/>
        <v>1</v>
      </c>
      <c r="HA41" s="264">
        <f t="shared" si="318"/>
        <v>1</v>
      </c>
      <c r="HB41" s="264">
        <f t="shared" si="319"/>
        <v>1</v>
      </c>
      <c r="HC41" s="257">
        <f t="shared" si="132"/>
        <v>463410</v>
      </c>
      <c r="HD41" s="258">
        <f t="shared" si="133"/>
        <v>0</v>
      </c>
      <c r="HG41" s="305" t="s">
        <v>322</v>
      </c>
      <c r="HH41" s="306" t="s">
        <v>323</v>
      </c>
      <c r="HI41" s="307" t="s">
        <v>157</v>
      </c>
      <c r="HJ41" s="307">
        <v>17.100000000000001</v>
      </c>
      <c r="HK41" s="308">
        <v>23215</v>
      </c>
      <c r="HL41" s="309">
        <f t="shared" si="24"/>
        <v>396977</v>
      </c>
      <c r="HM41" s="264">
        <f t="shared" si="134"/>
        <v>1</v>
      </c>
      <c r="HN41" s="264">
        <f t="shared" si="135"/>
        <v>1</v>
      </c>
      <c r="HO41" s="264">
        <f t="shared" si="136"/>
        <v>1</v>
      </c>
      <c r="HP41" s="264">
        <f t="shared" si="137"/>
        <v>1</v>
      </c>
      <c r="HQ41" s="264">
        <f t="shared" si="320"/>
        <v>1</v>
      </c>
      <c r="HR41" s="264">
        <f t="shared" si="321"/>
        <v>1</v>
      </c>
      <c r="HS41" s="264">
        <f t="shared" si="322"/>
        <v>1</v>
      </c>
      <c r="HT41" s="257">
        <f t="shared" si="141"/>
        <v>396977</v>
      </c>
      <c r="HU41" s="258">
        <f t="shared" si="142"/>
        <v>0</v>
      </c>
    </row>
    <row r="42" spans="3:229" ht="74.25" customHeight="1" outlineLevel="2" thickBot="1">
      <c r="C42" s="305" t="s">
        <v>324</v>
      </c>
      <c r="D42" s="306" t="s">
        <v>325</v>
      </c>
      <c r="E42" s="307" t="s">
        <v>155</v>
      </c>
      <c r="F42" s="307">
        <v>1</v>
      </c>
      <c r="G42" s="308">
        <v>0</v>
      </c>
      <c r="H42" s="309">
        <f t="shared" si="0"/>
        <v>0</v>
      </c>
      <c r="K42" s="305" t="s">
        <v>324</v>
      </c>
      <c r="L42" s="306" t="s">
        <v>325</v>
      </c>
      <c r="M42" s="307" t="s">
        <v>155</v>
      </c>
      <c r="N42" s="307">
        <v>1</v>
      </c>
      <c r="O42" s="308">
        <v>428700</v>
      </c>
      <c r="P42" s="310">
        <f t="shared" si="1"/>
        <v>428700</v>
      </c>
      <c r="Q42" s="180">
        <f t="shared" si="26"/>
        <v>1</v>
      </c>
      <c r="R42" s="180">
        <f t="shared" si="27"/>
        <v>1</v>
      </c>
      <c r="S42" s="180">
        <f t="shared" si="28"/>
        <v>1</v>
      </c>
      <c r="T42" s="180">
        <f t="shared" si="29"/>
        <v>1</v>
      </c>
      <c r="U42" s="264">
        <f t="shared" si="30"/>
        <v>1</v>
      </c>
      <c r="V42" s="264">
        <f t="shared" si="31"/>
        <v>1</v>
      </c>
      <c r="W42" s="264">
        <f t="shared" si="32"/>
        <v>1</v>
      </c>
      <c r="X42" s="257">
        <f t="shared" si="33"/>
        <v>428700</v>
      </c>
      <c r="Y42" s="258">
        <f t="shared" si="34"/>
        <v>0</v>
      </c>
      <c r="AB42" s="305" t="s">
        <v>324</v>
      </c>
      <c r="AC42" s="306" t="s">
        <v>325</v>
      </c>
      <c r="AD42" s="307" t="s">
        <v>155</v>
      </c>
      <c r="AE42" s="307">
        <v>1</v>
      </c>
      <c r="AF42" s="308">
        <v>450000</v>
      </c>
      <c r="AG42" s="309">
        <f t="shared" si="2"/>
        <v>450000</v>
      </c>
      <c r="AH42" s="264">
        <f t="shared" si="35"/>
        <v>1</v>
      </c>
      <c r="AI42" s="264">
        <f t="shared" si="36"/>
        <v>1</v>
      </c>
      <c r="AJ42" s="264">
        <f t="shared" si="37"/>
        <v>1</v>
      </c>
      <c r="AK42" s="264">
        <f t="shared" si="38"/>
        <v>1</v>
      </c>
      <c r="AL42" s="264">
        <f t="shared" si="289"/>
        <v>1</v>
      </c>
      <c r="AM42" s="264">
        <f t="shared" si="290"/>
        <v>1</v>
      </c>
      <c r="AN42" s="264">
        <f t="shared" si="41"/>
        <v>1</v>
      </c>
      <c r="AO42" s="257">
        <f t="shared" si="42"/>
        <v>450000</v>
      </c>
      <c r="AP42" s="258">
        <f t="shared" si="43"/>
        <v>0</v>
      </c>
      <c r="AS42" s="305" t="s">
        <v>324</v>
      </c>
      <c r="AT42" s="306" t="s">
        <v>325</v>
      </c>
      <c r="AU42" s="307" t="s">
        <v>155</v>
      </c>
      <c r="AV42" s="307">
        <v>1</v>
      </c>
      <c r="AW42" s="308">
        <v>650000</v>
      </c>
      <c r="AX42" s="309">
        <f t="shared" si="4"/>
        <v>650000</v>
      </c>
      <c r="AY42" s="264">
        <f t="shared" si="44"/>
        <v>1</v>
      </c>
      <c r="AZ42" s="264">
        <f t="shared" si="45"/>
        <v>1</v>
      </c>
      <c r="BA42" s="264">
        <f t="shared" si="46"/>
        <v>1</v>
      </c>
      <c r="BB42" s="264">
        <f t="shared" si="47"/>
        <v>1</v>
      </c>
      <c r="BC42" s="264">
        <f t="shared" si="291"/>
        <v>1</v>
      </c>
      <c r="BD42" s="264">
        <f t="shared" si="292"/>
        <v>1</v>
      </c>
      <c r="BE42" s="264">
        <f t="shared" si="50"/>
        <v>1</v>
      </c>
      <c r="BF42" s="257">
        <f t="shared" si="51"/>
        <v>650000</v>
      </c>
      <c r="BG42" s="258">
        <f t="shared" si="52"/>
        <v>0</v>
      </c>
      <c r="BJ42" s="305" t="s">
        <v>324</v>
      </c>
      <c r="BK42" s="306" t="s">
        <v>325</v>
      </c>
      <c r="BL42" s="307" t="s">
        <v>155</v>
      </c>
      <c r="BM42" s="307">
        <v>1</v>
      </c>
      <c r="BN42" s="308">
        <v>423500</v>
      </c>
      <c r="BO42" s="309">
        <f>+ROUND(BM42*BN42,0)</f>
        <v>423500</v>
      </c>
      <c r="BP42" s="264">
        <f t="shared" si="53"/>
        <v>1</v>
      </c>
      <c r="BQ42" s="264">
        <f t="shared" si="54"/>
        <v>1</v>
      </c>
      <c r="BR42" s="264">
        <f t="shared" si="55"/>
        <v>1</v>
      </c>
      <c r="BS42" s="264">
        <f t="shared" si="56"/>
        <v>1</v>
      </c>
      <c r="BT42" s="264">
        <f t="shared" si="293"/>
        <v>1</v>
      </c>
      <c r="BU42" s="264">
        <f t="shared" si="294"/>
        <v>1</v>
      </c>
      <c r="BV42" s="264">
        <f t="shared" si="295"/>
        <v>1</v>
      </c>
      <c r="BW42" s="257">
        <f t="shared" si="60"/>
        <v>423500</v>
      </c>
      <c r="BX42" s="258">
        <f t="shared" si="61"/>
        <v>0</v>
      </c>
      <c r="CA42" s="305" t="s">
        <v>324</v>
      </c>
      <c r="CB42" s="306" t="s">
        <v>325</v>
      </c>
      <c r="CC42" s="307" t="s">
        <v>155</v>
      </c>
      <c r="CD42" s="307">
        <v>1</v>
      </c>
      <c r="CE42" s="308">
        <v>616200</v>
      </c>
      <c r="CF42" s="309">
        <f t="shared" si="8"/>
        <v>616200</v>
      </c>
      <c r="CG42" s="264">
        <f t="shared" si="62"/>
        <v>1</v>
      </c>
      <c r="CH42" s="264">
        <f t="shared" si="63"/>
        <v>1</v>
      </c>
      <c r="CI42" s="264">
        <f t="shared" si="64"/>
        <v>1</v>
      </c>
      <c r="CJ42" s="264">
        <f t="shared" si="65"/>
        <v>1</v>
      </c>
      <c r="CK42" s="264">
        <f t="shared" si="296"/>
        <v>1</v>
      </c>
      <c r="CL42" s="264">
        <f t="shared" si="297"/>
        <v>1</v>
      </c>
      <c r="CM42" s="264">
        <f t="shared" si="298"/>
        <v>1</v>
      </c>
      <c r="CN42" s="257">
        <f t="shared" si="69"/>
        <v>616200</v>
      </c>
      <c r="CO42" s="258">
        <f t="shared" si="70"/>
        <v>0</v>
      </c>
      <c r="CR42" s="305" t="s">
        <v>324</v>
      </c>
      <c r="CS42" s="306" t="s">
        <v>325</v>
      </c>
      <c r="CT42" s="307" t="s">
        <v>155</v>
      </c>
      <c r="CU42" s="307">
        <v>1</v>
      </c>
      <c r="CV42" s="308">
        <v>57800</v>
      </c>
      <c r="CW42" s="309">
        <f t="shared" si="10"/>
        <v>57800</v>
      </c>
      <c r="CX42" s="264">
        <f t="shared" si="71"/>
        <v>1</v>
      </c>
      <c r="CY42" s="264">
        <f t="shared" si="72"/>
        <v>1</v>
      </c>
      <c r="CZ42" s="264">
        <f t="shared" si="73"/>
        <v>1</v>
      </c>
      <c r="DA42" s="264">
        <f t="shared" si="74"/>
        <v>1</v>
      </c>
      <c r="DB42" s="264">
        <f t="shared" si="299"/>
        <v>1</v>
      </c>
      <c r="DC42" s="264">
        <f t="shared" si="300"/>
        <v>1</v>
      </c>
      <c r="DD42" s="264">
        <f t="shared" si="301"/>
        <v>1</v>
      </c>
      <c r="DE42" s="257">
        <f t="shared" si="78"/>
        <v>57800</v>
      </c>
      <c r="DF42" s="258">
        <f t="shared" si="79"/>
        <v>0</v>
      </c>
      <c r="DI42" s="311" t="s">
        <v>324</v>
      </c>
      <c r="DJ42" s="306" t="s">
        <v>325</v>
      </c>
      <c r="DK42" s="312" t="s">
        <v>155</v>
      </c>
      <c r="DL42" s="312">
        <v>1</v>
      </c>
      <c r="DM42" s="313">
        <v>81000</v>
      </c>
      <c r="DN42" s="314">
        <f t="shared" si="12"/>
        <v>81000</v>
      </c>
      <c r="DO42" s="264">
        <f t="shared" si="80"/>
        <v>1</v>
      </c>
      <c r="DP42" s="264">
        <f t="shared" si="81"/>
        <v>1</v>
      </c>
      <c r="DQ42" s="264">
        <f t="shared" si="82"/>
        <v>1</v>
      </c>
      <c r="DR42" s="264">
        <f t="shared" si="83"/>
        <v>1</v>
      </c>
      <c r="DS42" s="264">
        <f t="shared" si="302"/>
        <v>1</v>
      </c>
      <c r="DT42" s="264">
        <f t="shared" si="303"/>
        <v>1</v>
      </c>
      <c r="DU42" s="264">
        <f t="shared" si="304"/>
        <v>1</v>
      </c>
      <c r="DV42" s="257">
        <f t="shared" si="87"/>
        <v>81000</v>
      </c>
      <c r="DW42" s="258">
        <f t="shared" si="88"/>
        <v>0</v>
      </c>
      <c r="DZ42" s="305" t="s">
        <v>324</v>
      </c>
      <c r="EA42" s="306" t="s">
        <v>325</v>
      </c>
      <c r="EB42" s="307" t="s">
        <v>155</v>
      </c>
      <c r="EC42" s="307">
        <v>1</v>
      </c>
      <c r="ED42" s="308">
        <v>1400000</v>
      </c>
      <c r="EE42" s="309">
        <f t="shared" si="14"/>
        <v>1400000</v>
      </c>
      <c r="EF42" s="264">
        <f t="shared" si="89"/>
        <v>1</v>
      </c>
      <c r="EG42" s="264">
        <f t="shared" si="90"/>
        <v>1</v>
      </c>
      <c r="EH42" s="264">
        <f t="shared" si="91"/>
        <v>1</v>
      </c>
      <c r="EI42" s="264">
        <f t="shared" si="92"/>
        <v>1</v>
      </c>
      <c r="EJ42" s="264">
        <f t="shared" si="305"/>
        <v>1</v>
      </c>
      <c r="EK42" s="264">
        <f t="shared" si="306"/>
        <v>1</v>
      </c>
      <c r="EL42" s="264">
        <f t="shared" si="307"/>
        <v>1</v>
      </c>
      <c r="EM42" s="257">
        <f t="shared" si="96"/>
        <v>1400000</v>
      </c>
      <c r="EN42" s="258">
        <f t="shared" si="97"/>
        <v>0</v>
      </c>
      <c r="EQ42" s="305" t="s">
        <v>324</v>
      </c>
      <c r="ER42" s="306" t="s">
        <v>325</v>
      </c>
      <c r="ES42" s="307" t="s">
        <v>155</v>
      </c>
      <c r="ET42" s="307">
        <v>1</v>
      </c>
      <c r="EU42" s="308">
        <v>310000</v>
      </c>
      <c r="EV42" s="309">
        <f t="shared" si="16"/>
        <v>310000</v>
      </c>
      <c r="EW42" s="264">
        <f t="shared" si="98"/>
        <v>1</v>
      </c>
      <c r="EX42" s="264">
        <f t="shared" si="99"/>
        <v>1</v>
      </c>
      <c r="EY42" s="264">
        <f t="shared" si="100"/>
        <v>1</v>
      </c>
      <c r="EZ42" s="264">
        <f t="shared" si="101"/>
        <v>1</v>
      </c>
      <c r="FA42" s="264">
        <f t="shared" si="308"/>
        <v>1</v>
      </c>
      <c r="FB42" s="264">
        <f t="shared" si="309"/>
        <v>1</v>
      </c>
      <c r="FC42" s="264">
        <f t="shared" si="310"/>
        <v>1</v>
      </c>
      <c r="FD42" s="257">
        <f t="shared" si="105"/>
        <v>310000</v>
      </c>
      <c r="FE42" s="258">
        <f t="shared" si="106"/>
        <v>0</v>
      </c>
      <c r="FH42" s="305" t="s">
        <v>324</v>
      </c>
      <c r="FI42" s="306" t="s">
        <v>325</v>
      </c>
      <c r="FJ42" s="307" t="s">
        <v>155</v>
      </c>
      <c r="FK42" s="307">
        <v>1</v>
      </c>
      <c r="FL42" s="308">
        <v>350000</v>
      </c>
      <c r="FM42" s="309">
        <f t="shared" si="18"/>
        <v>350000</v>
      </c>
      <c r="FN42" s="264">
        <f t="shared" si="107"/>
        <v>1</v>
      </c>
      <c r="FO42" s="264">
        <f t="shared" si="108"/>
        <v>1</v>
      </c>
      <c r="FP42" s="264">
        <f t="shared" si="109"/>
        <v>1</v>
      </c>
      <c r="FQ42" s="264">
        <f t="shared" si="110"/>
        <v>1</v>
      </c>
      <c r="FR42" s="264">
        <f t="shared" si="311"/>
        <v>1</v>
      </c>
      <c r="FS42" s="264">
        <f t="shared" si="312"/>
        <v>1</v>
      </c>
      <c r="FT42" s="264">
        <f t="shared" si="313"/>
        <v>1</v>
      </c>
      <c r="FU42" s="257">
        <f t="shared" si="114"/>
        <v>350000</v>
      </c>
      <c r="FV42" s="258">
        <f t="shared" si="115"/>
        <v>0</v>
      </c>
      <c r="FY42" s="305" t="s">
        <v>324</v>
      </c>
      <c r="FZ42" s="306" t="s">
        <v>325</v>
      </c>
      <c r="GA42" s="307" t="s">
        <v>155</v>
      </c>
      <c r="GB42" s="307">
        <v>1</v>
      </c>
      <c r="GC42" s="308">
        <v>350000</v>
      </c>
      <c r="GD42" s="309">
        <f t="shared" si="20"/>
        <v>350000</v>
      </c>
      <c r="GE42" s="264">
        <f t="shared" si="116"/>
        <v>1</v>
      </c>
      <c r="GF42" s="264">
        <f t="shared" si="117"/>
        <v>1</v>
      </c>
      <c r="GG42" s="264">
        <f t="shared" si="118"/>
        <v>1</v>
      </c>
      <c r="GH42" s="264">
        <f t="shared" si="119"/>
        <v>1</v>
      </c>
      <c r="GI42" s="264">
        <f t="shared" si="314"/>
        <v>1</v>
      </c>
      <c r="GJ42" s="264">
        <f t="shared" si="315"/>
        <v>1</v>
      </c>
      <c r="GK42" s="264">
        <f t="shared" si="316"/>
        <v>1</v>
      </c>
      <c r="GL42" s="257">
        <f t="shared" si="123"/>
        <v>350000</v>
      </c>
      <c r="GM42" s="258">
        <f t="shared" si="124"/>
        <v>0</v>
      </c>
      <c r="GP42" s="305" t="s">
        <v>324</v>
      </c>
      <c r="GQ42" s="306" t="s">
        <v>325</v>
      </c>
      <c r="GR42" s="307" t="s">
        <v>155</v>
      </c>
      <c r="GS42" s="307">
        <v>1</v>
      </c>
      <c r="GT42" s="308">
        <v>339650</v>
      </c>
      <c r="GU42" s="309">
        <f t="shared" si="22"/>
        <v>339650</v>
      </c>
      <c r="GV42" s="264">
        <f t="shared" si="125"/>
        <v>1</v>
      </c>
      <c r="GW42" s="264">
        <f t="shared" si="126"/>
        <v>1</v>
      </c>
      <c r="GX42" s="264">
        <f t="shared" si="127"/>
        <v>1</v>
      </c>
      <c r="GY42" s="264">
        <f t="shared" si="128"/>
        <v>1</v>
      </c>
      <c r="GZ42" s="264">
        <f t="shared" si="317"/>
        <v>1</v>
      </c>
      <c r="HA42" s="264">
        <f t="shared" si="318"/>
        <v>1</v>
      </c>
      <c r="HB42" s="264">
        <f t="shared" si="319"/>
        <v>1</v>
      </c>
      <c r="HC42" s="257">
        <f t="shared" si="132"/>
        <v>339650</v>
      </c>
      <c r="HD42" s="258">
        <f t="shared" si="133"/>
        <v>0</v>
      </c>
      <c r="HG42" s="305" t="s">
        <v>324</v>
      </c>
      <c r="HH42" s="306" t="s">
        <v>325</v>
      </c>
      <c r="HI42" s="307" t="s">
        <v>155</v>
      </c>
      <c r="HJ42" s="307">
        <v>1</v>
      </c>
      <c r="HK42" s="308">
        <v>626400</v>
      </c>
      <c r="HL42" s="309">
        <f t="shared" si="24"/>
        <v>626400</v>
      </c>
      <c r="HM42" s="264">
        <f t="shared" si="134"/>
        <v>1</v>
      </c>
      <c r="HN42" s="264">
        <f t="shared" si="135"/>
        <v>1</v>
      </c>
      <c r="HO42" s="264">
        <f t="shared" si="136"/>
        <v>1</v>
      </c>
      <c r="HP42" s="264">
        <f t="shared" si="137"/>
        <v>1</v>
      </c>
      <c r="HQ42" s="264">
        <f t="shared" si="320"/>
        <v>1</v>
      </c>
      <c r="HR42" s="264">
        <f t="shared" si="321"/>
        <v>1</v>
      </c>
      <c r="HS42" s="264">
        <f t="shared" si="322"/>
        <v>1</v>
      </c>
      <c r="HT42" s="257">
        <f t="shared" si="141"/>
        <v>626400</v>
      </c>
      <c r="HU42" s="258">
        <f t="shared" si="142"/>
        <v>0</v>
      </c>
    </row>
    <row r="43" spans="3:229" ht="17.25" outlineLevel="1" thickTop="1">
      <c r="C43" s="320" t="s">
        <v>326</v>
      </c>
      <c r="D43" s="298" t="s">
        <v>327</v>
      </c>
      <c r="E43" s="321"/>
      <c r="F43" s="322"/>
      <c r="G43" s="323"/>
      <c r="H43" s="324"/>
      <c r="K43" s="320" t="s">
        <v>326</v>
      </c>
      <c r="L43" s="298" t="s">
        <v>327</v>
      </c>
      <c r="M43" s="321"/>
      <c r="N43" s="322"/>
      <c r="O43" s="322"/>
      <c r="P43" s="325"/>
      <c r="Q43" s="180">
        <f t="shared" si="26"/>
        <v>1</v>
      </c>
      <c r="R43" s="180">
        <f t="shared" si="27"/>
        <v>1</v>
      </c>
      <c r="S43" s="180">
        <f t="shared" si="28"/>
        <v>1</v>
      </c>
      <c r="T43" s="180">
        <f t="shared" si="29"/>
        <v>1</v>
      </c>
      <c r="U43" s="180">
        <f t="shared" ref="U43" si="323">IF(EXACT(G43,O43),1,0)</f>
        <v>1</v>
      </c>
      <c r="V43" s="180">
        <f t="shared" ref="V43" si="324">IF(EXACT(H43,P43),1,0)</f>
        <v>1</v>
      </c>
      <c r="W43" s="264">
        <f t="shared" si="32"/>
        <v>1</v>
      </c>
      <c r="X43" s="257">
        <f t="shared" si="33"/>
        <v>0</v>
      </c>
      <c r="Y43" s="258">
        <f t="shared" si="34"/>
        <v>0</v>
      </c>
      <c r="AB43" s="320" t="s">
        <v>326</v>
      </c>
      <c r="AC43" s="298" t="s">
        <v>327</v>
      </c>
      <c r="AD43" s="321"/>
      <c r="AE43" s="322"/>
      <c r="AF43" s="323"/>
      <c r="AG43" s="324"/>
      <c r="AH43" s="264">
        <f t="shared" si="35"/>
        <v>1</v>
      </c>
      <c r="AI43" s="264">
        <f t="shared" si="36"/>
        <v>1</v>
      </c>
      <c r="AJ43" s="264">
        <f t="shared" si="37"/>
        <v>1</v>
      </c>
      <c r="AK43" s="264">
        <f t="shared" si="38"/>
        <v>1</v>
      </c>
      <c r="AL43" s="180">
        <f t="shared" ref="AL43" si="325">IF(EXACT(X43,AF43),1,0)</f>
        <v>0</v>
      </c>
      <c r="AM43" s="180">
        <f t="shared" ref="AM43" si="326">IF(EXACT(Y43,AG43),1,0)</f>
        <v>0</v>
      </c>
      <c r="AN43" s="264">
        <f>PRODUCT(AH43:AK43)</f>
        <v>1</v>
      </c>
      <c r="AO43" s="257">
        <f t="shared" si="42"/>
        <v>0</v>
      </c>
      <c r="AP43" s="258">
        <f t="shared" si="43"/>
        <v>0</v>
      </c>
      <c r="AS43" s="320" t="s">
        <v>326</v>
      </c>
      <c r="AT43" s="298" t="s">
        <v>327</v>
      </c>
      <c r="AU43" s="321"/>
      <c r="AV43" s="322"/>
      <c r="AW43" s="323"/>
      <c r="AX43" s="324"/>
      <c r="AY43" s="264">
        <f t="shared" si="44"/>
        <v>1</v>
      </c>
      <c r="AZ43" s="264">
        <f t="shared" si="45"/>
        <v>1</v>
      </c>
      <c r="BA43" s="264">
        <f t="shared" si="46"/>
        <v>1</v>
      </c>
      <c r="BB43" s="264">
        <f t="shared" si="47"/>
        <v>1</v>
      </c>
      <c r="BC43" s="180">
        <f t="shared" ref="BC43" si="327">IF(EXACT(AO43,AW43),1,0)</f>
        <v>0</v>
      </c>
      <c r="BD43" s="180">
        <f t="shared" ref="BD43" si="328">IF(EXACT(AP43,AX43),1,0)</f>
        <v>0</v>
      </c>
      <c r="BE43" s="264">
        <f>PRODUCT(AY43:BB43)</f>
        <v>1</v>
      </c>
      <c r="BF43" s="257">
        <f t="shared" si="51"/>
        <v>0</v>
      </c>
      <c r="BG43" s="258">
        <f t="shared" si="52"/>
        <v>0</v>
      </c>
      <c r="BJ43" s="320" t="s">
        <v>326</v>
      </c>
      <c r="BK43" s="298" t="s">
        <v>327</v>
      </c>
      <c r="BL43" s="321"/>
      <c r="BM43" s="322"/>
      <c r="BN43" s="321"/>
      <c r="BO43" s="324"/>
      <c r="BP43" s="264">
        <f t="shared" si="53"/>
        <v>1</v>
      </c>
      <c r="BQ43" s="264">
        <f t="shared" si="54"/>
        <v>1</v>
      </c>
      <c r="BR43" s="264">
        <f t="shared" si="55"/>
        <v>1</v>
      </c>
      <c r="BS43" s="264">
        <f t="shared" si="56"/>
        <v>1</v>
      </c>
      <c r="BT43" s="180">
        <f t="shared" ref="BT43" si="329">IF(EXACT(BF43,BN43),1,0)</f>
        <v>0</v>
      </c>
      <c r="BU43" s="180">
        <f t="shared" ref="BU43" si="330">IF(EXACT(BG43,BO43),1,0)</f>
        <v>0</v>
      </c>
      <c r="BV43" s="264">
        <f>PRODUCT(BP43:BS43)</f>
        <v>1</v>
      </c>
      <c r="BW43" s="257">
        <f t="shared" si="60"/>
        <v>0</v>
      </c>
      <c r="BX43" s="258">
        <f t="shared" si="61"/>
        <v>0</v>
      </c>
      <c r="CA43" s="320" t="s">
        <v>326</v>
      </c>
      <c r="CB43" s="304" t="s">
        <v>327</v>
      </c>
      <c r="CC43" s="321"/>
      <c r="CD43" s="322"/>
      <c r="CE43" s="323"/>
      <c r="CF43" s="324"/>
      <c r="CG43" s="264">
        <f t="shared" si="62"/>
        <v>1</v>
      </c>
      <c r="CH43" s="264">
        <f t="shared" si="63"/>
        <v>1</v>
      </c>
      <c r="CI43" s="264">
        <f t="shared" si="64"/>
        <v>1</v>
      </c>
      <c r="CJ43" s="264">
        <f t="shared" si="65"/>
        <v>1</v>
      </c>
      <c r="CK43" s="180">
        <f t="shared" ref="CK43" si="331">IF(EXACT(BW43,CE43),1,0)</f>
        <v>0</v>
      </c>
      <c r="CL43" s="180">
        <f t="shared" ref="CL43" si="332">IF(EXACT(BX43,CF43),1,0)</f>
        <v>0</v>
      </c>
      <c r="CM43" s="264">
        <f>PRODUCT(CG43:CJ43)</f>
        <v>1</v>
      </c>
      <c r="CN43" s="257">
        <f t="shared" si="69"/>
        <v>0</v>
      </c>
      <c r="CO43" s="258">
        <f t="shared" si="70"/>
        <v>0</v>
      </c>
      <c r="CR43" s="320" t="s">
        <v>326</v>
      </c>
      <c r="CS43" s="298" t="s">
        <v>327</v>
      </c>
      <c r="CT43" s="321"/>
      <c r="CU43" s="322"/>
      <c r="CV43" s="323"/>
      <c r="CW43" s="324"/>
      <c r="CX43" s="264">
        <f t="shared" si="71"/>
        <v>1</v>
      </c>
      <c r="CY43" s="264">
        <f t="shared" si="72"/>
        <v>1</v>
      </c>
      <c r="CZ43" s="264">
        <f t="shared" si="73"/>
        <v>1</v>
      </c>
      <c r="DA43" s="264">
        <f t="shared" si="74"/>
        <v>1</v>
      </c>
      <c r="DB43" s="180">
        <f t="shared" ref="DB43" si="333">IF(EXACT(CN43,CV43),1,0)</f>
        <v>0</v>
      </c>
      <c r="DC43" s="180">
        <f t="shared" ref="DC43" si="334">IF(EXACT(CO43,CW43),1,0)</f>
        <v>0</v>
      </c>
      <c r="DD43" s="264">
        <f>PRODUCT(CX43:DA43)</f>
        <v>1</v>
      </c>
      <c r="DE43" s="257">
        <f t="shared" si="78"/>
        <v>0</v>
      </c>
      <c r="DF43" s="258">
        <f t="shared" si="79"/>
        <v>0</v>
      </c>
      <c r="DI43" s="326" t="s">
        <v>326</v>
      </c>
      <c r="DJ43" s="327" t="s">
        <v>327</v>
      </c>
      <c r="DK43" s="328"/>
      <c r="DL43" s="329"/>
      <c r="DM43" s="330"/>
      <c r="DN43" s="331"/>
      <c r="DO43" s="264">
        <f t="shared" si="80"/>
        <v>1</v>
      </c>
      <c r="DP43" s="264">
        <f t="shared" si="81"/>
        <v>1</v>
      </c>
      <c r="DQ43" s="264">
        <f t="shared" si="82"/>
        <v>1</v>
      </c>
      <c r="DR43" s="264">
        <f t="shared" si="83"/>
        <v>1</v>
      </c>
      <c r="DS43" s="180">
        <f t="shared" ref="DS43" si="335">IF(EXACT(DE43,DM43),1,0)</f>
        <v>0</v>
      </c>
      <c r="DT43" s="180">
        <f t="shared" ref="DT43" si="336">IF(EXACT(DF43,DN43),1,0)</f>
        <v>0</v>
      </c>
      <c r="DU43" s="264">
        <f>PRODUCT(DO43:DR43)</f>
        <v>1</v>
      </c>
      <c r="DV43" s="257">
        <f t="shared" si="87"/>
        <v>0</v>
      </c>
      <c r="DW43" s="258">
        <f t="shared" si="88"/>
        <v>0</v>
      </c>
      <c r="DZ43" s="320" t="s">
        <v>326</v>
      </c>
      <c r="EA43" s="298" t="s">
        <v>327</v>
      </c>
      <c r="EB43" s="321"/>
      <c r="EC43" s="322"/>
      <c r="ED43" s="323"/>
      <c r="EE43" s="324"/>
      <c r="EF43" s="264">
        <f t="shared" si="89"/>
        <v>1</v>
      </c>
      <c r="EG43" s="264">
        <f t="shared" si="90"/>
        <v>1</v>
      </c>
      <c r="EH43" s="264">
        <f t="shared" si="91"/>
        <v>1</v>
      </c>
      <c r="EI43" s="264">
        <f t="shared" si="92"/>
        <v>1</v>
      </c>
      <c r="EJ43" s="180">
        <f t="shared" ref="EJ43" si="337">IF(EXACT(DV43,ED43),1,0)</f>
        <v>0</v>
      </c>
      <c r="EK43" s="180">
        <f t="shared" ref="EK43" si="338">IF(EXACT(DW43,EE43),1,0)</f>
        <v>0</v>
      </c>
      <c r="EL43" s="264">
        <f>PRODUCT(EF43:EI43)</f>
        <v>1</v>
      </c>
      <c r="EM43" s="257">
        <f t="shared" si="96"/>
        <v>0</v>
      </c>
      <c r="EN43" s="258">
        <f t="shared" si="97"/>
        <v>0</v>
      </c>
      <c r="EQ43" s="320" t="s">
        <v>326</v>
      </c>
      <c r="ER43" s="298" t="s">
        <v>327</v>
      </c>
      <c r="ES43" s="321"/>
      <c r="ET43" s="322"/>
      <c r="EU43" s="323"/>
      <c r="EV43" s="324"/>
      <c r="EW43" s="264">
        <f t="shared" si="98"/>
        <v>1</v>
      </c>
      <c r="EX43" s="264">
        <f t="shared" si="99"/>
        <v>1</v>
      </c>
      <c r="EY43" s="264">
        <f t="shared" si="100"/>
        <v>1</v>
      </c>
      <c r="EZ43" s="264">
        <f t="shared" si="101"/>
        <v>1</v>
      </c>
      <c r="FA43" s="180">
        <f t="shared" ref="FA43" si="339">IF(EXACT(EM43,EU43),1,0)</f>
        <v>0</v>
      </c>
      <c r="FB43" s="180">
        <f t="shared" ref="FB43" si="340">IF(EXACT(EN43,EV43),1,0)</f>
        <v>0</v>
      </c>
      <c r="FC43" s="264">
        <f>PRODUCT(EW43:EZ43)</f>
        <v>1</v>
      </c>
      <c r="FD43" s="257">
        <f t="shared" si="105"/>
        <v>0</v>
      </c>
      <c r="FE43" s="258">
        <f t="shared" si="106"/>
        <v>0</v>
      </c>
      <c r="FH43" s="320" t="s">
        <v>326</v>
      </c>
      <c r="FI43" s="298" t="s">
        <v>327</v>
      </c>
      <c r="FJ43" s="321"/>
      <c r="FK43" s="322"/>
      <c r="FL43" s="323"/>
      <c r="FM43" s="324"/>
      <c r="FN43" s="264">
        <f t="shared" si="107"/>
        <v>1</v>
      </c>
      <c r="FO43" s="264">
        <f t="shared" si="108"/>
        <v>1</v>
      </c>
      <c r="FP43" s="264">
        <f t="shared" si="109"/>
        <v>1</v>
      </c>
      <c r="FQ43" s="264">
        <f t="shared" si="110"/>
        <v>1</v>
      </c>
      <c r="FR43" s="180">
        <f t="shared" ref="FR43" si="341">IF(EXACT(FD43,FL43),1,0)</f>
        <v>0</v>
      </c>
      <c r="FS43" s="180">
        <f t="shared" ref="FS43" si="342">IF(EXACT(FE43,FM43),1,0)</f>
        <v>0</v>
      </c>
      <c r="FT43" s="264">
        <f>PRODUCT(FN43:FQ43)</f>
        <v>1</v>
      </c>
      <c r="FU43" s="257">
        <f t="shared" si="114"/>
        <v>0</v>
      </c>
      <c r="FV43" s="258">
        <f t="shared" si="115"/>
        <v>0</v>
      </c>
      <c r="FY43" s="320" t="s">
        <v>326</v>
      </c>
      <c r="FZ43" s="298" t="s">
        <v>327</v>
      </c>
      <c r="GA43" s="321"/>
      <c r="GB43" s="322"/>
      <c r="GC43" s="323"/>
      <c r="GD43" s="324"/>
      <c r="GE43" s="264">
        <f t="shared" si="116"/>
        <v>1</v>
      </c>
      <c r="GF43" s="264">
        <f t="shared" si="117"/>
        <v>1</v>
      </c>
      <c r="GG43" s="264">
        <f t="shared" si="118"/>
        <v>1</v>
      </c>
      <c r="GH43" s="264">
        <f t="shared" si="119"/>
        <v>1</v>
      </c>
      <c r="GI43" s="180">
        <f t="shared" ref="GI43" si="343">IF(EXACT(FU43,GC43),1,0)</f>
        <v>0</v>
      </c>
      <c r="GJ43" s="180">
        <f t="shared" ref="GJ43" si="344">IF(EXACT(FV43,GD43),1,0)</f>
        <v>0</v>
      </c>
      <c r="GK43" s="264">
        <f>PRODUCT(GE43:GH43)</f>
        <v>1</v>
      </c>
      <c r="GL43" s="257">
        <f t="shared" si="123"/>
        <v>0</v>
      </c>
      <c r="GM43" s="258">
        <f t="shared" si="124"/>
        <v>0</v>
      </c>
      <c r="GP43" s="320" t="s">
        <v>326</v>
      </c>
      <c r="GQ43" s="298" t="s">
        <v>327</v>
      </c>
      <c r="GR43" s="321"/>
      <c r="GS43" s="322"/>
      <c r="GT43" s="323"/>
      <c r="GU43" s="324"/>
      <c r="GV43" s="264">
        <f t="shared" si="125"/>
        <v>1</v>
      </c>
      <c r="GW43" s="264">
        <f t="shared" si="126"/>
        <v>1</v>
      </c>
      <c r="GX43" s="264">
        <f t="shared" si="127"/>
        <v>1</v>
      </c>
      <c r="GY43" s="264">
        <f t="shared" si="128"/>
        <v>1</v>
      </c>
      <c r="GZ43" s="180">
        <f t="shared" ref="GZ43" si="345">IF(EXACT(GL43,GT43),1,0)</f>
        <v>0</v>
      </c>
      <c r="HA43" s="180">
        <f t="shared" ref="HA43" si="346">IF(EXACT(GM43,GU43),1,0)</f>
        <v>0</v>
      </c>
      <c r="HB43" s="264">
        <f>PRODUCT(GV43:GY43)</f>
        <v>1</v>
      </c>
      <c r="HC43" s="257">
        <f t="shared" si="132"/>
        <v>0</v>
      </c>
      <c r="HD43" s="258">
        <f t="shared" si="133"/>
        <v>0</v>
      </c>
      <c r="HG43" s="320" t="s">
        <v>326</v>
      </c>
      <c r="HH43" s="298" t="s">
        <v>327</v>
      </c>
      <c r="HI43" s="321"/>
      <c r="HJ43" s="322"/>
      <c r="HK43" s="323"/>
      <c r="HL43" s="324"/>
      <c r="HM43" s="264">
        <f t="shared" si="134"/>
        <v>1</v>
      </c>
      <c r="HN43" s="264">
        <f t="shared" si="135"/>
        <v>1</v>
      </c>
      <c r="HO43" s="264">
        <f t="shared" si="136"/>
        <v>1</v>
      </c>
      <c r="HP43" s="264">
        <f t="shared" si="137"/>
        <v>1</v>
      </c>
      <c r="HQ43" s="180">
        <f t="shared" ref="HQ43" si="347">IF(EXACT(HC43,HK43),1,0)</f>
        <v>0</v>
      </c>
      <c r="HR43" s="180">
        <f t="shared" ref="HR43" si="348">IF(EXACT(HD43,HL43),1,0)</f>
        <v>0</v>
      </c>
      <c r="HS43" s="264">
        <f>PRODUCT(HM43:HP43)</f>
        <v>1</v>
      </c>
      <c r="HT43" s="257">
        <f t="shared" si="141"/>
        <v>0</v>
      </c>
      <c r="HU43" s="258">
        <f t="shared" si="142"/>
        <v>0</v>
      </c>
    </row>
    <row r="44" spans="3:229" ht="41.25" customHeight="1" outlineLevel="2">
      <c r="C44" s="305" t="s">
        <v>328</v>
      </c>
      <c r="D44" s="306" t="s">
        <v>329</v>
      </c>
      <c r="E44" s="307" t="s">
        <v>168</v>
      </c>
      <c r="F44" s="307">
        <v>110.19</v>
      </c>
      <c r="G44" s="308">
        <v>0</v>
      </c>
      <c r="H44" s="309">
        <f t="shared" si="0"/>
        <v>0</v>
      </c>
      <c r="K44" s="305" t="s">
        <v>328</v>
      </c>
      <c r="L44" s="306" t="s">
        <v>329</v>
      </c>
      <c r="M44" s="307" t="s">
        <v>168</v>
      </c>
      <c r="N44" s="307">
        <v>110.19</v>
      </c>
      <c r="O44" s="308">
        <v>22200</v>
      </c>
      <c r="P44" s="310">
        <f t="shared" si="1"/>
        <v>2446218</v>
      </c>
      <c r="Q44" s="180">
        <f t="shared" si="26"/>
        <v>1</v>
      </c>
      <c r="R44" s="180">
        <f t="shared" si="27"/>
        <v>1</v>
      </c>
      <c r="S44" s="180">
        <f t="shared" si="28"/>
        <v>1</v>
      </c>
      <c r="T44" s="180">
        <f t="shared" si="29"/>
        <v>1</v>
      </c>
      <c r="U44" s="264">
        <f t="shared" si="30"/>
        <v>1</v>
      </c>
      <c r="V44" s="264">
        <f t="shared" si="31"/>
        <v>1</v>
      </c>
      <c r="W44" s="264">
        <f t="shared" si="32"/>
        <v>1</v>
      </c>
      <c r="X44" s="257">
        <f t="shared" si="33"/>
        <v>2446218</v>
      </c>
      <c r="Y44" s="258">
        <f t="shared" si="34"/>
        <v>0</v>
      </c>
      <c r="AB44" s="305" t="s">
        <v>328</v>
      </c>
      <c r="AC44" s="306" t="s">
        <v>329</v>
      </c>
      <c r="AD44" s="307" t="s">
        <v>168</v>
      </c>
      <c r="AE44" s="307">
        <v>110.19</v>
      </c>
      <c r="AF44" s="308">
        <v>45000</v>
      </c>
      <c r="AG44" s="309">
        <f t="shared" si="2"/>
        <v>4958550</v>
      </c>
      <c r="AH44" s="264">
        <f t="shared" si="35"/>
        <v>1</v>
      </c>
      <c r="AI44" s="264">
        <f t="shared" si="36"/>
        <v>1</v>
      </c>
      <c r="AJ44" s="264">
        <f t="shared" si="37"/>
        <v>1</v>
      </c>
      <c r="AK44" s="264">
        <f t="shared" si="38"/>
        <v>1</v>
      </c>
      <c r="AL44" s="264">
        <f t="shared" ref="AL44:AL50" si="349">IF(AF44&lt;=0,0,1)</f>
        <v>1</v>
      </c>
      <c r="AM44" s="264">
        <f t="shared" ref="AM44:AM50" si="350">IF(AG44&lt;=0,0,1)</f>
        <v>1</v>
      </c>
      <c r="AN44" s="264">
        <f t="shared" si="41"/>
        <v>1</v>
      </c>
      <c r="AO44" s="257">
        <f t="shared" si="42"/>
        <v>4958550</v>
      </c>
      <c r="AP44" s="258">
        <f t="shared" si="43"/>
        <v>0</v>
      </c>
      <c r="AS44" s="305" t="s">
        <v>328</v>
      </c>
      <c r="AT44" s="306" t="s">
        <v>329</v>
      </c>
      <c r="AU44" s="307" t="s">
        <v>168</v>
      </c>
      <c r="AV44" s="307">
        <v>110.19</v>
      </c>
      <c r="AW44" s="308">
        <v>65000</v>
      </c>
      <c r="AX44" s="309">
        <f t="shared" si="4"/>
        <v>7162350</v>
      </c>
      <c r="AY44" s="264">
        <f t="shared" si="44"/>
        <v>1</v>
      </c>
      <c r="AZ44" s="264">
        <f t="shared" si="45"/>
        <v>1</v>
      </c>
      <c r="BA44" s="264">
        <f t="shared" si="46"/>
        <v>1</v>
      </c>
      <c r="BB44" s="264">
        <f t="shared" si="47"/>
        <v>1</v>
      </c>
      <c r="BC44" s="264">
        <f t="shared" ref="BC44:BC50" si="351">IF(AW44&lt;=0,0,1)</f>
        <v>1</v>
      </c>
      <c r="BD44" s="264">
        <f t="shared" ref="BD44:BD50" si="352">IF(AX44&lt;=0,0,1)</f>
        <v>1</v>
      </c>
      <c r="BE44" s="264">
        <f t="shared" si="50"/>
        <v>1</v>
      </c>
      <c r="BF44" s="257">
        <f t="shared" si="51"/>
        <v>7162350</v>
      </c>
      <c r="BG44" s="258">
        <f t="shared" si="52"/>
        <v>0</v>
      </c>
      <c r="BJ44" s="305" t="s">
        <v>328</v>
      </c>
      <c r="BK44" s="306" t="s">
        <v>329</v>
      </c>
      <c r="BL44" s="307" t="s">
        <v>168</v>
      </c>
      <c r="BM44" s="307">
        <v>110.19</v>
      </c>
      <c r="BN44" s="308">
        <v>22100</v>
      </c>
      <c r="BO44" s="309">
        <f t="shared" si="6"/>
        <v>2435199</v>
      </c>
      <c r="BP44" s="264">
        <f t="shared" si="53"/>
        <v>1</v>
      </c>
      <c r="BQ44" s="264">
        <f t="shared" si="54"/>
        <v>1</v>
      </c>
      <c r="BR44" s="264">
        <f t="shared" si="55"/>
        <v>1</v>
      </c>
      <c r="BS44" s="264">
        <f t="shared" si="56"/>
        <v>1</v>
      </c>
      <c r="BT44" s="264">
        <f t="shared" ref="BT44:BT50" si="353">IF(BN44&lt;=0,0,1)</f>
        <v>1</v>
      </c>
      <c r="BU44" s="264">
        <f t="shared" ref="BU44:BU50" si="354">IF(BO44&lt;=0,0,1)</f>
        <v>1</v>
      </c>
      <c r="BV44" s="264">
        <f t="shared" ref="BV44:BV50" si="355">PRODUCT(BP44:BU44)</f>
        <v>1</v>
      </c>
      <c r="BW44" s="257">
        <f t="shared" si="60"/>
        <v>2435199</v>
      </c>
      <c r="BX44" s="258">
        <f t="shared" si="61"/>
        <v>0</v>
      </c>
      <c r="CA44" s="305" t="s">
        <v>328</v>
      </c>
      <c r="CB44" s="306" t="s">
        <v>329</v>
      </c>
      <c r="CC44" s="307" t="s">
        <v>168</v>
      </c>
      <c r="CD44" s="307">
        <v>110.19</v>
      </c>
      <c r="CE44" s="308">
        <v>31442</v>
      </c>
      <c r="CF44" s="309">
        <f t="shared" si="8"/>
        <v>3464594</v>
      </c>
      <c r="CG44" s="264">
        <f t="shared" si="62"/>
        <v>1</v>
      </c>
      <c r="CH44" s="264">
        <f t="shared" si="63"/>
        <v>1</v>
      </c>
      <c r="CI44" s="264">
        <f t="shared" si="64"/>
        <v>1</v>
      </c>
      <c r="CJ44" s="264">
        <f t="shared" si="65"/>
        <v>1</v>
      </c>
      <c r="CK44" s="264">
        <f t="shared" ref="CK44:CK50" si="356">IF(CE44&lt;=0,0,1)</f>
        <v>1</v>
      </c>
      <c r="CL44" s="264">
        <f t="shared" ref="CL44:CL50" si="357">IF(CF44&lt;=0,0,1)</f>
        <v>1</v>
      </c>
      <c r="CM44" s="264">
        <f t="shared" ref="CM44:CM50" si="358">PRODUCT(CG44:CL44)</f>
        <v>1</v>
      </c>
      <c r="CN44" s="257">
        <f t="shared" si="69"/>
        <v>3464594</v>
      </c>
      <c r="CO44" s="258">
        <f t="shared" si="70"/>
        <v>0</v>
      </c>
      <c r="CR44" s="305" t="s">
        <v>328</v>
      </c>
      <c r="CS44" s="306" t="s">
        <v>329</v>
      </c>
      <c r="CT44" s="307" t="s">
        <v>168</v>
      </c>
      <c r="CU44" s="307">
        <v>110.19</v>
      </c>
      <c r="CV44" s="308">
        <v>24500</v>
      </c>
      <c r="CW44" s="309">
        <f t="shared" si="10"/>
        <v>2699655</v>
      </c>
      <c r="CX44" s="264">
        <f t="shared" si="71"/>
        <v>1</v>
      </c>
      <c r="CY44" s="264">
        <f t="shared" si="72"/>
        <v>1</v>
      </c>
      <c r="CZ44" s="264">
        <f t="shared" si="73"/>
        <v>1</v>
      </c>
      <c r="DA44" s="264">
        <f t="shared" si="74"/>
        <v>1</v>
      </c>
      <c r="DB44" s="264">
        <f t="shared" ref="DB44:DB50" si="359">IF(CV44&lt;=0,0,1)</f>
        <v>1</v>
      </c>
      <c r="DC44" s="264">
        <f t="shared" ref="DC44:DC50" si="360">IF(CW44&lt;=0,0,1)</f>
        <v>1</v>
      </c>
      <c r="DD44" s="264">
        <f t="shared" ref="DD44:DD50" si="361">PRODUCT(CX44:DC44)</f>
        <v>1</v>
      </c>
      <c r="DE44" s="257">
        <f t="shared" si="78"/>
        <v>2699655</v>
      </c>
      <c r="DF44" s="258">
        <f t="shared" si="79"/>
        <v>0</v>
      </c>
      <c r="DI44" s="311" t="s">
        <v>328</v>
      </c>
      <c r="DJ44" s="306" t="s">
        <v>329</v>
      </c>
      <c r="DK44" s="312" t="s">
        <v>168</v>
      </c>
      <c r="DL44" s="312">
        <v>110.19</v>
      </c>
      <c r="DM44" s="313">
        <v>28000</v>
      </c>
      <c r="DN44" s="314">
        <f t="shared" si="12"/>
        <v>3085320</v>
      </c>
      <c r="DO44" s="264">
        <f t="shared" si="80"/>
        <v>1</v>
      </c>
      <c r="DP44" s="264">
        <f t="shared" si="81"/>
        <v>1</v>
      </c>
      <c r="DQ44" s="264">
        <f t="shared" si="82"/>
        <v>1</v>
      </c>
      <c r="DR44" s="264">
        <f t="shared" si="83"/>
        <v>1</v>
      </c>
      <c r="DS44" s="264">
        <f t="shared" ref="DS44:DS50" si="362">IF(DM44&lt;=0,0,1)</f>
        <v>1</v>
      </c>
      <c r="DT44" s="264">
        <f t="shared" ref="DT44:DT50" si="363">IF(DN44&lt;=0,0,1)</f>
        <v>1</v>
      </c>
      <c r="DU44" s="264">
        <f t="shared" ref="DU44:DU50" si="364">PRODUCT(DO44:DT44)</f>
        <v>1</v>
      </c>
      <c r="DV44" s="257">
        <f t="shared" si="87"/>
        <v>3085320</v>
      </c>
      <c r="DW44" s="258">
        <f t="shared" si="88"/>
        <v>0</v>
      </c>
      <c r="DZ44" s="305" t="s">
        <v>328</v>
      </c>
      <c r="EA44" s="306" t="s">
        <v>329</v>
      </c>
      <c r="EB44" s="307" t="s">
        <v>168</v>
      </c>
      <c r="EC44" s="307">
        <v>110.19</v>
      </c>
      <c r="ED44" s="308">
        <v>60000</v>
      </c>
      <c r="EE44" s="309">
        <f t="shared" si="14"/>
        <v>6611400</v>
      </c>
      <c r="EF44" s="264">
        <f t="shared" si="89"/>
        <v>1</v>
      </c>
      <c r="EG44" s="264">
        <f t="shared" si="90"/>
        <v>1</v>
      </c>
      <c r="EH44" s="264">
        <f t="shared" si="91"/>
        <v>1</v>
      </c>
      <c r="EI44" s="264">
        <f t="shared" si="92"/>
        <v>1</v>
      </c>
      <c r="EJ44" s="264">
        <f t="shared" ref="EJ44:EJ50" si="365">IF(ED44&lt;=0,0,1)</f>
        <v>1</v>
      </c>
      <c r="EK44" s="264">
        <f t="shared" ref="EK44:EK50" si="366">IF(EE44&lt;=0,0,1)</f>
        <v>1</v>
      </c>
      <c r="EL44" s="264">
        <f t="shared" ref="EL44:EL50" si="367">PRODUCT(EF44:EK44)</f>
        <v>1</v>
      </c>
      <c r="EM44" s="257">
        <f t="shared" si="96"/>
        <v>6611400</v>
      </c>
      <c r="EN44" s="258">
        <f t="shared" si="97"/>
        <v>0</v>
      </c>
      <c r="EQ44" s="305" t="s">
        <v>328</v>
      </c>
      <c r="ER44" s="306" t="s">
        <v>329</v>
      </c>
      <c r="ES44" s="307" t="s">
        <v>168</v>
      </c>
      <c r="ET44" s="307">
        <v>110.19</v>
      </c>
      <c r="EU44" s="308">
        <v>19000</v>
      </c>
      <c r="EV44" s="309">
        <f t="shared" si="16"/>
        <v>2093610</v>
      </c>
      <c r="EW44" s="264">
        <f t="shared" si="98"/>
        <v>1</v>
      </c>
      <c r="EX44" s="264">
        <f t="shared" si="99"/>
        <v>1</v>
      </c>
      <c r="EY44" s="264">
        <f t="shared" si="100"/>
        <v>1</v>
      </c>
      <c r="EZ44" s="264">
        <f t="shared" si="101"/>
        <v>1</v>
      </c>
      <c r="FA44" s="264">
        <f t="shared" ref="FA44:FA50" si="368">IF(EU44&lt;=0,0,1)</f>
        <v>1</v>
      </c>
      <c r="FB44" s="264">
        <f t="shared" ref="FB44:FB50" si="369">IF(EV44&lt;=0,0,1)</f>
        <v>1</v>
      </c>
      <c r="FC44" s="264">
        <f t="shared" ref="FC44:FC50" si="370">PRODUCT(EW44:FB44)</f>
        <v>1</v>
      </c>
      <c r="FD44" s="257">
        <f t="shared" si="105"/>
        <v>2093610</v>
      </c>
      <c r="FE44" s="258">
        <f t="shared" si="106"/>
        <v>0</v>
      </c>
      <c r="FH44" s="305" t="s">
        <v>328</v>
      </c>
      <c r="FI44" s="306" t="s">
        <v>329</v>
      </c>
      <c r="FJ44" s="307" t="s">
        <v>168</v>
      </c>
      <c r="FK44" s="307">
        <v>110.19</v>
      </c>
      <c r="FL44" s="308">
        <v>18500</v>
      </c>
      <c r="FM44" s="309">
        <f t="shared" si="18"/>
        <v>2038515</v>
      </c>
      <c r="FN44" s="264">
        <f t="shared" si="107"/>
        <v>1</v>
      </c>
      <c r="FO44" s="264">
        <f t="shared" si="108"/>
        <v>1</v>
      </c>
      <c r="FP44" s="264">
        <f t="shared" si="109"/>
        <v>1</v>
      </c>
      <c r="FQ44" s="264">
        <f t="shared" si="110"/>
        <v>1</v>
      </c>
      <c r="FR44" s="264">
        <f t="shared" ref="FR44:FR50" si="371">IF(FL44&lt;=0,0,1)</f>
        <v>1</v>
      </c>
      <c r="FS44" s="264">
        <f t="shared" ref="FS44:FS50" si="372">IF(FM44&lt;=0,0,1)</f>
        <v>1</v>
      </c>
      <c r="FT44" s="264">
        <f t="shared" ref="FT44:FT50" si="373">PRODUCT(FN44:FS44)</f>
        <v>1</v>
      </c>
      <c r="FU44" s="257">
        <f t="shared" si="114"/>
        <v>2038515</v>
      </c>
      <c r="FV44" s="258">
        <f t="shared" si="115"/>
        <v>0</v>
      </c>
      <c r="FY44" s="305" t="s">
        <v>328</v>
      </c>
      <c r="FZ44" s="306" t="s">
        <v>329</v>
      </c>
      <c r="GA44" s="307" t="s">
        <v>168</v>
      </c>
      <c r="GB44" s="307">
        <v>110.19</v>
      </c>
      <c r="GC44" s="308">
        <v>55000</v>
      </c>
      <c r="GD44" s="309">
        <f t="shared" si="20"/>
        <v>6060450</v>
      </c>
      <c r="GE44" s="264">
        <f t="shared" si="116"/>
        <v>1</v>
      </c>
      <c r="GF44" s="264">
        <f t="shared" si="117"/>
        <v>1</v>
      </c>
      <c r="GG44" s="264">
        <f t="shared" si="118"/>
        <v>1</v>
      </c>
      <c r="GH44" s="264">
        <f t="shared" si="119"/>
        <v>1</v>
      </c>
      <c r="GI44" s="264">
        <f t="shared" ref="GI44:GI50" si="374">IF(GC44&lt;=0,0,1)</f>
        <v>1</v>
      </c>
      <c r="GJ44" s="264">
        <f t="shared" ref="GJ44:GJ50" si="375">IF(GD44&lt;=0,0,1)</f>
        <v>1</v>
      </c>
      <c r="GK44" s="264">
        <f t="shared" ref="GK44:GK50" si="376">PRODUCT(GE44:GJ44)</f>
        <v>1</v>
      </c>
      <c r="GL44" s="257">
        <f t="shared" si="123"/>
        <v>6060450</v>
      </c>
      <c r="GM44" s="258">
        <f t="shared" si="124"/>
        <v>0</v>
      </c>
      <c r="GP44" s="305" t="s">
        <v>328</v>
      </c>
      <c r="GQ44" s="306" t="s">
        <v>329</v>
      </c>
      <c r="GR44" s="307" t="s">
        <v>168</v>
      </c>
      <c r="GS44" s="307">
        <v>110.19</v>
      </c>
      <c r="GT44" s="308">
        <v>18000</v>
      </c>
      <c r="GU44" s="309">
        <f t="shared" si="22"/>
        <v>1983420</v>
      </c>
      <c r="GV44" s="264">
        <f t="shared" si="125"/>
        <v>1</v>
      </c>
      <c r="GW44" s="264">
        <f t="shared" si="126"/>
        <v>1</v>
      </c>
      <c r="GX44" s="264">
        <f t="shared" si="127"/>
        <v>1</v>
      </c>
      <c r="GY44" s="264">
        <f t="shared" si="128"/>
        <v>1</v>
      </c>
      <c r="GZ44" s="264">
        <f t="shared" ref="GZ44:GZ50" si="377">IF(GT44&lt;=0,0,1)</f>
        <v>1</v>
      </c>
      <c r="HA44" s="264">
        <f t="shared" ref="HA44:HA50" si="378">IF(GU44&lt;=0,0,1)</f>
        <v>1</v>
      </c>
      <c r="HB44" s="264">
        <f t="shared" ref="HB44:HB50" si="379">PRODUCT(GV44:HA44)</f>
        <v>1</v>
      </c>
      <c r="HC44" s="257">
        <f t="shared" si="132"/>
        <v>1983420</v>
      </c>
      <c r="HD44" s="258">
        <f t="shared" si="133"/>
        <v>0</v>
      </c>
      <c r="HG44" s="305" t="s">
        <v>328</v>
      </c>
      <c r="HH44" s="306" t="s">
        <v>329</v>
      </c>
      <c r="HI44" s="307" t="s">
        <v>168</v>
      </c>
      <c r="HJ44" s="307">
        <v>110.19</v>
      </c>
      <c r="HK44" s="308">
        <v>20563</v>
      </c>
      <c r="HL44" s="309">
        <f t="shared" si="24"/>
        <v>2265837</v>
      </c>
      <c r="HM44" s="264">
        <f t="shared" si="134"/>
        <v>1</v>
      </c>
      <c r="HN44" s="264">
        <f t="shared" si="135"/>
        <v>1</v>
      </c>
      <c r="HO44" s="264">
        <f t="shared" si="136"/>
        <v>1</v>
      </c>
      <c r="HP44" s="264">
        <f t="shared" si="137"/>
        <v>1</v>
      </c>
      <c r="HQ44" s="264">
        <f t="shared" ref="HQ44:HQ50" si="380">IF(HK44&lt;=0,0,1)</f>
        <v>1</v>
      </c>
      <c r="HR44" s="264">
        <f t="shared" ref="HR44:HR50" si="381">IF(HL44&lt;=0,0,1)</f>
        <v>1</v>
      </c>
      <c r="HS44" s="264">
        <f t="shared" ref="HS44:HS50" si="382">PRODUCT(HM44:HR44)</f>
        <v>1</v>
      </c>
      <c r="HT44" s="257">
        <f t="shared" si="141"/>
        <v>2265837</v>
      </c>
      <c r="HU44" s="258">
        <f t="shared" si="142"/>
        <v>0</v>
      </c>
    </row>
    <row r="45" spans="3:229" ht="81.75" customHeight="1" outlineLevel="2">
      <c r="C45" s="305" t="s">
        <v>330</v>
      </c>
      <c r="D45" s="306" t="s">
        <v>331</v>
      </c>
      <c r="E45" s="307" t="s">
        <v>157</v>
      </c>
      <c r="F45" s="307">
        <v>68.199999999999989</v>
      </c>
      <c r="G45" s="308">
        <v>0</v>
      </c>
      <c r="H45" s="309">
        <f t="shared" si="0"/>
        <v>0</v>
      </c>
      <c r="K45" s="305" t="s">
        <v>330</v>
      </c>
      <c r="L45" s="306" t="s">
        <v>331</v>
      </c>
      <c r="M45" s="307" t="s">
        <v>157</v>
      </c>
      <c r="N45" s="307">
        <v>68.199999999999989</v>
      </c>
      <c r="O45" s="308">
        <v>60400</v>
      </c>
      <c r="P45" s="310">
        <f t="shared" si="1"/>
        <v>4119280</v>
      </c>
      <c r="Q45" s="180">
        <f t="shared" si="26"/>
        <v>1</v>
      </c>
      <c r="R45" s="180">
        <f t="shared" si="27"/>
        <v>1</v>
      </c>
      <c r="S45" s="180">
        <f t="shared" si="28"/>
        <v>1</v>
      </c>
      <c r="T45" s="180">
        <f t="shared" si="29"/>
        <v>1</v>
      </c>
      <c r="U45" s="264">
        <f t="shared" si="30"/>
        <v>1</v>
      </c>
      <c r="V45" s="264">
        <f t="shared" si="31"/>
        <v>1</v>
      </c>
      <c r="W45" s="264">
        <f t="shared" si="32"/>
        <v>1</v>
      </c>
      <c r="X45" s="257">
        <f t="shared" si="33"/>
        <v>4119280</v>
      </c>
      <c r="Y45" s="258">
        <f t="shared" si="34"/>
        <v>0</v>
      </c>
      <c r="AB45" s="305" t="s">
        <v>330</v>
      </c>
      <c r="AC45" s="306" t="s">
        <v>331</v>
      </c>
      <c r="AD45" s="307" t="s">
        <v>157</v>
      </c>
      <c r="AE45" s="307">
        <v>68.199999999999989</v>
      </c>
      <c r="AF45" s="308">
        <v>85000</v>
      </c>
      <c r="AG45" s="309">
        <f t="shared" si="2"/>
        <v>5797000</v>
      </c>
      <c r="AH45" s="264">
        <f t="shared" si="35"/>
        <v>1</v>
      </c>
      <c r="AI45" s="264">
        <f t="shared" si="36"/>
        <v>1</v>
      </c>
      <c r="AJ45" s="264">
        <f t="shared" si="37"/>
        <v>1</v>
      </c>
      <c r="AK45" s="264">
        <f t="shared" si="38"/>
        <v>1</v>
      </c>
      <c r="AL45" s="264">
        <f t="shared" si="349"/>
        <v>1</v>
      </c>
      <c r="AM45" s="264">
        <f t="shared" si="350"/>
        <v>1</v>
      </c>
      <c r="AN45" s="264">
        <f t="shared" si="41"/>
        <v>1</v>
      </c>
      <c r="AO45" s="257">
        <f t="shared" si="42"/>
        <v>5797000</v>
      </c>
      <c r="AP45" s="258">
        <f t="shared" si="43"/>
        <v>0</v>
      </c>
      <c r="AS45" s="305" t="s">
        <v>330</v>
      </c>
      <c r="AT45" s="306" t="s">
        <v>331</v>
      </c>
      <c r="AU45" s="307" t="s">
        <v>157</v>
      </c>
      <c r="AV45" s="307">
        <v>68.199999999999989</v>
      </c>
      <c r="AW45" s="308">
        <v>32000</v>
      </c>
      <c r="AX45" s="309">
        <f t="shared" si="4"/>
        <v>2182400</v>
      </c>
      <c r="AY45" s="264">
        <f t="shared" si="44"/>
        <v>1</v>
      </c>
      <c r="AZ45" s="264">
        <f t="shared" si="45"/>
        <v>1</v>
      </c>
      <c r="BA45" s="264">
        <f t="shared" si="46"/>
        <v>1</v>
      </c>
      <c r="BB45" s="264">
        <f t="shared" si="47"/>
        <v>1</v>
      </c>
      <c r="BC45" s="264">
        <f t="shared" si="351"/>
        <v>1</v>
      </c>
      <c r="BD45" s="264">
        <f t="shared" si="352"/>
        <v>1</v>
      </c>
      <c r="BE45" s="264">
        <f t="shared" si="50"/>
        <v>1</v>
      </c>
      <c r="BF45" s="257">
        <f t="shared" si="51"/>
        <v>2182400</v>
      </c>
      <c r="BG45" s="258">
        <f t="shared" si="52"/>
        <v>0</v>
      </c>
      <c r="BJ45" s="305" t="s">
        <v>330</v>
      </c>
      <c r="BK45" s="306" t="s">
        <v>331</v>
      </c>
      <c r="BL45" s="307" t="s">
        <v>157</v>
      </c>
      <c r="BM45" s="307">
        <v>68.199999999999989</v>
      </c>
      <c r="BN45" s="308">
        <v>60000</v>
      </c>
      <c r="BO45" s="309">
        <f t="shared" si="6"/>
        <v>4092000</v>
      </c>
      <c r="BP45" s="264">
        <f t="shared" si="53"/>
        <v>1</v>
      </c>
      <c r="BQ45" s="264">
        <f t="shared" si="54"/>
        <v>1</v>
      </c>
      <c r="BR45" s="264">
        <f t="shared" si="55"/>
        <v>1</v>
      </c>
      <c r="BS45" s="264">
        <f t="shared" si="56"/>
        <v>1</v>
      </c>
      <c r="BT45" s="264">
        <f t="shared" si="353"/>
        <v>1</v>
      </c>
      <c r="BU45" s="264">
        <f t="shared" si="354"/>
        <v>1</v>
      </c>
      <c r="BV45" s="264">
        <f t="shared" si="355"/>
        <v>1</v>
      </c>
      <c r="BW45" s="257">
        <f t="shared" si="60"/>
        <v>4092000</v>
      </c>
      <c r="BX45" s="258">
        <f t="shared" si="61"/>
        <v>0</v>
      </c>
      <c r="CA45" s="305" t="s">
        <v>330</v>
      </c>
      <c r="CB45" s="306" t="s">
        <v>331</v>
      </c>
      <c r="CC45" s="307" t="s">
        <v>157</v>
      </c>
      <c r="CD45" s="307">
        <v>68.199999999999989</v>
      </c>
      <c r="CE45" s="308">
        <v>56248</v>
      </c>
      <c r="CF45" s="309">
        <f t="shared" si="8"/>
        <v>3836114</v>
      </c>
      <c r="CG45" s="264">
        <f t="shared" si="62"/>
        <v>1</v>
      </c>
      <c r="CH45" s="264">
        <f t="shared" si="63"/>
        <v>1</v>
      </c>
      <c r="CI45" s="264">
        <f t="shared" si="64"/>
        <v>1</v>
      </c>
      <c r="CJ45" s="264">
        <f t="shared" si="65"/>
        <v>1</v>
      </c>
      <c r="CK45" s="264">
        <f t="shared" si="356"/>
        <v>1</v>
      </c>
      <c r="CL45" s="264">
        <f t="shared" si="357"/>
        <v>1</v>
      </c>
      <c r="CM45" s="264">
        <f t="shared" si="358"/>
        <v>1</v>
      </c>
      <c r="CN45" s="257">
        <f t="shared" si="69"/>
        <v>3836114</v>
      </c>
      <c r="CO45" s="258">
        <f t="shared" si="70"/>
        <v>0</v>
      </c>
      <c r="CR45" s="305" t="s">
        <v>330</v>
      </c>
      <c r="CS45" s="306" t="s">
        <v>331</v>
      </c>
      <c r="CT45" s="307" t="s">
        <v>157</v>
      </c>
      <c r="CU45" s="307">
        <v>68.199999999999989</v>
      </c>
      <c r="CV45" s="308">
        <v>12500</v>
      </c>
      <c r="CW45" s="309">
        <f t="shared" si="10"/>
        <v>852500</v>
      </c>
      <c r="CX45" s="264">
        <f t="shared" si="71"/>
        <v>1</v>
      </c>
      <c r="CY45" s="264">
        <f t="shared" si="72"/>
        <v>1</v>
      </c>
      <c r="CZ45" s="264">
        <f t="shared" si="73"/>
        <v>1</v>
      </c>
      <c r="DA45" s="264">
        <f t="shared" si="74"/>
        <v>1</v>
      </c>
      <c r="DB45" s="264">
        <f t="shared" si="359"/>
        <v>1</v>
      </c>
      <c r="DC45" s="264">
        <f t="shared" si="360"/>
        <v>1</v>
      </c>
      <c r="DD45" s="264">
        <f t="shared" si="361"/>
        <v>1</v>
      </c>
      <c r="DE45" s="257">
        <f t="shared" si="78"/>
        <v>852500</v>
      </c>
      <c r="DF45" s="258">
        <f t="shared" si="79"/>
        <v>0</v>
      </c>
      <c r="DI45" s="311" t="s">
        <v>330</v>
      </c>
      <c r="DJ45" s="306" t="s">
        <v>331</v>
      </c>
      <c r="DK45" s="312" t="s">
        <v>157</v>
      </c>
      <c r="DL45" s="312">
        <v>68.199999999999989</v>
      </c>
      <c r="DM45" s="313">
        <v>52000</v>
      </c>
      <c r="DN45" s="314">
        <f t="shared" si="12"/>
        <v>3546400</v>
      </c>
      <c r="DO45" s="264">
        <f t="shared" si="80"/>
        <v>1</v>
      </c>
      <c r="DP45" s="264">
        <f t="shared" si="81"/>
        <v>1</v>
      </c>
      <c r="DQ45" s="264">
        <f t="shared" si="82"/>
        <v>1</v>
      </c>
      <c r="DR45" s="264">
        <f t="shared" si="83"/>
        <v>1</v>
      </c>
      <c r="DS45" s="264">
        <f t="shared" si="362"/>
        <v>1</v>
      </c>
      <c r="DT45" s="264">
        <f t="shared" si="363"/>
        <v>1</v>
      </c>
      <c r="DU45" s="264">
        <f t="shared" si="364"/>
        <v>1</v>
      </c>
      <c r="DV45" s="257">
        <f t="shared" si="87"/>
        <v>3546400</v>
      </c>
      <c r="DW45" s="258">
        <f t="shared" si="88"/>
        <v>0</v>
      </c>
      <c r="DZ45" s="305" t="s">
        <v>330</v>
      </c>
      <c r="EA45" s="306" t="s">
        <v>331</v>
      </c>
      <c r="EB45" s="307" t="s">
        <v>157</v>
      </c>
      <c r="EC45" s="307">
        <v>68.199999999999989</v>
      </c>
      <c r="ED45" s="308">
        <v>70000</v>
      </c>
      <c r="EE45" s="309">
        <f t="shared" si="14"/>
        <v>4774000</v>
      </c>
      <c r="EF45" s="264">
        <f t="shared" si="89"/>
        <v>1</v>
      </c>
      <c r="EG45" s="264">
        <f t="shared" si="90"/>
        <v>1</v>
      </c>
      <c r="EH45" s="264">
        <f t="shared" si="91"/>
        <v>1</v>
      </c>
      <c r="EI45" s="264">
        <f t="shared" si="92"/>
        <v>1</v>
      </c>
      <c r="EJ45" s="264">
        <f t="shared" si="365"/>
        <v>1</v>
      </c>
      <c r="EK45" s="264">
        <f t="shared" si="366"/>
        <v>1</v>
      </c>
      <c r="EL45" s="264">
        <f t="shared" si="367"/>
        <v>1</v>
      </c>
      <c r="EM45" s="257">
        <f t="shared" si="96"/>
        <v>4774000</v>
      </c>
      <c r="EN45" s="258">
        <f t="shared" si="97"/>
        <v>0</v>
      </c>
      <c r="EQ45" s="305" t="s">
        <v>330</v>
      </c>
      <c r="ER45" s="306" t="s">
        <v>331</v>
      </c>
      <c r="ES45" s="307" t="s">
        <v>157</v>
      </c>
      <c r="ET45" s="307">
        <v>68.199999999999989</v>
      </c>
      <c r="EU45" s="308">
        <v>65000</v>
      </c>
      <c r="EV45" s="309">
        <f t="shared" si="16"/>
        <v>4433000</v>
      </c>
      <c r="EW45" s="264">
        <f t="shared" si="98"/>
        <v>1</v>
      </c>
      <c r="EX45" s="264">
        <f t="shared" si="99"/>
        <v>1</v>
      </c>
      <c r="EY45" s="264">
        <f t="shared" si="100"/>
        <v>1</v>
      </c>
      <c r="EZ45" s="264">
        <f t="shared" si="101"/>
        <v>1</v>
      </c>
      <c r="FA45" s="264">
        <f t="shared" si="368"/>
        <v>1</v>
      </c>
      <c r="FB45" s="264">
        <f t="shared" si="369"/>
        <v>1</v>
      </c>
      <c r="FC45" s="264">
        <f t="shared" si="370"/>
        <v>1</v>
      </c>
      <c r="FD45" s="257">
        <f t="shared" si="105"/>
        <v>4433000</v>
      </c>
      <c r="FE45" s="258">
        <f t="shared" si="106"/>
        <v>0</v>
      </c>
      <c r="FH45" s="305" t="s">
        <v>330</v>
      </c>
      <c r="FI45" s="306" t="s">
        <v>331</v>
      </c>
      <c r="FJ45" s="307" t="s">
        <v>157</v>
      </c>
      <c r="FK45" s="307">
        <v>68.199999999999989</v>
      </c>
      <c r="FL45" s="308">
        <v>70000</v>
      </c>
      <c r="FM45" s="309">
        <f t="shared" si="18"/>
        <v>4774000</v>
      </c>
      <c r="FN45" s="264">
        <f t="shared" si="107"/>
        <v>1</v>
      </c>
      <c r="FO45" s="264">
        <f t="shared" si="108"/>
        <v>1</v>
      </c>
      <c r="FP45" s="264">
        <f t="shared" si="109"/>
        <v>1</v>
      </c>
      <c r="FQ45" s="264">
        <f t="shared" si="110"/>
        <v>1</v>
      </c>
      <c r="FR45" s="264">
        <f t="shared" si="371"/>
        <v>1</v>
      </c>
      <c r="FS45" s="264">
        <f t="shared" si="372"/>
        <v>1</v>
      </c>
      <c r="FT45" s="264">
        <f t="shared" si="373"/>
        <v>1</v>
      </c>
      <c r="FU45" s="257">
        <f t="shared" si="114"/>
        <v>4774000</v>
      </c>
      <c r="FV45" s="258">
        <f t="shared" si="115"/>
        <v>0</v>
      </c>
      <c r="FY45" s="305" t="s">
        <v>330</v>
      </c>
      <c r="FZ45" s="306" t="s">
        <v>331</v>
      </c>
      <c r="GA45" s="307" t="s">
        <v>157</v>
      </c>
      <c r="GB45" s="307">
        <v>68.199999999999989</v>
      </c>
      <c r="GC45" s="308">
        <v>70000</v>
      </c>
      <c r="GD45" s="309">
        <f t="shared" si="20"/>
        <v>4774000</v>
      </c>
      <c r="GE45" s="264">
        <f t="shared" si="116"/>
        <v>1</v>
      </c>
      <c r="GF45" s="264">
        <f t="shared" si="117"/>
        <v>1</v>
      </c>
      <c r="GG45" s="264">
        <f t="shared" si="118"/>
        <v>1</v>
      </c>
      <c r="GH45" s="264">
        <f t="shared" si="119"/>
        <v>1</v>
      </c>
      <c r="GI45" s="264">
        <f t="shared" si="374"/>
        <v>1</v>
      </c>
      <c r="GJ45" s="264">
        <f t="shared" si="375"/>
        <v>1</v>
      </c>
      <c r="GK45" s="264">
        <f t="shared" si="376"/>
        <v>1</v>
      </c>
      <c r="GL45" s="257">
        <f t="shared" si="123"/>
        <v>4774000</v>
      </c>
      <c r="GM45" s="258">
        <f t="shared" si="124"/>
        <v>0</v>
      </c>
      <c r="GP45" s="305" t="s">
        <v>330</v>
      </c>
      <c r="GQ45" s="306" t="s">
        <v>331</v>
      </c>
      <c r="GR45" s="307" t="s">
        <v>157</v>
      </c>
      <c r="GS45" s="307">
        <v>68.199999999999989</v>
      </c>
      <c r="GT45" s="308">
        <v>68000</v>
      </c>
      <c r="GU45" s="309">
        <f t="shared" si="22"/>
        <v>4637600</v>
      </c>
      <c r="GV45" s="264">
        <f t="shared" si="125"/>
        <v>1</v>
      </c>
      <c r="GW45" s="264">
        <f t="shared" si="126"/>
        <v>1</v>
      </c>
      <c r="GX45" s="264">
        <f t="shared" si="127"/>
        <v>1</v>
      </c>
      <c r="GY45" s="264">
        <f t="shared" si="128"/>
        <v>1</v>
      </c>
      <c r="GZ45" s="264">
        <f t="shared" si="377"/>
        <v>1</v>
      </c>
      <c r="HA45" s="264">
        <f t="shared" si="378"/>
        <v>1</v>
      </c>
      <c r="HB45" s="264">
        <f t="shared" si="379"/>
        <v>1</v>
      </c>
      <c r="HC45" s="257">
        <f t="shared" si="132"/>
        <v>4637600</v>
      </c>
      <c r="HD45" s="258">
        <f t="shared" si="133"/>
        <v>0</v>
      </c>
      <c r="HG45" s="305" t="s">
        <v>330</v>
      </c>
      <c r="HH45" s="306" t="s">
        <v>331</v>
      </c>
      <c r="HI45" s="307" t="s">
        <v>157</v>
      </c>
      <c r="HJ45" s="307">
        <v>68.199999999999989</v>
      </c>
      <c r="HK45" s="308">
        <v>61587</v>
      </c>
      <c r="HL45" s="309">
        <f t="shared" si="24"/>
        <v>4200233</v>
      </c>
      <c r="HM45" s="264">
        <f t="shared" si="134"/>
        <v>1</v>
      </c>
      <c r="HN45" s="264">
        <f t="shared" si="135"/>
        <v>1</v>
      </c>
      <c r="HO45" s="264">
        <f t="shared" si="136"/>
        <v>1</v>
      </c>
      <c r="HP45" s="264">
        <f t="shared" si="137"/>
        <v>1</v>
      </c>
      <c r="HQ45" s="264">
        <f t="shared" si="380"/>
        <v>1</v>
      </c>
      <c r="HR45" s="264">
        <f t="shared" si="381"/>
        <v>1</v>
      </c>
      <c r="HS45" s="264">
        <f t="shared" si="382"/>
        <v>1</v>
      </c>
      <c r="HT45" s="257">
        <f t="shared" si="141"/>
        <v>4200233</v>
      </c>
      <c r="HU45" s="258">
        <f t="shared" si="142"/>
        <v>0</v>
      </c>
    </row>
    <row r="46" spans="3:229" ht="69.75" customHeight="1" outlineLevel="2">
      <c r="C46" s="305" t="s">
        <v>332</v>
      </c>
      <c r="D46" s="306" t="s">
        <v>333</v>
      </c>
      <c r="E46" s="307" t="s">
        <v>157</v>
      </c>
      <c r="F46" s="307">
        <v>78</v>
      </c>
      <c r="G46" s="308">
        <v>0</v>
      </c>
      <c r="H46" s="309">
        <f t="shared" si="0"/>
        <v>0</v>
      </c>
      <c r="K46" s="305" t="s">
        <v>332</v>
      </c>
      <c r="L46" s="306" t="s">
        <v>333</v>
      </c>
      <c r="M46" s="307" t="s">
        <v>157</v>
      </c>
      <c r="N46" s="307">
        <v>78</v>
      </c>
      <c r="O46" s="308">
        <v>11700</v>
      </c>
      <c r="P46" s="310">
        <f t="shared" si="1"/>
        <v>912600</v>
      </c>
      <c r="Q46" s="180">
        <f t="shared" si="26"/>
        <v>1</v>
      </c>
      <c r="R46" s="180">
        <f t="shared" si="27"/>
        <v>1</v>
      </c>
      <c r="S46" s="180">
        <f t="shared" si="28"/>
        <v>1</v>
      </c>
      <c r="T46" s="180">
        <f t="shared" si="29"/>
        <v>1</v>
      </c>
      <c r="U46" s="264">
        <f t="shared" si="30"/>
        <v>1</v>
      </c>
      <c r="V46" s="264">
        <f t="shared" si="31"/>
        <v>1</v>
      </c>
      <c r="W46" s="264">
        <f t="shared" si="32"/>
        <v>1</v>
      </c>
      <c r="X46" s="257">
        <f t="shared" si="33"/>
        <v>912600</v>
      </c>
      <c r="Y46" s="258">
        <f t="shared" si="34"/>
        <v>0</v>
      </c>
      <c r="AB46" s="305" t="s">
        <v>332</v>
      </c>
      <c r="AC46" s="306" t="s">
        <v>333</v>
      </c>
      <c r="AD46" s="307" t="s">
        <v>157</v>
      </c>
      <c r="AE46" s="307">
        <v>78</v>
      </c>
      <c r="AF46" s="308">
        <v>18000</v>
      </c>
      <c r="AG46" s="309">
        <f t="shared" si="2"/>
        <v>1404000</v>
      </c>
      <c r="AH46" s="264">
        <f t="shared" si="35"/>
        <v>1</v>
      </c>
      <c r="AI46" s="264">
        <f t="shared" si="36"/>
        <v>1</v>
      </c>
      <c r="AJ46" s="264">
        <f t="shared" si="37"/>
        <v>1</v>
      </c>
      <c r="AK46" s="264">
        <f t="shared" si="38"/>
        <v>1</v>
      </c>
      <c r="AL46" s="264">
        <f t="shared" si="349"/>
        <v>1</v>
      </c>
      <c r="AM46" s="264">
        <f t="shared" si="350"/>
        <v>1</v>
      </c>
      <c r="AN46" s="264">
        <f t="shared" si="41"/>
        <v>1</v>
      </c>
      <c r="AO46" s="257">
        <f t="shared" si="42"/>
        <v>1404000</v>
      </c>
      <c r="AP46" s="258">
        <f t="shared" si="43"/>
        <v>0</v>
      </c>
      <c r="AS46" s="305" t="s">
        <v>332</v>
      </c>
      <c r="AT46" s="306" t="s">
        <v>333</v>
      </c>
      <c r="AU46" s="307" t="s">
        <v>157</v>
      </c>
      <c r="AV46" s="307">
        <v>78</v>
      </c>
      <c r="AW46" s="308">
        <v>18500</v>
      </c>
      <c r="AX46" s="309">
        <f t="shared" si="4"/>
        <v>1443000</v>
      </c>
      <c r="AY46" s="264">
        <f t="shared" si="44"/>
        <v>1</v>
      </c>
      <c r="AZ46" s="264">
        <f t="shared" si="45"/>
        <v>1</v>
      </c>
      <c r="BA46" s="264">
        <f t="shared" si="46"/>
        <v>1</v>
      </c>
      <c r="BB46" s="264">
        <f t="shared" si="47"/>
        <v>1</v>
      </c>
      <c r="BC46" s="264">
        <f t="shared" si="351"/>
        <v>1</v>
      </c>
      <c r="BD46" s="264">
        <f t="shared" si="352"/>
        <v>1</v>
      </c>
      <c r="BE46" s="264">
        <f t="shared" si="50"/>
        <v>1</v>
      </c>
      <c r="BF46" s="257">
        <f t="shared" si="51"/>
        <v>1443000</v>
      </c>
      <c r="BG46" s="258">
        <f t="shared" si="52"/>
        <v>0</v>
      </c>
      <c r="BJ46" s="305" t="s">
        <v>332</v>
      </c>
      <c r="BK46" s="306" t="s">
        <v>333</v>
      </c>
      <c r="BL46" s="307" t="s">
        <v>157</v>
      </c>
      <c r="BM46" s="307">
        <v>78</v>
      </c>
      <c r="BN46" s="308">
        <v>17000</v>
      </c>
      <c r="BO46" s="309">
        <f t="shared" si="6"/>
        <v>1326000</v>
      </c>
      <c r="BP46" s="264">
        <f t="shared" si="53"/>
        <v>1</v>
      </c>
      <c r="BQ46" s="264">
        <f t="shared" si="54"/>
        <v>1</v>
      </c>
      <c r="BR46" s="264">
        <f t="shared" si="55"/>
        <v>1</v>
      </c>
      <c r="BS46" s="264">
        <f t="shared" si="56"/>
        <v>1</v>
      </c>
      <c r="BT46" s="264">
        <f t="shared" si="353"/>
        <v>1</v>
      </c>
      <c r="BU46" s="264">
        <f t="shared" si="354"/>
        <v>1</v>
      </c>
      <c r="BV46" s="264">
        <f t="shared" si="355"/>
        <v>1</v>
      </c>
      <c r="BW46" s="257">
        <f t="shared" si="60"/>
        <v>1326000</v>
      </c>
      <c r="BX46" s="258">
        <f t="shared" si="61"/>
        <v>0</v>
      </c>
      <c r="CA46" s="305" t="s">
        <v>332</v>
      </c>
      <c r="CB46" s="306" t="s">
        <v>333</v>
      </c>
      <c r="CC46" s="307" t="s">
        <v>157</v>
      </c>
      <c r="CD46" s="307">
        <v>78</v>
      </c>
      <c r="CE46" s="308">
        <v>15010</v>
      </c>
      <c r="CF46" s="309">
        <f t="shared" si="8"/>
        <v>1170780</v>
      </c>
      <c r="CG46" s="264">
        <f t="shared" si="62"/>
        <v>1</v>
      </c>
      <c r="CH46" s="264">
        <f t="shared" si="63"/>
        <v>1</v>
      </c>
      <c r="CI46" s="264">
        <f t="shared" si="64"/>
        <v>1</v>
      </c>
      <c r="CJ46" s="264">
        <f t="shared" si="65"/>
        <v>1</v>
      </c>
      <c r="CK46" s="264">
        <f t="shared" si="356"/>
        <v>1</v>
      </c>
      <c r="CL46" s="264">
        <f t="shared" si="357"/>
        <v>1</v>
      </c>
      <c r="CM46" s="264">
        <f t="shared" si="358"/>
        <v>1</v>
      </c>
      <c r="CN46" s="257">
        <f t="shared" si="69"/>
        <v>1170780</v>
      </c>
      <c r="CO46" s="258">
        <f t="shared" si="70"/>
        <v>0</v>
      </c>
      <c r="CR46" s="305" t="s">
        <v>332</v>
      </c>
      <c r="CS46" s="306" t="s">
        <v>333</v>
      </c>
      <c r="CT46" s="307" t="s">
        <v>157</v>
      </c>
      <c r="CU46" s="307">
        <v>78</v>
      </c>
      <c r="CV46" s="308">
        <v>14800</v>
      </c>
      <c r="CW46" s="309">
        <f t="shared" si="10"/>
        <v>1154400</v>
      </c>
      <c r="CX46" s="264">
        <f t="shared" si="71"/>
        <v>1</v>
      </c>
      <c r="CY46" s="264">
        <f t="shared" si="72"/>
        <v>1</v>
      </c>
      <c r="CZ46" s="264">
        <f t="shared" si="73"/>
        <v>1</v>
      </c>
      <c r="DA46" s="264">
        <f t="shared" si="74"/>
        <v>1</v>
      </c>
      <c r="DB46" s="264">
        <f t="shared" si="359"/>
        <v>1</v>
      </c>
      <c r="DC46" s="264">
        <f t="shared" si="360"/>
        <v>1</v>
      </c>
      <c r="DD46" s="264">
        <f t="shared" si="361"/>
        <v>1</v>
      </c>
      <c r="DE46" s="257">
        <f t="shared" si="78"/>
        <v>1154400</v>
      </c>
      <c r="DF46" s="258">
        <f t="shared" si="79"/>
        <v>0</v>
      </c>
      <c r="DI46" s="305" t="s">
        <v>332</v>
      </c>
      <c r="DJ46" s="306" t="s">
        <v>333</v>
      </c>
      <c r="DK46" s="307" t="s">
        <v>157</v>
      </c>
      <c r="DL46" s="307">
        <v>78</v>
      </c>
      <c r="DM46" s="313">
        <v>11500</v>
      </c>
      <c r="DN46" s="309">
        <f t="shared" si="12"/>
        <v>897000</v>
      </c>
      <c r="DO46" s="264">
        <f t="shared" si="80"/>
        <v>1</v>
      </c>
      <c r="DP46" s="264">
        <f t="shared" si="81"/>
        <v>1</v>
      </c>
      <c r="DQ46" s="264">
        <f t="shared" si="82"/>
        <v>1</v>
      </c>
      <c r="DR46" s="264">
        <f t="shared" si="83"/>
        <v>1</v>
      </c>
      <c r="DS46" s="264">
        <f t="shared" si="362"/>
        <v>1</v>
      </c>
      <c r="DT46" s="264">
        <f t="shared" si="363"/>
        <v>1</v>
      </c>
      <c r="DU46" s="264">
        <f t="shared" si="364"/>
        <v>1</v>
      </c>
      <c r="DV46" s="257">
        <f t="shared" si="87"/>
        <v>897000</v>
      </c>
      <c r="DW46" s="258">
        <f t="shared" si="88"/>
        <v>0</v>
      </c>
      <c r="DZ46" s="305" t="s">
        <v>332</v>
      </c>
      <c r="EA46" s="306" t="s">
        <v>333</v>
      </c>
      <c r="EB46" s="307" t="s">
        <v>157</v>
      </c>
      <c r="EC46" s="307">
        <v>78</v>
      </c>
      <c r="ED46" s="308">
        <v>17000</v>
      </c>
      <c r="EE46" s="309">
        <f t="shared" si="14"/>
        <v>1326000</v>
      </c>
      <c r="EF46" s="264">
        <f t="shared" si="89"/>
        <v>1</v>
      </c>
      <c r="EG46" s="264">
        <f t="shared" si="90"/>
        <v>1</v>
      </c>
      <c r="EH46" s="264">
        <f t="shared" si="91"/>
        <v>1</v>
      </c>
      <c r="EI46" s="264">
        <f t="shared" si="92"/>
        <v>1</v>
      </c>
      <c r="EJ46" s="264">
        <f t="shared" si="365"/>
        <v>1</v>
      </c>
      <c r="EK46" s="264">
        <f t="shared" si="366"/>
        <v>1</v>
      </c>
      <c r="EL46" s="264">
        <f t="shared" si="367"/>
        <v>1</v>
      </c>
      <c r="EM46" s="257">
        <f t="shared" si="96"/>
        <v>1326000</v>
      </c>
      <c r="EN46" s="258">
        <f t="shared" si="97"/>
        <v>0</v>
      </c>
      <c r="EQ46" s="305" t="s">
        <v>332</v>
      </c>
      <c r="ER46" s="306" t="s">
        <v>333</v>
      </c>
      <c r="ES46" s="307" t="s">
        <v>157</v>
      </c>
      <c r="ET46" s="307">
        <v>78</v>
      </c>
      <c r="EU46" s="308">
        <v>11000</v>
      </c>
      <c r="EV46" s="309">
        <f t="shared" si="16"/>
        <v>858000</v>
      </c>
      <c r="EW46" s="264">
        <f t="shared" si="98"/>
        <v>1</v>
      </c>
      <c r="EX46" s="264">
        <f t="shared" si="99"/>
        <v>1</v>
      </c>
      <c r="EY46" s="264">
        <f t="shared" si="100"/>
        <v>1</v>
      </c>
      <c r="EZ46" s="264">
        <f t="shared" si="101"/>
        <v>1</v>
      </c>
      <c r="FA46" s="264">
        <f t="shared" si="368"/>
        <v>1</v>
      </c>
      <c r="FB46" s="264">
        <f t="shared" si="369"/>
        <v>1</v>
      </c>
      <c r="FC46" s="264">
        <f t="shared" si="370"/>
        <v>1</v>
      </c>
      <c r="FD46" s="257">
        <f t="shared" si="105"/>
        <v>858000</v>
      </c>
      <c r="FE46" s="258">
        <f t="shared" si="106"/>
        <v>0</v>
      </c>
      <c r="FH46" s="305" t="s">
        <v>332</v>
      </c>
      <c r="FI46" s="306" t="s">
        <v>333</v>
      </c>
      <c r="FJ46" s="307" t="s">
        <v>157</v>
      </c>
      <c r="FK46" s="307">
        <v>78</v>
      </c>
      <c r="FL46" s="308">
        <v>12000</v>
      </c>
      <c r="FM46" s="309">
        <f t="shared" si="18"/>
        <v>936000</v>
      </c>
      <c r="FN46" s="264">
        <f t="shared" si="107"/>
        <v>1</v>
      </c>
      <c r="FO46" s="264">
        <f t="shared" si="108"/>
        <v>1</v>
      </c>
      <c r="FP46" s="264">
        <f t="shared" si="109"/>
        <v>1</v>
      </c>
      <c r="FQ46" s="264">
        <f t="shared" si="110"/>
        <v>1</v>
      </c>
      <c r="FR46" s="264">
        <f t="shared" si="371"/>
        <v>1</v>
      </c>
      <c r="FS46" s="264">
        <f t="shared" si="372"/>
        <v>1</v>
      </c>
      <c r="FT46" s="264">
        <f t="shared" si="373"/>
        <v>1</v>
      </c>
      <c r="FU46" s="257">
        <f t="shared" si="114"/>
        <v>936000</v>
      </c>
      <c r="FV46" s="258">
        <f t="shared" si="115"/>
        <v>0</v>
      </c>
      <c r="FY46" s="305" t="s">
        <v>332</v>
      </c>
      <c r="FZ46" s="306" t="s">
        <v>333</v>
      </c>
      <c r="GA46" s="307" t="s">
        <v>157</v>
      </c>
      <c r="GB46" s="307">
        <v>78</v>
      </c>
      <c r="GC46" s="308">
        <v>18000</v>
      </c>
      <c r="GD46" s="309">
        <f t="shared" si="20"/>
        <v>1404000</v>
      </c>
      <c r="GE46" s="264">
        <f t="shared" si="116"/>
        <v>1</v>
      </c>
      <c r="GF46" s="264">
        <f t="shared" si="117"/>
        <v>1</v>
      </c>
      <c r="GG46" s="264">
        <f t="shared" si="118"/>
        <v>1</v>
      </c>
      <c r="GH46" s="264">
        <f t="shared" si="119"/>
        <v>1</v>
      </c>
      <c r="GI46" s="264">
        <f t="shared" si="374"/>
        <v>1</v>
      </c>
      <c r="GJ46" s="264">
        <f t="shared" si="375"/>
        <v>1</v>
      </c>
      <c r="GK46" s="264">
        <f t="shared" si="376"/>
        <v>1</v>
      </c>
      <c r="GL46" s="257">
        <f t="shared" si="123"/>
        <v>1404000</v>
      </c>
      <c r="GM46" s="258">
        <f t="shared" si="124"/>
        <v>0</v>
      </c>
      <c r="GP46" s="305" t="s">
        <v>332</v>
      </c>
      <c r="GQ46" s="306" t="s">
        <v>333</v>
      </c>
      <c r="GR46" s="307" t="s">
        <v>157</v>
      </c>
      <c r="GS46" s="307">
        <v>78</v>
      </c>
      <c r="GT46" s="308">
        <v>11700</v>
      </c>
      <c r="GU46" s="309">
        <f t="shared" si="22"/>
        <v>912600</v>
      </c>
      <c r="GV46" s="264">
        <f t="shared" si="125"/>
        <v>1</v>
      </c>
      <c r="GW46" s="264">
        <f t="shared" si="126"/>
        <v>1</v>
      </c>
      <c r="GX46" s="264">
        <f t="shared" si="127"/>
        <v>1</v>
      </c>
      <c r="GY46" s="264">
        <f t="shared" si="128"/>
        <v>1</v>
      </c>
      <c r="GZ46" s="264">
        <f t="shared" si="377"/>
        <v>1</v>
      </c>
      <c r="HA46" s="264">
        <f t="shared" si="378"/>
        <v>1</v>
      </c>
      <c r="HB46" s="264">
        <f t="shared" si="379"/>
        <v>1</v>
      </c>
      <c r="HC46" s="257">
        <f t="shared" si="132"/>
        <v>912600</v>
      </c>
      <c r="HD46" s="258">
        <f t="shared" si="133"/>
        <v>0</v>
      </c>
      <c r="HG46" s="305" t="s">
        <v>332</v>
      </c>
      <c r="HH46" s="306" t="s">
        <v>333</v>
      </c>
      <c r="HI46" s="307" t="s">
        <v>157</v>
      </c>
      <c r="HJ46" s="307">
        <v>78</v>
      </c>
      <c r="HK46" s="308">
        <v>12300</v>
      </c>
      <c r="HL46" s="309">
        <f t="shared" si="24"/>
        <v>959400</v>
      </c>
      <c r="HM46" s="264">
        <f t="shared" si="134"/>
        <v>1</v>
      </c>
      <c r="HN46" s="264">
        <f t="shared" si="135"/>
        <v>1</v>
      </c>
      <c r="HO46" s="264">
        <f t="shared" si="136"/>
        <v>1</v>
      </c>
      <c r="HP46" s="264">
        <f t="shared" si="137"/>
        <v>1</v>
      </c>
      <c r="HQ46" s="264">
        <f t="shared" si="380"/>
        <v>1</v>
      </c>
      <c r="HR46" s="264">
        <f t="shared" si="381"/>
        <v>1</v>
      </c>
      <c r="HS46" s="264">
        <f t="shared" si="382"/>
        <v>1</v>
      </c>
      <c r="HT46" s="257">
        <f t="shared" si="141"/>
        <v>959400</v>
      </c>
      <c r="HU46" s="258">
        <f t="shared" si="142"/>
        <v>0</v>
      </c>
    </row>
    <row r="47" spans="3:229" ht="49.5" customHeight="1" outlineLevel="2">
      <c r="C47" s="305" t="s">
        <v>334</v>
      </c>
      <c r="D47" s="306" t="s">
        <v>335</v>
      </c>
      <c r="E47" s="307" t="s">
        <v>157</v>
      </c>
      <c r="F47" s="307">
        <v>72.199999999999989</v>
      </c>
      <c r="G47" s="308">
        <v>0</v>
      </c>
      <c r="H47" s="309">
        <f t="shared" si="0"/>
        <v>0</v>
      </c>
      <c r="K47" s="305" t="s">
        <v>334</v>
      </c>
      <c r="L47" s="306" t="s">
        <v>335</v>
      </c>
      <c r="M47" s="307" t="s">
        <v>157</v>
      </c>
      <c r="N47" s="307">
        <v>72.199999999999989</v>
      </c>
      <c r="O47" s="308">
        <v>28300</v>
      </c>
      <c r="P47" s="310">
        <f t="shared" si="1"/>
        <v>2043260</v>
      </c>
      <c r="Q47" s="180">
        <f t="shared" si="26"/>
        <v>1</v>
      </c>
      <c r="R47" s="180">
        <f t="shared" si="27"/>
        <v>1</v>
      </c>
      <c r="S47" s="180">
        <f t="shared" si="28"/>
        <v>1</v>
      </c>
      <c r="T47" s="180">
        <f t="shared" si="29"/>
        <v>1</v>
      </c>
      <c r="U47" s="264">
        <f t="shared" si="30"/>
        <v>1</v>
      </c>
      <c r="V47" s="264">
        <f t="shared" si="31"/>
        <v>1</v>
      </c>
      <c r="W47" s="264">
        <f t="shared" si="32"/>
        <v>1</v>
      </c>
      <c r="X47" s="257">
        <f t="shared" si="33"/>
        <v>2043260</v>
      </c>
      <c r="Y47" s="258">
        <f t="shared" si="34"/>
        <v>0</v>
      </c>
      <c r="AB47" s="305" t="s">
        <v>334</v>
      </c>
      <c r="AC47" s="306" t="s">
        <v>335</v>
      </c>
      <c r="AD47" s="307" t="s">
        <v>157</v>
      </c>
      <c r="AE47" s="307">
        <v>72.199999999999989</v>
      </c>
      <c r="AF47" s="308">
        <v>27000</v>
      </c>
      <c r="AG47" s="309">
        <f t="shared" si="2"/>
        <v>1949400</v>
      </c>
      <c r="AH47" s="264">
        <f t="shared" si="35"/>
        <v>1</v>
      </c>
      <c r="AI47" s="264">
        <f t="shared" si="36"/>
        <v>1</v>
      </c>
      <c r="AJ47" s="264">
        <f t="shared" si="37"/>
        <v>1</v>
      </c>
      <c r="AK47" s="264">
        <f t="shared" si="38"/>
        <v>1</v>
      </c>
      <c r="AL47" s="264">
        <f t="shared" si="349"/>
        <v>1</v>
      </c>
      <c r="AM47" s="264">
        <f t="shared" si="350"/>
        <v>1</v>
      </c>
      <c r="AN47" s="264">
        <f t="shared" si="41"/>
        <v>1</v>
      </c>
      <c r="AO47" s="257">
        <f t="shared" si="42"/>
        <v>1949400</v>
      </c>
      <c r="AP47" s="258">
        <f t="shared" si="43"/>
        <v>0</v>
      </c>
      <c r="AS47" s="305" t="s">
        <v>334</v>
      </c>
      <c r="AT47" s="306" t="s">
        <v>335</v>
      </c>
      <c r="AU47" s="307" t="s">
        <v>157</v>
      </c>
      <c r="AV47" s="307">
        <v>72.199999999999989</v>
      </c>
      <c r="AW47" s="308">
        <v>18500</v>
      </c>
      <c r="AX47" s="309">
        <f t="shared" si="4"/>
        <v>1335700</v>
      </c>
      <c r="AY47" s="264">
        <f t="shared" si="44"/>
        <v>1</v>
      </c>
      <c r="AZ47" s="264">
        <f t="shared" si="45"/>
        <v>1</v>
      </c>
      <c r="BA47" s="264">
        <f t="shared" si="46"/>
        <v>1</v>
      </c>
      <c r="BB47" s="264">
        <f t="shared" si="47"/>
        <v>1</v>
      </c>
      <c r="BC47" s="264">
        <f t="shared" si="351"/>
        <v>1</v>
      </c>
      <c r="BD47" s="264">
        <f t="shared" si="352"/>
        <v>1</v>
      </c>
      <c r="BE47" s="264">
        <f t="shared" si="50"/>
        <v>1</v>
      </c>
      <c r="BF47" s="257">
        <f t="shared" si="51"/>
        <v>1335700</v>
      </c>
      <c r="BG47" s="258">
        <f t="shared" si="52"/>
        <v>0</v>
      </c>
      <c r="BJ47" s="305" t="s">
        <v>334</v>
      </c>
      <c r="BK47" s="306" t="s">
        <v>335</v>
      </c>
      <c r="BL47" s="307" t="s">
        <v>157</v>
      </c>
      <c r="BM47" s="307">
        <v>72.199999999999989</v>
      </c>
      <c r="BN47" s="308">
        <v>28200</v>
      </c>
      <c r="BO47" s="309">
        <f t="shared" si="6"/>
        <v>2036040</v>
      </c>
      <c r="BP47" s="264">
        <f t="shared" si="53"/>
        <v>1</v>
      </c>
      <c r="BQ47" s="264">
        <f t="shared" si="54"/>
        <v>1</v>
      </c>
      <c r="BR47" s="264">
        <f t="shared" si="55"/>
        <v>1</v>
      </c>
      <c r="BS47" s="264">
        <f t="shared" si="56"/>
        <v>1</v>
      </c>
      <c r="BT47" s="264">
        <f t="shared" si="353"/>
        <v>1</v>
      </c>
      <c r="BU47" s="264">
        <f t="shared" si="354"/>
        <v>1</v>
      </c>
      <c r="BV47" s="264">
        <f t="shared" si="355"/>
        <v>1</v>
      </c>
      <c r="BW47" s="257">
        <f t="shared" si="60"/>
        <v>2036040</v>
      </c>
      <c r="BX47" s="258">
        <f t="shared" si="61"/>
        <v>0</v>
      </c>
      <c r="CA47" s="305" t="s">
        <v>334</v>
      </c>
      <c r="CB47" s="306" t="s">
        <v>335</v>
      </c>
      <c r="CC47" s="307" t="s">
        <v>157</v>
      </c>
      <c r="CD47" s="307">
        <v>72.199999999999989</v>
      </c>
      <c r="CE47" s="308">
        <v>22831</v>
      </c>
      <c r="CF47" s="309">
        <f t="shared" si="8"/>
        <v>1648398</v>
      </c>
      <c r="CG47" s="264">
        <f t="shared" si="62"/>
        <v>1</v>
      </c>
      <c r="CH47" s="264">
        <f t="shared" si="63"/>
        <v>1</v>
      </c>
      <c r="CI47" s="264">
        <f t="shared" si="64"/>
        <v>1</v>
      </c>
      <c r="CJ47" s="264">
        <f t="shared" si="65"/>
        <v>1</v>
      </c>
      <c r="CK47" s="264">
        <f t="shared" si="356"/>
        <v>1</v>
      </c>
      <c r="CL47" s="264">
        <f t="shared" si="357"/>
        <v>1</v>
      </c>
      <c r="CM47" s="264">
        <f t="shared" si="358"/>
        <v>1</v>
      </c>
      <c r="CN47" s="257">
        <f t="shared" si="69"/>
        <v>1648398</v>
      </c>
      <c r="CO47" s="258">
        <f t="shared" si="70"/>
        <v>0</v>
      </c>
      <c r="CR47" s="305" t="s">
        <v>334</v>
      </c>
      <c r="CS47" s="306" t="s">
        <v>335</v>
      </c>
      <c r="CT47" s="307" t="s">
        <v>157</v>
      </c>
      <c r="CU47" s="307">
        <v>72.199999999999989</v>
      </c>
      <c r="CV47" s="308">
        <v>21000</v>
      </c>
      <c r="CW47" s="309">
        <f t="shared" si="10"/>
        <v>1516200</v>
      </c>
      <c r="CX47" s="264">
        <f t="shared" si="71"/>
        <v>1</v>
      </c>
      <c r="CY47" s="264">
        <f t="shared" si="72"/>
        <v>1</v>
      </c>
      <c r="CZ47" s="264">
        <f t="shared" si="73"/>
        <v>1</v>
      </c>
      <c r="DA47" s="264">
        <f t="shared" si="74"/>
        <v>1</v>
      </c>
      <c r="DB47" s="264">
        <f t="shared" si="359"/>
        <v>1</v>
      </c>
      <c r="DC47" s="264">
        <f t="shared" si="360"/>
        <v>1</v>
      </c>
      <c r="DD47" s="264">
        <f t="shared" si="361"/>
        <v>1</v>
      </c>
      <c r="DE47" s="257">
        <f t="shared" si="78"/>
        <v>1516200</v>
      </c>
      <c r="DF47" s="258">
        <f t="shared" si="79"/>
        <v>0</v>
      </c>
      <c r="DI47" s="305" t="s">
        <v>334</v>
      </c>
      <c r="DJ47" s="306" t="s">
        <v>335</v>
      </c>
      <c r="DK47" s="307" t="s">
        <v>157</v>
      </c>
      <c r="DL47" s="307">
        <v>72.199999999999989</v>
      </c>
      <c r="DM47" s="313">
        <v>24000</v>
      </c>
      <c r="DN47" s="309">
        <f t="shared" si="12"/>
        <v>1732800</v>
      </c>
      <c r="DO47" s="264">
        <f t="shared" si="80"/>
        <v>1</v>
      </c>
      <c r="DP47" s="264">
        <f t="shared" si="81"/>
        <v>1</v>
      </c>
      <c r="DQ47" s="264">
        <f t="shared" si="82"/>
        <v>1</v>
      </c>
      <c r="DR47" s="264">
        <f t="shared" si="83"/>
        <v>1</v>
      </c>
      <c r="DS47" s="264">
        <f t="shared" si="362"/>
        <v>1</v>
      </c>
      <c r="DT47" s="264">
        <f t="shared" si="363"/>
        <v>1</v>
      </c>
      <c r="DU47" s="264">
        <f t="shared" si="364"/>
        <v>1</v>
      </c>
      <c r="DV47" s="257">
        <f t="shared" si="87"/>
        <v>1732800</v>
      </c>
      <c r="DW47" s="258">
        <f t="shared" si="88"/>
        <v>0</v>
      </c>
      <c r="DZ47" s="305" t="s">
        <v>334</v>
      </c>
      <c r="EA47" s="306" t="s">
        <v>335</v>
      </c>
      <c r="EB47" s="307" t="s">
        <v>157</v>
      </c>
      <c r="EC47" s="307">
        <v>72.199999999999989</v>
      </c>
      <c r="ED47" s="308">
        <v>19000</v>
      </c>
      <c r="EE47" s="309">
        <f t="shared" si="14"/>
        <v>1371800</v>
      </c>
      <c r="EF47" s="264">
        <f t="shared" si="89"/>
        <v>1</v>
      </c>
      <c r="EG47" s="264">
        <f t="shared" si="90"/>
        <v>1</v>
      </c>
      <c r="EH47" s="264">
        <f t="shared" si="91"/>
        <v>1</v>
      </c>
      <c r="EI47" s="264">
        <f t="shared" si="92"/>
        <v>1</v>
      </c>
      <c r="EJ47" s="264">
        <f t="shared" si="365"/>
        <v>1</v>
      </c>
      <c r="EK47" s="264">
        <f t="shared" si="366"/>
        <v>1</v>
      </c>
      <c r="EL47" s="264">
        <f t="shared" si="367"/>
        <v>1</v>
      </c>
      <c r="EM47" s="257">
        <f t="shared" si="96"/>
        <v>1371800</v>
      </c>
      <c r="EN47" s="258">
        <f t="shared" si="97"/>
        <v>0</v>
      </c>
      <c r="EQ47" s="305" t="s">
        <v>334</v>
      </c>
      <c r="ER47" s="306" t="s">
        <v>335</v>
      </c>
      <c r="ES47" s="307" t="s">
        <v>157</v>
      </c>
      <c r="ET47" s="307">
        <v>72.199999999999989</v>
      </c>
      <c r="EU47" s="308">
        <v>14000</v>
      </c>
      <c r="EV47" s="309">
        <f t="shared" si="16"/>
        <v>1010800</v>
      </c>
      <c r="EW47" s="264">
        <f t="shared" si="98"/>
        <v>1</v>
      </c>
      <c r="EX47" s="264">
        <f t="shared" si="99"/>
        <v>1</v>
      </c>
      <c r="EY47" s="264">
        <f t="shared" si="100"/>
        <v>1</v>
      </c>
      <c r="EZ47" s="264">
        <f t="shared" si="101"/>
        <v>1</v>
      </c>
      <c r="FA47" s="264">
        <f t="shared" si="368"/>
        <v>1</v>
      </c>
      <c r="FB47" s="264">
        <f t="shared" si="369"/>
        <v>1</v>
      </c>
      <c r="FC47" s="264">
        <f t="shared" si="370"/>
        <v>1</v>
      </c>
      <c r="FD47" s="257">
        <f t="shared" si="105"/>
        <v>1010800</v>
      </c>
      <c r="FE47" s="258">
        <f t="shared" si="106"/>
        <v>0</v>
      </c>
      <c r="FH47" s="305" t="s">
        <v>334</v>
      </c>
      <c r="FI47" s="306" t="s">
        <v>335</v>
      </c>
      <c r="FJ47" s="307" t="s">
        <v>157</v>
      </c>
      <c r="FK47" s="307">
        <v>72.199999999999989</v>
      </c>
      <c r="FL47" s="308">
        <v>13000</v>
      </c>
      <c r="FM47" s="309">
        <f t="shared" si="18"/>
        <v>938600</v>
      </c>
      <c r="FN47" s="264">
        <f t="shared" si="107"/>
        <v>1</v>
      </c>
      <c r="FO47" s="264">
        <f t="shared" si="108"/>
        <v>1</v>
      </c>
      <c r="FP47" s="264">
        <f t="shared" si="109"/>
        <v>1</v>
      </c>
      <c r="FQ47" s="264">
        <f t="shared" si="110"/>
        <v>1</v>
      </c>
      <c r="FR47" s="264">
        <f t="shared" si="371"/>
        <v>1</v>
      </c>
      <c r="FS47" s="264">
        <f t="shared" si="372"/>
        <v>1</v>
      </c>
      <c r="FT47" s="264">
        <f t="shared" si="373"/>
        <v>1</v>
      </c>
      <c r="FU47" s="257">
        <f t="shared" si="114"/>
        <v>938600</v>
      </c>
      <c r="FV47" s="258">
        <f t="shared" si="115"/>
        <v>0</v>
      </c>
      <c r="FY47" s="305" t="s">
        <v>334</v>
      </c>
      <c r="FZ47" s="306" t="s">
        <v>335</v>
      </c>
      <c r="GA47" s="307" t="s">
        <v>157</v>
      </c>
      <c r="GB47" s="307">
        <v>72.199999999999989</v>
      </c>
      <c r="GC47" s="308">
        <v>38000</v>
      </c>
      <c r="GD47" s="309">
        <f t="shared" si="20"/>
        <v>2743600</v>
      </c>
      <c r="GE47" s="264">
        <f t="shared" si="116"/>
        <v>1</v>
      </c>
      <c r="GF47" s="264">
        <f t="shared" si="117"/>
        <v>1</v>
      </c>
      <c r="GG47" s="264">
        <f t="shared" si="118"/>
        <v>1</v>
      </c>
      <c r="GH47" s="264">
        <f t="shared" si="119"/>
        <v>1</v>
      </c>
      <c r="GI47" s="264">
        <f t="shared" si="374"/>
        <v>1</v>
      </c>
      <c r="GJ47" s="264">
        <f t="shared" si="375"/>
        <v>1</v>
      </c>
      <c r="GK47" s="264">
        <f t="shared" si="376"/>
        <v>1</v>
      </c>
      <c r="GL47" s="257">
        <f t="shared" si="123"/>
        <v>2743600</v>
      </c>
      <c r="GM47" s="258">
        <f t="shared" si="124"/>
        <v>0</v>
      </c>
      <c r="GP47" s="305" t="s">
        <v>334</v>
      </c>
      <c r="GQ47" s="306" t="s">
        <v>335</v>
      </c>
      <c r="GR47" s="307" t="s">
        <v>157</v>
      </c>
      <c r="GS47" s="307">
        <v>72.199999999999989</v>
      </c>
      <c r="GT47" s="308">
        <v>12650</v>
      </c>
      <c r="GU47" s="309">
        <f t="shared" si="22"/>
        <v>913330</v>
      </c>
      <c r="GV47" s="264">
        <f t="shared" si="125"/>
        <v>1</v>
      </c>
      <c r="GW47" s="264">
        <f t="shared" si="126"/>
        <v>1</v>
      </c>
      <c r="GX47" s="264">
        <f t="shared" si="127"/>
        <v>1</v>
      </c>
      <c r="GY47" s="264">
        <f t="shared" si="128"/>
        <v>1</v>
      </c>
      <c r="GZ47" s="264">
        <f t="shared" si="377"/>
        <v>1</v>
      </c>
      <c r="HA47" s="264">
        <f t="shared" si="378"/>
        <v>1</v>
      </c>
      <c r="HB47" s="264">
        <f t="shared" si="379"/>
        <v>1</v>
      </c>
      <c r="HC47" s="257">
        <f t="shared" si="132"/>
        <v>913330</v>
      </c>
      <c r="HD47" s="258">
        <f t="shared" si="133"/>
        <v>0</v>
      </c>
      <c r="HG47" s="305" t="s">
        <v>334</v>
      </c>
      <c r="HH47" s="306" t="s">
        <v>335</v>
      </c>
      <c r="HI47" s="307" t="s">
        <v>157</v>
      </c>
      <c r="HJ47" s="307">
        <v>72.199999999999989</v>
      </c>
      <c r="HK47" s="308">
        <v>17865</v>
      </c>
      <c r="HL47" s="309">
        <f t="shared" si="24"/>
        <v>1289853</v>
      </c>
      <c r="HM47" s="264">
        <f t="shared" si="134"/>
        <v>1</v>
      </c>
      <c r="HN47" s="264">
        <f t="shared" si="135"/>
        <v>1</v>
      </c>
      <c r="HO47" s="264">
        <f t="shared" si="136"/>
        <v>1</v>
      </c>
      <c r="HP47" s="264">
        <f t="shared" si="137"/>
        <v>1</v>
      </c>
      <c r="HQ47" s="264">
        <f t="shared" si="380"/>
        <v>1</v>
      </c>
      <c r="HR47" s="264">
        <f t="shared" si="381"/>
        <v>1</v>
      </c>
      <c r="HS47" s="264">
        <f t="shared" si="382"/>
        <v>1</v>
      </c>
      <c r="HT47" s="257">
        <f t="shared" si="141"/>
        <v>1289853</v>
      </c>
      <c r="HU47" s="258">
        <f t="shared" si="142"/>
        <v>0</v>
      </c>
    </row>
    <row r="48" spans="3:229" ht="62.25" customHeight="1" outlineLevel="2">
      <c r="C48" s="305" t="s">
        <v>336</v>
      </c>
      <c r="D48" s="306" t="s">
        <v>337</v>
      </c>
      <c r="E48" s="307" t="s">
        <v>157</v>
      </c>
      <c r="F48" s="307">
        <v>5</v>
      </c>
      <c r="G48" s="308">
        <v>0</v>
      </c>
      <c r="H48" s="309">
        <f t="shared" si="0"/>
        <v>0</v>
      </c>
      <c r="K48" s="305" t="s">
        <v>336</v>
      </c>
      <c r="L48" s="306" t="s">
        <v>337</v>
      </c>
      <c r="M48" s="307" t="s">
        <v>157</v>
      </c>
      <c r="N48" s="307">
        <v>5</v>
      </c>
      <c r="O48" s="308">
        <v>48900</v>
      </c>
      <c r="P48" s="310">
        <f t="shared" si="1"/>
        <v>244500</v>
      </c>
      <c r="Q48" s="180">
        <f t="shared" si="26"/>
        <v>1</v>
      </c>
      <c r="R48" s="180">
        <f t="shared" si="27"/>
        <v>1</v>
      </c>
      <c r="S48" s="180">
        <f t="shared" si="28"/>
        <v>1</v>
      </c>
      <c r="T48" s="180">
        <f t="shared" si="29"/>
        <v>1</v>
      </c>
      <c r="U48" s="264">
        <f t="shared" si="30"/>
        <v>1</v>
      </c>
      <c r="V48" s="264">
        <f t="shared" si="31"/>
        <v>1</v>
      </c>
      <c r="W48" s="264">
        <f t="shared" si="32"/>
        <v>1</v>
      </c>
      <c r="X48" s="257">
        <f t="shared" si="33"/>
        <v>244500</v>
      </c>
      <c r="Y48" s="258">
        <f t="shared" si="34"/>
        <v>0</v>
      </c>
      <c r="AB48" s="305" t="s">
        <v>336</v>
      </c>
      <c r="AC48" s="306" t="s">
        <v>337</v>
      </c>
      <c r="AD48" s="307" t="s">
        <v>157</v>
      </c>
      <c r="AE48" s="307">
        <v>5</v>
      </c>
      <c r="AF48" s="308">
        <v>55000</v>
      </c>
      <c r="AG48" s="309">
        <f t="shared" si="2"/>
        <v>275000</v>
      </c>
      <c r="AH48" s="264">
        <f t="shared" si="35"/>
        <v>1</v>
      </c>
      <c r="AI48" s="264">
        <f t="shared" si="36"/>
        <v>1</v>
      </c>
      <c r="AJ48" s="264">
        <f t="shared" si="37"/>
        <v>1</v>
      </c>
      <c r="AK48" s="264">
        <f t="shared" si="38"/>
        <v>1</v>
      </c>
      <c r="AL48" s="264">
        <f t="shared" si="349"/>
        <v>1</v>
      </c>
      <c r="AM48" s="264">
        <f t="shared" si="350"/>
        <v>1</v>
      </c>
      <c r="AN48" s="264">
        <f t="shared" si="41"/>
        <v>1</v>
      </c>
      <c r="AO48" s="257">
        <f t="shared" si="42"/>
        <v>275000</v>
      </c>
      <c r="AP48" s="258">
        <f t="shared" si="43"/>
        <v>0</v>
      </c>
      <c r="AS48" s="305" t="s">
        <v>336</v>
      </c>
      <c r="AT48" s="306" t="s">
        <v>337</v>
      </c>
      <c r="AU48" s="307" t="s">
        <v>157</v>
      </c>
      <c r="AV48" s="307">
        <v>5</v>
      </c>
      <c r="AW48" s="308">
        <v>32000</v>
      </c>
      <c r="AX48" s="309">
        <f t="shared" si="4"/>
        <v>160000</v>
      </c>
      <c r="AY48" s="264">
        <f t="shared" si="44"/>
        <v>1</v>
      </c>
      <c r="AZ48" s="264">
        <f t="shared" si="45"/>
        <v>1</v>
      </c>
      <c r="BA48" s="264">
        <f t="shared" si="46"/>
        <v>1</v>
      </c>
      <c r="BB48" s="264">
        <f t="shared" si="47"/>
        <v>1</v>
      </c>
      <c r="BC48" s="264">
        <f t="shared" si="351"/>
        <v>1</v>
      </c>
      <c r="BD48" s="264">
        <f t="shared" si="352"/>
        <v>1</v>
      </c>
      <c r="BE48" s="264">
        <f t="shared" si="50"/>
        <v>1</v>
      </c>
      <c r="BF48" s="257">
        <f t="shared" si="51"/>
        <v>160000</v>
      </c>
      <c r="BG48" s="258">
        <f t="shared" si="52"/>
        <v>0</v>
      </c>
      <c r="BJ48" s="305" t="s">
        <v>336</v>
      </c>
      <c r="BK48" s="306" t="s">
        <v>337</v>
      </c>
      <c r="BL48" s="307" t="s">
        <v>157</v>
      </c>
      <c r="BM48" s="307">
        <v>5</v>
      </c>
      <c r="BN48" s="308">
        <v>48600</v>
      </c>
      <c r="BO48" s="309">
        <f t="shared" si="6"/>
        <v>243000</v>
      </c>
      <c r="BP48" s="264">
        <f t="shared" si="53"/>
        <v>1</v>
      </c>
      <c r="BQ48" s="264">
        <f t="shared" si="54"/>
        <v>1</v>
      </c>
      <c r="BR48" s="264">
        <f t="shared" si="55"/>
        <v>1</v>
      </c>
      <c r="BS48" s="264">
        <f t="shared" si="56"/>
        <v>1</v>
      </c>
      <c r="BT48" s="264">
        <f t="shared" si="353"/>
        <v>1</v>
      </c>
      <c r="BU48" s="264">
        <f t="shared" si="354"/>
        <v>1</v>
      </c>
      <c r="BV48" s="264">
        <f t="shared" si="355"/>
        <v>1</v>
      </c>
      <c r="BW48" s="257">
        <f t="shared" si="60"/>
        <v>243000</v>
      </c>
      <c r="BX48" s="258">
        <f t="shared" si="61"/>
        <v>0</v>
      </c>
      <c r="CA48" s="305" t="s">
        <v>336</v>
      </c>
      <c r="CB48" s="306" t="s">
        <v>337</v>
      </c>
      <c r="CC48" s="307" t="s">
        <v>157</v>
      </c>
      <c r="CD48" s="307">
        <v>5</v>
      </c>
      <c r="CE48" s="308">
        <v>56248</v>
      </c>
      <c r="CF48" s="309">
        <f t="shared" si="8"/>
        <v>281240</v>
      </c>
      <c r="CG48" s="264">
        <f t="shared" si="62"/>
        <v>1</v>
      </c>
      <c r="CH48" s="264">
        <f t="shared" si="63"/>
        <v>1</v>
      </c>
      <c r="CI48" s="264">
        <f t="shared" si="64"/>
        <v>1</v>
      </c>
      <c r="CJ48" s="264">
        <f t="shared" si="65"/>
        <v>1</v>
      </c>
      <c r="CK48" s="264">
        <f t="shared" si="356"/>
        <v>1</v>
      </c>
      <c r="CL48" s="264">
        <f t="shared" si="357"/>
        <v>1</v>
      </c>
      <c r="CM48" s="264">
        <f t="shared" si="358"/>
        <v>1</v>
      </c>
      <c r="CN48" s="257">
        <f t="shared" si="69"/>
        <v>281240</v>
      </c>
      <c r="CO48" s="258">
        <f t="shared" si="70"/>
        <v>0</v>
      </c>
      <c r="CR48" s="305" t="s">
        <v>336</v>
      </c>
      <c r="CS48" s="306" t="s">
        <v>337</v>
      </c>
      <c r="CT48" s="307" t="s">
        <v>157</v>
      </c>
      <c r="CU48" s="307">
        <v>5</v>
      </c>
      <c r="CV48" s="308">
        <v>61000</v>
      </c>
      <c r="CW48" s="309">
        <f t="shared" si="10"/>
        <v>305000</v>
      </c>
      <c r="CX48" s="264">
        <f t="shared" si="71"/>
        <v>1</v>
      </c>
      <c r="CY48" s="264">
        <f t="shared" si="72"/>
        <v>1</v>
      </c>
      <c r="CZ48" s="264">
        <f t="shared" si="73"/>
        <v>1</v>
      </c>
      <c r="DA48" s="264">
        <f t="shared" si="74"/>
        <v>1</v>
      </c>
      <c r="DB48" s="264">
        <f t="shared" si="359"/>
        <v>1</v>
      </c>
      <c r="DC48" s="264">
        <f t="shared" si="360"/>
        <v>1</v>
      </c>
      <c r="DD48" s="264">
        <f t="shared" si="361"/>
        <v>1</v>
      </c>
      <c r="DE48" s="257">
        <f t="shared" si="78"/>
        <v>305000</v>
      </c>
      <c r="DF48" s="258">
        <f t="shared" si="79"/>
        <v>0</v>
      </c>
      <c r="DI48" s="305" t="s">
        <v>336</v>
      </c>
      <c r="DJ48" s="306" t="s">
        <v>337</v>
      </c>
      <c r="DK48" s="307" t="s">
        <v>157</v>
      </c>
      <c r="DL48" s="307">
        <v>5</v>
      </c>
      <c r="DM48" s="313">
        <v>52000</v>
      </c>
      <c r="DN48" s="309">
        <f t="shared" si="12"/>
        <v>260000</v>
      </c>
      <c r="DO48" s="264">
        <f t="shared" si="80"/>
        <v>1</v>
      </c>
      <c r="DP48" s="264">
        <f t="shared" si="81"/>
        <v>1</v>
      </c>
      <c r="DQ48" s="264">
        <f t="shared" si="82"/>
        <v>1</v>
      </c>
      <c r="DR48" s="264">
        <f t="shared" si="83"/>
        <v>1</v>
      </c>
      <c r="DS48" s="264">
        <f t="shared" si="362"/>
        <v>1</v>
      </c>
      <c r="DT48" s="264">
        <f t="shared" si="363"/>
        <v>1</v>
      </c>
      <c r="DU48" s="264">
        <f t="shared" si="364"/>
        <v>1</v>
      </c>
      <c r="DV48" s="257">
        <f t="shared" si="87"/>
        <v>260000</v>
      </c>
      <c r="DW48" s="258">
        <f t="shared" si="88"/>
        <v>0</v>
      </c>
      <c r="DZ48" s="305" t="s">
        <v>336</v>
      </c>
      <c r="EA48" s="306" t="s">
        <v>337</v>
      </c>
      <c r="EB48" s="307" t="s">
        <v>157</v>
      </c>
      <c r="EC48" s="307">
        <v>5</v>
      </c>
      <c r="ED48" s="308">
        <v>80000</v>
      </c>
      <c r="EE48" s="309">
        <f t="shared" si="14"/>
        <v>400000</v>
      </c>
      <c r="EF48" s="264">
        <f t="shared" si="89"/>
        <v>1</v>
      </c>
      <c r="EG48" s="264">
        <f t="shared" si="90"/>
        <v>1</v>
      </c>
      <c r="EH48" s="264">
        <f t="shared" si="91"/>
        <v>1</v>
      </c>
      <c r="EI48" s="264">
        <f t="shared" si="92"/>
        <v>1</v>
      </c>
      <c r="EJ48" s="264">
        <f t="shared" si="365"/>
        <v>1</v>
      </c>
      <c r="EK48" s="264">
        <f t="shared" si="366"/>
        <v>1</v>
      </c>
      <c r="EL48" s="264">
        <f t="shared" si="367"/>
        <v>1</v>
      </c>
      <c r="EM48" s="257">
        <f t="shared" si="96"/>
        <v>400000</v>
      </c>
      <c r="EN48" s="258">
        <f t="shared" si="97"/>
        <v>0</v>
      </c>
      <c r="EQ48" s="305" t="s">
        <v>336</v>
      </c>
      <c r="ER48" s="306" t="s">
        <v>337</v>
      </c>
      <c r="ES48" s="307" t="s">
        <v>157</v>
      </c>
      <c r="ET48" s="307">
        <v>5</v>
      </c>
      <c r="EU48" s="308">
        <v>45000</v>
      </c>
      <c r="EV48" s="309">
        <f t="shared" si="16"/>
        <v>225000</v>
      </c>
      <c r="EW48" s="264">
        <f t="shared" si="98"/>
        <v>1</v>
      </c>
      <c r="EX48" s="264">
        <f t="shared" si="99"/>
        <v>1</v>
      </c>
      <c r="EY48" s="264">
        <f t="shared" si="100"/>
        <v>1</v>
      </c>
      <c r="EZ48" s="264">
        <f t="shared" si="101"/>
        <v>1</v>
      </c>
      <c r="FA48" s="264">
        <f t="shared" si="368"/>
        <v>1</v>
      </c>
      <c r="FB48" s="264">
        <f t="shared" si="369"/>
        <v>1</v>
      </c>
      <c r="FC48" s="264">
        <f t="shared" si="370"/>
        <v>1</v>
      </c>
      <c r="FD48" s="257">
        <f t="shared" si="105"/>
        <v>225000</v>
      </c>
      <c r="FE48" s="258">
        <f t="shared" si="106"/>
        <v>0</v>
      </c>
      <c r="FH48" s="305" t="s">
        <v>336</v>
      </c>
      <c r="FI48" s="306" t="s">
        <v>337</v>
      </c>
      <c r="FJ48" s="307" t="s">
        <v>157</v>
      </c>
      <c r="FK48" s="307">
        <v>5</v>
      </c>
      <c r="FL48" s="308">
        <v>46000</v>
      </c>
      <c r="FM48" s="309">
        <f t="shared" si="18"/>
        <v>230000</v>
      </c>
      <c r="FN48" s="264">
        <f t="shared" si="107"/>
        <v>1</v>
      </c>
      <c r="FO48" s="264">
        <f t="shared" si="108"/>
        <v>1</v>
      </c>
      <c r="FP48" s="264">
        <f t="shared" si="109"/>
        <v>1</v>
      </c>
      <c r="FQ48" s="264">
        <f t="shared" si="110"/>
        <v>1</v>
      </c>
      <c r="FR48" s="264">
        <f t="shared" si="371"/>
        <v>1</v>
      </c>
      <c r="FS48" s="264">
        <f t="shared" si="372"/>
        <v>1</v>
      </c>
      <c r="FT48" s="264">
        <f t="shared" si="373"/>
        <v>1</v>
      </c>
      <c r="FU48" s="257">
        <f t="shared" si="114"/>
        <v>230000</v>
      </c>
      <c r="FV48" s="258">
        <f t="shared" si="115"/>
        <v>0</v>
      </c>
      <c r="FY48" s="305" t="s">
        <v>336</v>
      </c>
      <c r="FZ48" s="306" t="s">
        <v>337</v>
      </c>
      <c r="GA48" s="307" t="s">
        <v>157</v>
      </c>
      <c r="GB48" s="307">
        <v>5</v>
      </c>
      <c r="GC48" s="308">
        <v>55000</v>
      </c>
      <c r="GD48" s="309">
        <f t="shared" si="20"/>
        <v>275000</v>
      </c>
      <c r="GE48" s="264">
        <f t="shared" si="116"/>
        <v>1</v>
      </c>
      <c r="GF48" s="264">
        <f t="shared" si="117"/>
        <v>1</v>
      </c>
      <c r="GG48" s="264">
        <f t="shared" si="118"/>
        <v>1</v>
      </c>
      <c r="GH48" s="264">
        <f t="shared" si="119"/>
        <v>1</v>
      </c>
      <c r="GI48" s="264">
        <f t="shared" si="374"/>
        <v>1</v>
      </c>
      <c r="GJ48" s="264">
        <f t="shared" si="375"/>
        <v>1</v>
      </c>
      <c r="GK48" s="264">
        <f t="shared" si="376"/>
        <v>1</v>
      </c>
      <c r="GL48" s="257">
        <f t="shared" si="123"/>
        <v>275000</v>
      </c>
      <c r="GM48" s="258">
        <f t="shared" si="124"/>
        <v>0</v>
      </c>
      <c r="GP48" s="305" t="s">
        <v>336</v>
      </c>
      <c r="GQ48" s="306" t="s">
        <v>337</v>
      </c>
      <c r="GR48" s="307" t="s">
        <v>157</v>
      </c>
      <c r="GS48" s="307">
        <v>5</v>
      </c>
      <c r="GT48" s="308">
        <v>44700</v>
      </c>
      <c r="GU48" s="309">
        <f t="shared" si="22"/>
        <v>223500</v>
      </c>
      <c r="GV48" s="264">
        <f t="shared" si="125"/>
        <v>1</v>
      </c>
      <c r="GW48" s="264">
        <f t="shared" si="126"/>
        <v>1</v>
      </c>
      <c r="GX48" s="264">
        <f t="shared" si="127"/>
        <v>1</v>
      </c>
      <c r="GY48" s="264">
        <f t="shared" si="128"/>
        <v>1</v>
      </c>
      <c r="GZ48" s="264">
        <f t="shared" si="377"/>
        <v>1</v>
      </c>
      <c r="HA48" s="264">
        <f t="shared" si="378"/>
        <v>1</v>
      </c>
      <c r="HB48" s="264">
        <f t="shared" si="379"/>
        <v>1</v>
      </c>
      <c r="HC48" s="257">
        <f t="shared" si="132"/>
        <v>223500</v>
      </c>
      <c r="HD48" s="258">
        <f t="shared" si="133"/>
        <v>0</v>
      </c>
      <c r="HG48" s="305" t="s">
        <v>336</v>
      </c>
      <c r="HH48" s="306" t="s">
        <v>337</v>
      </c>
      <c r="HI48" s="307" t="s">
        <v>157</v>
      </c>
      <c r="HJ48" s="307">
        <v>5</v>
      </c>
      <c r="HK48" s="308">
        <v>57423</v>
      </c>
      <c r="HL48" s="309">
        <f t="shared" si="24"/>
        <v>287115</v>
      </c>
      <c r="HM48" s="264">
        <f t="shared" si="134"/>
        <v>1</v>
      </c>
      <c r="HN48" s="264">
        <f t="shared" si="135"/>
        <v>1</v>
      </c>
      <c r="HO48" s="264">
        <f t="shared" si="136"/>
        <v>1</v>
      </c>
      <c r="HP48" s="264">
        <f t="shared" si="137"/>
        <v>1</v>
      </c>
      <c r="HQ48" s="264">
        <f t="shared" si="380"/>
        <v>1</v>
      </c>
      <c r="HR48" s="264">
        <f t="shared" si="381"/>
        <v>1</v>
      </c>
      <c r="HS48" s="264">
        <f t="shared" si="382"/>
        <v>1</v>
      </c>
      <c r="HT48" s="257">
        <f t="shared" si="141"/>
        <v>287115</v>
      </c>
      <c r="HU48" s="258">
        <f t="shared" si="142"/>
        <v>0</v>
      </c>
    </row>
    <row r="49" spans="3:229" ht="42.75" customHeight="1" outlineLevel="2">
      <c r="C49" s="305" t="s">
        <v>338</v>
      </c>
      <c r="D49" s="306" t="s">
        <v>339</v>
      </c>
      <c r="E49" s="307" t="s">
        <v>155</v>
      </c>
      <c r="F49" s="307">
        <v>78</v>
      </c>
      <c r="G49" s="308">
        <v>0</v>
      </c>
      <c r="H49" s="309">
        <f t="shared" si="0"/>
        <v>0</v>
      </c>
      <c r="K49" s="305" t="s">
        <v>338</v>
      </c>
      <c r="L49" s="306" t="s">
        <v>339</v>
      </c>
      <c r="M49" s="307" t="s">
        <v>155</v>
      </c>
      <c r="N49" s="307">
        <v>78</v>
      </c>
      <c r="O49" s="308">
        <v>31800</v>
      </c>
      <c r="P49" s="310">
        <f t="shared" si="1"/>
        <v>2480400</v>
      </c>
      <c r="Q49" s="180">
        <f t="shared" si="26"/>
        <v>1</v>
      </c>
      <c r="R49" s="180">
        <f t="shared" si="27"/>
        <v>1</v>
      </c>
      <c r="S49" s="180">
        <f t="shared" si="28"/>
        <v>1</v>
      </c>
      <c r="T49" s="180">
        <f t="shared" si="29"/>
        <v>1</v>
      </c>
      <c r="U49" s="264">
        <f t="shared" si="30"/>
        <v>1</v>
      </c>
      <c r="V49" s="264">
        <f t="shared" si="31"/>
        <v>1</v>
      </c>
      <c r="W49" s="264">
        <f t="shared" si="32"/>
        <v>1</v>
      </c>
      <c r="X49" s="257">
        <f t="shared" si="33"/>
        <v>2480400</v>
      </c>
      <c r="Y49" s="258">
        <f t="shared" si="34"/>
        <v>0</v>
      </c>
      <c r="AB49" s="305" t="s">
        <v>338</v>
      </c>
      <c r="AC49" s="306" t="s">
        <v>339</v>
      </c>
      <c r="AD49" s="307" t="s">
        <v>155</v>
      </c>
      <c r="AE49" s="307">
        <v>78</v>
      </c>
      <c r="AF49" s="308">
        <v>45000</v>
      </c>
      <c r="AG49" s="309">
        <f t="shared" si="2"/>
        <v>3510000</v>
      </c>
      <c r="AH49" s="264">
        <f t="shared" si="35"/>
        <v>1</v>
      </c>
      <c r="AI49" s="264">
        <f t="shared" si="36"/>
        <v>1</v>
      </c>
      <c r="AJ49" s="264">
        <f t="shared" si="37"/>
        <v>1</v>
      </c>
      <c r="AK49" s="264">
        <f t="shared" si="38"/>
        <v>1</v>
      </c>
      <c r="AL49" s="264">
        <f t="shared" si="349"/>
        <v>1</v>
      </c>
      <c r="AM49" s="264">
        <f t="shared" si="350"/>
        <v>1</v>
      </c>
      <c r="AN49" s="264">
        <f t="shared" si="41"/>
        <v>1</v>
      </c>
      <c r="AO49" s="257">
        <f t="shared" si="42"/>
        <v>3510000</v>
      </c>
      <c r="AP49" s="258">
        <f t="shared" si="43"/>
        <v>0</v>
      </c>
      <c r="AS49" s="305" t="s">
        <v>338</v>
      </c>
      <c r="AT49" s="306" t="s">
        <v>339</v>
      </c>
      <c r="AU49" s="307" t="s">
        <v>155</v>
      </c>
      <c r="AV49" s="307">
        <v>78</v>
      </c>
      <c r="AW49" s="308">
        <v>34000</v>
      </c>
      <c r="AX49" s="309">
        <f t="shared" si="4"/>
        <v>2652000</v>
      </c>
      <c r="AY49" s="264">
        <f t="shared" si="44"/>
        <v>1</v>
      </c>
      <c r="AZ49" s="264">
        <f t="shared" si="45"/>
        <v>1</v>
      </c>
      <c r="BA49" s="264">
        <f t="shared" si="46"/>
        <v>1</v>
      </c>
      <c r="BB49" s="264">
        <f t="shared" si="47"/>
        <v>1</v>
      </c>
      <c r="BC49" s="264">
        <f t="shared" si="351"/>
        <v>1</v>
      </c>
      <c r="BD49" s="264">
        <f t="shared" si="352"/>
        <v>1</v>
      </c>
      <c r="BE49" s="264">
        <f t="shared" si="50"/>
        <v>1</v>
      </c>
      <c r="BF49" s="257">
        <f t="shared" si="51"/>
        <v>2652000</v>
      </c>
      <c r="BG49" s="258">
        <f t="shared" si="52"/>
        <v>0</v>
      </c>
      <c r="BJ49" s="305" t="s">
        <v>338</v>
      </c>
      <c r="BK49" s="306" t="s">
        <v>339</v>
      </c>
      <c r="BL49" s="307" t="s">
        <v>155</v>
      </c>
      <c r="BM49" s="307">
        <v>78</v>
      </c>
      <c r="BN49" s="308">
        <v>32000</v>
      </c>
      <c r="BO49" s="309">
        <f t="shared" si="6"/>
        <v>2496000</v>
      </c>
      <c r="BP49" s="264">
        <f t="shared" si="53"/>
        <v>1</v>
      </c>
      <c r="BQ49" s="264">
        <f t="shared" si="54"/>
        <v>1</v>
      </c>
      <c r="BR49" s="264">
        <f t="shared" si="55"/>
        <v>1</v>
      </c>
      <c r="BS49" s="264">
        <f t="shared" si="56"/>
        <v>1</v>
      </c>
      <c r="BT49" s="264">
        <f t="shared" si="353"/>
        <v>1</v>
      </c>
      <c r="BU49" s="264">
        <f t="shared" si="354"/>
        <v>1</v>
      </c>
      <c r="BV49" s="264">
        <f t="shared" si="355"/>
        <v>1</v>
      </c>
      <c r="BW49" s="257">
        <f t="shared" si="60"/>
        <v>2496000</v>
      </c>
      <c r="BX49" s="258">
        <f t="shared" si="61"/>
        <v>0</v>
      </c>
      <c r="CA49" s="305" t="s">
        <v>338</v>
      </c>
      <c r="CB49" s="306" t="s">
        <v>339</v>
      </c>
      <c r="CC49" s="307" t="s">
        <v>155</v>
      </c>
      <c r="CD49" s="307">
        <v>78</v>
      </c>
      <c r="CE49" s="308">
        <v>35550</v>
      </c>
      <c r="CF49" s="309">
        <f t="shared" si="8"/>
        <v>2772900</v>
      </c>
      <c r="CG49" s="264">
        <f t="shared" si="62"/>
        <v>1</v>
      </c>
      <c r="CH49" s="264">
        <f t="shared" si="63"/>
        <v>1</v>
      </c>
      <c r="CI49" s="264">
        <f t="shared" si="64"/>
        <v>1</v>
      </c>
      <c r="CJ49" s="264">
        <f t="shared" si="65"/>
        <v>1</v>
      </c>
      <c r="CK49" s="264">
        <f t="shared" si="356"/>
        <v>1</v>
      </c>
      <c r="CL49" s="264">
        <f t="shared" si="357"/>
        <v>1</v>
      </c>
      <c r="CM49" s="264">
        <f t="shared" si="358"/>
        <v>1</v>
      </c>
      <c r="CN49" s="257">
        <f t="shared" si="69"/>
        <v>2772900</v>
      </c>
      <c r="CO49" s="258">
        <f t="shared" si="70"/>
        <v>0</v>
      </c>
      <c r="CR49" s="305" t="s">
        <v>338</v>
      </c>
      <c r="CS49" s="306" t="s">
        <v>339</v>
      </c>
      <c r="CT49" s="307" t="s">
        <v>155</v>
      </c>
      <c r="CU49" s="307">
        <v>78</v>
      </c>
      <c r="CV49" s="308">
        <v>37000</v>
      </c>
      <c r="CW49" s="309">
        <f t="shared" si="10"/>
        <v>2886000</v>
      </c>
      <c r="CX49" s="264">
        <f t="shared" si="71"/>
        <v>1</v>
      </c>
      <c r="CY49" s="264">
        <f t="shared" si="72"/>
        <v>1</v>
      </c>
      <c r="CZ49" s="264">
        <f t="shared" si="73"/>
        <v>1</v>
      </c>
      <c r="DA49" s="264">
        <f t="shared" si="74"/>
        <v>1</v>
      </c>
      <c r="DB49" s="264">
        <f t="shared" si="359"/>
        <v>1</v>
      </c>
      <c r="DC49" s="264">
        <f t="shared" si="360"/>
        <v>1</v>
      </c>
      <c r="DD49" s="264">
        <f t="shared" si="361"/>
        <v>1</v>
      </c>
      <c r="DE49" s="257">
        <f t="shared" si="78"/>
        <v>2886000</v>
      </c>
      <c r="DF49" s="258">
        <f t="shared" si="79"/>
        <v>0</v>
      </c>
      <c r="DI49" s="305" t="s">
        <v>338</v>
      </c>
      <c r="DJ49" s="306" t="s">
        <v>339</v>
      </c>
      <c r="DK49" s="307" t="s">
        <v>155</v>
      </c>
      <c r="DL49" s="307">
        <v>78</v>
      </c>
      <c r="DM49" s="313">
        <v>45000</v>
      </c>
      <c r="DN49" s="309">
        <f t="shared" si="12"/>
        <v>3510000</v>
      </c>
      <c r="DO49" s="264">
        <f t="shared" si="80"/>
        <v>1</v>
      </c>
      <c r="DP49" s="264">
        <f t="shared" si="81"/>
        <v>1</v>
      </c>
      <c r="DQ49" s="264">
        <f t="shared" si="82"/>
        <v>1</v>
      </c>
      <c r="DR49" s="264">
        <f t="shared" si="83"/>
        <v>1</v>
      </c>
      <c r="DS49" s="264">
        <f t="shared" si="362"/>
        <v>1</v>
      </c>
      <c r="DT49" s="264">
        <f t="shared" si="363"/>
        <v>1</v>
      </c>
      <c r="DU49" s="264">
        <f t="shared" si="364"/>
        <v>1</v>
      </c>
      <c r="DV49" s="257">
        <f t="shared" si="87"/>
        <v>3510000</v>
      </c>
      <c r="DW49" s="258">
        <f t="shared" si="88"/>
        <v>0</v>
      </c>
      <c r="DZ49" s="305" t="s">
        <v>338</v>
      </c>
      <c r="EA49" s="306" t="s">
        <v>339</v>
      </c>
      <c r="EB49" s="307" t="s">
        <v>155</v>
      </c>
      <c r="EC49" s="307">
        <v>78</v>
      </c>
      <c r="ED49" s="308">
        <v>80000</v>
      </c>
      <c r="EE49" s="309">
        <f t="shared" si="14"/>
        <v>6240000</v>
      </c>
      <c r="EF49" s="264">
        <f t="shared" si="89"/>
        <v>1</v>
      </c>
      <c r="EG49" s="264">
        <f t="shared" si="90"/>
        <v>1</v>
      </c>
      <c r="EH49" s="264">
        <f t="shared" si="91"/>
        <v>1</v>
      </c>
      <c r="EI49" s="264">
        <f t="shared" si="92"/>
        <v>1</v>
      </c>
      <c r="EJ49" s="264">
        <f t="shared" si="365"/>
        <v>1</v>
      </c>
      <c r="EK49" s="264">
        <f t="shared" si="366"/>
        <v>1</v>
      </c>
      <c r="EL49" s="264">
        <f t="shared" si="367"/>
        <v>1</v>
      </c>
      <c r="EM49" s="257">
        <f t="shared" si="96"/>
        <v>6240000</v>
      </c>
      <c r="EN49" s="258">
        <f t="shared" si="97"/>
        <v>0</v>
      </c>
      <c r="EQ49" s="305" t="s">
        <v>338</v>
      </c>
      <c r="ER49" s="306" t="s">
        <v>339</v>
      </c>
      <c r="ES49" s="307" t="s">
        <v>155</v>
      </c>
      <c r="ET49" s="307">
        <v>78</v>
      </c>
      <c r="EU49" s="308">
        <v>42000</v>
      </c>
      <c r="EV49" s="309">
        <f t="shared" si="16"/>
        <v>3276000</v>
      </c>
      <c r="EW49" s="264">
        <f t="shared" si="98"/>
        <v>1</v>
      </c>
      <c r="EX49" s="264">
        <f t="shared" si="99"/>
        <v>1</v>
      </c>
      <c r="EY49" s="264">
        <f t="shared" si="100"/>
        <v>1</v>
      </c>
      <c r="EZ49" s="264">
        <f t="shared" si="101"/>
        <v>1</v>
      </c>
      <c r="FA49" s="264">
        <f t="shared" si="368"/>
        <v>1</v>
      </c>
      <c r="FB49" s="264">
        <f t="shared" si="369"/>
        <v>1</v>
      </c>
      <c r="FC49" s="264">
        <f t="shared" si="370"/>
        <v>1</v>
      </c>
      <c r="FD49" s="257">
        <f t="shared" si="105"/>
        <v>3276000</v>
      </c>
      <c r="FE49" s="258">
        <f t="shared" si="106"/>
        <v>0</v>
      </c>
      <c r="FH49" s="305" t="s">
        <v>338</v>
      </c>
      <c r="FI49" s="306" t="s">
        <v>339</v>
      </c>
      <c r="FJ49" s="307" t="s">
        <v>155</v>
      </c>
      <c r="FK49" s="307">
        <v>78</v>
      </c>
      <c r="FL49" s="308">
        <v>35000</v>
      </c>
      <c r="FM49" s="309">
        <f t="shared" si="18"/>
        <v>2730000</v>
      </c>
      <c r="FN49" s="264">
        <f t="shared" si="107"/>
        <v>1</v>
      </c>
      <c r="FO49" s="264">
        <f t="shared" si="108"/>
        <v>1</v>
      </c>
      <c r="FP49" s="264">
        <f t="shared" si="109"/>
        <v>1</v>
      </c>
      <c r="FQ49" s="264">
        <f t="shared" si="110"/>
        <v>1</v>
      </c>
      <c r="FR49" s="264">
        <f t="shared" si="371"/>
        <v>1</v>
      </c>
      <c r="FS49" s="264">
        <f t="shared" si="372"/>
        <v>1</v>
      </c>
      <c r="FT49" s="264">
        <f t="shared" si="373"/>
        <v>1</v>
      </c>
      <c r="FU49" s="257">
        <f t="shared" si="114"/>
        <v>2730000</v>
      </c>
      <c r="FV49" s="258">
        <f t="shared" si="115"/>
        <v>0</v>
      </c>
      <c r="FY49" s="305" t="s">
        <v>338</v>
      </c>
      <c r="FZ49" s="306" t="s">
        <v>339</v>
      </c>
      <c r="GA49" s="307" t="s">
        <v>155</v>
      </c>
      <c r="GB49" s="307">
        <v>78</v>
      </c>
      <c r="GC49" s="308">
        <v>35000</v>
      </c>
      <c r="GD49" s="309">
        <f t="shared" si="20"/>
        <v>2730000</v>
      </c>
      <c r="GE49" s="264">
        <f t="shared" si="116"/>
        <v>1</v>
      </c>
      <c r="GF49" s="264">
        <f t="shared" si="117"/>
        <v>1</v>
      </c>
      <c r="GG49" s="264">
        <f t="shared" si="118"/>
        <v>1</v>
      </c>
      <c r="GH49" s="264">
        <f t="shared" si="119"/>
        <v>1</v>
      </c>
      <c r="GI49" s="264">
        <f t="shared" si="374"/>
        <v>1</v>
      </c>
      <c r="GJ49" s="264">
        <f t="shared" si="375"/>
        <v>1</v>
      </c>
      <c r="GK49" s="264">
        <f t="shared" si="376"/>
        <v>1</v>
      </c>
      <c r="GL49" s="257">
        <f t="shared" si="123"/>
        <v>2730000</v>
      </c>
      <c r="GM49" s="258">
        <f t="shared" si="124"/>
        <v>0</v>
      </c>
      <c r="GP49" s="305" t="s">
        <v>338</v>
      </c>
      <c r="GQ49" s="306" t="s">
        <v>339</v>
      </c>
      <c r="GR49" s="307" t="s">
        <v>155</v>
      </c>
      <c r="GS49" s="307">
        <v>78</v>
      </c>
      <c r="GT49" s="308">
        <v>34000</v>
      </c>
      <c r="GU49" s="309">
        <f t="shared" si="22"/>
        <v>2652000</v>
      </c>
      <c r="GV49" s="264">
        <f t="shared" si="125"/>
        <v>1</v>
      </c>
      <c r="GW49" s="264">
        <f t="shared" si="126"/>
        <v>1</v>
      </c>
      <c r="GX49" s="264">
        <f t="shared" si="127"/>
        <v>1</v>
      </c>
      <c r="GY49" s="264">
        <f t="shared" si="128"/>
        <v>1</v>
      </c>
      <c r="GZ49" s="264">
        <f t="shared" si="377"/>
        <v>1</v>
      </c>
      <c r="HA49" s="264">
        <f t="shared" si="378"/>
        <v>1</v>
      </c>
      <c r="HB49" s="264">
        <f t="shared" si="379"/>
        <v>1</v>
      </c>
      <c r="HC49" s="257">
        <f t="shared" si="132"/>
        <v>2652000</v>
      </c>
      <c r="HD49" s="258">
        <f t="shared" si="133"/>
        <v>0</v>
      </c>
      <c r="HG49" s="305" t="s">
        <v>338</v>
      </c>
      <c r="HH49" s="306" t="s">
        <v>339</v>
      </c>
      <c r="HI49" s="307" t="s">
        <v>155</v>
      </c>
      <c r="HJ49" s="307">
        <v>78</v>
      </c>
      <c r="HK49" s="308">
        <v>94547</v>
      </c>
      <c r="HL49" s="309">
        <f t="shared" si="24"/>
        <v>7374666</v>
      </c>
      <c r="HM49" s="264">
        <f t="shared" si="134"/>
        <v>1</v>
      </c>
      <c r="HN49" s="264">
        <f t="shared" si="135"/>
        <v>1</v>
      </c>
      <c r="HO49" s="264">
        <f t="shared" si="136"/>
        <v>1</v>
      </c>
      <c r="HP49" s="264">
        <f t="shared" si="137"/>
        <v>1</v>
      </c>
      <c r="HQ49" s="264">
        <f t="shared" si="380"/>
        <v>1</v>
      </c>
      <c r="HR49" s="264">
        <f t="shared" si="381"/>
        <v>1</v>
      </c>
      <c r="HS49" s="264">
        <f t="shared" si="382"/>
        <v>1</v>
      </c>
      <c r="HT49" s="257">
        <f t="shared" si="141"/>
        <v>7374666</v>
      </c>
      <c r="HU49" s="258">
        <f t="shared" si="142"/>
        <v>0</v>
      </c>
    </row>
    <row r="50" spans="3:229" ht="78" customHeight="1" outlineLevel="2" thickBot="1">
      <c r="C50" s="305" t="s">
        <v>340</v>
      </c>
      <c r="D50" s="306" t="s">
        <v>341</v>
      </c>
      <c r="E50" s="307" t="s">
        <v>168</v>
      </c>
      <c r="F50" s="307">
        <v>9</v>
      </c>
      <c r="G50" s="308">
        <v>0</v>
      </c>
      <c r="H50" s="309">
        <f t="shared" si="0"/>
        <v>0</v>
      </c>
      <c r="K50" s="305" t="s">
        <v>340</v>
      </c>
      <c r="L50" s="306" t="s">
        <v>341</v>
      </c>
      <c r="M50" s="307" t="s">
        <v>168</v>
      </c>
      <c r="N50" s="307">
        <v>9</v>
      </c>
      <c r="O50" s="308">
        <v>49600</v>
      </c>
      <c r="P50" s="310">
        <f t="shared" si="1"/>
        <v>446400</v>
      </c>
      <c r="Q50" s="180">
        <f t="shared" si="26"/>
        <v>1</v>
      </c>
      <c r="R50" s="180">
        <f t="shared" si="27"/>
        <v>1</v>
      </c>
      <c r="S50" s="180">
        <f t="shared" si="28"/>
        <v>1</v>
      </c>
      <c r="T50" s="180">
        <f t="shared" si="29"/>
        <v>1</v>
      </c>
      <c r="U50" s="264">
        <f t="shared" si="30"/>
        <v>1</v>
      </c>
      <c r="V50" s="264">
        <f t="shared" si="31"/>
        <v>1</v>
      </c>
      <c r="W50" s="264">
        <f t="shared" si="32"/>
        <v>1</v>
      </c>
      <c r="X50" s="257">
        <f t="shared" si="33"/>
        <v>446400</v>
      </c>
      <c r="Y50" s="258">
        <f t="shared" si="34"/>
        <v>0</v>
      </c>
      <c r="AB50" s="305" t="s">
        <v>340</v>
      </c>
      <c r="AC50" s="306" t="s">
        <v>341</v>
      </c>
      <c r="AD50" s="307" t="s">
        <v>168</v>
      </c>
      <c r="AE50" s="307">
        <v>9</v>
      </c>
      <c r="AF50" s="308">
        <v>55000</v>
      </c>
      <c r="AG50" s="309">
        <f t="shared" si="2"/>
        <v>495000</v>
      </c>
      <c r="AH50" s="264">
        <f t="shared" si="35"/>
        <v>1</v>
      </c>
      <c r="AI50" s="264">
        <f t="shared" si="36"/>
        <v>1</v>
      </c>
      <c r="AJ50" s="264">
        <f t="shared" si="37"/>
        <v>1</v>
      </c>
      <c r="AK50" s="264">
        <f t="shared" si="38"/>
        <v>1</v>
      </c>
      <c r="AL50" s="264">
        <f t="shared" si="349"/>
        <v>1</v>
      </c>
      <c r="AM50" s="264">
        <f t="shared" si="350"/>
        <v>1</v>
      </c>
      <c r="AN50" s="264">
        <f t="shared" si="41"/>
        <v>1</v>
      </c>
      <c r="AO50" s="257">
        <f t="shared" si="42"/>
        <v>495000</v>
      </c>
      <c r="AP50" s="258">
        <f t="shared" si="43"/>
        <v>0</v>
      </c>
      <c r="AS50" s="305" t="s">
        <v>340</v>
      </c>
      <c r="AT50" s="306" t="s">
        <v>341</v>
      </c>
      <c r="AU50" s="307" t="s">
        <v>168</v>
      </c>
      <c r="AV50" s="307">
        <v>9</v>
      </c>
      <c r="AW50" s="308">
        <v>185000</v>
      </c>
      <c r="AX50" s="309">
        <f t="shared" si="4"/>
        <v>1665000</v>
      </c>
      <c r="AY50" s="264">
        <f t="shared" si="44"/>
        <v>1</v>
      </c>
      <c r="AZ50" s="264">
        <f t="shared" si="45"/>
        <v>1</v>
      </c>
      <c r="BA50" s="264">
        <f t="shared" si="46"/>
        <v>1</v>
      </c>
      <c r="BB50" s="264">
        <f t="shared" si="47"/>
        <v>1</v>
      </c>
      <c r="BC50" s="264">
        <f t="shared" si="351"/>
        <v>1</v>
      </c>
      <c r="BD50" s="264">
        <f t="shared" si="352"/>
        <v>1</v>
      </c>
      <c r="BE50" s="264">
        <f t="shared" si="50"/>
        <v>1</v>
      </c>
      <c r="BF50" s="257">
        <f t="shared" si="51"/>
        <v>1665000</v>
      </c>
      <c r="BG50" s="258">
        <f t="shared" si="52"/>
        <v>0</v>
      </c>
      <c r="BJ50" s="305" t="s">
        <v>340</v>
      </c>
      <c r="BK50" s="306" t="s">
        <v>341</v>
      </c>
      <c r="BL50" s="307" t="s">
        <v>168</v>
      </c>
      <c r="BM50" s="307">
        <v>9</v>
      </c>
      <c r="BN50" s="308">
        <v>49000</v>
      </c>
      <c r="BO50" s="309">
        <f>+ROUND(BM50*BN50,0)</f>
        <v>441000</v>
      </c>
      <c r="BP50" s="264">
        <f t="shared" si="53"/>
        <v>1</v>
      </c>
      <c r="BQ50" s="264">
        <f t="shared" si="54"/>
        <v>1</v>
      </c>
      <c r="BR50" s="264">
        <f t="shared" si="55"/>
        <v>1</v>
      </c>
      <c r="BS50" s="264">
        <f t="shared" si="56"/>
        <v>1</v>
      </c>
      <c r="BT50" s="264">
        <f t="shared" si="353"/>
        <v>1</v>
      </c>
      <c r="BU50" s="264">
        <f t="shared" si="354"/>
        <v>1</v>
      </c>
      <c r="BV50" s="264">
        <f t="shared" si="355"/>
        <v>1</v>
      </c>
      <c r="BW50" s="257">
        <f t="shared" si="60"/>
        <v>441000</v>
      </c>
      <c r="BX50" s="258">
        <f t="shared" si="61"/>
        <v>0</v>
      </c>
      <c r="CA50" s="305" t="s">
        <v>340</v>
      </c>
      <c r="CB50" s="306" t="s">
        <v>341</v>
      </c>
      <c r="CC50" s="307" t="s">
        <v>168</v>
      </c>
      <c r="CD50" s="307">
        <v>9</v>
      </c>
      <c r="CE50" s="308">
        <v>43450</v>
      </c>
      <c r="CF50" s="309">
        <f t="shared" si="8"/>
        <v>391050</v>
      </c>
      <c r="CG50" s="264">
        <f t="shared" si="62"/>
        <v>1</v>
      </c>
      <c r="CH50" s="264">
        <f t="shared" si="63"/>
        <v>1</v>
      </c>
      <c r="CI50" s="264">
        <f t="shared" si="64"/>
        <v>1</v>
      </c>
      <c r="CJ50" s="264">
        <f t="shared" si="65"/>
        <v>1</v>
      </c>
      <c r="CK50" s="264">
        <f t="shared" si="356"/>
        <v>1</v>
      </c>
      <c r="CL50" s="264">
        <f t="shared" si="357"/>
        <v>1</v>
      </c>
      <c r="CM50" s="264">
        <f t="shared" si="358"/>
        <v>1</v>
      </c>
      <c r="CN50" s="257">
        <f t="shared" si="69"/>
        <v>391050</v>
      </c>
      <c r="CO50" s="258">
        <f t="shared" si="70"/>
        <v>0</v>
      </c>
      <c r="CR50" s="305" t="s">
        <v>340</v>
      </c>
      <c r="CS50" s="306" t="s">
        <v>341</v>
      </c>
      <c r="CT50" s="307" t="s">
        <v>168</v>
      </c>
      <c r="CU50" s="307">
        <v>9</v>
      </c>
      <c r="CV50" s="308">
        <v>64200</v>
      </c>
      <c r="CW50" s="309">
        <f t="shared" si="10"/>
        <v>577800</v>
      </c>
      <c r="CX50" s="264">
        <f t="shared" si="71"/>
        <v>1</v>
      </c>
      <c r="CY50" s="264">
        <f t="shared" si="72"/>
        <v>1</v>
      </c>
      <c r="CZ50" s="264">
        <f t="shared" si="73"/>
        <v>1</v>
      </c>
      <c r="DA50" s="264">
        <f t="shared" si="74"/>
        <v>1</v>
      </c>
      <c r="DB50" s="264">
        <f t="shared" si="359"/>
        <v>1</v>
      </c>
      <c r="DC50" s="264">
        <f t="shared" si="360"/>
        <v>1</v>
      </c>
      <c r="DD50" s="264">
        <f t="shared" si="361"/>
        <v>1</v>
      </c>
      <c r="DE50" s="257">
        <f t="shared" si="78"/>
        <v>577800</v>
      </c>
      <c r="DF50" s="258">
        <f t="shared" si="79"/>
        <v>0</v>
      </c>
      <c r="DI50" s="305" t="s">
        <v>340</v>
      </c>
      <c r="DJ50" s="306" t="s">
        <v>341</v>
      </c>
      <c r="DK50" s="307" t="s">
        <v>168</v>
      </c>
      <c r="DL50" s="307">
        <v>9</v>
      </c>
      <c r="DM50" s="313">
        <v>32000</v>
      </c>
      <c r="DN50" s="309">
        <f t="shared" si="12"/>
        <v>288000</v>
      </c>
      <c r="DO50" s="264">
        <f t="shared" si="80"/>
        <v>1</v>
      </c>
      <c r="DP50" s="264">
        <f t="shared" si="81"/>
        <v>1</v>
      </c>
      <c r="DQ50" s="264">
        <f t="shared" si="82"/>
        <v>1</v>
      </c>
      <c r="DR50" s="264">
        <f t="shared" si="83"/>
        <v>1</v>
      </c>
      <c r="DS50" s="264">
        <f t="shared" si="362"/>
        <v>1</v>
      </c>
      <c r="DT50" s="264">
        <f t="shared" si="363"/>
        <v>1</v>
      </c>
      <c r="DU50" s="264">
        <f t="shared" si="364"/>
        <v>1</v>
      </c>
      <c r="DV50" s="257">
        <f t="shared" si="87"/>
        <v>288000</v>
      </c>
      <c r="DW50" s="258">
        <f t="shared" si="88"/>
        <v>0</v>
      </c>
      <c r="DZ50" s="305" t="s">
        <v>340</v>
      </c>
      <c r="EA50" s="306" t="s">
        <v>341</v>
      </c>
      <c r="EB50" s="307" t="s">
        <v>168</v>
      </c>
      <c r="EC50" s="307">
        <v>9</v>
      </c>
      <c r="ED50" s="308">
        <v>90000</v>
      </c>
      <c r="EE50" s="309">
        <f t="shared" si="14"/>
        <v>810000</v>
      </c>
      <c r="EF50" s="264">
        <f t="shared" si="89"/>
        <v>1</v>
      </c>
      <c r="EG50" s="264">
        <f t="shared" si="90"/>
        <v>1</v>
      </c>
      <c r="EH50" s="264">
        <f t="shared" si="91"/>
        <v>1</v>
      </c>
      <c r="EI50" s="264">
        <f t="shared" si="92"/>
        <v>1</v>
      </c>
      <c r="EJ50" s="264">
        <f t="shared" si="365"/>
        <v>1</v>
      </c>
      <c r="EK50" s="264">
        <f t="shared" si="366"/>
        <v>1</v>
      </c>
      <c r="EL50" s="264">
        <f t="shared" si="367"/>
        <v>1</v>
      </c>
      <c r="EM50" s="257">
        <f t="shared" si="96"/>
        <v>810000</v>
      </c>
      <c r="EN50" s="258">
        <f t="shared" si="97"/>
        <v>0</v>
      </c>
      <c r="EQ50" s="305" t="s">
        <v>340</v>
      </c>
      <c r="ER50" s="306" t="s">
        <v>341</v>
      </c>
      <c r="ES50" s="307" t="s">
        <v>168</v>
      </c>
      <c r="ET50" s="307">
        <v>9</v>
      </c>
      <c r="EU50" s="308">
        <v>35000</v>
      </c>
      <c r="EV50" s="309">
        <f t="shared" si="16"/>
        <v>315000</v>
      </c>
      <c r="EW50" s="264">
        <f t="shared" si="98"/>
        <v>1</v>
      </c>
      <c r="EX50" s="264">
        <f t="shared" si="99"/>
        <v>1</v>
      </c>
      <c r="EY50" s="264">
        <f t="shared" si="100"/>
        <v>1</v>
      </c>
      <c r="EZ50" s="264">
        <f t="shared" si="101"/>
        <v>1</v>
      </c>
      <c r="FA50" s="264">
        <f t="shared" si="368"/>
        <v>1</v>
      </c>
      <c r="FB50" s="264">
        <f t="shared" si="369"/>
        <v>1</v>
      </c>
      <c r="FC50" s="264">
        <f t="shared" si="370"/>
        <v>1</v>
      </c>
      <c r="FD50" s="257">
        <f t="shared" si="105"/>
        <v>315000</v>
      </c>
      <c r="FE50" s="258">
        <f t="shared" si="106"/>
        <v>0</v>
      </c>
      <c r="FH50" s="305" t="s">
        <v>340</v>
      </c>
      <c r="FI50" s="306" t="s">
        <v>341</v>
      </c>
      <c r="FJ50" s="307" t="s">
        <v>168</v>
      </c>
      <c r="FK50" s="307">
        <v>9</v>
      </c>
      <c r="FL50" s="308">
        <v>30000</v>
      </c>
      <c r="FM50" s="309">
        <f t="shared" si="18"/>
        <v>270000</v>
      </c>
      <c r="FN50" s="264">
        <f t="shared" si="107"/>
        <v>1</v>
      </c>
      <c r="FO50" s="264">
        <f t="shared" si="108"/>
        <v>1</v>
      </c>
      <c r="FP50" s="264">
        <f t="shared" si="109"/>
        <v>1</v>
      </c>
      <c r="FQ50" s="264">
        <f t="shared" si="110"/>
        <v>1</v>
      </c>
      <c r="FR50" s="264">
        <f t="shared" si="371"/>
        <v>1</v>
      </c>
      <c r="FS50" s="264">
        <f t="shared" si="372"/>
        <v>1</v>
      </c>
      <c r="FT50" s="264">
        <f t="shared" si="373"/>
        <v>1</v>
      </c>
      <c r="FU50" s="257">
        <f t="shared" si="114"/>
        <v>270000</v>
      </c>
      <c r="FV50" s="258">
        <f t="shared" si="115"/>
        <v>0</v>
      </c>
      <c r="FY50" s="305" t="s">
        <v>340</v>
      </c>
      <c r="FZ50" s="306" t="s">
        <v>341</v>
      </c>
      <c r="GA50" s="307" t="s">
        <v>168</v>
      </c>
      <c r="GB50" s="307">
        <v>9</v>
      </c>
      <c r="GC50" s="308">
        <v>80000</v>
      </c>
      <c r="GD50" s="309">
        <f t="shared" si="20"/>
        <v>720000</v>
      </c>
      <c r="GE50" s="264">
        <f t="shared" si="116"/>
        <v>1</v>
      </c>
      <c r="GF50" s="264">
        <f t="shared" si="117"/>
        <v>1</v>
      </c>
      <c r="GG50" s="264">
        <f t="shared" si="118"/>
        <v>1</v>
      </c>
      <c r="GH50" s="264">
        <f t="shared" si="119"/>
        <v>1</v>
      </c>
      <c r="GI50" s="264">
        <f t="shared" si="374"/>
        <v>1</v>
      </c>
      <c r="GJ50" s="264">
        <f t="shared" si="375"/>
        <v>1</v>
      </c>
      <c r="GK50" s="264">
        <f t="shared" si="376"/>
        <v>1</v>
      </c>
      <c r="GL50" s="257">
        <f t="shared" si="123"/>
        <v>720000</v>
      </c>
      <c r="GM50" s="258">
        <f t="shared" si="124"/>
        <v>0</v>
      </c>
      <c r="GP50" s="305" t="s">
        <v>340</v>
      </c>
      <c r="GQ50" s="306" t="s">
        <v>341</v>
      </c>
      <c r="GR50" s="307" t="s">
        <v>168</v>
      </c>
      <c r="GS50" s="307">
        <v>9</v>
      </c>
      <c r="GT50" s="308">
        <v>31000</v>
      </c>
      <c r="GU50" s="309">
        <f t="shared" si="22"/>
        <v>279000</v>
      </c>
      <c r="GV50" s="264">
        <f t="shared" si="125"/>
        <v>1</v>
      </c>
      <c r="GW50" s="264">
        <f t="shared" si="126"/>
        <v>1</v>
      </c>
      <c r="GX50" s="264">
        <f t="shared" si="127"/>
        <v>1</v>
      </c>
      <c r="GY50" s="264">
        <f t="shared" si="128"/>
        <v>1</v>
      </c>
      <c r="GZ50" s="264">
        <f t="shared" si="377"/>
        <v>1</v>
      </c>
      <c r="HA50" s="264">
        <f t="shared" si="378"/>
        <v>1</v>
      </c>
      <c r="HB50" s="264">
        <f t="shared" si="379"/>
        <v>1</v>
      </c>
      <c r="HC50" s="257">
        <f t="shared" si="132"/>
        <v>279000</v>
      </c>
      <c r="HD50" s="258">
        <f t="shared" si="133"/>
        <v>0</v>
      </c>
      <c r="HG50" s="305" t="s">
        <v>340</v>
      </c>
      <c r="HH50" s="306" t="s">
        <v>341</v>
      </c>
      <c r="HI50" s="307" t="s">
        <v>168</v>
      </c>
      <c r="HJ50" s="307">
        <v>9</v>
      </c>
      <c r="HK50" s="308">
        <v>42900</v>
      </c>
      <c r="HL50" s="309">
        <f t="shared" si="24"/>
        <v>386100</v>
      </c>
      <c r="HM50" s="264">
        <f t="shared" si="134"/>
        <v>1</v>
      </c>
      <c r="HN50" s="264">
        <f t="shared" si="135"/>
        <v>1</v>
      </c>
      <c r="HO50" s="264">
        <f t="shared" si="136"/>
        <v>1</v>
      </c>
      <c r="HP50" s="264">
        <f t="shared" si="137"/>
        <v>1</v>
      </c>
      <c r="HQ50" s="264">
        <f t="shared" si="380"/>
        <v>1</v>
      </c>
      <c r="HR50" s="264">
        <f t="shared" si="381"/>
        <v>1</v>
      </c>
      <c r="HS50" s="264">
        <f t="shared" si="382"/>
        <v>1</v>
      </c>
      <c r="HT50" s="257">
        <f t="shared" si="141"/>
        <v>386100</v>
      </c>
      <c r="HU50" s="258">
        <f t="shared" si="142"/>
        <v>0</v>
      </c>
    </row>
    <row r="51" spans="3:229" ht="17.25" outlineLevel="1" thickTop="1">
      <c r="C51" s="320" t="s">
        <v>342</v>
      </c>
      <c r="D51" s="298" t="s">
        <v>343</v>
      </c>
      <c r="E51" s="321"/>
      <c r="F51" s="322"/>
      <c r="G51" s="323"/>
      <c r="H51" s="324"/>
      <c r="K51" s="320" t="s">
        <v>342</v>
      </c>
      <c r="L51" s="298" t="s">
        <v>343</v>
      </c>
      <c r="M51" s="321"/>
      <c r="N51" s="322"/>
      <c r="O51" s="322"/>
      <c r="P51" s="325"/>
      <c r="Q51" s="180">
        <f t="shared" si="26"/>
        <v>1</v>
      </c>
      <c r="R51" s="180">
        <f t="shared" si="27"/>
        <v>1</v>
      </c>
      <c r="S51" s="180">
        <f t="shared" si="28"/>
        <v>1</v>
      </c>
      <c r="T51" s="180">
        <f t="shared" si="29"/>
        <v>1</v>
      </c>
      <c r="U51" s="180">
        <f t="shared" ref="U51" si="383">IF(EXACT(G51,O51),1,0)</f>
        <v>1</v>
      </c>
      <c r="V51" s="180">
        <f t="shared" ref="V51" si="384">IF(EXACT(H51,P51),1,0)</f>
        <v>1</v>
      </c>
      <c r="W51" s="264">
        <f t="shared" si="32"/>
        <v>1</v>
      </c>
      <c r="X51" s="257">
        <f t="shared" si="33"/>
        <v>0</v>
      </c>
      <c r="Y51" s="258">
        <f t="shared" si="34"/>
        <v>0</v>
      </c>
      <c r="AB51" s="320" t="s">
        <v>342</v>
      </c>
      <c r="AC51" s="298" t="s">
        <v>343</v>
      </c>
      <c r="AD51" s="321"/>
      <c r="AE51" s="322"/>
      <c r="AF51" s="323"/>
      <c r="AG51" s="324"/>
      <c r="AH51" s="264">
        <f t="shared" si="35"/>
        <v>1</v>
      </c>
      <c r="AI51" s="264">
        <f t="shared" si="36"/>
        <v>1</v>
      </c>
      <c r="AJ51" s="264">
        <f t="shared" si="37"/>
        <v>1</v>
      </c>
      <c r="AK51" s="264">
        <f t="shared" si="38"/>
        <v>1</v>
      </c>
      <c r="AL51" s="180">
        <f t="shared" ref="AL51" si="385">IF(EXACT(X51,AF51),1,0)</f>
        <v>0</v>
      </c>
      <c r="AM51" s="180">
        <f t="shared" ref="AM51" si="386">IF(EXACT(Y51,AG51),1,0)</f>
        <v>0</v>
      </c>
      <c r="AN51" s="264">
        <f>PRODUCT(AH51:AK51)</f>
        <v>1</v>
      </c>
      <c r="AO51" s="257">
        <f t="shared" si="42"/>
        <v>0</v>
      </c>
      <c r="AP51" s="258">
        <f t="shared" si="43"/>
        <v>0</v>
      </c>
      <c r="AS51" s="320" t="s">
        <v>342</v>
      </c>
      <c r="AT51" s="298" t="s">
        <v>343</v>
      </c>
      <c r="AU51" s="321"/>
      <c r="AV51" s="322"/>
      <c r="AW51" s="323"/>
      <c r="AX51" s="324"/>
      <c r="AY51" s="264">
        <f t="shared" si="44"/>
        <v>1</v>
      </c>
      <c r="AZ51" s="264">
        <f t="shared" si="45"/>
        <v>1</v>
      </c>
      <c r="BA51" s="264">
        <f t="shared" si="46"/>
        <v>1</v>
      </c>
      <c r="BB51" s="264">
        <f t="shared" si="47"/>
        <v>1</v>
      </c>
      <c r="BC51" s="180">
        <f t="shared" ref="BC51" si="387">IF(EXACT(AO51,AW51),1,0)</f>
        <v>0</v>
      </c>
      <c r="BD51" s="180">
        <f t="shared" ref="BD51" si="388">IF(EXACT(AP51,AX51),1,0)</f>
        <v>0</v>
      </c>
      <c r="BE51" s="264">
        <f>PRODUCT(AY51:BB51)</f>
        <v>1</v>
      </c>
      <c r="BF51" s="257">
        <f t="shared" si="51"/>
        <v>0</v>
      </c>
      <c r="BG51" s="258">
        <f t="shared" si="52"/>
        <v>0</v>
      </c>
      <c r="BJ51" s="320" t="s">
        <v>342</v>
      </c>
      <c r="BK51" s="298" t="s">
        <v>343</v>
      </c>
      <c r="BL51" s="321"/>
      <c r="BM51" s="322"/>
      <c r="BN51" s="321"/>
      <c r="BO51" s="324"/>
      <c r="BP51" s="264">
        <f t="shared" si="53"/>
        <v>1</v>
      </c>
      <c r="BQ51" s="264">
        <f t="shared" si="54"/>
        <v>1</v>
      </c>
      <c r="BR51" s="264">
        <f t="shared" si="55"/>
        <v>1</v>
      </c>
      <c r="BS51" s="264">
        <f t="shared" si="56"/>
        <v>1</v>
      </c>
      <c r="BT51" s="180">
        <f t="shared" ref="BT51" si="389">IF(EXACT(BF51,BN51),1,0)</f>
        <v>0</v>
      </c>
      <c r="BU51" s="180">
        <f t="shared" ref="BU51" si="390">IF(EXACT(BG51,BO51),1,0)</f>
        <v>0</v>
      </c>
      <c r="BV51" s="264">
        <f>PRODUCT(BP51:BS51)</f>
        <v>1</v>
      </c>
      <c r="BW51" s="257">
        <f t="shared" si="60"/>
        <v>0</v>
      </c>
      <c r="BX51" s="258">
        <f t="shared" si="61"/>
        <v>0</v>
      </c>
      <c r="CA51" s="320" t="s">
        <v>342</v>
      </c>
      <c r="CB51" s="304" t="s">
        <v>343</v>
      </c>
      <c r="CC51" s="321"/>
      <c r="CD51" s="322"/>
      <c r="CE51" s="323"/>
      <c r="CF51" s="324"/>
      <c r="CG51" s="264">
        <f t="shared" si="62"/>
        <v>1</v>
      </c>
      <c r="CH51" s="264">
        <f t="shared" si="63"/>
        <v>1</v>
      </c>
      <c r="CI51" s="264">
        <f t="shared" si="64"/>
        <v>1</v>
      </c>
      <c r="CJ51" s="264">
        <f t="shared" si="65"/>
        <v>1</v>
      </c>
      <c r="CK51" s="180">
        <f t="shared" ref="CK51" si="391">IF(EXACT(BW51,CE51),1,0)</f>
        <v>0</v>
      </c>
      <c r="CL51" s="180">
        <f t="shared" ref="CL51" si="392">IF(EXACT(BX51,CF51),1,0)</f>
        <v>0</v>
      </c>
      <c r="CM51" s="264">
        <f>PRODUCT(CG51:CJ51)</f>
        <v>1</v>
      </c>
      <c r="CN51" s="257">
        <f t="shared" si="69"/>
        <v>0</v>
      </c>
      <c r="CO51" s="258">
        <f t="shared" si="70"/>
        <v>0</v>
      </c>
      <c r="CR51" s="320" t="s">
        <v>342</v>
      </c>
      <c r="CS51" s="298" t="s">
        <v>343</v>
      </c>
      <c r="CT51" s="321"/>
      <c r="CU51" s="322"/>
      <c r="CV51" s="323"/>
      <c r="CW51" s="324"/>
      <c r="CX51" s="264">
        <f t="shared" si="71"/>
        <v>1</v>
      </c>
      <c r="CY51" s="264">
        <f t="shared" si="72"/>
        <v>1</v>
      </c>
      <c r="CZ51" s="264">
        <f t="shared" si="73"/>
        <v>1</v>
      </c>
      <c r="DA51" s="264">
        <f t="shared" si="74"/>
        <v>1</v>
      </c>
      <c r="DB51" s="180">
        <f t="shared" ref="DB51" si="393">IF(EXACT(CN51,CV51),1,0)</f>
        <v>0</v>
      </c>
      <c r="DC51" s="180">
        <f t="shared" ref="DC51" si="394">IF(EXACT(CO51,CW51),1,0)</f>
        <v>0</v>
      </c>
      <c r="DD51" s="264">
        <f>PRODUCT(CX51:DA51)</f>
        <v>1</v>
      </c>
      <c r="DE51" s="257">
        <f t="shared" si="78"/>
        <v>0</v>
      </c>
      <c r="DF51" s="258">
        <f t="shared" si="79"/>
        <v>0</v>
      </c>
      <c r="DI51" s="320" t="s">
        <v>342</v>
      </c>
      <c r="DJ51" s="298" t="s">
        <v>343</v>
      </c>
      <c r="DK51" s="321"/>
      <c r="DL51" s="322"/>
      <c r="DM51" s="330"/>
      <c r="DN51" s="324"/>
      <c r="DO51" s="264">
        <f t="shared" si="80"/>
        <v>1</v>
      </c>
      <c r="DP51" s="264">
        <f t="shared" si="81"/>
        <v>1</v>
      </c>
      <c r="DQ51" s="264">
        <f t="shared" si="82"/>
        <v>1</v>
      </c>
      <c r="DR51" s="264">
        <f t="shared" si="83"/>
        <v>1</v>
      </c>
      <c r="DS51" s="180">
        <f t="shared" ref="DS51" si="395">IF(EXACT(DE51,DM51),1,0)</f>
        <v>0</v>
      </c>
      <c r="DT51" s="180">
        <f t="shared" ref="DT51" si="396">IF(EXACT(DF51,DN51),1,0)</f>
        <v>0</v>
      </c>
      <c r="DU51" s="264">
        <f>PRODUCT(DO51:DR51)</f>
        <v>1</v>
      </c>
      <c r="DV51" s="257">
        <f t="shared" si="87"/>
        <v>0</v>
      </c>
      <c r="DW51" s="258">
        <f t="shared" si="88"/>
        <v>0</v>
      </c>
      <c r="DZ51" s="320" t="s">
        <v>342</v>
      </c>
      <c r="EA51" s="298" t="s">
        <v>343</v>
      </c>
      <c r="EB51" s="321"/>
      <c r="EC51" s="322"/>
      <c r="ED51" s="323"/>
      <c r="EE51" s="324"/>
      <c r="EF51" s="264">
        <f t="shared" si="89"/>
        <v>1</v>
      </c>
      <c r="EG51" s="264">
        <f t="shared" si="90"/>
        <v>1</v>
      </c>
      <c r="EH51" s="264">
        <f t="shared" si="91"/>
        <v>1</v>
      </c>
      <c r="EI51" s="264">
        <f t="shared" si="92"/>
        <v>1</v>
      </c>
      <c r="EJ51" s="180">
        <f t="shared" ref="EJ51" si="397">IF(EXACT(DV51,ED51),1,0)</f>
        <v>0</v>
      </c>
      <c r="EK51" s="180">
        <f t="shared" ref="EK51" si="398">IF(EXACT(DW51,EE51),1,0)</f>
        <v>0</v>
      </c>
      <c r="EL51" s="264">
        <f>PRODUCT(EF51:EI51)</f>
        <v>1</v>
      </c>
      <c r="EM51" s="257">
        <f t="shared" si="96"/>
        <v>0</v>
      </c>
      <c r="EN51" s="258">
        <f t="shared" si="97"/>
        <v>0</v>
      </c>
      <c r="EQ51" s="320" t="s">
        <v>342</v>
      </c>
      <c r="ER51" s="298" t="s">
        <v>343</v>
      </c>
      <c r="ES51" s="321"/>
      <c r="ET51" s="322"/>
      <c r="EU51" s="323"/>
      <c r="EV51" s="324"/>
      <c r="EW51" s="264">
        <f t="shared" si="98"/>
        <v>1</v>
      </c>
      <c r="EX51" s="264">
        <f t="shared" si="99"/>
        <v>1</v>
      </c>
      <c r="EY51" s="264">
        <f t="shared" si="100"/>
        <v>1</v>
      </c>
      <c r="EZ51" s="264">
        <f t="shared" si="101"/>
        <v>1</v>
      </c>
      <c r="FA51" s="180">
        <f t="shared" ref="FA51" si="399">IF(EXACT(EM51,EU51),1,0)</f>
        <v>0</v>
      </c>
      <c r="FB51" s="180">
        <f t="shared" ref="FB51" si="400">IF(EXACT(EN51,EV51),1,0)</f>
        <v>0</v>
      </c>
      <c r="FC51" s="264">
        <f>PRODUCT(EW51:EZ51)</f>
        <v>1</v>
      </c>
      <c r="FD51" s="257">
        <f t="shared" si="105"/>
        <v>0</v>
      </c>
      <c r="FE51" s="258">
        <f t="shared" si="106"/>
        <v>0</v>
      </c>
      <c r="FH51" s="320" t="s">
        <v>342</v>
      </c>
      <c r="FI51" s="298" t="s">
        <v>343</v>
      </c>
      <c r="FJ51" s="321"/>
      <c r="FK51" s="322"/>
      <c r="FL51" s="323"/>
      <c r="FM51" s="324"/>
      <c r="FN51" s="264">
        <f t="shared" si="107"/>
        <v>1</v>
      </c>
      <c r="FO51" s="264">
        <f t="shared" si="108"/>
        <v>1</v>
      </c>
      <c r="FP51" s="264">
        <f t="shared" si="109"/>
        <v>1</v>
      </c>
      <c r="FQ51" s="264">
        <f t="shared" si="110"/>
        <v>1</v>
      </c>
      <c r="FR51" s="180">
        <f t="shared" ref="FR51" si="401">IF(EXACT(FD51,FL51),1,0)</f>
        <v>0</v>
      </c>
      <c r="FS51" s="180">
        <f t="shared" ref="FS51" si="402">IF(EXACT(FE51,FM51),1,0)</f>
        <v>0</v>
      </c>
      <c r="FT51" s="264">
        <f>PRODUCT(FN51:FQ51)</f>
        <v>1</v>
      </c>
      <c r="FU51" s="257">
        <f t="shared" si="114"/>
        <v>0</v>
      </c>
      <c r="FV51" s="258">
        <f t="shared" si="115"/>
        <v>0</v>
      </c>
      <c r="FY51" s="320" t="s">
        <v>342</v>
      </c>
      <c r="FZ51" s="298" t="s">
        <v>343</v>
      </c>
      <c r="GA51" s="321"/>
      <c r="GB51" s="322"/>
      <c r="GC51" s="323"/>
      <c r="GD51" s="324"/>
      <c r="GE51" s="264">
        <f t="shared" si="116"/>
        <v>1</v>
      </c>
      <c r="GF51" s="264">
        <f t="shared" si="117"/>
        <v>1</v>
      </c>
      <c r="GG51" s="264">
        <f t="shared" si="118"/>
        <v>1</v>
      </c>
      <c r="GH51" s="264">
        <f t="shared" si="119"/>
        <v>1</v>
      </c>
      <c r="GI51" s="180">
        <f t="shared" ref="GI51" si="403">IF(EXACT(FU51,GC51),1,0)</f>
        <v>0</v>
      </c>
      <c r="GJ51" s="180">
        <f t="shared" ref="GJ51" si="404">IF(EXACT(FV51,GD51),1,0)</f>
        <v>0</v>
      </c>
      <c r="GK51" s="264">
        <f>PRODUCT(GE51:GH51)</f>
        <v>1</v>
      </c>
      <c r="GL51" s="257">
        <f t="shared" si="123"/>
        <v>0</v>
      </c>
      <c r="GM51" s="258">
        <f t="shared" si="124"/>
        <v>0</v>
      </c>
      <c r="GP51" s="320" t="s">
        <v>342</v>
      </c>
      <c r="GQ51" s="298" t="s">
        <v>343</v>
      </c>
      <c r="GR51" s="321"/>
      <c r="GS51" s="322"/>
      <c r="GT51" s="323"/>
      <c r="GU51" s="324"/>
      <c r="GV51" s="264">
        <f t="shared" si="125"/>
        <v>1</v>
      </c>
      <c r="GW51" s="264">
        <f t="shared" si="126"/>
        <v>1</v>
      </c>
      <c r="GX51" s="264">
        <f t="shared" si="127"/>
        <v>1</v>
      </c>
      <c r="GY51" s="264">
        <f t="shared" si="128"/>
        <v>1</v>
      </c>
      <c r="GZ51" s="180">
        <f t="shared" ref="GZ51" si="405">IF(EXACT(GL51,GT51),1,0)</f>
        <v>0</v>
      </c>
      <c r="HA51" s="180">
        <f t="shared" ref="HA51" si="406">IF(EXACT(GM51,GU51),1,0)</f>
        <v>0</v>
      </c>
      <c r="HB51" s="264">
        <f>PRODUCT(GV51:GY51)</f>
        <v>1</v>
      </c>
      <c r="HC51" s="257">
        <f t="shared" si="132"/>
        <v>0</v>
      </c>
      <c r="HD51" s="258">
        <f t="shared" si="133"/>
        <v>0</v>
      </c>
      <c r="HG51" s="320" t="s">
        <v>342</v>
      </c>
      <c r="HH51" s="298" t="s">
        <v>343</v>
      </c>
      <c r="HI51" s="321"/>
      <c r="HJ51" s="322"/>
      <c r="HK51" s="323"/>
      <c r="HL51" s="324"/>
      <c r="HM51" s="264">
        <f t="shared" si="134"/>
        <v>1</v>
      </c>
      <c r="HN51" s="264">
        <f t="shared" si="135"/>
        <v>1</v>
      </c>
      <c r="HO51" s="264">
        <f t="shared" si="136"/>
        <v>1</v>
      </c>
      <c r="HP51" s="264">
        <f t="shared" si="137"/>
        <v>1</v>
      </c>
      <c r="HQ51" s="180">
        <f t="shared" ref="HQ51" si="407">IF(EXACT(HC51,HK51),1,0)</f>
        <v>0</v>
      </c>
      <c r="HR51" s="180">
        <f t="shared" ref="HR51" si="408">IF(EXACT(HD51,HL51),1,0)</f>
        <v>0</v>
      </c>
      <c r="HS51" s="264">
        <f>PRODUCT(HM51:HP51)</f>
        <v>1</v>
      </c>
      <c r="HT51" s="257">
        <f t="shared" si="141"/>
        <v>0</v>
      </c>
      <c r="HU51" s="258">
        <f t="shared" si="142"/>
        <v>0</v>
      </c>
    </row>
    <row r="52" spans="3:229" ht="84" customHeight="1" outlineLevel="2">
      <c r="C52" s="305" t="s">
        <v>344</v>
      </c>
      <c r="D52" s="332" t="s">
        <v>345</v>
      </c>
      <c r="E52" s="307" t="s">
        <v>155</v>
      </c>
      <c r="F52" s="307">
        <v>1</v>
      </c>
      <c r="G52" s="308">
        <v>0</v>
      </c>
      <c r="H52" s="309">
        <f t="shared" si="0"/>
        <v>0</v>
      </c>
      <c r="K52" s="305" t="s">
        <v>344</v>
      </c>
      <c r="L52" s="332" t="s">
        <v>345</v>
      </c>
      <c r="M52" s="307" t="s">
        <v>155</v>
      </c>
      <c r="N52" s="307">
        <v>1</v>
      </c>
      <c r="O52" s="308">
        <v>726000</v>
      </c>
      <c r="P52" s="310">
        <f t="shared" si="1"/>
        <v>726000</v>
      </c>
      <c r="Q52" s="180">
        <f t="shared" si="26"/>
        <v>1</v>
      </c>
      <c r="R52" s="180">
        <f t="shared" si="27"/>
        <v>1</v>
      </c>
      <c r="S52" s="180">
        <f t="shared" si="28"/>
        <v>1</v>
      </c>
      <c r="T52" s="180">
        <f t="shared" si="29"/>
        <v>1</v>
      </c>
      <c r="U52" s="264">
        <f t="shared" si="30"/>
        <v>1</v>
      </c>
      <c r="V52" s="264">
        <f t="shared" si="31"/>
        <v>1</v>
      </c>
      <c r="W52" s="264">
        <f t="shared" si="32"/>
        <v>1</v>
      </c>
      <c r="X52" s="257">
        <f t="shared" si="33"/>
        <v>726000</v>
      </c>
      <c r="Y52" s="258">
        <f t="shared" si="34"/>
        <v>0</v>
      </c>
      <c r="AB52" s="305" t="s">
        <v>344</v>
      </c>
      <c r="AC52" s="332" t="s">
        <v>345</v>
      </c>
      <c r="AD52" s="307" t="s">
        <v>155</v>
      </c>
      <c r="AE52" s="307">
        <v>1</v>
      </c>
      <c r="AF52" s="308">
        <v>250000</v>
      </c>
      <c r="AG52" s="309">
        <f t="shared" si="2"/>
        <v>250000</v>
      </c>
      <c r="AH52" s="264">
        <f t="shared" si="35"/>
        <v>1</v>
      </c>
      <c r="AI52" s="264">
        <f t="shared" si="36"/>
        <v>1</v>
      </c>
      <c r="AJ52" s="264">
        <f t="shared" si="37"/>
        <v>1</v>
      </c>
      <c r="AK52" s="264">
        <f t="shared" si="38"/>
        <v>1</v>
      </c>
      <c r="AL52" s="264">
        <f t="shared" ref="AL52:AL55" si="409">IF(AF52&lt;=0,0,1)</f>
        <v>1</v>
      </c>
      <c r="AM52" s="264">
        <f t="shared" ref="AM52:AM55" si="410">IF(AG52&lt;=0,0,1)</f>
        <v>1</v>
      </c>
      <c r="AN52" s="264">
        <f t="shared" si="41"/>
        <v>1</v>
      </c>
      <c r="AO52" s="257">
        <f t="shared" si="42"/>
        <v>250000</v>
      </c>
      <c r="AP52" s="258">
        <f t="shared" si="43"/>
        <v>0</v>
      </c>
      <c r="AS52" s="305" t="s">
        <v>344</v>
      </c>
      <c r="AT52" s="332" t="s">
        <v>345</v>
      </c>
      <c r="AU52" s="307" t="s">
        <v>155</v>
      </c>
      <c r="AV52" s="307">
        <v>1</v>
      </c>
      <c r="AW52" s="308">
        <v>960000</v>
      </c>
      <c r="AX52" s="309">
        <f t="shared" si="4"/>
        <v>960000</v>
      </c>
      <c r="AY52" s="264">
        <f t="shared" si="44"/>
        <v>1</v>
      </c>
      <c r="AZ52" s="264">
        <f t="shared" si="45"/>
        <v>1</v>
      </c>
      <c r="BA52" s="264">
        <f t="shared" si="46"/>
        <v>1</v>
      </c>
      <c r="BB52" s="264">
        <f t="shared" si="47"/>
        <v>1</v>
      </c>
      <c r="BC52" s="264">
        <f t="shared" ref="BC52:BC55" si="411">IF(AW52&lt;=0,0,1)</f>
        <v>1</v>
      </c>
      <c r="BD52" s="264">
        <f t="shared" ref="BD52:BD55" si="412">IF(AX52&lt;=0,0,1)</f>
        <v>1</v>
      </c>
      <c r="BE52" s="264">
        <f t="shared" si="50"/>
        <v>1</v>
      </c>
      <c r="BF52" s="257">
        <f t="shared" si="51"/>
        <v>960000</v>
      </c>
      <c r="BG52" s="258">
        <f t="shared" si="52"/>
        <v>0</v>
      </c>
      <c r="BJ52" s="305" t="s">
        <v>344</v>
      </c>
      <c r="BK52" s="332" t="s">
        <v>345</v>
      </c>
      <c r="BL52" s="307" t="s">
        <v>155</v>
      </c>
      <c r="BM52" s="307">
        <v>1</v>
      </c>
      <c r="BN52" s="308">
        <v>717200</v>
      </c>
      <c r="BO52" s="309">
        <f t="shared" si="6"/>
        <v>717200</v>
      </c>
      <c r="BP52" s="264">
        <f t="shared" si="53"/>
        <v>1</v>
      </c>
      <c r="BQ52" s="264">
        <f t="shared" si="54"/>
        <v>1</v>
      </c>
      <c r="BR52" s="264">
        <f t="shared" si="55"/>
        <v>1</v>
      </c>
      <c r="BS52" s="264">
        <f t="shared" si="56"/>
        <v>1</v>
      </c>
      <c r="BT52" s="264">
        <f t="shared" ref="BT52:BT55" si="413">IF(BN52&lt;=0,0,1)</f>
        <v>1</v>
      </c>
      <c r="BU52" s="264">
        <f t="shared" ref="BU52:BU55" si="414">IF(BO52&lt;=0,0,1)</f>
        <v>1</v>
      </c>
      <c r="BV52" s="264">
        <f t="shared" ref="BV52:BV55" si="415">PRODUCT(BP52:BU52)</f>
        <v>1</v>
      </c>
      <c r="BW52" s="257">
        <f t="shared" si="60"/>
        <v>717200</v>
      </c>
      <c r="BX52" s="258">
        <f t="shared" si="61"/>
        <v>0</v>
      </c>
      <c r="CA52" s="305" t="s">
        <v>344</v>
      </c>
      <c r="CB52" s="332" t="s">
        <v>345</v>
      </c>
      <c r="CC52" s="307" t="s">
        <v>155</v>
      </c>
      <c r="CD52" s="307">
        <v>1</v>
      </c>
      <c r="CE52" s="308">
        <v>197500</v>
      </c>
      <c r="CF52" s="309">
        <f t="shared" si="8"/>
        <v>197500</v>
      </c>
      <c r="CG52" s="264">
        <f t="shared" si="62"/>
        <v>1</v>
      </c>
      <c r="CH52" s="264">
        <f t="shared" si="63"/>
        <v>1</v>
      </c>
      <c r="CI52" s="264">
        <f t="shared" si="64"/>
        <v>1</v>
      </c>
      <c r="CJ52" s="264">
        <f t="shared" si="65"/>
        <v>1</v>
      </c>
      <c r="CK52" s="264">
        <f t="shared" ref="CK52:CK55" si="416">IF(CE52&lt;=0,0,1)</f>
        <v>1</v>
      </c>
      <c r="CL52" s="264">
        <f t="shared" ref="CL52:CL55" si="417">IF(CF52&lt;=0,0,1)</f>
        <v>1</v>
      </c>
      <c r="CM52" s="264">
        <f t="shared" ref="CM52:CM55" si="418">PRODUCT(CG52:CL52)</f>
        <v>1</v>
      </c>
      <c r="CN52" s="257">
        <f t="shared" si="69"/>
        <v>197500</v>
      </c>
      <c r="CO52" s="258">
        <f t="shared" si="70"/>
        <v>0</v>
      </c>
      <c r="CR52" s="305" t="s">
        <v>344</v>
      </c>
      <c r="CS52" s="332" t="s">
        <v>345</v>
      </c>
      <c r="CT52" s="307" t="s">
        <v>155</v>
      </c>
      <c r="CU52" s="307">
        <v>1</v>
      </c>
      <c r="CV52" s="308">
        <v>945000</v>
      </c>
      <c r="CW52" s="309">
        <f t="shared" si="10"/>
        <v>945000</v>
      </c>
      <c r="CX52" s="264">
        <f t="shared" si="71"/>
        <v>1</v>
      </c>
      <c r="CY52" s="264">
        <f t="shared" si="72"/>
        <v>1</v>
      </c>
      <c r="CZ52" s="264">
        <f t="shared" si="73"/>
        <v>1</v>
      </c>
      <c r="DA52" s="264">
        <f t="shared" si="74"/>
        <v>1</v>
      </c>
      <c r="DB52" s="264">
        <f t="shared" ref="DB52:DB55" si="419">IF(CV52&lt;=0,0,1)</f>
        <v>1</v>
      </c>
      <c r="DC52" s="264">
        <f t="shared" ref="DC52:DC55" si="420">IF(CW52&lt;=0,0,1)</f>
        <v>1</v>
      </c>
      <c r="DD52" s="264">
        <f t="shared" ref="DD52:DD55" si="421">PRODUCT(CX52:DC52)</f>
        <v>1</v>
      </c>
      <c r="DE52" s="257">
        <f t="shared" si="78"/>
        <v>945000</v>
      </c>
      <c r="DF52" s="258">
        <f t="shared" si="79"/>
        <v>0</v>
      </c>
      <c r="DI52" s="311" t="s">
        <v>344</v>
      </c>
      <c r="DJ52" s="332" t="s">
        <v>345</v>
      </c>
      <c r="DK52" s="307" t="s">
        <v>155</v>
      </c>
      <c r="DL52" s="307">
        <v>1</v>
      </c>
      <c r="DM52" s="313">
        <v>1118000</v>
      </c>
      <c r="DN52" s="309">
        <f t="shared" si="12"/>
        <v>1118000</v>
      </c>
      <c r="DO52" s="264">
        <f t="shared" si="80"/>
        <v>1</v>
      </c>
      <c r="DP52" s="264">
        <f t="shared" si="81"/>
        <v>1</v>
      </c>
      <c r="DQ52" s="264">
        <f t="shared" si="82"/>
        <v>1</v>
      </c>
      <c r="DR52" s="264">
        <f t="shared" si="83"/>
        <v>1</v>
      </c>
      <c r="DS52" s="264">
        <f t="shared" ref="DS52:DS55" si="422">IF(DM52&lt;=0,0,1)</f>
        <v>1</v>
      </c>
      <c r="DT52" s="264">
        <f t="shared" ref="DT52:DT55" si="423">IF(DN52&lt;=0,0,1)</f>
        <v>1</v>
      </c>
      <c r="DU52" s="264">
        <f t="shared" ref="DU52:DU55" si="424">PRODUCT(DO52:DT52)</f>
        <v>1</v>
      </c>
      <c r="DV52" s="257">
        <f t="shared" si="87"/>
        <v>1118000</v>
      </c>
      <c r="DW52" s="258">
        <f t="shared" si="88"/>
        <v>0</v>
      </c>
      <c r="DZ52" s="305" t="s">
        <v>344</v>
      </c>
      <c r="EA52" s="332" t="s">
        <v>345</v>
      </c>
      <c r="EB52" s="307" t="s">
        <v>155</v>
      </c>
      <c r="EC52" s="307">
        <v>1</v>
      </c>
      <c r="ED52" s="308">
        <v>700000</v>
      </c>
      <c r="EE52" s="309">
        <f t="shared" si="14"/>
        <v>700000</v>
      </c>
      <c r="EF52" s="264">
        <f t="shared" si="89"/>
        <v>1</v>
      </c>
      <c r="EG52" s="264">
        <f t="shared" si="90"/>
        <v>1</v>
      </c>
      <c r="EH52" s="264">
        <f t="shared" si="91"/>
        <v>1</v>
      </c>
      <c r="EI52" s="264">
        <f t="shared" si="92"/>
        <v>1</v>
      </c>
      <c r="EJ52" s="264">
        <f t="shared" ref="EJ52:EJ55" si="425">IF(ED52&lt;=0,0,1)</f>
        <v>1</v>
      </c>
      <c r="EK52" s="264">
        <f t="shared" ref="EK52:EK55" si="426">IF(EE52&lt;=0,0,1)</f>
        <v>1</v>
      </c>
      <c r="EL52" s="264">
        <f t="shared" ref="EL52:EL55" si="427">PRODUCT(EF52:EK52)</f>
        <v>1</v>
      </c>
      <c r="EM52" s="257">
        <f t="shared" si="96"/>
        <v>700000</v>
      </c>
      <c r="EN52" s="258">
        <f t="shared" si="97"/>
        <v>0</v>
      </c>
      <c r="EQ52" s="305" t="s">
        <v>344</v>
      </c>
      <c r="ER52" s="332" t="s">
        <v>345</v>
      </c>
      <c r="ES52" s="307" t="s">
        <v>155</v>
      </c>
      <c r="ET52" s="307">
        <v>1</v>
      </c>
      <c r="EU52" s="308">
        <v>1150000</v>
      </c>
      <c r="EV52" s="309">
        <f t="shared" si="16"/>
        <v>1150000</v>
      </c>
      <c r="EW52" s="264">
        <f t="shared" si="98"/>
        <v>1</v>
      </c>
      <c r="EX52" s="264">
        <f t="shared" si="99"/>
        <v>1</v>
      </c>
      <c r="EY52" s="264">
        <f t="shared" si="100"/>
        <v>1</v>
      </c>
      <c r="EZ52" s="264">
        <f t="shared" si="101"/>
        <v>1</v>
      </c>
      <c r="FA52" s="264">
        <f t="shared" ref="FA52:FA55" si="428">IF(EU52&lt;=0,0,1)</f>
        <v>1</v>
      </c>
      <c r="FB52" s="264">
        <f t="shared" ref="FB52:FB55" si="429">IF(EV52&lt;=0,0,1)</f>
        <v>1</v>
      </c>
      <c r="FC52" s="264">
        <f t="shared" ref="FC52:FC55" si="430">PRODUCT(EW52:FB52)</f>
        <v>1</v>
      </c>
      <c r="FD52" s="257">
        <f t="shared" si="105"/>
        <v>1150000</v>
      </c>
      <c r="FE52" s="258">
        <f t="shared" si="106"/>
        <v>0</v>
      </c>
      <c r="FH52" s="305" t="s">
        <v>344</v>
      </c>
      <c r="FI52" s="332" t="s">
        <v>345</v>
      </c>
      <c r="FJ52" s="307" t="s">
        <v>155</v>
      </c>
      <c r="FK52" s="307">
        <v>1</v>
      </c>
      <c r="FL52" s="308">
        <v>1180000</v>
      </c>
      <c r="FM52" s="309">
        <f t="shared" si="18"/>
        <v>1180000</v>
      </c>
      <c r="FN52" s="264">
        <f t="shared" si="107"/>
        <v>1</v>
      </c>
      <c r="FO52" s="264">
        <f t="shared" si="108"/>
        <v>1</v>
      </c>
      <c r="FP52" s="264">
        <f t="shared" si="109"/>
        <v>1</v>
      </c>
      <c r="FQ52" s="264">
        <f t="shared" si="110"/>
        <v>1</v>
      </c>
      <c r="FR52" s="264">
        <f t="shared" ref="FR52:FR55" si="431">IF(FL52&lt;=0,0,1)</f>
        <v>1</v>
      </c>
      <c r="FS52" s="264">
        <f t="shared" ref="FS52:FS55" si="432">IF(FM52&lt;=0,0,1)</f>
        <v>1</v>
      </c>
      <c r="FT52" s="264">
        <f t="shared" ref="FT52:FT55" si="433">PRODUCT(FN52:FS52)</f>
        <v>1</v>
      </c>
      <c r="FU52" s="257">
        <f t="shared" si="114"/>
        <v>1180000</v>
      </c>
      <c r="FV52" s="258">
        <f t="shared" si="115"/>
        <v>0</v>
      </c>
      <c r="FY52" s="305" t="s">
        <v>344</v>
      </c>
      <c r="FZ52" s="332" t="s">
        <v>345</v>
      </c>
      <c r="GA52" s="307" t="s">
        <v>155</v>
      </c>
      <c r="GB52" s="307">
        <v>1</v>
      </c>
      <c r="GC52" s="308">
        <v>700000</v>
      </c>
      <c r="GD52" s="309">
        <f t="shared" si="20"/>
        <v>700000</v>
      </c>
      <c r="GE52" s="264">
        <f t="shared" si="116"/>
        <v>1</v>
      </c>
      <c r="GF52" s="264">
        <f t="shared" si="117"/>
        <v>1</v>
      </c>
      <c r="GG52" s="264">
        <f t="shared" si="118"/>
        <v>1</v>
      </c>
      <c r="GH52" s="264">
        <f t="shared" si="119"/>
        <v>1</v>
      </c>
      <c r="GI52" s="264">
        <f t="shared" ref="GI52:GI55" si="434">IF(GC52&lt;=0,0,1)</f>
        <v>1</v>
      </c>
      <c r="GJ52" s="264">
        <f t="shared" ref="GJ52:GJ55" si="435">IF(GD52&lt;=0,0,1)</f>
        <v>1</v>
      </c>
      <c r="GK52" s="264">
        <f t="shared" ref="GK52:GK55" si="436">PRODUCT(GE52:GJ52)</f>
        <v>1</v>
      </c>
      <c r="GL52" s="257">
        <f t="shared" si="123"/>
        <v>700000</v>
      </c>
      <c r="GM52" s="258">
        <f t="shared" si="124"/>
        <v>0</v>
      </c>
      <c r="GP52" s="305" t="s">
        <v>344</v>
      </c>
      <c r="GQ52" s="332" t="s">
        <v>345</v>
      </c>
      <c r="GR52" s="307" t="s">
        <v>155</v>
      </c>
      <c r="GS52" s="307">
        <v>1</v>
      </c>
      <c r="GT52" s="308">
        <v>1160000</v>
      </c>
      <c r="GU52" s="309">
        <f t="shared" si="22"/>
        <v>1160000</v>
      </c>
      <c r="GV52" s="264">
        <f t="shared" si="125"/>
        <v>1</v>
      </c>
      <c r="GW52" s="264">
        <f t="shared" si="126"/>
        <v>1</v>
      </c>
      <c r="GX52" s="264">
        <f t="shared" si="127"/>
        <v>1</v>
      </c>
      <c r="GY52" s="264">
        <f t="shared" si="128"/>
        <v>1</v>
      </c>
      <c r="GZ52" s="264">
        <f t="shared" ref="GZ52:GZ55" si="437">IF(GT52&lt;=0,0,1)</f>
        <v>1</v>
      </c>
      <c r="HA52" s="264">
        <f t="shared" ref="HA52:HA55" si="438">IF(GU52&lt;=0,0,1)</f>
        <v>1</v>
      </c>
      <c r="HB52" s="264">
        <f t="shared" ref="HB52:HB55" si="439">PRODUCT(GV52:HA52)</f>
        <v>1</v>
      </c>
      <c r="HC52" s="257">
        <f t="shared" si="132"/>
        <v>1160000</v>
      </c>
      <c r="HD52" s="258">
        <f t="shared" si="133"/>
        <v>0</v>
      </c>
      <c r="HG52" s="305" t="s">
        <v>344</v>
      </c>
      <c r="HH52" s="332" t="s">
        <v>345</v>
      </c>
      <c r="HI52" s="307" t="s">
        <v>155</v>
      </c>
      <c r="HJ52" s="307">
        <v>1</v>
      </c>
      <c r="HK52" s="308">
        <v>205000</v>
      </c>
      <c r="HL52" s="309">
        <f t="shared" si="24"/>
        <v>205000</v>
      </c>
      <c r="HM52" s="264">
        <f t="shared" si="134"/>
        <v>1</v>
      </c>
      <c r="HN52" s="264">
        <f t="shared" si="135"/>
        <v>1</v>
      </c>
      <c r="HO52" s="264">
        <f t="shared" si="136"/>
        <v>1</v>
      </c>
      <c r="HP52" s="264">
        <f t="shared" si="137"/>
        <v>1</v>
      </c>
      <c r="HQ52" s="264">
        <f t="shared" ref="HQ52:HQ55" si="440">IF(HK52&lt;=0,0,1)</f>
        <v>1</v>
      </c>
      <c r="HR52" s="264">
        <f t="shared" ref="HR52:HR55" si="441">IF(HL52&lt;=0,0,1)</f>
        <v>1</v>
      </c>
      <c r="HS52" s="264">
        <f t="shared" ref="HS52:HS55" si="442">PRODUCT(HM52:HR52)</f>
        <v>1</v>
      </c>
      <c r="HT52" s="257">
        <f t="shared" si="141"/>
        <v>205000</v>
      </c>
      <c r="HU52" s="258">
        <f t="shared" si="142"/>
        <v>0</v>
      </c>
    </row>
    <row r="53" spans="3:229" ht="47.25" customHeight="1" outlineLevel="2">
      <c r="C53" s="305" t="s">
        <v>346</v>
      </c>
      <c r="D53" s="332" t="s">
        <v>347</v>
      </c>
      <c r="E53" s="333" t="s">
        <v>155</v>
      </c>
      <c r="F53" s="333">
        <v>4</v>
      </c>
      <c r="G53" s="308">
        <v>0</v>
      </c>
      <c r="H53" s="309">
        <f t="shared" si="0"/>
        <v>0</v>
      </c>
      <c r="K53" s="305" t="s">
        <v>346</v>
      </c>
      <c r="L53" s="332" t="s">
        <v>347</v>
      </c>
      <c r="M53" s="333" t="s">
        <v>155</v>
      </c>
      <c r="N53" s="333">
        <v>4</v>
      </c>
      <c r="O53" s="308">
        <v>572700</v>
      </c>
      <c r="P53" s="310">
        <f t="shared" si="1"/>
        <v>2290800</v>
      </c>
      <c r="Q53" s="180">
        <f t="shared" si="26"/>
        <v>1</v>
      </c>
      <c r="R53" s="180">
        <f t="shared" si="27"/>
        <v>1</v>
      </c>
      <c r="S53" s="180">
        <f t="shared" si="28"/>
        <v>1</v>
      </c>
      <c r="T53" s="180">
        <f t="shared" si="29"/>
        <v>1</v>
      </c>
      <c r="U53" s="264">
        <f t="shared" si="30"/>
        <v>1</v>
      </c>
      <c r="V53" s="264">
        <f t="shared" si="31"/>
        <v>1</v>
      </c>
      <c r="W53" s="264">
        <f t="shared" si="32"/>
        <v>1</v>
      </c>
      <c r="X53" s="257">
        <f t="shared" si="33"/>
        <v>2290800</v>
      </c>
      <c r="Y53" s="258">
        <f t="shared" si="34"/>
        <v>0</v>
      </c>
      <c r="AB53" s="305" t="s">
        <v>346</v>
      </c>
      <c r="AC53" s="332" t="s">
        <v>347</v>
      </c>
      <c r="AD53" s="333" t="s">
        <v>155</v>
      </c>
      <c r="AE53" s="333">
        <v>4</v>
      </c>
      <c r="AF53" s="308">
        <v>120000</v>
      </c>
      <c r="AG53" s="309">
        <f t="shared" si="2"/>
        <v>480000</v>
      </c>
      <c r="AH53" s="264">
        <f t="shared" si="35"/>
        <v>1</v>
      </c>
      <c r="AI53" s="264">
        <f t="shared" si="36"/>
        <v>1</v>
      </c>
      <c r="AJ53" s="264">
        <f t="shared" si="37"/>
        <v>1</v>
      </c>
      <c r="AK53" s="264">
        <f t="shared" si="38"/>
        <v>1</v>
      </c>
      <c r="AL53" s="264">
        <f t="shared" si="409"/>
        <v>1</v>
      </c>
      <c r="AM53" s="264">
        <f t="shared" si="410"/>
        <v>1</v>
      </c>
      <c r="AN53" s="264">
        <f t="shared" si="41"/>
        <v>1</v>
      </c>
      <c r="AO53" s="257">
        <f t="shared" si="42"/>
        <v>480000</v>
      </c>
      <c r="AP53" s="258">
        <f t="shared" si="43"/>
        <v>0</v>
      </c>
      <c r="AS53" s="305" t="s">
        <v>346</v>
      </c>
      <c r="AT53" s="332" t="s">
        <v>347</v>
      </c>
      <c r="AU53" s="333" t="s">
        <v>155</v>
      </c>
      <c r="AV53" s="333">
        <v>4</v>
      </c>
      <c r="AW53" s="308">
        <v>450000</v>
      </c>
      <c r="AX53" s="309">
        <f t="shared" si="4"/>
        <v>1800000</v>
      </c>
      <c r="AY53" s="264">
        <f t="shared" si="44"/>
        <v>1</v>
      </c>
      <c r="AZ53" s="264">
        <f t="shared" si="45"/>
        <v>1</v>
      </c>
      <c r="BA53" s="264">
        <f t="shared" si="46"/>
        <v>1</v>
      </c>
      <c r="BB53" s="264">
        <f t="shared" si="47"/>
        <v>1</v>
      </c>
      <c r="BC53" s="264">
        <f t="shared" si="411"/>
        <v>1</v>
      </c>
      <c r="BD53" s="264">
        <f t="shared" si="412"/>
        <v>1</v>
      </c>
      <c r="BE53" s="264">
        <f t="shared" si="50"/>
        <v>1</v>
      </c>
      <c r="BF53" s="257">
        <f t="shared" si="51"/>
        <v>1800000</v>
      </c>
      <c r="BG53" s="258">
        <f t="shared" si="52"/>
        <v>0</v>
      </c>
      <c r="BJ53" s="305" t="s">
        <v>346</v>
      </c>
      <c r="BK53" s="332" t="s">
        <v>347</v>
      </c>
      <c r="BL53" s="333" t="s">
        <v>155</v>
      </c>
      <c r="BM53" s="333">
        <v>4</v>
      </c>
      <c r="BN53" s="308">
        <v>571200</v>
      </c>
      <c r="BO53" s="309">
        <f t="shared" si="6"/>
        <v>2284800</v>
      </c>
      <c r="BP53" s="264">
        <f t="shared" si="53"/>
        <v>1</v>
      </c>
      <c r="BQ53" s="264">
        <f t="shared" si="54"/>
        <v>1</v>
      </c>
      <c r="BR53" s="264">
        <f t="shared" si="55"/>
        <v>1</v>
      </c>
      <c r="BS53" s="264">
        <f t="shared" si="56"/>
        <v>1</v>
      </c>
      <c r="BT53" s="264">
        <f t="shared" si="413"/>
        <v>1</v>
      </c>
      <c r="BU53" s="264">
        <f t="shared" si="414"/>
        <v>1</v>
      </c>
      <c r="BV53" s="264">
        <f t="shared" si="415"/>
        <v>1</v>
      </c>
      <c r="BW53" s="257">
        <f t="shared" si="60"/>
        <v>2284800</v>
      </c>
      <c r="BX53" s="258">
        <f t="shared" si="61"/>
        <v>0</v>
      </c>
      <c r="CA53" s="305" t="s">
        <v>346</v>
      </c>
      <c r="CB53" s="332" t="s">
        <v>347</v>
      </c>
      <c r="CC53" s="333" t="s">
        <v>155</v>
      </c>
      <c r="CD53" s="333">
        <v>4</v>
      </c>
      <c r="CE53" s="308">
        <v>284400</v>
      </c>
      <c r="CF53" s="309">
        <f t="shared" si="8"/>
        <v>1137600</v>
      </c>
      <c r="CG53" s="264">
        <f t="shared" si="62"/>
        <v>1</v>
      </c>
      <c r="CH53" s="264">
        <f t="shared" si="63"/>
        <v>1</v>
      </c>
      <c r="CI53" s="264">
        <f t="shared" si="64"/>
        <v>1</v>
      </c>
      <c r="CJ53" s="264">
        <f t="shared" si="65"/>
        <v>1</v>
      </c>
      <c r="CK53" s="264">
        <f t="shared" si="416"/>
        <v>1</v>
      </c>
      <c r="CL53" s="264">
        <f t="shared" si="417"/>
        <v>1</v>
      </c>
      <c r="CM53" s="264">
        <f t="shared" si="418"/>
        <v>1</v>
      </c>
      <c r="CN53" s="257">
        <f t="shared" si="69"/>
        <v>1137600</v>
      </c>
      <c r="CO53" s="258">
        <f t="shared" si="70"/>
        <v>0</v>
      </c>
      <c r="CR53" s="305" t="s">
        <v>346</v>
      </c>
      <c r="CS53" s="332" t="s">
        <v>347</v>
      </c>
      <c r="CT53" s="333" t="s">
        <v>155</v>
      </c>
      <c r="CU53" s="333">
        <v>4</v>
      </c>
      <c r="CV53" s="308">
        <v>385000</v>
      </c>
      <c r="CW53" s="309">
        <f t="shared" si="10"/>
        <v>1540000</v>
      </c>
      <c r="CX53" s="264">
        <f t="shared" si="71"/>
        <v>1</v>
      </c>
      <c r="CY53" s="264">
        <f t="shared" si="72"/>
        <v>1</v>
      </c>
      <c r="CZ53" s="264">
        <f t="shared" si="73"/>
        <v>1</v>
      </c>
      <c r="DA53" s="264">
        <f t="shared" si="74"/>
        <v>1</v>
      </c>
      <c r="DB53" s="264">
        <f t="shared" si="419"/>
        <v>1</v>
      </c>
      <c r="DC53" s="264">
        <f t="shared" si="420"/>
        <v>1</v>
      </c>
      <c r="DD53" s="264">
        <f t="shared" si="421"/>
        <v>1</v>
      </c>
      <c r="DE53" s="257">
        <f t="shared" si="78"/>
        <v>1540000</v>
      </c>
      <c r="DF53" s="258">
        <f t="shared" si="79"/>
        <v>0</v>
      </c>
      <c r="DI53" s="311" t="s">
        <v>346</v>
      </c>
      <c r="DJ53" s="332" t="s">
        <v>347</v>
      </c>
      <c r="DK53" s="333" t="s">
        <v>155</v>
      </c>
      <c r="DL53" s="333">
        <v>4</v>
      </c>
      <c r="DM53" s="313">
        <v>755000</v>
      </c>
      <c r="DN53" s="309">
        <f t="shared" si="12"/>
        <v>3020000</v>
      </c>
      <c r="DO53" s="264">
        <f t="shared" si="80"/>
        <v>1</v>
      </c>
      <c r="DP53" s="264">
        <f t="shared" si="81"/>
        <v>1</v>
      </c>
      <c r="DQ53" s="264">
        <f t="shared" si="82"/>
        <v>1</v>
      </c>
      <c r="DR53" s="264">
        <f t="shared" si="83"/>
        <v>1</v>
      </c>
      <c r="DS53" s="264">
        <f t="shared" si="422"/>
        <v>1</v>
      </c>
      <c r="DT53" s="264">
        <f t="shared" si="423"/>
        <v>1</v>
      </c>
      <c r="DU53" s="264">
        <f t="shared" si="424"/>
        <v>1</v>
      </c>
      <c r="DV53" s="257">
        <f t="shared" si="87"/>
        <v>3020000</v>
      </c>
      <c r="DW53" s="258">
        <f t="shared" si="88"/>
        <v>0</v>
      </c>
      <c r="DZ53" s="305" t="s">
        <v>346</v>
      </c>
      <c r="EA53" s="332" t="s">
        <v>347</v>
      </c>
      <c r="EB53" s="333" t="s">
        <v>155</v>
      </c>
      <c r="EC53" s="333">
        <v>4</v>
      </c>
      <c r="ED53" s="308">
        <v>400000</v>
      </c>
      <c r="EE53" s="309">
        <f t="shared" si="14"/>
        <v>1600000</v>
      </c>
      <c r="EF53" s="264">
        <f t="shared" si="89"/>
        <v>1</v>
      </c>
      <c r="EG53" s="264">
        <f t="shared" si="90"/>
        <v>1</v>
      </c>
      <c r="EH53" s="264">
        <f t="shared" si="91"/>
        <v>1</v>
      </c>
      <c r="EI53" s="264">
        <f t="shared" si="92"/>
        <v>1</v>
      </c>
      <c r="EJ53" s="264">
        <f t="shared" si="425"/>
        <v>1</v>
      </c>
      <c r="EK53" s="264">
        <f t="shared" si="426"/>
        <v>1</v>
      </c>
      <c r="EL53" s="264">
        <f t="shared" si="427"/>
        <v>1</v>
      </c>
      <c r="EM53" s="257">
        <f t="shared" si="96"/>
        <v>1600000</v>
      </c>
      <c r="EN53" s="258">
        <f t="shared" si="97"/>
        <v>0</v>
      </c>
      <c r="EQ53" s="305" t="s">
        <v>346</v>
      </c>
      <c r="ER53" s="332" t="s">
        <v>347</v>
      </c>
      <c r="ES53" s="333" t="s">
        <v>155</v>
      </c>
      <c r="ET53" s="333">
        <v>4</v>
      </c>
      <c r="EU53" s="308">
        <v>540000</v>
      </c>
      <c r="EV53" s="309">
        <f t="shared" si="16"/>
        <v>2160000</v>
      </c>
      <c r="EW53" s="264">
        <f t="shared" si="98"/>
        <v>1</v>
      </c>
      <c r="EX53" s="264">
        <f t="shared" si="99"/>
        <v>1</v>
      </c>
      <c r="EY53" s="264">
        <f t="shared" si="100"/>
        <v>1</v>
      </c>
      <c r="EZ53" s="264">
        <f t="shared" si="101"/>
        <v>1</v>
      </c>
      <c r="FA53" s="264">
        <f t="shared" si="428"/>
        <v>1</v>
      </c>
      <c r="FB53" s="264">
        <f t="shared" si="429"/>
        <v>1</v>
      </c>
      <c r="FC53" s="264">
        <f t="shared" si="430"/>
        <v>1</v>
      </c>
      <c r="FD53" s="257">
        <f t="shared" si="105"/>
        <v>2160000</v>
      </c>
      <c r="FE53" s="258">
        <f t="shared" si="106"/>
        <v>0</v>
      </c>
      <c r="FH53" s="305" t="s">
        <v>346</v>
      </c>
      <c r="FI53" s="332" t="s">
        <v>347</v>
      </c>
      <c r="FJ53" s="333" t="s">
        <v>155</v>
      </c>
      <c r="FK53" s="333">
        <v>4</v>
      </c>
      <c r="FL53" s="308">
        <v>550000</v>
      </c>
      <c r="FM53" s="309">
        <f t="shared" si="18"/>
        <v>2200000</v>
      </c>
      <c r="FN53" s="264">
        <f t="shared" si="107"/>
        <v>1</v>
      </c>
      <c r="FO53" s="264">
        <f t="shared" si="108"/>
        <v>1</v>
      </c>
      <c r="FP53" s="264">
        <f t="shared" si="109"/>
        <v>1</v>
      </c>
      <c r="FQ53" s="264">
        <f t="shared" si="110"/>
        <v>1</v>
      </c>
      <c r="FR53" s="264">
        <f t="shared" si="431"/>
        <v>1</v>
      </c>
      <c r="FS53" s="264">
        <f t="shared" si="432"/>
        <v>1</v>
      </c>
      <c r="FT53" s="264">
        <f t="shared" si="433"/>
        <v>1</v>
      </c>
      <c r="FU53" s="257">
        <f t="shared" si="114"/>
        <v>2200000</v>
      </c>
      <c r="FV53" s="258">
        <f t="shared" si="115"/>
        <v>0</v>
      </c>
      <c r="FY53" s="305" t="s">
        <v>346</v>
      </c>
      <c r="FZ53" s="332" t="s">
        <v>347</v>
      </c>
      <c r="GA53" s="333" t="s">
        <v>155</v>
      </c>
      <c r="GB53" s="333">
        <v>4</v>
      </c>
      <c r="GC53" s="308">
        <v>500000</v>
      </c>
      <c r="GD53" s="309">
        <f t="shared" si="20"/>
        <v>2000000</v>
      </c>
      <c r="GE53" s="264">
        <f t="shared" si="116"/>
        <v>1</v>
      </c>
      <c r="GF53" s="264">
        <f t="shared" si="117"/>
        <v>1</v>
      </c>
      <c r="GG53" s="264">
        <f t="shared" si="118"/>
        <v>1</v>
      </c>
      <c r="GH53" s="264">
        <f t="shared" si="119"/>
        <v>1</v>
      </c>
      <c r="GI53" s="264">
        <f t="shared" si="434"/>
        <v>1</v>
      </c>
      <c r="GJ53" s="264">
        <f t="shared" si="435"/>
        <v>1</v>
      </c>
      <c r="GK53" s="264">
        <f t="shared" si="436"/>
        <v>1</v>
      </c>
      <c r="GL53" s="257">
        <f t="shared" si="123"/>
        <v>2000000</v>
      </c>
      <c r="GM53" s="258">
        <f t="shared" si="124"/>
        <v>0</v>
      </c>
      <c r="GP53" s="305" t="s">
        <v>346</v>
      </c>
      <c r="GQ53" s="332" t="s">
        <v>347</v>
      </c>
      <c r="GR53" s="333" t="s">
        <v>155</v>
      </c>
      <c r="GS53" s="333">
        <v>4</v>
      </c>
      <c r="GT53" s="308">
        <v>545000</v>
      </c>
      <c r="GU53" s="309">
        <f t="shared" si="22"/>
        <v>2180000</v>
      </c>
      <c r="GV53" s="264">
        <f t="shared" si="125"/>
        <v>1</v>
      </c>
      <c r="GW53" s="264">
        <f t="shared" si="126"/>
        <v>1</v>
      </c>
      <c r="GX53" s="264">
        <f t="shared" si="127"/>
        <v>1</v>
      </c>
      <c r="GY53" s="264">
        <f t="shared" si="128"/>
        <v>1</v>
      </c>
      <c r="GZ53" s="264">
        <f t="shared" si="437"/>
        <v>1</v>
      </c>
      <c r="HA53" s="264">
        <f t="shared" si="438"/>
        <v>1</v>
      </c>
      <c r="HB53" s="264">
        <f t="shared" si="439"/>
        <v>1</v>
      </c>
      <c r="HC53" s="257">
        <f t="shared" si="132"/>
        <v>2180000</v>
      </c>
      <c r="HD53" s="258">
        <f t="shared" si="133"/>
        <v>0</v>
      </c>
      <c r="HG53" s="305" t="s">
        <v>346</v>
      </c>
      <c r="HH53" s="332" t="s">
        <v>347</v>
      </c>
      <c r="HI53" s="333" t="s">
        <v>155</v>
      </c>
      <c r="HJ53" s="333">
        <v>4</v>
      </c>
      <c r="HK53" s="308">
        <v>280000</v>
      </c>
      <c r="HL53" s="309">
        <f t="shared" si="24"/>
        <v>1120000</v>
      </c>
      <c r="HM53" s="264">
        <f t="shared" si="134"/>
        <v>1</v>
      </c>
      <c r="HN53" s="264">
        <f t="shared" si="135"/>
        <v>1</v>
      </c>
      <c r="HO53" s="264">
        <f t="shared" si="136"/>
        <v>1</v>
      </c>
      <c r="HP53" s="264">
        <f t="shared" si="137"/>
        <v>1</v>
      </c>
      <c r="HQ53" s="264">
        <f t="shared" si="440"/>
        <v>1</v>
      </c>
      <c r="HR53" s="264">
        <f t="shared" si="441"/>
        <v>1</v>
      </c>
      <c r="HS53" s="264">
        <f t="shared" si="442"/>
        <v>1</v>
      </c>
      <c r="HT53" s="257">
        <f t="shared" si="141"/>
        <v>1120000</v>
      </c>
      <c r="HU53" s="258">
        <f t="shared" si="142"/>
        <v>0</v>
      </c>
    </row>
    <row r="54" spans="3:229" ht="44.25" customHeight="1" outlineLevel="2">
      <c r="C54" s="305" t="s">
        <v>348</v>
      </c>
      <c r="D54" s="332" t="s">
        <v>349</v>
      </c>
      <c r="E54" s="333" t="s">
        <v>155</v>
      </c>
      <c r="F54" s="333">
        <v>6</v>
      </c>
      <c r="G54" s="308">
        <v>0</v>
      </c>
      <c r="H54" s="309">
        <f t="shared" si="0"/>
        <v>0</v>
      </c>
      <c r="K54" s="305" t="s">
        <v>348</v>
      </c>
      <c r="L54" s="332" t="s">
        <v>349</v>
      </c>
      <c r="M54" s="333" t="s">
        <v>155</v>
      </c>
      <c r="N54" s="333">
        <v>6</v>
      </c>
      <c r="O54" s="308">
        <v>38200</v>
      </c>
      <c r="P54" s="310">
        <f t="shared" si="1"/>
        <v>229200</v>
      </c>
      <c r="Q54" s="180">
        <f t="shared" si="26"/>
        <v>1</v>
      </c>
      <c r="R54" s="180">
        <f t="shared" si="27"/>
        <v>1</v>
      </c>
      <c r="S54" s="180">
        <f t="shared" si="28"/>
        <v>1</v>
      </c>
      <c r="T54" s="180">
        <f t="shared" si="29"/>
        <v>1</v>
      </c>
      <c r="U54" s="264">
        <f t="shared" si="30"/>
        <v>1</v>
      </c>
      <c r="V54" s="264">
        <f t="shared" si="31"/>
        <v>1</v>
      </c>
      <c r="W54" s="264">
        <f t="shared" si="32"/>
        <v>1</v>
      </c>
      <c r="X54" s="257">
        <f t="shared" si="33"/>
        <v>229200</v>
      </c>
      <c r="Y54" s="258">
        <f t="shared" si="34"/>
        <v>0</v>
      </c>
      <c r="AB54" s="305" t="s">
        <v>348</v>
      </c>
      <c r="AC54" s="332" t="s">
        <v>349</v>
      </c>
      <c r="AD54" s="333" t="s">
        <v>155</v>
      </c>
      <c r="AE54" s="333">
        <v>6</v>
      </c>
      <c r="AF54" s="308">
        <v>100000</v>
      </c>
      <c r="AG54" s="309">
        <f t="shared" si="2"/>
        <v>600000</v>
      </c>
      <c r="AH54" s="264">
        <f t="shared" si="35"/>
        <v>1</v>
      </c>
      <c r="AI54" s="264">
        <f t="shared" si="36"/>
        <v>1</v>
      </c>
      <c r="AJ54" s="264">
        <f t="shared" si="37"/>
        <v>1</v>
      </c>
      <c r="AK54" s="264">
        <f t="shared" si="38"/>
        <v>1</v>
      </c>
      <c r="AL54" s="264">
        <f t="shared" si="409"/>
        <v>1</v>
      </c>
      <c r="AM54" s="264">
        <f t="shared" si="410"/>
        <v>1</v>
      </c>
      <c r="AN54" s="264">
        <f t="shared" si="41"/>
        <v>1</v>
      </c>
      <c r="AO54" s="257">
        <f t="shared" si="42"/>
        <v>600000</v>
      </c>
      <c r="AP54" s="258">
        <f t="shared" si="43"/>
        <v>0</v>
      </c>
      <c r="AS54" s="305" t="s">
        <v>348</v>
      </c>
      <c r="AT54" s="332" t="s">
        <v>349</v>
      </c>
      <c r="AU54" s="333" t="s">
        <v>155</v>
      </c>
      <c r="AV54" s="333">
        <v>6</v>
      </c>
      <c r="AW54" s="308">
        <v>45000</v>
      </c>
      <c r="AX54" s="309">
        <f t="shared" si="4"/>
        <v>270000</v>
      </c>
      <c r="AY54" s="264">
        <f t="shared" si="44"/>
        <v>1</v>
      </c>
      <c r="AZ54" s="264">
        <f t="shared" si="45"/>
        <v>1</v>
      </c>
      <c r="BA54" s="264">
        <f t="shared" si="46"/>
        <v>1</v>
      </c>
      <c r="BB54" s="264">
        <f t="shared" si="47"/>
        <v>1</v>
      </c>
      <c r="BC54" s="264">
        <f t="shared" si="411"/>
        <v>1</v>
      </c>
      <c r="BD54" s="264">
        <f t="shared" si="412"/>
        <v>1</v>
      </c>
      <c r="BE54" s="264">
        <f t="shared" si="50"/>
        <v>1</v>
      </c>
      <c r="BF54" s="257">
        <f t="shared" si="51"/>
        <v>270000</v>
      </c>
      <c r="BG54" s="258">
        <f t="shared" si="52"/>
        <v>0</v>
      </c>
      <c r="BJ54" s="305" t="s">
        <v>348</v>
      </c>
      <c r="BK54" s="332" t="s">
        <v>349</v>
      </c>
      <c r="BL54" s="333" t="s">
        <v>155</v>
      </c>
      <c r="BM54" s="333">
        <v>6</v>
      </c>
      <c r="BN54" s="308">
        <v>37700</v>
      </c>
      <c r="BO54" s="309">
        <f t="shared" si="6"/>
        <v>226200</v>
      </c>
      <c r="BP54" s="264">
        <f t="shared" si="53"/>
        <v>1</v>
      </c>
      <c r="BQ54" s="264">
        <f t="shared" si="54"/>
        <v>1</v>
      </c>
      <c r="BR54" s="264">
        <f t="shared" si="55"/>
        <v>1</v>
      </c>
      <c r="BS54" s="264">
        <f t="shared" si="56"/>
        <v>1</v>
      </c>
      <c r="BT54" s="264">
        <f t="shared" si="413"/>
        <v>1</v>
      </c>
      <c r="BU54" s="264">
        <f t="shared" si="414"/>
        <v>1</v>
      </c>
      <c r="BV54" s="264">
        <f t="shared" si="415"/>
        <v>1</v>
      </c>
      <c r="BW54" s="257">
        <f t="shared" si="60"/>
        <v>226200</v>
      </c>
      <c r="BX54" s="258">
        <f t="shared" si="61"/>
        <v>0</v>
      </c>
      <c r="CA54" s="305" t="s">
        <v>348</v>
      </c>
      <c r="CB54" s="332" t="s">
        <v>349</v>
      </c>
      <c r="CC54" s="333" t="s">
        <v>155</v>
      </c>
      <c r="CD54" s="333">
        <v>6</v>
      </c>
      <c r="CE54" s="308">
        <v>26465</v>
      </c>
      <c r="CF54" s="309">
        <f t="shared" si="8"/>
        <v>158790</v>
      </c>
      <c r="CG54" s="264">
        <f t="shared" si="62"/>
        <v>1</v>
      </c>
      <c r="CH54" s="264">
        <f t="shared" si="63"/>
        <v>1</v>
      </c>
      <c r="CI54" s="264">
        <f t="shared" si="64"/>
        <v>1</v>
      </c>
      <c r="CJ54" s="264">
        <f t="shared" si="65"/>
        <v>1</v>
      </c>
      <c r="CK54" s="264">
        <f t="shared" si="416"/>
        <v>1</v>
      </c>
      <c r="CL54" s="264">
        <f t="shared" si="417"/>
        <v>1</v>
      </c>
      <c r="CM54" s="264">
        <f t="shared" si="418"/>
        <v>1</v>
      </c>
      <c r="CN54" s="257">
        <f t="shared" si="69"/>
        <v>158790</v>
      </c>
      <c r="CO54" s="258">
        <f t="shared" si="70"/>
        <v>0</v>
      </c>
      <c r="CR54" s="305" t="s">
        <v>348</v>
      </c>
      <c r="CS54" s="332" t="s">
        <v>349</v>
      </c>
      <c r="CT54" s="333" t="s">
        <v>155</v>
      </c>
      <c r="CU54" s="333">
        <v>6</v>
      </c>
      <c r="CV54" s="308">
        <v>45200</v>
      </c>
      <c r="CW54" s="309">
        <f t="shared" si="10"/>
        <v>271200</v>
      </c>
      <c r="CX54" s="264">
        <f t="shared" si="71"/>
        <v>1</v>
      </c>
      <c r="CY54" s="264">
        <f t="shared" si="72"/>
        <v>1</v>
      </c>
      <c r="CZ54" s="264">
        <f t="shared" si="73"/>
        <v>1</v>
      </c>
      <c r="DA54" s="264">
        <f t="shared" si="74"/>
        <v>1</v>
      </c>
      <c r="DB54" s="264">
        <f t="shared" si="419"/>
        <v>1</v>
      </c>
      <c r="DC54" s="264">
        <f t="shared" si="420"/>
        <v>1</v>
      </c>
      <c r="DD54" s="264">
        <f t="shared" si="421"/>
        <v>1</v>
      </c>
      <c r="DE54" s="257">
        <f t="shared" si="78"/>
        <v>271200</v>
      </c>
      <c r="DF54" s="258">
        <f t="shared" si="79"/>
        <v>0</v>
      </c>
      <c r="DI54" s="311" t="s">
        <v>348</v>
      </c>
      <c r="DJ54" s="332" t="s">
        <v>349</v>
      </c>
      <c r="DK54" s="333" t="s">
        <v>155</v>
      </c>
      <c r="DL54" s="333">
        <v>6</v>
      </c>
      <c r="DM54" s="313">
        <v>89000</v>
      </c>
      <c r="DN54" s="309">
        <f t="shared" si="12"/>
        <v>534000</v>
      </c>
      <c r="DO54" s="264">
        <f t="shared" si="80"/>
        <v>1</v>
      </c>
      <c r="DP54" s="264">
        <f t="shared" si="81"/>
        <v>1</v>
      </c>
      <c r="DQ54" s="264">
        <f t="shared" si="82"/>
        <v>1</v>
      </c>
      <c r="DR54" s="264">
        <f t="shared" si="83"/>
        <v>1</v>
      </c>
      <c r="DS54" s="264">
        <f t="shared" si="422"/>
        <v>1</v>
      </c>
      <c r="DT54" s="264">
        <f t="shared" si="423"/>
        <v>1</v>
      </c>
      <c r="DU54" s="264">
        <f t="shared" si="424"/>
        <v>1</v>
      </c>
      <c r="DV54" s="257">
        <f t="shared" si="87"/>
        <v>534000</v>
      </c>
      <c r="DW54" s="258">
        <f t="shared" si="88"/>
        <v>0</v>
      </c>
      <c r="DZ54" s="305" t="s">
        <v>348</v>
      </c>
      <c r="EA54" s="332" t="s">
        <v>349</v>
      </c>
      <c r="EB54" s="333" t="s">
        <v>155</v>
      </c>
      <c r="EC54" s="333">
        <v>6</v>
      </c>
      <c r="ED54" s="308">
        <v>70000</v>
      </c>
      <c r="EE54" s="309">
        <f t="shared" si="14"/>
        <v>420000</v>
      </c>
      <c r="EF54" s="264">
        <f t="shared" si="89"/>
        <v>1</v>
      </c>
      <c r="EG54" s="264">
        <f t="shared" si="90"/>
        <v>1</v>
      </c>
      <c r="EH54" s="264">
        <f t="shared" si="91"/>
        <v>1</v>
      </c>
      <c r="EI54" s="264">
        <f t="shared" si="92"/>
        <v>1</v>
      </c>
      <c r="EJ54" s="264">
        <f t="shared" si="425"/>
        <v>1</v>
      </c>
      <c r="EK54" s="264">
        <f t="shared" si="426"/>
        <v>1</v>
      </c>
      <c r="EL54" s="264">
        <f t="shared" si="427"/>
        <v>1</v>
      </c>
      <c r="EM54" s="257">
        <f t="shared" si="96"/>
        <v>420000</v>
      </c>
      <c r="EN54" s="258">
        <f t="shared" si="97"/>
        <v>0</v>
      </c>
      <c r="EQ54" s="305" t="s">
        <v>348</v>
      </c>
      <c r="ER54" s="332" t="s">
        <v>349</v>
      </c>
      <c r="ES54" s="333" t="s">
        <v>155</v>
      </c>
      <c r="ET54" s="333">
        <v>6</v>
      </c>
      <c r="EU54" s="308">
        <v>26000</v>
      </c>
      <c r="EV54" s="309">
        <f t="shared" si="16"/>
        <v>156000</v>
      </c>
      <c r="EW54" s="264">
        <f t="shared" si="98"/>
        <v>1</v>
      </c>
      <c r="EX54" s="264">
        <f t="shared" si="99"/>
        <v>1</v>
      </c>
      <c r="EY54" s="264">
        <f t="shared" si="100"/>
        <v>1</v>
      </c>
      <c r="EZ54" s="264">
        <f t="shared" si="101"/>
        <v>1</v>
      </c>
      <c r="FA54" s="264">
        <f t="shared" si="428"/>
        <v>1</v>
      </c>
      <c r="FB54" s="264">
        <f t="shared" si="429"/>
        <v>1</v>
      </c>
      <c r="FC54" s="264">
        <f t="shared" si="430"/>
        <v>1</v>
      </c>
      <c r="FD54" s="257">
        <f t="shared" si="105"/>
        <v>156000</v>
      </c>
      <c r="FE54" s="258">
        <f t="shared" si="106"/>
        <v>0</v>
      </c>
      <c r="FH54" s="305" t="s">
        <v>348</v>
      </c>
      <c r="FI54" s="332" t="s">
        <v>349</v>
      </c>
      <c r="FJ54" s="333" t="s">
        <v>155</v>
      </c>
      <c r="FK54" s="333">
        <v>6</v>
      </c>
      <c r="FL54" s="308">
        <v>25000</v>
      </c>
      <c r="FM54" s="309">
        <f t="shared" si="18"/>
        <v>150000</v>
      </c>
      <c r="FN54" s="264">
        <f t="shared" si="107"/>
        <v>1</v>
      </c>
      <c r="FO54" s="264">
        <f t="shared" si="108"/>
        <v>1</v>
      </c>
      <c r="FP54" s="264">
        <f t="shared" si="109"/>
        <v>1</v>
      </c>
      <c r="FQ54" s="264">
        <f t="shared" si="110"/>
        <v>1</v>
      </c>
      <c r="FR54" s="264">
        <f t="shared" si="431"/>
        <v>1</v>
      </c>
      <c r="FS54" s="264">
        <f t="shared" si="432"/>
        <v>1</v>
      </c>
      <c r="FT54" s="264">
        <f t="shared" si="433"/>
        <v>1</v>
      </c>
      <c r="FU54" s="257">
        <f t="shared" si="114"/>
        <v>150000</v>
      </c>
      <c r="FV54" s="258">
        <f t="shared" si="115"/>
        <v>0</v>
      </c>
      <c r="FY54" s="305" t="s">
        <v>348</v>
      </c>
      <c r="FZ54" s="332" t="s">
        <v>349</v>
      </c>
      <c r="GA54" s="333" t="s">
        <v>155</v>
      </c>
      <c r="GB54" s="333">
        <v>6</v>
      </c>
      <c r="GC54" s="308">
        <v>100000</v>
      </c>
      <c r="GD54" s="309">
        <f t="shared" si="20"/>
        <v>600000</v>
      </c>
      <c r="GE54" s="264">
        <f t="shared" si="116"/>
        <v>1</v>
      </c>
      <c r="GF54" s="264">
        <f t="shared" si="117"/>
        <v>1</v>
      </c>
      <c r="GG54" s="264">
        <f t="shared" si="118"/>
        <v>1</v>
      </c>
      <c r="GH54" s="264">
        <f t="shared" si="119"/>
        <v>1</v>
      </c>
      <c r="GI54" s="264">
        <f t="shared" si="434"/>
        <v>1</v>
      </c>
      <c r="GJ54" s="264">
        <f t="shared" si="435"/>
        <v>1</v>
      </c>
      <c r="GK54" s="264">
        <f t="shared" si="436"/>
        <v>1</v>
      </c>
      <c r="GL54" s="257">
        <f t="shared" si="123"/>
        <v>600000</v>
      </c>
      <c r="GM54" s="258">
        <f t="shared" si="124"/>
        <v>0</v>
      </c>
      <c r="GP54" s="305" t="s">
        <v>348</v>
      </c>
      <c r="GQ54" s="332" t="s">
        <v>349</v>
      </c>
      <c r="GR54" s="333" t="s">
        <v>155</v>
      </c>
      <c r="GS54" s="333">
        <v>6</v>
      </c>
      <c r="GT54" s="308">
        <v>24500</v>
      </c>
      <c r="GU54" s="309">
        <f t="shared" si="22"/>
        <v>147000</v>
      </c>
      <c r="GV54" s="264">
        <f t="shared" si="125"/>
        <v>1</v>
      </c>
      <c r="GW54" s="264">
        <f t="shared" si="126"/>
        <v>1</v>
      </c>
      <c r="GX54" s="264">
        <f t="shared" si="127"/>
        <v>1</v>
      </c>
      <c r="GY54" s="264">
        <f t="shared" si="128"/>
        <v>1</v>
      </c>
      <c r="GZ54" s="264">
        <f t="shared" si="437"/>
        <v>1</v>
      </c>
      <c r="HA54" s="264">
        <f t="shared" si="438"/>
        <v>1</v>
      </c>
      <c r="HB54" s="264">
        <f t="shared" si="439"/>
        <v>1</v>
      </c>
      <c r="HC54" s="257">
        <f t="shared" si="132"/>
        <v>147000</v>
      </c>
      <c r="HD54" s="258">
        <f t="shared" si="133"/>
        <v>0</v>
      </c>
      <c r="HG54" s="305" t="s">
        <v>348</v>
      </c>
      <c r="HH54" s="332" t="s">
        <v>349</v>
      </c>
      <c r="HI54" s="333" t="s">
        <v>155</v>
      </c>
      <c r="HJ54" s="333">
        <v>6</v>
      </c>
      <c r="HK54" s="308">
        <v>100000</v>
      </c>
      <c r="HL54" s="309">
        <f t="shared" si="24"/>
        <v>600000</v>
      </c>
      <c r="HM54" s="264">
        <f t="shared" si="134"/>
        <v>1</v>
      </c>
      <c r="HN54" s="264">
        <f t="shared" si="135"/>
        <v>1</v>
      </c>
      <c r="HO54" s="264">
        <f t="shared" si="136"/>
        <v>1</v>
      </c>
      <c r="HP54" s="264">
        <f t="shared" si="137"/>
        <v>1</v>
      </c>
      <c r="HQ54" s="264">
        <f t="shared" si="440"/>
        <v>1</v>
      </c>
      <c r="HR54" s="264">
        <f t="shared" si="441"/>
        <v>1</v>
      </c>
      <c r="HS54" s="264">
        <f t="shared" si="442"/>
        <v>1</v>
      </c>
      <c r="HT54" s="257">
        <f t="shared" si="141"/>
        <v>600000</v>
      </c>
      <c r="HU54" s="258">
        <f t="shared" si="142"/>
        <v>0</v>
      </c>
    </row>
    <row r="55" spans="3:229" ht="46.5" customHeight="1" outlineLevel="2" thickBot="1">
      <c r="C55" s="305" t="s">
        <v>350</v>
      </c>
      <c r="D55" s="332" t="s">
        <v>351</v>
      </c>
      <c r="E55" s="333" t="s">
        <v>157</v>
      </c>
      <c r="F55" s="333">
        <v>1.4</v>
      </c>
      <c r="G55" s="308">
        <v>0</v>
      </c>
      <c r="H55" s="309">
        <f t="shared" si="0"/>
        <v>0</v>
      </c>
      <c r="K55" s="305" t="s">
        <v>350</v>
      </c>
      <c r="L55" s="332" t="s">
        <v>351</v>
      </c>
      <c r="M55" s="333" t="s">
        <v>157</v>
      </c>
      <c r="N55" s="333">
        <v>1.4</v>
      </c>
      <c r="O55" s="308">
        <v>77300</v>
      </c>
      <c r="P55" s="310">
        <f t="shared" si="1"/>
        <v>108220</v>
      </c>
      <c r="Q55" s="180">
        <f t="shared" si="26"/>
        <v>1</v>
      </c>
      <c r="R55" s="180">
        <f t="shared" si="27"/>
        <v>1</v>
      </c>
      <c r="S55" s="180">
        <f t="shared" si="28"/>
        <v>1</v>
      </c>
      <c r="T55" s="180">
        <f t="shared" si="29"/>
        <v>1</v>
      </c>
      <c r="U55" s="264">
        <f t="shared" si="30"/>
        <v>1</v>
      </c>
      <c r="V55" s="264">
        <f t="shared" si="31"/>
        <v>1</v>
      </c>
      <c r="W55" s="264">
        <f t="shared" si="32"/>
        <v>1</v>
      </c>
      <c r="X55" s="257">
        <f t="shared" si="33"/>
        <v>108220</v>
      </c>
      <c r="Y55" s="258">
        <f t="shared" si="34"/>
        <v>0</v>
      </c>
      <c r="AB55" s="305" t="s">
        <v>350</v>
      </c>
      <c r="AC55" s="332" t="s">
        <v>351</v>
      </c>
      <c r="AD55" s="333" t="s">
        <v>157</v>
      </c>
      <c r="AE55" s="333">
        <v>1.4</v>
      </c>
      <c r="AF55" s="308">
        <v>120000</v>
      </c>
      <c r="AG55" s="309">
        <f t="shared" si="2"/>
        <v>168000</v>
      </c>
      <c r="AH55" s="264">
        <f t="shared" si="35"/>
        <v>1</v>
      </c>
      <c r="AI55" s="264">
        <f t="shared" si="36"/>
        <v>1</v>
      </c>
      <c r="AJ55" s="264">
        <f t="shared" si="37"/>
        <v>1</v>
      </c>
      <c r="AK55" s="264">
        <f t="shared" si="38"/>
        <v>1</v>
      </c>
      <c r="AL55" s="264">
        <f t="shared" si="409"/>
        <v>1</v>
      </c>
      <c r="AM55" s="264">
        <f t="shared" si="410"/>
        <v>1</v>
      </c>
      <c r="AN55" s="264">
        <f t="shared" si="41"/>
        <v>1</v>
      </c>
      <c r="AO55" s="257">
        <f t="shared" si="42"/>
        <v>168000</v>
      </c>
      <c r="AP55" s="258">
        <f t="shared" si="43"/>
        <v>0</v>
      </c>
      <c r="AS55" s="305" t="s">
        <v>350</v>
      </c>
      <c r="AT55" s="332" t="s">
        <v>351</v>
      </c>
      <c r="AU55" s="333" t="s">
        <v>157</v>
      </c>
      <c r="AV55" s="333">
        <v>1.4</v>
      </c>
      <c r="AW55" s="308">
        <v>76000</v>
      </c>
      <c r="AX55" s="309">
        <f t="shared" si="4"/>
        <v>106400</v>
      </c>
      <c r="AY55" s="264">
        <f t="shared" si="44"/>
        <v>1</v>
      </c>
      <c r="AZ55" s="264">
        <f t="shared" si="45"/>
        <v>1</v>
      </c>
      <c r="BA55" s="264">
        <f t="shared" si="46"/>
        <v>1</v>
      </c>
      <c r="BB55" s="264">
        <f t="shared" si="47"/>
        <v>1</v>
      </c>
      <c r="BC55" s="264">
        <f t="shared" si="411"/>
        <v>1</v>
      </c>
      <c r="BD55" s="264">
        <f t="shared" si="412"/>
        <v>1</v>
      </c>
      <c r="BE55" s="264">
        <f t="shared" si="50"/>
        <v>1</v>
      </c>
      <c r="BF55" s="257">
        <f t="shared" si="51"/>
        <v>106400</v>
      </c>
      <c r="BG55" s="258">
        <f t="shared" si="52"/>
        <v>0</v>
      </c>
      <c r="BJ55" s="305" t="s">
        <v>350</v>
      </c>
      <c r="BK55" s="332" t="s">
        <v>351</v>
      </c>
      <c r="BL55" s="333" t="s">
        <v>157</v>
      </c>
      <c r="BM55" s="333">
        <v>1.4</v>
      </c>
      <c r="BN55" s="308">
        <v>76300</v>
      </c>
      <c r="BO55" s="309">
        <f t="shared" si="6"/>
        <v>106820</v>
      </c>
      <c r="BP55" s="264">
        <f t="shared" si="53"/>
        <v>1</v>
      </c>
      <c r="BQ55" s="264">
        <f t="shared" si="54"/>
        <v>1</v>
      </c>
      <c r="BR55" s="264">
        <f t="shared" si="55"/>
        <v>1</v>
      </c>
      <c r="BS55" s="264">
        <f t="shared" si="56"/>
        <v>1</v>
      </c>
      <c r="BT55" s="264">
        <f t="shared" si="413"/>
        <v>1</v>
      </c>
      <c r="BU55" s="264">
        <f t="shared" si="414"/>
        <v>1</v>
      </c>
      <c r="BV55" s="264">
        <f t="shared" si="415"/>
        <v>1</v>
      </c>
      <c r="BW55" s="257">
        <f t="shared" si="60"/>
        <v>106820</v>
      </c>
      <c r="BX55" s="258">
        <f t="shared" si="61"/>
        <v>0</v>
      </c>
      <c r="CA55" s="305" t="s">
        <v>350</v>
      </c>
      <c r="CB55" s="332" t="s">
        <v>351</v>
      </c>
      <c r="CC55" s="333" t="s">
        <v>157</v>
      </c>
      <c r="CD55" s="333">
        <v>1.4</v>
      </c>
      <c r="CE55" s="308">
        <v>51350</v>
      </c>
      <c r="CF55" s="309">
        <f t="shared" si="8"/>
        <v>71890</v>
      </c>
      <c r="CG55" s="264">
        <f t="shared" si="62"/>
        <v>1</v>
      </c>
      <c r="CH55" s="264">
        <f t="shared" si="63"/>
        <v>1</v>
      </c>
      <c r="CI55" s="264">
        <f t="shared" si="64"/>
        <v>1</v>
      </c>
      <c r="CJ55" s="264">
        <f t="shared" si="65"/>
        <v>1</v>
      </c>
      <c r="CK55" s="264">
        <f t="shared" si="416"/>
        <v>1</v>
      </c>
      <c r="CL55" s="264">
        <f t="shared" si="417"/>
        <v>1</v>
      </c>
      <c r="CM55" s="264">
        <f t="shared" si="418"/>
        <v>1</v>
      </c>
      <c r="CN55" s="257">
        <f t="shared" si="69"/>
        <v>71890</v>
      </c>
      <c r="CO55" s="258">
        <f t="shared" si="70"/>
        <v>0</v>
      </c>
      <c r="CR55" s="305" t="s">
        <v>350</v>
      </c>
      <c r="CS55" s="332" t="s">
        <v>351</v>
      </c>
      <c r="CT55" s="333" t="s">
        <v>157</v>
      </c>
      <c r="CU55" s="333">
        <v>1.4</v>
      </c>
      <c r="CV55" s="308">
        <v>112500</v>
      </c>
      <c r="CW55" s="309">
        <f t="shared" si="10"/>
        <v>157500</v>
      </c>
      <c r="CX55" s="264">
        <f t="shared" si="71"/>
        <v>1</v>
      </c>
      <c r="CY55" s="264">
        <f t="shared" si="72"/>
        <v>1</v>
      </c>
      <c r="CZ55" s="264">
        <f t="shared" si="73"/>
        <v>1</v>
      </c>
      <c r="DA55" s="264">
        <f t="shared" si="74"/>
        <v>1</v>
      </c>
      <c r="DB55" s="264">
        <f t="shared" si="419"/>
        <v>1</v>
      </c>
      <c r="DC55" s="264">
        <f t="shared" si="420"/>
        <v>1</v>
      </c>
      <c r="DD55" s="264">
        <f t="shared" si="421"/>
        <v>1</v>
      </c>
      <c r="DE55" s="257">
        <f t="shared" si="78"/>
        <v>157500</v>
      </c>
      <c r="DF55" s="258">
        <f t="shared" si="79"/>
        <v>0</v>
      </c>
      <c r="DI55" s="311" t="s">
        <v>350</v>
      </c>
      <c r="DJ55" s="332" t="s">
        <v>351</v>
      </c>
      <c r="DK55" s="333" t="s">
        <v>157</v>
      </c>
      <c r="DL55" s="333">
        <v>1.4</v>
      </c>
      <c r="DM55" s="313">
        <v>105000</v>
      </c>
      <c r="DN55" s="309">
        <f t="shared" si="12"/>
        <v>147000</v>
      </c>
      <c r="DO55" s="264">
        <f t="shared" si="80"/>
        <v>1</v>
      </c>
      <c r="DP55" s="264">
        <f t="shared" si="81"/>
        <v>1</v>
      </c>
      <c r="DQ55" s="264">
        <f t="shared" si="82"/>
        <v>1</v>
      </c>
      <c r="DR55" s="264">
        <f t="shared" si="83"/>
        <v>1</v>
      </c>
      <c r="DS55" s="264">
        <f t="shared" si="422"/>
        <v>1</v>
      </c>
      <c r="DT55" s="264">
        <f t="shared" si="423"/>
        <v>1</v>
      </c>
      <c r="DU55" s="264">
        <f t="shared" si="424"/>
        <v>1</v>
      </c>
      <c r="DV55" s="257">
        <f t="shared" si="87"/>
        <v>147000</v>
      </c>
      <c r="DW55" s="258">
        <f t="shared" si="88"/>
        <v>0</v>
      </c>
      <c r="DZ55" s="305" t="s">
        <v>350</v>
      </c>
      <c r="EA55" s="332" t="s">
        <v>351</v>
      </c>
      <c r="EB55" s="333" t="s">
        <v>157</v>
      </c>
      <c r="EC55" s="333">
        <v>1.4</v>
      </c>
      <c r="ED55" s="308">
        <v>150000</v>
      </c>
      <c r="EE55" s="309">
        <f t="shared" si="14"/>
        <v>210000</v>
      </c>
      <c r="EF55" s="264">
        <f t="shared" si="89"/>
        <v>1</v>
      </c>
      <c r="EG55" s="264">
        <f t="shared" si="90"/>
        <v>1</v>
      </c>
      <c r="EH55" s="264">
        <f t="shared" si="91"/>
        <v>1</v>
      </c>
      <c r="EI55" s="264">
        <f t="shared" si="92"/>
        <v>1</v>
      </c>
      <c r="EJ55" s="264">
        <f t="shared" si="425"/>
        <v>1</v>
      </c>
      <c r="EK55" s="264">
        <f t="shared" si="426"/>
        <v>1</v>
      </c>
      <c r="EL55" s="264">
        <f t="shared" si="427"/>
        <v>1</v>
      </c>
      <c r="EM55" s="257">
        <f t="shared" si="96"/>
        <v>210000</v>
      </c>
      <c r="EN55" s="258">
        <f t="shared" si="97"/>
        <v>0</v>
      </c>
      <c r="EQ55" s="305" t="s">
        <v>350</v>
      </c>
      <c r="ER55" s="332" t="s">
        <v>351</v>
      </c>
      <c r="ES55" s="333" t="s">
        <v>157</v>
      </c>
      <c r="ET55" s="333">
        <v>1.4</v>
      </c>
      <c r="EU55" s="308">
        <v>148000</v>
      </c>
      <c r="EV55" s="309">
        <f t="shared" si="16"/>
        <v>207200</v>
      </c>
      <c r="EW55" s="264">
        <f t="shared" si="98"/>
        <v>1</v>
      </c>
      <c r="EX55" s="264">
        <f t="shared" si="99"/>
        <v>1</v>
      </c>
      <c r="EY55" s="264">
        <f t="shared" si="100"/>
        <v>1</v>
      </c>
      <c r="EZ55" s="264">
        <f t="shared" si="101"/>
        <v>1</v>
      </c>
      <c r="FA55" s="264">
        <f t="shared" si="428"/>
        <v>1</v>
      </c>
      <c r="FB55" s="264">
        <f t="shared" si="429"/>
        <v>1</v>
      </c>
      <c r="FC55" s="264">
        <f t="shared" si="430"/>
        <v>1</v>
      </c>
      <c r="FD55" s="257">
        <f t="shared" si="105"/>
        <v>207200</v>
      </c>
      <c r="FE55" s="258">
        <f t="shared" si="106"/>
        <v>0</v>
      </c>
      <c r="FH55" s="305" t="s">
        <v>350</v>
      </c>
      <c r="FI55" s="332" t="s">
        <v>351</v>
      </c>
      <c r="FJ55" s="333" t="s">
        <v>157</v>
      </c>
      <c r="FK55" s="333">
        <v>1.4</v>
      </c>
      <c r="FL55" s="308">
        <v>150000</v>
      </c>
      <c r="FM55" s="309">
        <f t="shared" si="18"/>
        <v>210000</v>
      </c>
      <c r="FN55" s="264">
        <f t="shared" si="107"/>
        <v>1</v>
      </c>
      <c r="FO55" s="264">
        <f t="shared" si="108"/>
        <v>1</v>
      </c>
      <c r="FP55" s="264">
        <f t="shared" si="109"/>
        <v>1</v>
      </c>
      <c r="FQ55" s="264">
        <f t="shared" si="110"/>
        <v>1</v>
      </c>
      <c r="FR55" s="264">
        <f t="shared" si="431"/>
        <v>1</v>
      </c>
      <c r="FS55" s="264">
        <f t="shared" si="432"/>
        <v>1</v>
      </c>
      <c r="FT55" s="264">
        <f t="shared" si="433"/>
        <v>1</v>
      </c>
      <c r="FU55" s="257">
        <f t="shared" si="114"/>
        <v>210000</v>
      </c>
      <c r="FV55" s="258">
        <f t="shared" si="115"/>
        <v>0</v>
      </c>
      <c r="FY55" s="305" t="s">
        <v>350</v>
      </c>
      <c r="FZ55" s="332" t="s">
        <v>351</v>
      </c>
      <c r="GA55" s="333" t="s">
        <v>157</v>
      </c>
      <c r="GB55" s="333">
        <v>1.4</v>
      </c>
      <c r="GC55" s="308">
        <v>100000</v>
      </c>
      <c r="GD55" s="309">
        <f t="shared" si="20"/>
        <v>140000</v>
      </c>
      <c r="GE55" s="264">
        <f t="shared" si="116"/>
        <v>1</v>
      </c>
      <c r="GF55" s="264">
        <f t="shared" si="117"/>
        <v>1</v>
      </c>
      <c r="GG55" s="264">
        <f t="shared" si="118"/>
        <v>1</v>
      </c>
      <c r="GH55" s="264">
        <f t="shared" si="119"/>
        <v>1</v>
      </c>
      <c r="GI55" s="264">
        <f t="shared" si="434"/>
        <v>1</v>
      </c>
      <c r="GJ55" s="264">
        <f t="shared" si="435"/>
        <v>1</v>
      </c>
      <c r="GK55" s="264">
        <f t="shared" si="436"/>
        <v>1</v>
      </c>
      <c r="GL55" s="257">
        <f t="shared" si="123"/>
        <v>140000</v>
      </c>
      <c r="GM55" s="258">
        <f t="shared" si="124"/>
        <v>0</v>
      </c>
      <c r="GP55" s="305" t="s">
        <v>350</v>
      </c>
      <c r="GQ55" s="332" t="s">
        <v>351</v>
      </c>
      <c r="GR55" s="333" t="s">
        <v>157</v>
      </c>
      <c r="GS55" s="333">
        <v>1.4</v>
      </c>
      <c r="GT55" s="308">
        <v>146000</v>
      </c>
      <c r="GU55" s="309">
        <f t="shared" si="22"/>
        <v>204400</v>
      </c>
      <c r="GV55" s="264">
        <f t="shared" si="125"/>
        <v>1</v>
      </c>
      <c r="GW55" s="264">
        <f t="shared" si="126"/>
        <v>1</v>
      </c>
      <c r="GX55" s="264">
        <f t="shared" si="127"/>
        <v>1</v>
      </c>
      <c r="GY55" s="264">
        <f t="shared" si="128"/>
        <v>1</v>
      </c>
      <c r="GZ55" s="264">
        <f t="shared" si="437"/>
        <v>1</v>
      </c>
      <c r="HA55" s="264">
        <f t="shared" si="438"/>
        <v>1</v>
      </c>
      <c r="HB55" s="264">
        <f t="shared" si="439"/>
        <v>1</v>
      </c>
      <c r="HC55" s="257">
        <f t="shared" si="132"/>
        <v>204400</v>
      </c>
      <c r="HD55" s="258">
        <f t="shared" si="133"/>
        <v>0</v>
      </c>
      <c r="HG55" s="305" t="s">
        <v>350</v>
      </c>
      <c r="HH55" s="332" t="s">
        <v>351</v>
      </c>
      <c r="HI55" s="333" t="s">
        <v>157</v>
      </c>
      <c r="HJ55" s="333">
        <v>1.4</v>
      </c>
      <c r="HK55" s="308">
        <v>91000</v>
      </c>
      <c r="HL55" s="309">
        <f t="shared" si="24"/>
        <v>127400</v>
      </c>
      <c r="HM55" s="264">
        <f t="shared" si="134"/>
        <v>1</v>
      </c>
      <c r="HN55" s="264">
        <f t="shared" si="135"/>
        <v>1</v>
      </c>
      <c r="HO55" s="264">
        <f t="shared" si="136"/>
        <v>1</v>
      </c>
      <c r="HP55" s="264">
        <f t="shared" si="137"/>
        <v>1</v>
      </c>
      <c r="HQ55" s="264">
        <f t="shared" si="440"/>
        <v>1</v>
      </c>
      <c r="HR55" s="264">
        <f t="shared" si="441"/>
        <v>1</v>
      </c>
      <c r="HS55" s="264">
        <f t="shared" si="442"/>
        <v>1</v>
      </c>
      <c r="HT55" s="257">
        <f t="shared" si="141"/>
        <v>127400</v>
      </c>
      <c r="HU55" s="258">
        <f t="shared" si="142"/>
        <v>0</v>
      </c>
    </row>
    <row r="56" spans="3:229" ht="17.25" outlineLevel="1" thickTop="1">
      <c r="C56" s="320" t="s">
        <v>352</v>
      </c>
      <c r="D56" s="298" t="s">
        <v>353</v>
      </c>
      <c r="E56" s="321"/>
      <c r="F56" s="322"/>
      <c r="G56" s="323"/>
      <c r="H56" s="324"/>
      <c r="K56" s="320" t="s">
        <v>352</v>
      </c>
      <c r="L56" s="298" t="s">
        <v>353</v>
      </c>
      <c r="M56" s="321"/>
      <c r="N56" s="322"/>
      <c r="O56" s="308"/>
      <c r="P56" s="325"/>
      <c r="Q56" s="180">
        <f t="shared" si="26"/>
        <v>1</v>
      </c>
      <c r="R56" s="180">
        <f t="shared" si="27"/>
        <v>1</v>
      </c>
      <c r="S56" s="180">
        <f t="shared" si="28"/>
        <v>1</v>
      </c>
      <c r="T56" s="180">
        <f t="shared" si="29"/>
        <v>1</v>
      </c>
      <c r="U56" s="180">
        <f t="shared" ref="U56" si="443">IF(EXACT(G56,O56),1,0)</f>
        <v>1</v>
      </c>
      <c r="V56" s="180">
        <f t="shared" ref="V56" si="444">IF(EXACT(H56,P56),1,0)</f>
        <v>1</v>
      </c>
      <c r="W56" s="264">
        <f t="shared" si="32"/>
        <v>1</v>
      </c>
      <c r="X56" s="257">
        <f t="shared" si="33"/>
        <v>0</v>
      </c>
      <c r="Y56" s="258">
        <f t="shared" si="34"/>
        <v>0</v>
      </c>
      <c r="AB56" s="320" t="s">
        <v>352</v>
      </c>
      <c r="AC56" s="298" t="s">
        <v>353</v>
      </c>
      <c r="AD56" s="321"/>
      <c r="AE56" s="322"/>
      <c r="AF56" s="323"/>
      <c r="AG56" s="324"/>
      <c r="AH56" s="264">
        <f t="shared" si="35"/>
        <v>1</v>
      </c>
      <c r="AI56" s="264">
        <f t="shared" si="36"/>
        <v>1</v>
      </c>
      <c r="AJ56" s="264">
        <f t="shared" si="37"/>
        <v>1</v>
      </c>
      <c r="AK56" s="264">
        <f t="shared" si="38"/>
        <v>1</v>
      </c>
      <c r="AL56" s="180">
        <f t="shared" ref="AL56" si="445">IF(EXACT(X56,AF56),1,0)</f>
        <v>0</v>
      </c>
      <c r="AM56" s="180">
        <f t="shared" ref="AM56" si="446">IF(EXACT(Y56,AG56),1,0)</f>
        <v>0</v>
      </c>
      <c r="AN56" s="264">
        <f>PRODUCT(AH56:AK56)</f>
        <v>1</v>
      </c>
      <c r="AO56" s="257">
        <f t="shared" si="42"/>
        <v>0</v>
      </c>
      <c r="AP56" s="258">
        <f t="shared" si="43"/>
        <v>0</v>
      </c>
      <c r="AS56" s="320" t="s">
        <v>352</v>
      </c>
      <c r="AT56" s="298" t="s">
        <v>353</v>
      </c>
      <c r="AU56" s="321"/>
      <c r="AV56" s="322"/>
      <c r="AW56" s="323"/>
      <c r="AX56" s="324"/>
      <c r="AY56" s="264">
        <f t="shared" si="44"/>
        <v>1</v>
      </c>
      <c r="AZ56" s="264">
        <f t="shared" si="45"/>
        <v>1</v>
      </c>
      <c r="BA56" s="264">
        <f t="shared" si="46"/>
        <v>1</v>
      </c>
      <c r="BB56" s="264">
        <f t="shared" si="47"/>
        <v>1</v>
      </c>
      <c r="BC56" s="180">
        <f t="shared" ref="BC56" si="447">IF(EXACT(AO56,AW56),1,0)</f>
        <v>0</v>
      </c>
      <c r="BD56" s="180">
        <f t="shared" ref="BD56" si="448">IF(EXACT(AP56,AX56),1,0)</f>
        <v>0</v>
      </c>
      <c r="BE56" s="264">
        <f>PRODUCT(AY56:BB56)</f>
        <v>1</v>
      </c>
      <c r="BF56" s="257">
        <f t="shared" si="51"/>
        <v>0</v>
      </c>
      <c r="BG56" s="258">
        <f t="shared" si="52"/>
        <v>0</v>
      </c>
      <c r="BJ56" s="320" t="s">
        <v>352</v>
      </c>
      <c r="BK56" s="298" t="s">
        <v>353</v>
      </c>
      <c r="BL56" s="321"/>
      <c r="BM56" s="322"/>
      <c r="BN56" s="321"/>
      <c r="BO56" s="324"/>
      <c r="BP56" s="264">
        <f t="shared" si="53"/>
        <v>1</v>
      </c>
      <c r="BQ56" s="264">
        <f t="shared" si="54"/>
        <v>1</v>
      </c>
      <c r="BR56" s="264">
        <f t="shared" si="55"/>
        <v>1</v>
      </c>
      <c r="BS56" s="264">
        <f t="shared" si="56"/>
        <v>1</v>
      </c>
      <c r="BT56" s="180">
        <f t="shared" ref="BT56" si="449">IF(EXACT(BF56,BN56),1,0)</f>
        <v>0</v>
      </c>
      <c r="BU56" s="180">
        <f t="shared" ref="BU56" si="450">IF(EXACT(BG56,BO56),1,0)</f>
        <v>0</v>
      </c>
      <c r="BV56" s="264">
        <f>PRODUCT(BP56:BS56)</f>
        <v>1</v>
      </c>
      <c r="BW56" s="257">
        <f t="shared" si="60"/>
        <v>0</v>
      </c>
      <c r="BX56" s="258">
        <f t="shared" si="61"/>
        <v>0</v>
      </c>
      <c r="CA56" s="320" t="s">
        <v>352</v>
      </c>
      <c r="CB56" s="304" t="s">
        <v>353</v>
      </c>
      <c r="CC56" s="321"/>
      <c r="CD56" s="322"/>
      <c r="CE56" s="323"/>
      <c r="CF56" s="324"/>
      <c r="CG56" s="264">
        <f t="shared" si="62"/>
        <v>1</v>
      </c>
      <c r="CH56" s="264">
        <f t="shared" si="63"/>
        <v>1</v>
      </c>
      <c r="CI56" s="264">
        <f t="shared" si="64"/>
        <v>1</v>
      </c>
      <c r="CJ56" s="264">
        <f t="shared" si="65"/>
        <v>1</v>
      </c>
      <c r="CK56" s="180">
        <f t="shared" ref="CK56" si="451">IF(EXACT(BW56,CE56),1,0)</f>
        <v>0</v>
      </c>
      <c r="CL56" s="180">
        <f t="shared" ref="CL56" si="452">IF(EXACT(BX56,CF56),1,0)</f>
        <v>0</v>
      </c>
      <c r="CM56" s="264">
        <f>PRODUCT(CG56:CJ56)</f>
        <v>1</v>
      </c>
      <c r="CN56" s="257">
        <f t="shared" si="69"/>
        <v>0</v>
      </c>
      <c r="CO56" s="258">
        <f t="shared" si="70"/>
        <v>0</v>
      </c>
      <c r="CR56" s="320" t="s">
        <v>352</v>
      </c>
      <c r="CS56" s="298" t="s">
        <v>353</v>
      </c>
      <c r="CT56" s="321"/>
      <c r="CU56" s="322"/>
      <c r="CV56" s="323"/>
      <c r="CW56" s="324"/>
      <c r="CX56" s="264">
        <f t="shared" si="71"/>
        <v>1</v>
      </c>
      <c r="CY56" s="264">
        <f t="shared" si="72"/>
        <v>1</v>
      </c>
      <c r="CZ56" s="264">
        <f t="shared" si="73"/>
        <v>1</v>
      </c>
      <c r="DA56" s="264">
        <f t="shared" si="74"/>
        <v>1</v>
      </c>
      <c r="DB56" s="180">
        <f t="shared" ref="DB56" si="453">IF(EXACT(CN56,CV56),1,0)</f>
        <v>0</v>
      </c>
      <c r="DC56" s="180">
        <f t="shared" ref="DC56" si="454">IF(EXACT(CO56,CW56),1,0)</f>
        <v>0</v>
      </c>
      <c r="DD56" s="264">
        <f>PRODUCT(CX56:DA56)</f>
        <v>1</v>
      </c>
      <c r="DE56" s="257">
        <f t="shared" si="78"/>
        <v>0</v>
      </c>
      <c r="DF56" s="258">
        <f t="shared" si="79"/>
        <v>0</v>
      </c>
      <c r="DI56" s="326" t="s">
        <v>352</v>
      </c>
      <c r="DJ56" s="298" t="s">
        <v>353</v>
      </c>
      <c r="DK56" s="321"/>
      <c r="DL56" s="322"/>
      <c r="DM56" s="330"/>
      <c r="DN56" s="324"/>
      <c r="DO56" s="264">
        <f t="shared" si="80"/>
        <v>1</v>
      </c>
      <c r="DP56" s="264">
        <f t="shared" si="81"/>
        <v>1</v>
      </c>
      <c r="DQ56" s="264">
        <f t="shared" si="82"/>
        <v>1</v>
      </c>
      <c r="DR56" s="264">
        <f t="shared" si="83"/>
        <v>1</v>
      </c>
      <c r="DS56" s="180">
        <f t="shared" ref="DS56" si="455">IF(EXACT(DE56,DM56),1,0)</f>
        <v>0</v>
      </c>
      <c r="DT56" s="180">
        <f t="shared" ref="DT56" si="456">IF(EXACT(DF56,DN56),1,0)</f>
        <v>0</v>
      </c>
      <c r="DU56" s="264">
        <f>PRODUCT(DO56:DR56)</f>
        <v>1</v>
      </c>
      <c r="DV56" s="257">
        <f t="shared" si="87"/>
        <v>0</v>
      </c>
      <c r="DW56" s="258">
        <f t="shared" si="88"/>
        <v>0</v>
      </c>
      <c r="DZ56" s="320" t="s">
        <v>352</v>
      </c>
      <c r="EA56" s="298" t="s">
        <v>353</v>
      </c>
      <c r="EB56" s="321"/>
      <c r="EC56" s="322"/>
      <c r="ED56" s="323"/>
      <c r="EE56" s="324"/>
      <c r="EF56" s="264">
        <f t="shared" si="89"/>
        <v>1</v>
      </c>
      <c r="EG56" s="264">
        <f t="shared" si="90"/>
        <v>1</v>
      </c>
      <c r="EH56" s="264">
        <f t="shared" si="91"/>
        <v>1</v>
      </c>
      <c r="EI56" s="264">
        <f t="shared" si="92"/>
        <v>1</v>
      </c>
      <c r="EJ56" s="180">
        <f t="shared" ref="EJ56" si="457">IF(EXACT(DV56,ED56),1,0)</f>
        <v>0</v>
      </c>
      <c r="EK56" s="180">
        <f t="shared" ref="EK56" si="458">IF(EXACT(DW56,EE56),1,0)</f>
        <v>0</v>
      </c>
      <c r="EL56" s="264">
        <f>PRODUCT(EF56:EI56)</f>
        <v>1</v>
      </c>
      <c r="EM56" s="257">
        <f t="shared" si="96"/>
        <v>0</v>
      </c>
      <c r="EN56" s="258">
        <f t="shared" si="97"/>
        <v>0</v>
      </c>
      <c r="EQ56" s="320" t="s">
        <v>352</v>
      </c>
      <c r="ER56" s="298" t="s">
        <v>353</v>
      </c>
      <c r="ES56" s="321"/>
      <c r="ET56" s="322"/>
      <c r="EU56" s="323"/>
      <c r="EV56" s="324"/>
      <c r="EW56" s="264">
        <f t="shared" si="98"/>
        <v>1</v>
      </c>
      <c r="EX56" s="264">
        <f t="shared" si="99"/>
        <v>1</v>
      </c>
      <c r="EY56" s="264">
        <f t="shared" si="100"/>
        <v>1</v>
      </c>
      <c r="EZ56" s="264">
        <f t="shared" si="101"/>
        <v>1</v>
      </c>
      <c r="FA56" s="180">
        <f t="shared" ref="FA56" si="459">IF(EXACT(EM56,EU56),1,0)</f>
        <v>0</v>
      </c>
      <c r="FB56" s="180">
        <f t="shared" ref="FB56" si="460">IF(EXACT(EN56,EV56),1,0)</f>
        <v>0</v>
      </c>
      <c r="FC56" s="264">
        <f>PRODUCT(EW56:EZ56)</f>
        <v>1</v>
      </c>
      <c r="FD56" s="257">
        <f t="shared" si="105"/>
        <v>0</v>
      </c>
      <c r="FE56" s="258">
        <f t="shared" si="106"/>
        <v>0</v>
      </c>
      <c r="FH56" s="320" t="s">
        <v>352</v>
      </c>
      <c r="FI56" s="298" t="s">
        <v>353</v>
      </c>
      <c r="FJ56" s="321"/>
      <c r="FK56" s="322"/>
      <c r="FL56" s="323"/>
      <c r="FM56" s="324"/>
      <c r="FN56" s="264">
        <f t="shared" si="107"/>
        <v>1</v>
      </c>
      <c r="FO56" s="264">
        <f t="shared" si="108"/>
        <v>1</v>
      </c>
      <c r="FP56" s="264">
        <f t="shared" si="109"/>
        <v>1</v>
      </c>
      <c r="FQ56" s="264">
        <f t="shared" si="110"/>
        <v>1</v>
      </c>
      <c r="FR56" s="180">
        <f t="shared" ref="FR56" si="461">IF(EXACT(FD56,FL56),1,0)</f>
        <v>0</v>
      </c>
      <c r="FS56" s="180">
        <f t="shared" ref="FS56" si="462">IF(EXACT(FE56,FM56),1,0)</f>
        <v>0</v>
      </c>
      <c r="FT56" s="264">
        <f>PRODUCT(FN56:FQ56)</f>
        <v>1</v>
      </c>
      <c r="FU56" s="257">
        <f t="shared" si="114"/>
        <v>0</v>
      </c>
      <c r="FV56" s="258">
        <f t="shared" si="115"/>
        <v>0</v>
      </c>
      <c r="FY56" s="320" t="s">
        <v>352</v>
      </c>
      <c r="FZ56" s="298" t="s">
        <v>353</v>
      </c>
      <c r="GA56" s="321"/>
      <c r="GB56" s="322"/>
      <c r="GC56" s="323"/>
      <c r="GD56" s="324"/>
      <c r="GE56" s="264">
        <f t="shared" si="116"/>
        <v>1</v>
      </c>
      <c r="GF56" s="264">
        <f t="shared" si="117"/>
        <v>1</v>
      </c>
      <c r="GG56" s="264">
        <f t="shared" si="118"/>
        <v>1</v>
      </c>
      <c r="GH56" s="264">
        <f t="shared" si="119"/>
        <v>1</v>
      </c>
      <c r="GI56" s="180">
        <f t="shared" ref="GI56" si="463">IF(EXACT(FU56,GC56),1,0)</f>
        <v>0</v>
      </c>
      <c r="GJ56" s="180">
        <f t="shared" ref="GJ56" si="464">IF(EXACT(FV56,GD56),1,0)</f>
        <v>0</v>
      </c>
      <c r="GK56" s="264">
        <f>PRODUCT(GE56:GH56)</f>
        <v>1</v>
      </c>
      <c r="GL56" s="257">
        <f t="shared" si="123"/>
        <v>0</v>
      </c>
      <c r="GM56" s="258">
        <f t="shared" si="124"/>
        <v>0</v>
      </c>
      <c r="GP56" s="320" t="s">
        <v>352</v>
      </c>
      <c r="GQ56" s="298" t="s">
        <v>353</v>
      </c>
      <c r="GR56" s="321"/>
      <c r="GS56" s="322"/>
      <c r="GT56" s="323"/>
      <c r="GU56" s="324"/>
      <c r="GV56" s="264">
        <f t="shared" si="125"/>
        <v>1</v>
      </c>
      <c r="GW56" s="264">
        <f t="shared" si="126"/>
        <v>1</v>
      </c>
      <c r="GX56" s="264">
        <f t="shared" si="127"/>
        <v>1</v>
      </c>
      <c r="GY56" s="264">
        <f t="shared" si="128"/>
        <v>1</v>
      </c>
      <c r="GZ56" s="180">
        <f t="shared" ref="GZ56" si="465">IF(EXACT(GL56,GT56),1,0)</f>
        <v>0</v>
      </c>
      <c r="HA56" s="180">
        <f t="shared" ref="HA56" si="466">IF(EXACT(GM56,GU56),1,0)</f>
        <v>0</v>
      </c>
      <c r="HB56" s="264">
        <f>PRODUCT(GV56:GY56)</f>
        <v>1</v>
      </c>
      <c r="HC56" s="257">
        <f t="shared" si="132"/>
        <v>0</v>
      </c>
      <c r="HD56" s="258">
        <f t="shared" si="133"/>
        <v>0</v>
      </c>
      <c r="HG56" s="320" t="s">
        <v>352</v>
      </c>
      <c r="HH56" s="298" t="s">
        <v>353</v>
      </c>
      <c r="HI56" s="321"/>
      <c r="HJ56" s="322"/>
      <c r="HK56" s="323"/>
      <c r="HL56" s="324"/>
      <c r="HM56" s="264">
        <f t="shared" si="134"/>
        <v>1</v>
      </c>
      <c r="HN56" s="264">
        <f t="shared" si="135"/>
        <v>1</v>
      </c>
      <c r="HO56" s="264">
        <f t="shared" si="136"/>
        <v>1</v>
      </c>
      <c r="HP56" s="264">
        <f t="shared" si="137"/>
        <v>1</v>
      </c>
      <c r="HQ56" s="180">
        <f t="shared" ref="HQ56" si="467">IF(EXACT(HC56,HK56),1,0)</f>
        <v>0</v>
      </c>
      <c r="HR56" s="180">
        <f t="shared" ref="HR56" si="468">IF(EXACT(HD56,HL56),1,0)</f>
        <v>0</v>
      </c>
      <c r="HS56" s="264">
        <f>PRODUCT(HM56:HP56)</f>
        <v>1</v>
      </c>
      <c r="HT56" s="257">
        <f t="shared" si="141"/>
        <v>0</v>
      </c>
      <c r="HU56" s="258">
        <f t="shared" si="142"/>
        <v>0</v>
      </c>
    </row>
    <row r="57" spans="3:229" ht="50.25" customHeight="1" outlineLevel="2">
      <c r="C57" s="305" t="s">
        <v>354</v>
      </c>
      <c r="D57" s="332" t="s">
        <v>355</v>
      </c>
      <c r="E57" s="307" t="s">
        <v>155</v>
      </c>
      <c r="F57" s="307">
        <v>1</v>
      </c>
      <c r="G57" s="308">
        <v>0</v>
      </c>
      <c r="H57" s="309">
        <f t="shared" si="0"/>
        <v>0</v>
      </c>
      <c r="K57" s="305" t="s">
        <v>354</v>
      </c>
      <c r="L57" s="332" t="s">
        <v>355</v>
      </c>
      <c r="M57" s="307" t="s">
        <v>155</v>
      </c>
      <c r="N57" s="307">
        <v>1</v>
      </c>
      <c r="O57" s="308">
        <v>2220600</v>
      </c>
      <c r="P57" s="310">
        <f t="shared" si="1"/>
        <v>2220600</v>
      </c>
      <c r="Q57" s="180">
        <f t="shared" si="26"/>
        <v>1</v>
      </c>
      <c r="R57" s="180">
        <f t="shared" si="27"/>
        <v>1</v>
      </c>
      <c r="S57" s="180">
        <f t="shared" si="28"/>
        <v>1</v>
      </c>
      <c r="T57" s="180">
        <f t="shared" si="29"/>
        <v>1</v>
      </c>
      <c r="U57" s="264">
        <f t="shared" si="30"/>
        <v>1</v>
      </c>
      <c r="V57" s="264">
        <f t="shared" si="31"/>
        <v>1</v>
      </c>
      <c r="W57" s="264">
        <f t="shared" si="32"/>
        <v>1</v>
      </c>
      <c r="X57" s="257">
        <f t="shared" si="33"/>
        <v>2220600</v>
      </c>
      <c r="Y57" s="258">
        <f t="shared" si="34"/>
        <v>0</v>
      </c>
      <c r="AB57" s="305" t="s">
        <v>354</v>
      </c>
      <c r="AC57" s="332" t="s">
        <v>355</v>
      </c>
      <c r="AD57" s="307" t="s">
        <v>155</v>
      </c>
      <c r="AE57" s="307">
        <v>1</v>
      </c>
      <c r="AF57" s="308">
        <v>420000</v>
      </c>
      <c r="AG57" s="309">
        <f t="shared" si="2"/>
        <v>420000</v>
      </c>
      <c r="AH57" s="264">
        <f t="shared" si="35"/>
        <v>1</v>
      </c>
      <c r="AI57" s="264">
        <f t="shared" si="36"/>
        <v>1</v>
      </c>
      <c r="AJ57" s="264">
        <f t="shared" si="37"/>
        <v>1</v>
      </c>
      <c r="AK57" s="264">
        <f t="shared" si="38"/>
        <v>1</v>
      </c>
      <c r="AL57" s="264">
        <f t="shared" ref="AL57:AL76" si="469">IF(AF57&lt;=0,0,1)</f>
        <v>1</v>
      </c>
      <c r="AM57" s="264">
        <f t="shared" ref="AM57:AM76" si="470">IF(AG57&lt;=0,0,1)</f>
        <v>1</v>
      </c>
      <c r="AN57" s="264">
        <f t="shared" si="41"/>
        <v>1</v>
      </c>
      <c r="AO57" s="257">
        <f t="shared" si="42"/>
        <v>420000</v>
      </c>
      <c r="AP57" s="258">
        <f t="shared" si="43"/>
        <v>0</v>
      </c>
      <c r="AS57" s="305" t="s">
        <v>354</v>
      </c>
      <c r="AT57" s="332" t="s">
        <v>355</v>
      </c>
      <c r="AU57" s="307" t="s">
        <v>155</v>
      </c>
      <c r="AV57" s="307">
        <v>1</v>
      </c>
      <c r="AW57" s="308">
        <v>450000</v>
      </c>
      <c r="AX57" s="309">
        <f t="shared" si="4"/>
        <v>450000</v>
      </c>
      <c r="AY57" s="264">
        <f t="shared" si="44"/>
        <v>1</v>
      </c>
      <c r="AZ57" s="264">
        <f t="shared" si="45"/>
        <v>1</v>
      </c>
      <c r="BA57" s="264">
        <f t="shared" si="46"/>
        <v>1</v>
      </c>
      <c r="BB57" s="264">
        <f t="shared" si="47"/>
        <v>1</v>
      </c>
      <c r="BC57" s="264">
        <f t="shared" ref="BC57:BC76" si="471">IF(AW57&lt;=0,0,1)</f>
        <v>1</v>
      </c>
      <c r="BD57" s="264">
        <f t="shared" ref="BD57:BD76" si="472">IF(AX57&lt;=0,0,1)</f>
        <v>1</v>
      </c>
      <c r="BE57" s="264">
        <f t="shared" si="50"/>
        <v>1</v>
      </c>
      <c r="BF57" s="257">
        <f t="shared" si="51"/>
        <v>450000</v>
      </c>
      <c r="BG57" s="258">
        <f t="shared" si="52"/>
        <v>0</v>
      </c>
      <c r="BJ57" s="305" t="s">
        <v>354</v>
      </c>
      <c r="BK57" s="332" t="s">
        <v>355</v>
      </c>
      <c r="BL57" s="307" t="s">
        <v>155</v>
      </c>
      <c r="BM57" s="307">
        <v>1</v>
      </c>
      <c r="BN57" s="308">
        <v>2216000</v>
      </c>
      <c r="BO57" s="309">
        <f t="shared" si="6"/>
        <v>2216000</v>
      </c>
      <c r="BP57" s="264">
        <f t="shared" si="53"/>
        <v>1</v>
      </c>
      <c r="BQ57" s="264">
        <f t="shared" si="54"/>
        <v>1</v>
      </c>
      <c r="BR57" s="264">
        <f t="shared" si="55"/>
        <v>1</v>
      </c>
      <c r="BS57" s="264">
        <f t="shared" si="56"/>
        <v>1</v>
      </c>
      <c r="BT57" s="264">
        <f t="shared" ref="BT57:BT76" si="473">IF(BN57&lt;=0,0,1)</f>
        <v>1</v>
      </c>
      <c r="BU57" s="264">
        <f t="shared" ref="BU57:BU76" si="474">IF(BO57&lt;=0,0,1)</f>
        <v>1</v>
      </c>
      <c r="BV57" s="264">
        <f t="shared" ref="BV57:BV76" si="475">PRODUCT(BP57:BU57)</f>
        <v>1</v>
      </c>
      <c r="BW57" s="257">
        <f t="shared" si="60"/>
        <v>2216000</v>
      </c>
      <c r="BX57" s="258">
        <f t="shared" si="61"/>
        <v>0</v>
      </c>
      <c r="CA57" s="305" t="s">
        <v>354</v>
      </c>
      <c r="CB57" s="332" t="s">
        <v>355</v>
      </c>
      <c r="CC57" s="307" t="s">
        <v>155</v>
      </c>
      <c r="CD57" s="307">
        <v>1</v>
      </c>
      <c r="CE57" s="308">
        <v>671500</v>
      </c>
      <c r="CF57" s="309">
        <f t="shared" si="8"/>
        <v>671500</v>
      </c>
      <c r="CG57" s="264">
        <f t="shared" si="62"/>
        <v>1</v>
      </c>
      <c r="CH57" s="264">
        <f t="shared" si="63"/>
        <v>1</v>
      </c>
      <c r="CI57" s="264">
        <f t="shared" si="64"/>
        <v>1</v>
      </c>
      <c r="CJ57" s="264">
        <f t="shared" si="65"/>
        <v>1</v>
      </c>
      <c r="CK57" s="264">
        <f t="shared" ref="CK57:CK76" si="476">IF(CE57&lt;=0,0,1)</f>
        <v>1</v>
      </c>
      <c r="CL57" s="264">
        <f t="shared" ref="CL57:CL76" si="477">IF(CF57&lt;=0,0,1)</f>
        <v>1</v>
      </c>
      <c r="CM57" s="264">
        <f t="shared" ref="CM57:CM76" si="478">PRODUCT(CG57:CL57)</f>
        <v>1</v>
      </c>
      <c r="CN57" s="257">
        <f t="shared" si="69"/>
        <v>671500</v>
      </c>
      <c r="CO57" s="258">
        <f t="shared" si="70"/>
        <v>0</v>
      </c>
      <c r="CR57" s="305" t="s">
        <v>354</v>
      </c>
      <c r="CS57" s="332" t="s">
        <v>355</v>
      </c>
      <c r="CT57" s="307" t="s">
        <v>155</v>
      </c>
      <c r="CU57" s="307">
        <v>1</v>
      </c>
      <c r="CV57" s="308">
        <v>785000</v>
      </c>
      <c r="CW57" s="309">
        <f t="shared" si="10"/>
        <v>785000</v>
      </c>
      <c r="CX57" s="264">
        <f t="shared" si="71"/>
        <v>1</v>
      </c>
      <c r="CY57" s="264">
        <f t="shared" si="72"/>
        <v>1</v>
      </c>
      <c r="CZ57" s="264">
        <f t="shared" si="73"/>
        <v>1</v>
      </c>
      <c r="DA57" s="264">
        <f t="shared" si="74"/>
        <v>1</v>
      </c>
      <c r="DB57" s="264">
        <f t="shared" ref="DB57:DB76" si="479">IF(CV57&lt;=0,0,1)</f>
        <v>1</v>
      </c>
      <c r="DC57" s="264">
        <f t="shared" ref="DC57:DC76" si="480">IF(CW57&lt;=0,0,1)</f>
        <v>1</v>
      </c>
      <c r="DD57" s="264">
        <f t="shared" ref="DD57:DD76" si="481">PRODUCT(CX57:DC57)</f>
        <v>1</v>
      </c>
      <c r="DE57" s="257">
        <f t="shared" si="78"/>
        <v>785000</v>
      </c>
      <c r="DF57" s="258">
        <f t="shared" si="79"/>
        <v>0</v>
      </c>
      <c r="DI57" s="311" t="s">
        <v>354</v>
      </c>
      <c r="DJ57" s="332" t="s">
        <v>355</v>
      </c>
      <c r="DK57" s="307" t="s">
        <v>155</v>
      </c>
      <c r="DL57" s="307">
        <v>1</v>
      </c>
      <c r="DM57" s="313">
        <v>1650000</v>
      </c>
      <c r="DN57" s="309">
        <f t="shared" ref="DN57:DN76" si="482">+ROUND(DL57*DM57,0)</f>
        <v>1650000</v>
      </c>
      <c r="DO57" s="264">
        <f t="shared" si="80"/>
        <v>1</v>
      </c>
      <c r="DP57" s="264">
        <f t="shared" si="81"/>
        <v>1</v>
      </c>
      <c r="DQ57" s="264">
        <f t="shared" si="82"/>
        <v>1</v>
      </c>
      <c r="DR57" s="264">
        <f t="shared" si="83"/>
        <v>1</v>
      </c>
      <c r="DS57" s="264">
        <f t="shared" ref="DS57:DS76" si="483">IF(DM57&lt;=0,0,1)</f>
        <v>1</v>
      </c>
      <c r="DT57" s="264">
        <f t="shared" ref="DT57:DT76" si="484">IF(DN57&lt;=0,0,1)</f>
        <v>1</v>
      </c>
      <c r="DU57" s="264">
        <f t="shared" ref="DU57:DU76" si="485">PRODUCT(DO57:DT57)</f>
        <v>1</v>
      </c>
      <c r="DV57" s="257">
        <f t="shared" si="87"/>
        <v>1650000</v>
      </c>
      <c r="DW57" s="258">
        <f t="shared" si="88"/>
        <v>0</v>
      </c>
      <c r="DZ57" s="305" t="s">
        <v>354</v>
      </c>
      <c r="EA57" s="332" t="s">
        <v>355</v>
      </c>
      <c r="EB57" s="307" t="s">
        <v>155</v>
      </c>
      <c r="EC57" s="307">
        <v>1</v>
      </c>
      <c r="ED57" s="308">
        <v>1200000</v>
      </c>
      <c r="EE57" s="309">
        <f t="shared" si="14"/>
        <v>1200000</v>
      </c>
      <c r="EF57" s="264">
        <f t="shared" si="89"/>
        <v>1</v>
      </c>
      <c r="EG57" s="264">
        <f t="shared" si="90"/>
        <v>1</v>
      </c>
      <c r="EH57" s="264">
        <f t="shared" si="91"/>
        <v>1</v>
      </c>
      <c r="EI57" s="264">
        <f t="shared" si="92"/>
        <v>1</v>
      </c>
      <c r="EJ57" s="264">
        <f t="shared" ref="EJ57:EJ76" si="486">IF(ED57&lt;=0,0,1)</f>
        <v>1</v>
      </c>
      <c r="EK57" s="264">
        <f t="shared" ref="EK57:EK76" si="487">IF(EE57&lt;=0,0,1)</f>
        <v>1</v>
      </c>
      <c r="EL57" s="264">
        <f t="shared" ref="EL57:EL76" si="488">PRODUCT(EF57:EK57)</f>
        <v>1</v>
      </c>
      <c r="EM57" s="257">
        <f t="shared" si="96"/>
        <v>1200000</v>
      </c>
      <c r="EN57" s="258">
        <f t="shared" si="97"/>
        <v>0</v>
      </c>
      <c r="EQ57" s="305" t="s">
        <v>354</v>
      </c>
      <c r="ER57" s="332" t="s">
        <v>355</v>
      </c>
      <c r="ES57" s="307" t="s">
        <v>155</v>
      </c>
      <c r="ET57" s="307">
        <v>1</v>
      </c>
      <c r="EU57" s="308">
        <v>3180000</v>
      </c>
      <c r="EV57" s="309">
        <f t="shared" si="16"/>
        <v>3180000</v>
      </c>
      <c r="EW57" s="264">
        <f t="shared" si="98"/>
        <v>1</v>
      </c>
      <c r="EX57" s="264">
        <f t="shared" si="99"/>
        <v>1</v>
      </c>
      <c r="EY57" s="264">
        <f t="shared" si="100"/>
        <v>1</v>
      </c>
      <c r="EZ57" s="264">
        <f t="shared" si="101"/>
        <v>1</v>
      </c>
      <c r="FA57" s="264">
        <f t="shared" ref="FA57:FA76" si="489">IF(EU57&lt;=0,0,1)</f>
        <v>1</v>
      </c>
      <c r="FB57" s="264">
        <f t="shared" ref="FB57:FB76" si="490">IF(EV57&lt;=0,0,1)</f>
        <v>1</v>
      </c>
      <c r="FC57" s="264">
        <f t="shared" ref="FC57:FC76" si="491">PRODUCT(EW57:FB57)</f>
        <v>1</v>
      </c>
      <c r="FD57" s="257">
        <f t="shared" si="105"/>
        <v>3180000</v>
      </c>
      <c r="FE57" s="258">
        <f t="shared" si="106"/>
        <v>0</v>
      </c>
      <c r="FH57" s="305" t="s">
        <v>354</v>
      </c>
      <c r="FI57" s="332" t="s">
        <v>355</v>
      </c>
      <c r="FJ57" s="307" t="s">
        <v>155</v>
      </c>
      <c r="FK57" s="307">
        <v>1</v>
      </c>
      <c r="FL57" s="308">
        <v>3050000</v>
      </c>
      <c r="FM57" s="309">
        <f t="shared" si="18"/>
        <v>3050000</v>
      </c>
      <c r="FN57" s="264">
        <f t="shared" si="107"/>
        <v>1</v>
      </c>
      <c r="FO57" s="264">
        <f t="shared" si="108"/>
        <v>1</v>
      </c>
      <c r="FP57" s="264">
        <f t="shared" si="109"/>
        <v>1</v>
      </c>
      <c r="FQ57" s="264">
        <f t="shared" si="110"/>
        <v>1</v>
      </c>
      <c r="FR57" s="264">
        <f t="shared" ref="FR57:FR76" si="492">IF(FL57&lt;=0,0,1)</f>
        <v>1</v>
      </c>
      <c r="FS57" s="264">
        <f t="shared" ref="FS57:FS76" si="493">IF(FM57&lt;=0,0,1)</f>
        <v>1</v>
      </c>
      <c r="FT57" s="264">
        <f t="shared" ref="FT57:FT76" si="494">PRODUCT(FN57:FS57)</f>
        <v>1</v>
      </c>
      <c r="FU57" s="257">
        <f t="shared" si="114"/>
        <v>3050000</v>
      </c>
      <c r="FV57" s="258">
        <f t="shared" si="115"/>
        <v>0</v>
      </c>
      <c r="FY57" s="305" t="s">
        <v>354</v>
      </c>
      <c r="FZ57" s="332" t="s">
        <v>355</v>
      </c>
      <c r="GA57" s="307" t="s">
        <v>155</v>
      </c>
      <c r="GB57" s="307">
        <v>1</v>
      </c>
      <c r="GC57" s="308">
        <v>900000</v>
      </c>
      <c r="GD57" s="309">
        <f t="shared" si="20"/>
        <v>900000</v>
      </c>
      <c r="GE57" s="264">
        <f t="shared" si="116"/>
        <v>1</v>
      </c>
      <c r="GF57" s="264">
        <f t="shared" si="117"/>
        <v>1</v>
      </c>
      <c r="GG57" s="264">
        <f t="shared" si="118"/>
        <v>1</v>
      </c>
      <c r="GH57" s="264">
        <f t="shared" si="119"/>
        <v>1</v>
      </c>
      <c r="GI57" s="264">
        <f t="shared" ref="GI57:GI76" si="495">IF(GC57&lt;=0,0,1)</f>
        <v>1</v>
      </c>
      <c r="GJ57" s="264">
        <f t="shared" ref="GJ57:GJ76" si="496">IF(GD57&lt;=0,0,1)</f>
        <v>1</v>
      </c>
      <c r="GK57" s="264">
        <f t="shared" ref="GK57:GK76" si="497">PRODUCT(GE57:GJ57)</f>
        <v>1</v>
      </c>
      <c r="GL57" s="257">
        <f t="shared" si="123"/>
        <v>900000</v>
      </c>
      <c r="GM57" s="258">
        <f t="shared" si="124"/>
        <v>0</v>
      </c>
      <c r="GP57" s="305" t="s">
        <v>354</v>
      </c>
      <c r="GQ57" s="332" t="s">
        <v>355</v>
      </c>
      <c r="GR57" s="307" t="s">
        <v>155</v>
      </c>
      <c r="GS57" s="307">
        <v>1</v>
      </c>
      <c r="GT57" s="308">
        <v>3000000</v>
      </c>
      <c r="GU57" s="309">
        <f t="shared" si="22"/>
        <v>3000000</v>
      </c>
      <c r="GV57" s="264">
        <f t="shared" si="125"/>
        <v>1</v>
      </c>
      <c r="GW57" s="264">
        <f t="shared" si="126"/>
        <v>1</v>
      </c>
      <c r="GX57" s="264">
        <f t="shared" si="127"/>
        <v>1</v>
      </c>
      <c r="GY57" s="264">
        <f t="shared" si="128"/>
        <v>1</v>
      </c>
      <c r="GZ57" s="264">
        <f t="shared" ref="GZ57:GZ76" si="498">IF(GT57&lt;=0,0,1)</f>
        <v>1</v>
      </c>
      <c r="HA57" s="264">
        <f t="shared" ref="HA57:HA76" si="499">IF(GU57&lt;=0,0,1)</f>
        <v>1</v>
      </c>
      <c r="HB57" s="264">
        <f t="shared" ref="HB57:HB76" si="500">PRODUCT(GV57:HA57)</f>
        <v>1</v>
      </c>
      <c r="HC57" s="257">
        <f t="shared" si="132"/>
        <v>3000000</v>
      </c>
      <c r="HD57" s="258">
        <f t="shared" si="133"/>
        <v>0</v>
      </c>
      <c r="HG57" s="305" t="s">
        <v>354</v>
      </c>
      <c r="HH57" s="332" t="s">
        <v>355</v>
      </c>
      <c r="HI57" s="307" t="s">
        <v>155</v>
      </c>
      <c r="HJ57" s="307">
        <v>1</v>
      </c>
      <c r="HK57" s="308">
        <v>516300</v>
      </c>
      <c r="HL57" s="309">
        <f t="shared" si="24"/>
        <v>516300</v>
      </c>
      <c r="HM57" s="264">
        <f t="shared" si="134"/>
        <v>1</v>
      </c>
      <c r="HN57" s="264">
        <f t="shared" si="135"/>
        <v>1</v>
      </c>
      <c r="HO57" s="264">
        <f t="shared" si="136"/>
        <v>1</v>
      </c>
      <c r="HP57" s="264">
        <f t="shared" si="137"/>
        <v>1</v>
      </c>
      <c r="HQ57" s="264">
        <f t="shared" ref="HQ57:HQ76" si="501">IF(HK57&lt;=0,0,1)</f>
        <v>1</v>
      </c>
      <c r="HR57" s="264">
        <f t="shared" ref="HR57:HR76" si="502">IF(HL57&lt;=0,0,1)</f>
        <v>1</v>
      </c>
      <c r="HS57" s="264">
        <f t="shared" ref="HS57:HS76" si="503">PRODUCT(HM57:HR57)</f>
        <v>1</v>
      </c>
      <c r="HT57" s="257">
        <f t="shared" si="141"/>
        <v>516300</v>
      </c>
      <c r="HU57" s="258">
        <f t="shared" si="142"/>
        <v>0</v>
      </c>
    </row>
    <row r="58" spans="3:229" ht="66.75" customHeight="1" outlineLevel="2">
      <c r="C58" s="305" t="s">
        <v>356</v>
      </c>
      <c r="D58" s="332" t="s">
        <v>357</v>
      </c>
      <c r="E58" s="307" t="s">
        <v>155</v>
      </c>
      <c r="F58" s="307">
        <v>1</v>
      </c>
      <c r="G58" s="308">
        <v>0</v>
      </c>
      <c r="H58" s="309">
        <f t="shared" si="0"/>
        <v>0</v>
      </c>
      <c r="K58" s="305" t="s">
        <v>356</v>
      </c>
      <c r="L58" s="332" t="s">
        <v>357</v>
      </c>
      <c r="M58" s="307" t="s">
        <v>155</v>
      </c>
      <c r="N58" s="307">
        <v>1</v>
      </c>
      <c r="O58" s="308">
        <v>2220600</v>
      </c>
      <c r="P58" s="310">
        <f t="shared" si="1"/>
        <v>2220600</v>
      </c>
      <c r="Q58" s="180">
        <f t="shared" si="26"/>
        <v>1</v>
      </c>
      <c r="R58" s="180">
        <f t="shared" si="27"/>
        <v>1</v>
      </c>
      <c r="S58" s="180">
        <f t="shared" si="28"/>
        <v>1</v>
      </c>
      <c r="T58" s="180">
        <f t="shared" si="29"/>
        <v>1</v>
      </c>
      <c r="U58" s="264">
        <f t="shared" si="30"/>
        <v>1</v>
      </c>
      <c r="V58" s="264">
        <f t="shared" si="31"/>
        <v>1</v>
      </c>
      <c r="W58" s="264">
        <f t="shared" si="32"/>
        <v>1</v>
      </c>
      <c r="X58" s="257">
        <f t="shared" si="33"/>
        <v>2220600</v>
      </c>
      <c r="Y58" s="258">
        <f t="shared" si="34"/>
        <v>0</v>
      </c>
      <c r="AB58" s="305" t="s">
        <v>356</v>
      </c>
      <c r="AC58" s="332" t="s">
        <v>357</v>
      </c>
      <c r="AD58" s="307" t="s">
        <v>155</v>
      </c>
      <c r="AE58" s="307">
        <v>1</v>
      </c>
      <c r="AF58" s="308">
        <v>405000</v>
      </c>
      <c r="AG58" s="309">
        <f t="shared" si="2"/>
        <v>405000</v>
      </c>
      <c r="AH58" s="264">
        <f t="shared" si="35"/>
        <v>1</v>
      </c>
      <c r="AI58" s="264">
        <f t="shared" si="36"/>
        <v>1</v>
      </c>
      <c r="AJ58" s="264">
        <f t="shared" si="37"/>
        <v>1</v>
      </c>
      <c r="AK58" s="264">
        <f t="shared" si="38"/>
        <v>1</v>
      </c>
      <c r="AL58" s="264">
        <f t="shared" si="469"/>
        <v>1</v>
      </c>
      <c r="AM58" s="264">
        <f t="shared" si="470"/>
        <v>1</v>
      </c>
      <c r="AN58" s="264">
        <f t="shared" si="41"/>
        <v>1</v>
      </c>
      <c r="AO58" s="257">
        <f t="shared" si="42"/>
        <v>405000</v>
      </c>
      <c r="AP58" s="258">
        <f t="shared" si="43"/>
        <v>0</v>
      </c>
      <c r="AS58" s="305" t="s">
        <v>356</v>
      </c>
      <c r="AT58" s="332" t="s">
        <v>357</v>
      </c>
      <c r="AU58" s="307" t="s">
        <v>155</v>
      </c>
      <c r="AV58" s="307">
        <v>1</v>
      </c>
      <c r="AW58" s="308">
        <v>520000</v>
      </c>
      <c r="AX58" s="309">
        <f t="shared" si="4"/>
        <v>520000</v>
      </c>
      <c r="AY58" s="264">
        <f t="shared" si="44"/>
        <v>1</v>
      </c>
      <c r="AZ58" s="264">
        <f t="shared" si="45"/>
        <v>1</v>
      </c>
      <c r="BA58" s="264">
        <f t="shared" si="46"/>
        <v>1</v>
      </c>
      <c r="BB58" s="264">
        <f t="shared" si="47"/>
        <v>1</v>
      </c>
      <c r="BC58" s="264">
        <f t="shared" si="471"/>
        <v>1</v>
      </c>
      <c r="BD58" s="264">
        <f t="shared" si="472"/>
        <v>1</v>
      </c>
      <c r="BE58" s="264">
        <f t="shared" si="50"/>
        <v>1</v>
      </c>
      <c r="BF58" s="257">
        <f t="shared" si="51"/>
        <v>520000</v>
      </c>
      <c r="BG58" s="258">
        <f t="shared" si="52"/>
        <v>0</v>
      </c>
      <c r="BJ58" s="305" t="s">
        <v>356</v>
      </c>
      <c r="BK58" s="332" t="s">
        <v>357</v>
      </c>
      <c r="BL58" s="307" t="s">
        <v>155</v>
      </c>
      <c r="BM58" s="307">
        <v>1</v>
      </c>
      <c r="BN58" s="308">
        <v>2216000</v>
      </c>
      <c r="BO58" s="309">
        <f t="shared" si="6"/>
        <v>2216000</v>
      </c>
      <c r="BP58" s="264">
        <f t="shared" si="53"/>
        <v>1</v>
      </c>
      <c r="BQ58" s="264">
        <f t="shared" si="54"/>
        <v>1</v>
      </c>
      <c r="BR58" s="264">
        <f t="shared" si="55"/>
        <v>1</v>
      </c>
      <c r="BS58" s="264">
        <f t="shared" si="56"/>
        <v>1</v>
      </c>
      <c r="BT58" s="264">
        <f t="shared" si="473"/>
        <v>1</v>
      </c>
      <c r="BU58" s="264">
        <f t="shared" si="474"/>
        <v>1</v>
      </c>
      <c r="BV58" s="264">
        <f t="shared" si="475"/>
        <v>1</v>
      </c>
      <c r="BW58" s="257">
        <f t="shared" si="60"/>
        <v>2216000</v>
      </c>
      <c r="BX58" s="258">
        <f t="shared" si="61"/>
        <v>0</v>
      </c>
      <c r="CA58" s="305" t="s">
        <v>356</v>
      </c>
      <c r="CB58" s="332" t="s">
        <v>357</v>
      </c>
      <c r="CC58" s="307" t="s">
        <v>155</v>
      </c>
      <c r="CD58" s="307">
        <v>1</v>
      </c>
      <c r="CE58" s="308">
        <v>647800</v>
      </c>
      <c r="CF58" s="309">
        <f t="shared" si="8"/>
        <v>647800</v>
      </c>
      <c r="CG58" s="264">
        <f t="shared" si="62"/>
        <v>1</v>
      </c>
      <c r="CH58" s="264">
        <f t="shared" si="63"/>
        <v>1</v>
      </c>
      <c r="CI58" s="264">
        <f t="shared" si="64"/>
        <v>1</v>
      </c>
      <c r="CJ58" s="264">
        <f t="shared" si="65"/>
        <v>1</v>
      </c>
      <c r="CK58" s="264">
        <f t="shared" si="476"/>
        <v>1</v>
      </c>
      <c r="CL58" s="264">
        <f t="shared" si="477"/>
        <v>1</v>
      </c>
      <c r="CM58" s="264">
        <f t="shared" si="478"/>
        <v>1</v>
      </c>
      <c r="CN58" s="257">
        <f t="shared" si="69"/>
        <v>647800</v>
      </c>
      <c r="CO58" s="258">
        <f t="shared" si="70"/>
        <v>0</v>
      </c>
      <c r="CR58" s="305" t="s">
        <v>356</v>
      </c>
      <c r="CS58" s="332" t="s">
        <v>357</v>
      </c>
      <c r="CT58" s="307" t="s">
        <v>155</v>
      </c>
      <c r="CU58" s="307">
        <v>1</v>
      </c>
      <c r="CV58" s="308">
        <v>725000</v>
      </c>
      <c r="CW58" s="309">
        <f t="shared" si="10"/>
        <v>725000</v>
      </c>
      <c r="CX58" s="264">
        <f t="shared" si="71"/>
        <v>1</v>
      </c>
      <c r="CY58" s="264">
        <f t="shared" si="72"/>
        <v>1</v>
      </c>
      <c r="CZ58" s="264">
        <f t="shared" si="73"/>
        <v>1</v>
      </c>
      <c r="DA58" s="264">
        <f t="shared" si="74"/>
        <v>1</v>
      </c>
      <c r="DB58" s="264">
        <f t="shared" si="479"/>
        <v>1</v>
      </c>
      <c r="DC58" s="264">
        <f t="shared" si="480"/>
        <v>1</v>
      </c>
      <c r="DD58" s="264">
        <f t="shared" si="481"/>
        <v>1</v>
      </c>
      <c r="DE58" s="257">
        <f t="shared" si="78"/>
        <v>725000</v>
      </c>
      <c r="DF58" s="258">
        <f t="shared" si="79"/>
        <v>0</v>
      </c>
      <c r="DI58" s="311" t="s">
        <v>356</v>
      </c>
      <c r="DJ58" s="332" t="s">
        <v>357</v>
      </c>
      <c r="DK58" s="307" t="s">
        <v>155</v>
      </c>
      <c r="DL58" s="307">
        <v>1</v>
      </c>
      <c r="DM58" s="313">
        <v>1550000</v>
      </c>
      <c r="DN58" s="309">
        <f t="shared" si="482"/>
        <v>1550000</v>
      </c>
      <c r="DO58" s="264">
        <f t="shared" si="80"/>
        <v>1</v>
      </c>
      <c r="DP58" s="264">
        <f t="shared" si="81"/>
        <v>1</v>
      </c>
      <c r="DQ58" s="264">
        <f t="shared" si="82"/>
        <v>1</v>
      </c>
      <c r="DR58" s="264">
        <f t="shared" si="83"/>
        <v>1</v>
      </c>
      <c r="DS58" s="264">
        <f t="shared" si="483"/>
        <v>1</v>
      </c>
      <c r="DT58" s="264">
        <f t="shared" si="484"/>
        <v>1</v>
      </c>
      <c r="DU58" s="264">
        <f t="shared" si="485"/>
        <v>1</v>
      </c>
      <c r="DV58" s="257">
        <f t="shared" si="87"/>
        <v>1550000</v>
      </c>
      <c r="DW58" s="258">
        <f t="shared" si="88"/>
        <v>0</v>
      </c>
      <c r="DZ58" s="305" t="s">
        <v>356</v>
      </c>
      <c r="EA58" s="332" t="s">
        <v>357</v>
      </c>
      <c r="EB58" s="307" t="s">
        <v>155</v>
      </c>
      <c r="EC58" s="307">
        <v>1</v>
      </c>
      <c r="ED58" s="308">
        <v>1100000</v>
      </c>
      <c r="EE58" s="309">
        <f t="shared" si="14"/>
        <v>1100000</v>
      </c>
      <c r="EF58" s="264">
        <f t="shared" si="89"/>
        <v>1</v>
      </c>
      <c r="EG58" s="264">
        <f t="shared" si="90"/>
        <v>1</v>
      </c>
      <c r="EH58" s="264">
        <f t="shared" si="91"/>
        <v>1</v>
      </c>
      <c r="EI58" s="264">
        <f t="shared" si="92"/>
        <v>1</v>
      </c>
      <c r="EJ58" s="264">
        <f t="shared" si="486"/>
        <v>1</v>
      </c>
      <c r="EK58" s="264">
        <f t="shared" si="487"/>
        <v>1</v>
      </c>
      <c r="EL58" s="264">
        <f t="shared" si="488"/>
        <v>1</v>
      </c>
      <c r="EM58" s="257">
        <f t="shared" si="96"/>
        <v>1100000</v>
      </c>
      <c r="EN58" s="258">
        <f t="shared" si="97"/>
        <v>0</v>
      </c>
      <c r="EQ58" s="305" t="s">
        <v>356</v>
      </c>
      <c r="ER58" s="332" t="s">
        <v>357</v>
      </c>
      <c r="ES58" s="307" t="s">
        <v>155</v>
      </c>
      <c r="ET58" s="307">
        <v>1</v>
      </c>
      <c r="EU58" s="308">
        <v>2025000</v>
      </c>
      <c r="EV58" s="309">
        <f t="shared" si="16"/>
        <v>2025000</v>
      </c>
      <c r="EW58" s="264">
        <f t="shared" si="98"/>
        <v>1</v>
      </c>
      <c r="EX58" s="264">
        <f t="shared" si="99"/>
        <v>1</v>
      </c>
      <c r="EY58" s="264">
        <f t="shared" si="100"/>
        <v>1</v>
      </c>
      <c r="EZ58" s="264">
        <f t="shared" si="101"/>
        <v>1</v>
      </c>
      <c r="FA58" s="264">
        <f t="shared" si="489"/>
        <v>1</v>
      </c>
      <c r="FB58" s="264">
        <f t="shared" si="490"/>
        <v>1</v>
      </c>
      <c r="FC58" s="264">
        <f t="shared" si="491"/>
        <v>1</v>
      </c>
      <c r="FD58" s="257">
        <f t="shared" si="105"/>
        <v>2025000</v>
      </c>
      <c r="FE58" s="258">
        <f t="shared" si="106"/>
        <v>0</v>
      </c>
      <c r="FH58" s="305" t="s">
        <v>356</v>
      </c>
      <c r="FI58" s="332" t="s">
        <v>357</v>
      </c>
      <c r="FJ58" s="307" t="s">
        <v>155</v>
      </c>
      <c r="FK58" s="307">
        <v>1</v>
      </c>
      <c r="FL58" s="308">
        <v>2000000</v>
      </c>
      <c r="FM58" s="309">
        <f t="shared" si="18"/>
        <v>2000000</v>
      </c>
      <c r="FN58" s="264">
        <f t="shared" si="107"/>
        <v>1</v>
      </c>
      <c r="FO58" s="264">
        <f t="shared" si="108"/>
        <v>1</v>
      </c>
      <c r="FP58" s="264">
        <f t="shared" si="109"/>
        <v>1</v>
      </c>
      <c r="FQ58" s="264">
        <f t="shared" si="110"/>
        <v>1</v>
      </c>
      <c r="FR58" s="264">
        <f t="shared" si="492"/>
        <v>1</v>
      </c>
      <c r="FS58" s="264">
        <f t="shared" si="493"/>
        <v>1</v>
      </c>
      <c r="FT58" s="264">
        <f t="shared" si="494"/>
        <v>1</v>
      </c>
      <c r="FU58" s="257">
        <f t="shared" si="114"/>
        <v>2000000</v>
      </c>
      <c r="FV58" s="258">
        <f t="shared" si="115"/>
        <v>0</v>
      </c>
      <c r="FY58" s="305" t="s">
        <v>356</v>
      </c>
      <c r="FZ58" s="332" t="s">
        <v>357</v>
      </c>
      <c r="GA58" s="307" t="s">
        <v>155</v>
      </c>
      <c r="GB58" s="307">
        <v>1</v>
      </c>
      <c r="GC58" s="308">
        <v>850000</v>
      </c>
      <c r="GD58" s="309">
        <f t="shared" si="20"/>
        <v>850000</v>
      </c>
      <c r="GE58" s="264">
        <f t="shared" si="116"/>
        <v>1</v>
      </c>
      <c r="GF58" s="264">
        <f t="shared" si="117"/>
        <v>1</v>
      </c>
      <c r="GG58" s="264">
        <f t="shared" si="118"/>
        <v>1</v>
      </c>
      <c r="GH58" s="264">
        <f t="shared" si="119"/>
        <v>1</v>
      </c>
      <c r="GI58" s="264">
        <f t="shared" si="495"/>
        <v>1</v>
      </c>
      <c r="GJ58" s="264">
        <f t="shared" si="496"/>
        <v>1</v>
      </c>
      <c r="GK58" s="264">
        <f t="shared" si="497"/>
        <v>1</v>
      </c>
      <c r="GL58" s="257">
        <f t="shared" si="123"/>
        <v>850000</v>
      </c>
      <c r="GM58" s="258">
        <f t="shared" si="124"/>
        <v>0</v>
      </c>
      <c r="GP58" s="305" t="s">
        <v>356</v>
      </c>
      <c r="GQ58" s="332" t="s">
        <v>357</v>
      </c>
      <c r="GR58" s="307" t="s">
        <v>155</v>
      </c>
      <c r="GS58" s="307">
        <v>1</v>
      </c>
      <c r="GT58" s="308">
        <v>1980000</v>
      </c>
      <c r="GU58" s="309">
        <f t="shared" si="22"/>
        <v>1980000</v>
      </c>
      <c r="GV58" s="264">
        <f t="shared" si="125"/>
        <v>1</v>
      </c>
      <c r="GW58" s="264">
        <f t="shared" si="126"/>
        <v>1</v>
      </c>
      <c r="GX58" s="264">
        <f t="shared" si="127"/>
        <v>1</v>
      </c>
      <c r="GY58" s="264">
        <f t="shared" si="128"/>
        <v>1</v>
      </c>
      <c r="GZ58" s="264">
        <f t="shared" si="498"/>
        <v>1</v>
      </c>
      <c r="HA58" s="264">
        <f t="shared" si="499"/>
        <v>1</v>
      </c>
      <c r="HB58" s="264">
        <f t="shared" si="500"/>
        <v>1</v>
      </c>
      <c r="HC58" s="257">
        <f t="shared" si="132"/>
        <v>1980000</v>
      </c>
      <c r="HD58" s="258">
        <f t="shared" si="133"/>
        <v>0</v>
      </c>
      <c r="HG58" s="305" t="s">
        <v>356</v>
      </c>
      <c r="HH58" s="332" t="s">
        <v>357</v>
      </c>
      <c r="HI58" s="307" t="s">
        <v>155</v>
      </c>
      <c r="HJ58" s="307">
        <v>1</v>
      </c>
      <c r="HK58" s="308">
        <v>611560</v>
      </c>
      <c r="HL58" s="309">
        <f t="shared" si="24"/>
        <v>611560</v>
      </c>
      <c r="HM58" s="264">
        <f t="shared" si="134"/>
        <v>1</v>
      </c>
      <c r="HN58" s="264">
        <f t="shared" si="135"/>
        <v>1</v>
      </c>
      <c r="HO58" s="264">
        <f t="shared" si="136"/>
        <v>1</v>
      </c>
      <c r="HP58" s="264">
        <f t="shared" si="137"/>
        <v>1</v>
      </c>
      <c r="HQ58" s="264">
        <f t="shared" si="501"/>
        <v>1</v>
      </c>
      <c r="HR58" s="264">
        <f t="shared" si="502"/>
        <v>1</v>
      </c>
      <c r="HS58" s="264">
        <f t="shared" si="503"/>
        <v>1</v>
      </c>
      <c r="HT58" s="257">
        <f t="shared" si="141"/>
        <v>611560</v>
      </c>
      <c r="HU58" s="258">
        <f t="shared" si="142"/>
        <v>0</v>
      </c>
    </row>
    <row r="59" spans="3:229" ht="57" customHeight="1" outlineLevel="2">
      <c r="C59" s="305" t="s">
        <v>358</v>
      </c>
      <c r="D59" s="332" t="s">
        <v>359</v>
      </c>
      <c r="E59" s="307" t="s">
        <v>155</v>
      </c>
      <c r="F59" s="307">
        <v>1</v>
      </c>
      <c r="G59" s="308">
        <v>0</v>
      </c>
      <c r="H59" s="309">
        <f t="shared" si="0"/>
        <v>0</v>
      </c>
      <c r="K59" s="305" t="s">
        <v>358</v>
      </c>
      <c r="L59" s="332" t="s">
        <v>359</v>
      </c>
      <c r="M59" s="307" t="s">
        <v>155</v>
      </c>
      <c r="N59" s="307">
        <v>1</v>
      </c>
      <c r="O59" s="308">
        <v>935600</v>
      </c>
      <c r="P59" s="310">
        <f t="shared" si="1"/>
        <v>935600</v>
      </c>
      <c r="Q59" s="180">
        <f t="shared" si="26"/>
        <v>1</v>
      </c>
      <c r="R59" s="180">
        <f t="shared" si="27"/>
        <v>1</v>
      </c>
      <c r="S59" s="180">
        <f t="shared" si="28"/>
        <v>1</v>
      </c>
      <c r="T59" s="180">
        <f t="shared" si="29"/>
        <v>1</v>
      </c>
      <c r="U59" s="264">
        <f t="shared" si="30"/>
        <v>1</v>
      </c>
      <c r="V59" s="264">
        <f t="shared" si="31"/>
        <v>1</v>
      </c>
      <c r="W59" s="264">
        <f t="shared" si="32"/>
        <v>1</v>
      </c>
      <c r="X59" s="257">
        <f t="shared" si="33"/>
        <v>935600</v>
      </c>
      <c r="Y59" s="258">
        <f t="shared" si="34"/>
        <v>0</v>
      </c>
      <c r="AB59" s="305" t="s">
        <v>358</v>
      </c>
      <c r="AC59" s="332" t="s">
        <v>359</v>
      </c>
      <c r="AD59" s="307" t="s">
        <v>155</v>
      </c>
      <c r="AE59" s="307">
        <v>1</v>
      </c>
      <c r="AF59" s="308">
        <v>395000</v>
      </c>
      <c r="AG59" s="309">
        <f t="shared" si="2"/>
        <v>395000</v>
      </c>
      <c r="AH59" s="264">
        <f t="shared" si="35"/>
        <v>1</v>
      </c>
      <c r="AI59" s="264">
        <f t="shared" si="36"/>
        <v>1</v>
      </c>
      <c r="AJ59" s="264">
        <f t="shared" si="37"/>
        <v>1</v>
      </c>
      <c r="AK59" s="264">
        <f t="shared" si="38"/>
        <v>1</v>
      </c>
      <c r="AL59" s="264">
        <f t="shared" si="469"/>
        <v>1</v>
      </c>
      <c r="AM59" s="264">
        <f t="shared" si="470"/>
        <v>1</v>
      </c>
      <c r="AN59" s="264">
        <f t="shared" si="41"/>
        <v>1</v>
      </c>
      <c r="AO59" s="257">
        <f t="shared" si="42"/>
        <v>395000</v>
      </c>
      <c r="AP59" s="258">
        <f t="shared" si="43"/>
        <v>0</v>
      </c>
      <c r="AS59" s="305" t="s">
        <v>358</v>
      </c>
      <c r="AT59" s="332" t="s">
        <v>359</v>
      </c>
      <c r="AU59" s="307" t="s">
        <v>155</v>
      </c>
      <c r="AV59" s="307">
        <v>1</v>
      </c>
      <c r="AW59" s="308">
        <v>490000</v>
      </c>
      <c r="AX59" s="309">
        <f t="shared" si="4"/>
        <v>490000</v>
      </c>
      <c r="AY59" s="264">
        <f t="shared" si="44"/>
        <v>1</v>
      </c>
      <c r="AZ59" s="264">
        <f t="shared" si="45"/>
        <v>1</v>
      </c>
      <c r="BA59" s="264">
        <f t="shared" si="46"/>
        <v>1</v>
      </c>
      <c r="BB59" s="264">
        <f t="shared" si="47"/>
        <v>1</v>
      </c>
      <c r="BC59" s="264">
        <f t="shared" si="471"/>
        <v>1</v>
      </c>
      <c r="BD59" s="264">
        <f t="shared" si="472"/>
        <v>1</v>
      </c>
      <c r="BE59" s="264">
        <f t="shared" si="50"/>
        <v>1</v>
      </c>
      <c r="BF59" s="257">
        <f t="shared" si="51"/>
        <v>490000</v>
      </c>
      <c r="BG59" s="258">
        <f t="shared" si="52"/>
        <v>0</v>
      </c>
      <c r="BJ59" s="305" t="s">
        <v>358</v>
      </c>
      <c r="BK59" s="332" t="s">
        <v>359</v>
      </c>
      <c r="BL59" s="307" t="s">
        <v>155</v>
      </c>
      <c r="BM59" s="307">
        <v>1</v>
      </c>
      <c r="BN59" s="308">
        <v>924500</v>
      </c>
      <c r="BO59" s="309">
        <f t="shared" si="6"/>
        <v>924500</v>
      </c>
      <c r="BP59" s="264">
        <f t="shared" si="53"/>
        <v>1</v>
      </c>
      <c r="BQ59" s="264">
        <f t="shared" si="54"/>
        <v>1</v>
      </c>
      <c r="BR59" s="264">
        <f t="shared" si="55"/>
        <v>1</v>
      </c>
      <c r="BS59" s="264">
        <f t="shared" si="56"/>
        <v>1</v>
      </c>
      <c r="BT59" s="264">
        <f t="shared" si="473"/>
        <v>1</v>
      </c>
      <c r="BU59" s="264">
        <f t="shared" si="474"/>
        <v>1</v>
      </c>
      <c r="BV59" s="264">
        <f t="shared" si="475"/>
        <v>1</v>
      </c>
      <c r="BW59" s="257">
        <f t="shared" si="60"/>
        <v>924500</v>
      </c>
      <c r="BX59" s="258">
        <f t="shared" si="61"/>
        <v>0</v>
      </c>
      <c r="CA59" s="305" t="s">
        <v>358</v>
      </c>
      <c r="CB59" s="332" t="s">
        <v>359</v>
      </c>
      <c r="CC59" s="307" t="s">
        <v>155</v>
      </c>
      <c r="CD59" s="307">
        <v>1</v>
      </c>
      <c r="CE59" s="308">
        <v>632000</v>
      </c>
      <c r="CF59" s="309">
        <f t="shared" si="8"/>
        <v>632000</v>
      </c>
      <c r="CG59" s="264">
        <f t="shared" si="62"/>
        <v>1</v>
      </c>
      <c r="CH59" s="264">
        <f t="shared" si="63"/>
        <v>1</v>
      </c>
      <c r="CI59" s="264">
        <f t="shared" si="64"/>
        <v>1</v>
      </c>
      <c r="CJ59" s="264">
        <f t="shared" si="65"/>
        <v>1</v>
      </c>
      <c r="CK59" s="264">
        <f t="shared" si="476"/>
        <v>1</v>
      </c>
      <c r="CL59" s="264">
        <f t="shared" si="477"/>
        <v>1</v>
      </c>
      <c r="CM59" s="264">
        <f t="shared" si="478"/>
        <v>1</v>
      </c>
      <c r="CN59" s="257">
        <f t="shared" si="69"/>
        <v>632000</v>
      </c>
      <c r="CO59" s="258">
        <f t="shared" si="70"/>
        <v>0</v>
      </c>
      <c r="CR59" s="305" t="s">
        <v>358</v>
      </c>
      <c r="CS59" s="332" t="s">
        <v>359</v>
      </c>
      <c r="CT59" s="307" t="s">
        <v>155</v>
      </c>
      <c r="CU59" s="307">
        <v>1</v>
      </c>
      <c r="CV59" s="308">
        <v>945000</v>
      </c>
      <c r="CW59" s="309">
        <f t="shared" si="10"/>
        <v>945000</v>
      </c>
      <c r="CX59" s="264">
        <f t="shared" si="71"/>
        <v>1</v>
      </c>
      <c r="CY59" s="264">
        <f t="shared" si="72"/>
        <v>1</v>
      </c>
      <c r="CZ59" s="264">
        <f t="shared" si="73"/>
        <v>1</v>
      </c>
      <c r="DA59" s="264">
        <f t="shared" si="74"/>
        <v>1</v>
      </c>
      <c r="DB59" s="264">
        <f t="shared" si="479"/>
        <v>1</v>
      </c>
      <c r="DC59" s="264">
        <f t="shared" si="480"/>
        <v>1</v>
      </c>
      <c r="DD59" s="264">
        <f t="shared" si="481"/>
        <v>1</v>
      </c>
      <c r="DE59" s="257">
        <f t="shared" si="78"/>
        <v>945000</v>
      </c>
      <c r="DF59" s="258">
        <f t="shared" si="79"/>
        <v>0</v>
      </c>
      <c r="DI59" s="311" t="s">
        <v>358</v>
      </c>
      <c r="DJ59" s="332" t="s">
        <v>359</v>
      </c>
      <c r="DK59" s="307" t="s">
        <v>155</v>
      </c>
      <c r="DL59" s="307">
        <v>1</v>
      </c>
      <c r="DM59" s="313">
        <v>1320000</v>
      </c>
      <c r="DN59" s="309">
        <f t="shared" si="482"/>
        <v>1320000</v>
      </c>
      <c r="DO59" s="264">
        <f t="shared" si="80"/>
        <v>1</v>
      </c>
      <c r="DP59" s="264">
        <f t="shared" si="81"/>
        <v>1</v>
      </c>
      <c r="DQ59" s="264">
        <f t="shared" si="82"/>
        <v>1</v>
      </c>
      <c r="DR59" s="264">
        <f t="shared" si="83"/>
        <v>1</v>
      </c>
      <c r="DS59" s="264">
        <f t="shared" si="483"/>
        <v>1</v>
      </c>
      <c r="DT59" s="264">
        <f t="shared" si="484"/>
        <v>1</v>
      </c>
      <c r="DU59" s="264">
        <f t="shared" si="485"/>
        <v>1</v>
      </c>
      <c r="DV59" s="257">
        <f t="shared" si="87"/>
        <v>1320000</v>
      </c>
      <c r="DW59" s="258">
        <f t="shared" si="88"/>
        <v>0</v>
      </c>
      <c r="DZ59" s="305" t="s">
        <v>358</v>
      </c>
      <c r="EA59" s="332" t="s">
        <v>359</v>
      </c>
      <c r="EB59" s="307" t="s">
        <v>155</v>
      </c>
      <c r="EC59" s="307">
        <v>1</v>
      </c>
      <c r="ED59" s="308">
        <v>1600000</v>
      </c>
      <c r="EE59" s="309">
        <f t="shared" si="14"/>
        <v>1600000</v>
      </c>
      <c r="EF59" s="264">
        <f t="shared" si="89"/>
        <v>1</v>
      </c>
      <c r="EG59" s="264">
        <f t="shared" si="90"/>
        <v>1</v>
      </c>
      <c r="EH59" s="264">
        <f t="shared" si="91"/>
        <v>1</v>
      </c>
      <c r="EI59" s="264">
        <f t="shared" si="92"/>
        <v>1</v>
      </c>
      <c r="EJ59" s="264">
        <f t="shared" si="486"/>
        <v>1</v>
      </c>
      <c r="EK59" s="264">
        <f t="shared" si="487"/>
        <v>1</v>
      </c>
      <c r="EL59" s="264">
        <f t="shared" si="488"/>
        <v>1</v>
      </c>
      <c r="EM59" s="257">
        <f t="shared" si="96"/>
        <v>1600000</v>
      </c>
      <c r="EN59" s="258">
        <f t="shared" si="97"/>
        <v>0</v>
      </c>
      <c r="EQ59" s="305" t="s">
        <v>358</v>
      </c>
      <c r="ER59" s="332" t="s">
        <v>359</v>
      </c>
      <c r="ES59" s="307" t="s">
        <v>155</v>
      </c>
      <c r="ET59" s="307">
        <v>1</v>
      </c>
      <c r="EU59" s="308">
        <v>1345000</v>
      </c>
      <c r="EV59" s="309">
        <f t="shared" si="16"/>
        <v>1345000</v>
      </c>
      <c r="EW59" s="264">
        <f t="shared" si="98"/>
        <v>1</v>
      </c>
      <c r="EX59" s="264">
        <f t="shared" si="99"/>
        <v>1</v>
      </c>
      <c r="EY59" s="264">
        <f t="shared" si="100"/>
        <v>1</v>
      </c>
      <c r="EZ59" s="264">
        <f t="shared" si="101"/>
        <v>1</v>
      </c>
      <c r="FA59" s="264">
        <f t="shared" si="489"/>
        <v>1</v>
      </c>
      <c r="FB59" s="264">
        <f t="shared" si="490"/>
        <v>1</v>
      </c>
      <c r="FC59" s="264">
        <f t="shared" si="491"/>
        <v>1</v>
      </c>
      <c r="FD59" s="257">
        <f t="shared" si="105"/>
        <v>1345000</v>
      </c>
      <c r="FE59" s="258">
        <f t="shared" si="106"/>
        <v>0</v>
      </c>
      <c r="FH59" s="305" t="s">
        <v>358</v>
      </c>
      <c r="FI59" s="332" t="s">
        <v>359</v>
      </c>
      <c r="FJ59" s="307" t="s">
        <v>155</v>
      </c>
      <c r="FK59" s="307">
        <v>1</v>
      </c>
      <c r="FL59" s="308">
        <v>1350000</v>
      </c>
      <c r="FM59" s="309">
        <f t="shared" si="18"/>
        <v>1350000</v>
      </c>
      <c r="FN59" s="264">
        <f t="shared" si="107"/>
        <v>1</v>
      </c>
      <c r="FO59" s="264">
        <f t="shared" si="108"/>
        <v>1</v>
      </c>
      <c r="FP59" s="264">
        <f t="shared" si="109"/>
        <v>1</v>
      </c>
      <c r="FQ59" s="264">
        <f t="shared" si="110"/>
        <v>1</v>
      </c>
      <c r="FR59" s="264">
        <f t="shared" si="492"/>
        <v>1</v>
      </c>
      <c r="FS59" s="264">
        <f t="shared" si="493"/>
        <v>1</v>
      </c>
      <c r="FT59" s="264">
        <f t="shared" si="494"/>
        <v>1</v>
      </c>
      <c r="FU59" s="257">
        <f t="shared" si="114"/>
        <v>1350000</v>
      </c>
      <c r="FV59" s="258">
        <f t="shared" si="115"/>
        <v>0</v>
      </c>
      <c r="FY59" s="305" t="s">
        <v>358</v>
      </c>
      <c r="FZ59" s="332" t="s">
        <v>359</v>
      </c>
      <c r="GA59" s="307" t="s">
        <v>155</v>
      </c>
      <c r="GB59" s="307">
        <v>1</v>
      </c>
      <c r="GC59" s="308">
        <v>1400000</v>
      </c>
      <c r="GD59" s="309">
        <f t="shared" si="20"/>
        <v>1400000</v>
      </c>
      <c r="GE59" s="264">
        <f t="shared" si="116"/>
        <v>1</v>
      </c>
      <c r="GF59" s="264">
        <f t="shared" si="117"/>
        <v>1</v>
      </c>
      <c r="GG59" s="264">
        <f t="shared" si="118"/>
        <v>1</v>
      </c>
      <c r="GH59" s="264">
        <f t="shared" si="119"/>
        <v>1</v>
      </c>
      <c r="GI59" s="264">
        <f t="shared" si="495"/>
        <v>1</v>
      </c>
      <c r="GJ59" s="264">
        <f t="shared" si="496"/>
        <v>1</v>
      </c>
      <c r="GK59" s="264">
        <f t="shared" si="497"/>
        <v>1</v>
      </c>
      <c r="GL59" s="257">
        <f t="shared" si="123"/>
        <v>1400000</v>
      </c>
      <c r="GM59" s="258">
        <f t="shared" si="124"/>
        <v>0</v>
      </c>
      <c r="GP59" s="305" t="s">
        <v>358</v>
      </c>
      <c r="GQ59" s="332" t="s">
        <v>359</v>
      </c>
      <c r="GR59" s="307" t="s">
        <v>155</v>
      </c>
      <c r="GS59" s="307">
        <v>1</v>
      </c>
      <c r="GT59" s="308">
        <v>1310000</v>
      </c>
      <c r="GU59" s="309">
        <f t="shared" si="22"/>
        <v>1310000</v>
      </c>
      <c r="GV59" s="264">
        <f t="shared" si="125"/>
        <v>1</v>
      </c>
      <c r="GW59" s="264">
        <f t="shared" si="126"/>
        <v>1</v>
      </c>
      <c r="GX59" s="264">
        <f t="shared" si="127"/>
        <v>1</v>
      </c>
      <c r="GY59" s="264">
        <f t="shared" si="128"/>
        <v>1</v>
      </c>
      <c r="GZ59" s="264">
        <f t="shared" si="498"/>
        <v>1</v>
      </c>
      <c r="HA59" s="264">
        <f t="shared" si="499"/>
        <v>1</v>
      </c>
      <c r="HB59" s="264">
        <f t="shared" si="500"/>
        <v>1</v>
      </c>
      <c r="HC59" s="257">
        <f t="shared" si="132"/>
        <v>1310000</v>
      </c>
      <c r="HD59" s="258">
        <f t="shared" si="133"/>
        <v>0</v>
      </c>
      <c r="HG59" s="305" t="s">
        <v>358</v>
      </c>
      <c r="HH59" s="332" t="s">
        <v>359</v>
      </c>
      <c r="HI59" s="307" t="s">
        <v>155</v>
      </c>
      <c r="HJ59" s="307">
        <v>1</v>
      </c>
      <c r="HK59" s="308">
        <v>611560</v>
      </c>
      <c r="HL59" s="309">
        <f t="shared" si="24"/>
        <v>611560</v>
      </c>
      <c r="HM59" s="264">
        <f t="shared" si="134"/>
        <v>1</v>
      </c>
      <c r="HN59" s="264">
        <f t="shared" si="135"/>
        <v>1</v>
      </c>
      <c r="HO59" s="264">
        <f t="shared" si="136"/>
        <v>1</v>
      </c>
      <c r="HP59" s="264">
        <f t="shared" si="137"/>
        <v>1</v>
      </c>
      <c r="HQ59" s="264">
        <f t="shared" si="501"/>
        <v>1</v>
      </c>
      <c r="HR59" s="264">
        <f t="shared" si="502"/>
        <v>1</v>
      </c>
      <c r="HS59" s="264">
        <f t="shared" si="503"/>
        <v>1</v>
      </c>
      <c r="HT59" s="257">
        <f t="shared" si="141"/>
        <v>611560</v>
      </c>
      <c r="HU59" s="258">
        <f t="shared" si="142"/>
        <v>0</v>
      </c>
    </row>
    <row r="60" spans="3:229" ht="57" customHeight="1" outlineLevel="2">
      <c r="C60" s="305" t="s">
        <v>360</v>
      </c>
      <c r="D60" s="332" t="s">
        <v>361</v>
      </c>
      <c r="E60" s="307" t="s">
        <v>155</v>
      </c>
      <c r="F60" s="307">
        <v>1</v>
      </c>
      <c r="G60" s="308">
        <v>0</v>
      </c>
      <c r="H60" s="309">
        <f t="shared" si="0"/>
        <v>0</v>
      </c>
      <c r="K60" s="305" t="s">
        <v>360</v>
      </c>
      <c r="L60" s="332" t="s">
        <v>361</v>
      </c>
      <c r="M60" s="307" t="s">
        <v>155</v>
      </c>
      <c r="N60" s="307">
        <v>1</v>
      </c>
      <c r="O60" s="308">
        <v>1004900</v>
      </c>
      <c r="P60" s="310">
        <f t="shared" si="1"/>
        <v>1004900</v>
      </c>
      <c r="Q60" s="180">
        <f t="shared" si="26"/>
        <v>1</v>
      </c>
      <c r="R60" s="180">
        <f t="shared" si="27"/>
        <v>1</v>
      </c>
      <c r="S60" s="180">
        <f t="shared" si="28"/>
        <v>1</v>
      </c>
      <c r="T60" s="180">
        <f t="shared" si="29"/>
        <v>1</v>
      </c>
      <c r="U60" s="264">
        <f t="shared" si="30"/>
        <v>1</v>
      </c>
      <c r="V60" s="264">
        <f t="shared" si="31"/>
        <v>1</v>
      </c>
      <c r="W60" s="264">
        <f t="shared" si="32"/>
        <v>1</v>
      </c>
      <c r="X60" s="257">
        <f t="shared" si="33"/>
        <v>1004900</v>
      </c>
      <c r="Y60" s="258">
        <f t="shared" si="34"/>
        <v>0</v>
      </c>
      <c r="AB60" s="305" t="s">
        <v>360</v>
      </c>
      <c r="AC60" s="332" t="s">
        <v>361</v>
      </c>
      <c r="AD60" s="307" t="s">
        <v>155</v>
      </c>
      <c r="AE60" s="307">
        <v>1</v>
      </c>
      <c r="AF60" s="308">
        <v>625000</v>
      </c>
      <c r="AG60" s="309">
        <f t="shared" si="2"/>
        <v>625000</v>
      </c>
      <c r="AH60" s="264">
        <f t="shared" si="35"/>
        <v>1</v>
      </c>
      <c r="AI60" s="264">
        <f t="shared" si="36"/>
        <v>1</v>
      </c>
      <c r="AJ60" s="264">
        <f t="shared" si="37"/>
        <v>1</v>
      </c>
      <c r="AK60" s="264">
        <f t="shared" si="38"/>
        <v>1</v>
      </c>
      <c r="AL60" s="264">
        <f t="shared" si="469"/>
        <v>1</v>
      </c>
      <c r="AM60" s="264">
        <f t="shared" si="470"/>
        <v>1</v>
      </c>
      <c r="AN60" s="264">
        <f t="shared" si="41"/>
        <v>1</v>
      </c>
      <c r="AO60" s="257">
        <f t="shared" si="42"/>
        <v>625000</v>
      </c>
      <c r="AP60" s="258">
        <f t="shared" si="43"/>
        <v>0</v>
      </c>
      <c r="AS60" s="305" t="s">
        <v>360</v>
      </c>
      <c r="AT60" s="332" t="s">
        <v>361</v>
      </c>
      <c r="AU60" s="307" t="s">
        <v>155</v>
      </c>
      <c r="AV60" s="307">
        <v>1</v>
      </c>
      <c r="AW60" s="308">
        <v>600000</v>
      </c>
      <c r="AX60" s="309">
        <f t="shared" si="4"/>
        <v>600000</v>
      </c>
      <c r="AY60" s="264">
        <f t="shared" si="44"/>
        <v>1</v>
      </c>
      <c r="AZ60" s="264">
        <f t="shared" si="45"/>
        <v>1</v>
      </c>
      <c r="BA60" s="264">
        <f t="shared" si="46"/>
        <v>1</v>
      </c>
      <c r="BB60" s="264">
        <f t="shared" si="47"/>
        <v>1</v>
      </c>
      <c r="BC60" s="264">
        <f t="shared" si="471"/>
        <v>1</v>
      </c>
      <c r="BD60" s="264">
        <f t="shared" si="472"/>
        <v>1</v>
      </c>
      <c r="BE60" s="264">
        <f t="shared" si="50"/>
        <v>1</v>
      </c>
      <c r="BF60" s="257">
        <f t="shared" si="51"/>
        <v>600000</v>
      </c>
      <c r="BG60" s="258">
        <f t="shared" si="52"/>
        <v>0</v>
      </c>
      <c r="BJ60" s="305" t="s">
        <v>360</v>
      </c>
      <c r="BK60" s="332" t="s">
        <v>361</v>
      </c>
      <c r="BL60" s="307" t="s">
        <v>155</v>
      </c>
      <c r="BM60" s="307">
        <v>1</v>
      </c>
      <c r="BN60" s="308">
        <v>1000000</v>
      </c>
      <c r="BO60" s="309">
        <f t="shared" si="6"/>
        <v>1000000</v>
      </c>
      <c r="BP60" s="264">
        <f t="shared" si="53"/>
        <v>1</v>
      </c>
      <c r="BQ60" s="264">
        <f t="shared" si="54"/>
        <v>1</v>
      </c>
      <c r="BR60" s="264">
        <f t="shared" si="55"/>
        <v>1</v>
      </c>
      <c r="BS60" s="264">
        <f t="shared" si="56"/>
        <v>1</v>
      </c>
      <c r="BT60" s="264">
        <f t="shared" si="473"/>
        <v>1</v>
      </c>
      <c r="BU60" s="264">
        <f t="shared" si="474"/>
        <v>1</v>
      </c>
      <c r="BV60" s="264">
        <f t="shared" si="475"/>
        <v>1</v>
      </c>
      <c r="BW60" s="257">
        <f t="shared" si="60"/>
        <v>1000000</v>
      </c>
      <c r="BX60" s="258">
        <f t="shared" si="61"/>
        <v>0</v>
      </c>
      <c r="CA60" s="305" t="s">
        <v>360</v>
      </c>
      <c r="CB60" s="332" t="s">
        <v>361</v>
      </c>
      <c r="CC60" s="307" t="s">
        <v>155</v>
      </c>
      <c r="CD60" s="307">
        <v>1</v>
      </c>
      <c r="CE60" s="308">
        <v>758400</v>
      </c>
      <c r="CF60" s="309">
        <f t="shared" si="8"/>
        <v>758400</v>
      </c>
      <c r="CG60" s="264">
        <f t="shared" si="62"/>
        <v>1</v>
      </c>
      <c r="CH60" s="264">
        <f t="shared" si="63"/>
        <v>1</v>
      </c>
      <c r="CI60" s="264">
        <f t="shared" si="64"/>
        <v>1</v>
      </c>
      <c r="CJ60" s="264">
        <f t="shared" si="65"/>
        <v>1</v>
      </c>
      <c r="CK60" s="264">
        <f t="shared" si="476"/>
        <v>1</v>
      </c>
      <c r="CL60" s="264">
        <f t="shared" si="477"/>
        <v>1</v>
      </c>
      <c r="CM60" s="264">
        <f t="shared" si="478"/>
        <v>1</v>
      </c>
      <c r="CN60" s="257">
        <f t="shared" si="69"/>
        <v>758400</v>
      </c>
      <c r="CO60" s="258">
        <f t="shared" si="70"/>
        <v>0</v>
      </c>
      <c r="CR60" s="305" t="s">
        <v>360</v>
      </c>
      <c r="CS60" s="332" t="s">
        <v>361</v>
      </c>
      <c r="CT60" s="307" t="s">
        <v>155</v>
      </c>
      <c r="CU60" s="307">
        <v>1</v>
      </c>
      <c r="CV60" s="308">
        <v>978000</v>
      </c>
      <c r="CW60" s="309">
        <f t="shared" si="10"/>
        <v>978000</v>
      </c>
      <c r="CX60" s="264">
        <f t="shared" si="71"/>
        <v>1</v>
      </c>
      <c r="CY60" s="264">
        <f t="shared" si="72"/>
        <v>1</v>
      </c>
      <c r="CZ60" s="264">
        <f t="shared" si="73"/>
        <v>1</v>
      </c>
      <c r="DA60" s="264">
        <f t="shared" si="74"/>
        <v>1</v>
      </c>
      <c r="DB60" s="264">
        <f t="shared" si="479"/>
        <v>1</v>
      </c>
      <c r="DC60" s="264">
        <f t="shared" si="480"/>
        <v>1</v>
      </c>
      <c r="DD60" s="264">
        <f t="shared" si="481"/>
        <v>1</v>
      </c>
      <c r="DE60" s="257">
        <f t="shared" si="78"/>
        <v>978000</v>
      </c>
      <c r="DF60" s="258">
        <f t="shared" si="79"/>
        <v>0</v>
      </c>
      <c r="DI60" s="311" t="s">
        <v>360</v>
      </c>
      <c r="DJ60" s="332" t="s">
        <v>361</v>
      </c>
      <c r="DK60" s="307" t="s">
        <v>155</v>
      </c>
      <c r="DL60" s="307">
        <v>1</v>
      </c>
      <c r="DM60" s="313">
        <v>1450000</v>
      </c>
      <c r="DN60" s="309">
        <f t="shared" si="482"/>
        <v>1450000</v>
      </c>
      <c r="DO60" s="264">
        <f t="shared" si="80"/>
        <v>1</v>
      </c>
      <c r="DP60" s="264">
        <f t="shared" si="81"/>
        <v>1</v>
      </c>
      <c r="DQ60" s="264">
        <f t="shared" si="82"/>
        <v>1</v>
      </c>
      <c r="DR60" s="264">
        <f t="shared" si="83"/>
        <v>1</v>
      </c>
      <c r="DS60" s="264">
        <f t="shared" si="483"/>
        <v>1</v>
      </c>
      <c r="DT60" s="264">
        <f t="shared" si="484"/>
        <v>1</v>
      </c>
      <c r="DU60" s="264">
        <f t="shared" si="485"/>
        <v>1</v>
      </c>
      <c r="DV60" s="257">
        <f t="shared" si="87"/>
        <v>1450000</v>
      </c>
      <c r="DW60" s="258">
        <f t="shared" si="88"/>
        <v>0</v>
      </c>
      <c r="DZ60" s="305" t="s">
        <v>360</v>
      </c>
      <c r="EA60" s="332" t="s">
        <v>361</v>
      </c>
      <c r="EB60" s="307" t="s">
        <v>155</v>
      </c>
      <c r="EC60" s="307">
        <v>1</v>
      </c>
      <c r="ED60" s="308">
        <v>1700000</v>
      </c>
      <c r="EE60" s="309">
        <f t="shared" si="14"/>
        <v>1700000</v>
      </c>
      <c r="EF60" s="264">
        <f t="shared" si="89"/>
        <v>1</v>
      </c>
      <c r="EG60" s="264">
        <f t="shared" si="90"/>
        <v>1</v>
      </c>
      <c r="EH60" s="264">
        <f t="shared" si="91"/>
        <v>1</v>
      </c>
      <c r="EI60" s="264">
        <f t="shared" si="92"/>
        <v>1</v>
      </c>
      <c r="EJ60" s="264">
        <f t="shared" si="486"/>
        <v>1</v>
      </c>
      <c r="EK60" s="264">
        <f t="shared" si="487"/>
        <v>1</v>
      </c>
      <c r="EL60" s="264">
        <f t="shared" si="488"/>
        <v>1</v>
      </c>
      <c r="EM60" s="257">
        <f t="shared" si="96"/>
        <v>1700000</v>
      </c>
      <c r="EN60" s="258">
        <f t="shared" si="97"/>
        <v>0</v>
      </c>
      <c r="EQ60" s="305" t="s">
        <v>360</v>
      </c>
      <c r="ER60" s="332" t="s">
        <v>361</v>
      </c>
      <c r="ES60" s="307" t="s">
        <v>155</v>
      </c>
      <c r="ET60" s="307">
        <v>1</v>
      </c>
      <c r="EU60" s="308">
        <v>1400000</v>
      </c>
      <c r="EV60" s="309">
        <f t="shared" si="16"/>
        <v>1400000</v>
      </c>
      <c r="EW60" s="264">
        <f t="shared" si="98"/>
        <v>1</v>
      </c>
      <c r="EX60" s="264">
        <f t="shared" si="99"/>
        <v>1</v>
      </c>
      <c r="EY60" s="264">
        <f t="shared" si="100"/>
        <v>1</v>
      </c>
      <c r="EZ60" s="264">
        <f t="shared" si="101"/>
        <v>1</v>
      </c>
      <c r="FA60" s="264">
        <f t="shared" si="489"/>
        <v>1</v>
      </c>
      <c r="FB60" s="264">
        <f t="shared" si="490"/>
        <v>1</v>
      </c>
      <c r="FC60" s="264">
        <f t="shared" si="491"/>
        <v>1</v>
      </c>
      <c r="FD60" s="257">
        <f t="shared" si="105"/>
        <v>1400000</v>
      </c>
      <c r="FE60" s="258">
        <f t="shared" si="106"/>
        <v>0</v>
      </c>
      <c r="FH60" s="305" t="s">
        <v>360</v>
      </c>
      <c r="FI60" s="332" t="s">
        <v>361</v>
      </c>
      <c r="FJ60" s="307" t="s">
        <v>155</v>
      </c>
      <c r="FK60" s="307">
        <v>1</v>
      </c>
      <c r="FL60" s="308">
        <v>1450000</v>
      </c>
      <c r="FM60" s="309">
        <f t="shared" si="18"/>
        <v>1450000</v>
      </c>
      <c r="FN60" s="264">
        <f t="shared" si="107"/>
        <v>1</v>
      </c>
      <c r="FO60" s="264">
        <f t="shared" si="108"/>
        <v>1</v>
      </c>
      <c r="FP60" s="264">
        <f t="shared" si="109"/>
        <v>1</v>
      </c>
      <c r="FQ60" s="264">
        <f t="shared" si="110"/>
        <v>1</v>
      </c>
      <c r="FR60" s="264">
        <f t="shared" si="492"/>
        <v>1</v>
      </c>
      <c r="FS60" s="264">
        <f t="shared" si="493"/>
        <v>1</v>
      </c>
      <c r="FT60" s="264">
        <f t="shared" si="494"/>
        <v>1</v>
      </c>
      <c r="FU60" s="257">
        <f t="shared" si="114"/>
        <v>1450000</v>
      </c>
      <c r="FV60" s="258">
        <f t="shared" si="115"/>
        <v>0</v>
      </c>
      <c r="FY60" s="305" t="s">
        <v>360</v>
      </c>
      <c r="FZ60" s="332" t="s">
        <v>361</v>
      </c>
      <c r="GA60" s="307" t="s">
        <v>155</v>
      </c>
      <c r="GB60" s="307">
        <v>1</v>
      </c>
      <c r="GC60" s="308">
        <v>1500000</v>
      </c>
      <c r="GD60" s="309">
        <f t="shared" si="20"/>
        <v>1500000</v>
      </c>
      <c r="GE60" s="264">
        <f t="shared" si="116"/>
        <v>1</v>
      </c>
      <c r="GF60" s="264">
        <f t="shared" si="117"/>
        <v>1</v>
      </c>
      <c r="GG60" s="264">
        <f t="shared" si="118"/>
        <v>1</v>
      </c>
      <c r="GH60" s="264">
        <f t="shared" si="119"/>
        <v>1</v>
      </c>
      <c r="GI60" s="264">
        <f t="shared" si="495"/>
        <v>1</v>
      </c>
      <c r="GJ60" s="264">
        <f t="shared" si="496"/>
        <v>1</v>
      </c>
      <c r="GK60" s="264">
        <f t="shared" si="497"/>
        <v>1</v>
      </c>
      <c r="GL60" s="257">
        <f t="shared" si="123"/>
        <v>1500000</v>
      </c>
      <c r="GM60" s="258">
        <f t="shared" si="124"/>
        <v>0</v>
      </c>
      <c r="GP60" s="305" t="s">
        <v>360</v>
      </c>
      <c r="GQ60" s="332" t="s">
        <v>361</v>
      </c>
      <c r="GR60" s="307" t="s">
        <v>155</v>
      </c>
      <c r="GS60" s="307">
        <v>1</v>
      </c>
      <c r="GT60" s="308">
        <v>1410000</v>
      </c>
      <c r="GU60" s="309">
        <f t="shared" si="22"/>
        <v>1410000</v>
      </c>
      <c r="GV60" s="264">
        <f t="shared" si="125"/>
        <v>1</v>
      </c>
      <c r="GW60" s="264">
        <f t="shared" si="126"/>
        <v>1</v>
      </c>
      <c r="GX60" s="264">
        <f t="shared" si="127"/>
        <v>1</v>
      </c>
      <c r="GY60" s="264">
        <f t="shared" si="128"/>
        <v>1</v>
      </c>
      <c r="GZ60" s="264">
        <f t="shared" si="498"/>
        <v>1</v>
      </c>
      <c r="HA60" s="264">
        <f t="shared" si="499"/>
        <v>1</v>
      </c>
      <c r="HB60" s="264">
        <f t="shared" si="500"/>
        <v>1</v>
      </c>
      <c r="HC60" s="257">
        <f t="shared" si="132"/>
        <v>1410000</v>
      </c>
      <c r="HD60" s="258">
        <f t="shared" si="133"/>
        <v>0</v>
      </c>
      <c r="HG60" s="305" t="s">
        <v>360</v>
      </c>
      <c r="HH60" s="332" t="s">
        <v>361</v>
      </c>
      <c r="HI60" s="307" t="s">
        <v>155</v>
      </c>
      <c r="HJ60" s="307">
        <v>1</v>
      </c>
      <c r="HK60" s="308">
        <v>611560</v>
      </c>
      <c r="HL60" s="309">
        <f t="shared" si="24"/>
        <v>611560</v>
      </c>
      <c r="HM60" s="264">
        <f t="shared" si="134"/>
        <v>1</v>
      </c>
      <c r="HN60" s="264">
        <f t="shared" si="135"/>
        <v>1</v>
      </c>
      <c r="HO60" s="264">
        <f t="shared" si="136"/>
        <v>1</v>
      </c>
      <c r="HP60" s="264">
        <f t="shared" si="137"/>
        <v>1</v>
      </c>
      <c r="HQ60" s="264">
        <f t="shared" si="501"/>
        <v>1</v>
      </c>
      <c r="HR60" s="264">
        <f t="shared" si="502"/>
        <v>1</v>
      </c>
      <c r="HS60" s="264">
        <f t="shared" si="503"/>
        <v>1</v>
      </c>
      <c r="HT60" s="257">
        <f t="shared" si="141"/>
        <v>611560</v>
      </c>
      <c r="HU60" s="258">
        <f t="shared" si="142"/>
        <v>0</v>
      </c>
    </row>
    <row r="61" spans="3:229" ht="57" customHeight="1" outlineLevel="2">
      <c r="C61" s="305" t="s">
        <v>362</v>
      </c>
      <c r="D61" s="332" t="s">
        <v>363</v>
      </c>
      <c r="E61" s="307" t="s">
        <v>155</v>
      </c>
      <c r="F61" s="307">
        <v>1</v>
      </c>
      <c r="G61" s="308">
        <v>0</v>
      </c>
      <c r="H61" s="309">
        <f t="shared" si="0"/>
        <v>0</v>
      </c>
      <c r="K61" s="305" t="s">
        <v>362</v>
      </c>
      <c r="L61" s="332" t="s">
        <v>363</v>
      </c>
      <c r="M61" s="307" t="s">
        <v>155</v>
      </c>
      <c r="N61" s="307">
        <v>1</v>
      </c>
      <c r="O61" s="308">
        <v>939400</v>
      </c>
      <c r="P61" s="310">
        <f t="shared" si="1"/>
        <v>939400</v>
      </c>
      <c r="Q61" s="180">
        <f t="shared" si="26"/>
        <v>1</v>
      </c>
      <c r="R61" s="180">
        <f t="shared" si="27"/>
        <v>1</v>
      </c>
      <c r="S61" s="180">
        <f t="shared" si="28"/>
        <v>1</v>
      </c>
      <c r="T61" s="180">
        <f t="shared" si="29"/>
        <v>1</v>
      </c>
      <c r="U61" s="264">
        <f t="shared" si="30"/>
        <v>1</v>
      </c>
      <c r="V61" s="264">
        <f t="shared" si="31"/>
        <v>1</v>
      </c>
      <c r="W61" s="264">
        <f t="shared" si="32"/>
        <v>1</v>
      </c>
      <c r="X61" s="257">
        <f t="shared" si="33"/>
        <v>939400</v>
      </c>
      <c r="Y61" s="258">
        <f t="shared" si="34"/>
        <v>0</v>
      </c>
      <c r="AB61" s="305" t="s">
        <v>362</v>
      </c>
      <c r="AC61" s="332" t="s">
        <v>363</v>
      </c>
      <c r="AD61" s="307" t="s">
        <v>155</v>
      </c>
      <c r="AE61" s="307">
        <v>1</v>
      </c>
      <c r="AF61" s="308">
        <v>575000</v>
      </c>
      <c r="AG61" s="309">
        <f t="shared" si="2"/>
        <v>575000</v>
      </c>
      <c r="AH61" s="264">
        <f t="shared" si="35"/>
        <v>1</v>
      </c>
      <c r="AI61" s="264">
        <f t="shared" si="36"/>
        <v>1</v>
      </c>
      <c r="AJ61" s="264">
        <f t="shared" si="37"/>
        <v>1</v>
      </c>
      <c r="AK61" s="264">
        <f t="shared" si="38"/>
        <v>1</v>
      </c>
      <c r="AL61" s="264">
        <f t="shared" si="469"/>
        <v>1</v>
      </c>
      <c r="AM61" s="264">
        <f t="shared" si="470"/>
        <v>1</v>
      </c>
      <c r="AN61" s="264">
        <f t="shared" si="41"/>
        <v>1</v>
      </c>
      <c r="AO61" s="257">
        <f t="shared" si="42"/>
        <v>575000</v>
      </c>
      <c r="AP61" s="258">
        <f t="shared" si="43"/>
        <v>0</v>
      </c>
      <c r="AS61" s="305" t="s">
        <v>362</v>
      </c>
      <c r="AT61" s="332" t="s">
        <v>363</v>
      </c>
      <c r="AU61" s="307" t="s">
        <v>155</v>
      </c>
      <c r="AV61" s="307">
        <v>1</v>
      </c>
      <c r="AW61" s="308">
        <v>460000</v>
      </c>
      <c r="AX61" s="309">
        <f t="shared" si="4"/>
        <v>460000</v>
      </c>
      <c r="AY61" s="264">
        <f t="shared" si="44"/>
        <v>1</v>
      </c>
      <c r="AZ61" s="264">
        <f t="shared" si="45"/>
        <v>1</v>
      </c>
      <c r="BA61" s="264">
        <f t="shared" si="46"/>
        <v>1</v>
      </c>
      <c r="BB61" s="264">
        <f t="shared" si="47"/>
        <v>1</v>
      </c>
      <c r="BC61" s="264">
        <f t="shared" si="471"/>
        <v>1</v>
      </c>
      <c r="BD61" s="264">
        <f t="shared" si="472"/>
        <v>1</v>
      </c>
      <c r="BE61" s="264">
        <f t="shared" si="50"/>
        <v>1</v>
      </c>
      <c r="BF61" s="257">
        <f t="shared" si="51"/>
        <v>460000</v>
      </c>
      <c r="BG61" s="258">
        <f t="shared" si="52"/>
        <v>0</v>
      </c>
      <c r="BJ61" s="305" t="s">
        <v>362</v>
      </c>
      <c r="BK61" s="332" t="s">
        <v>363</v>
      </c>
      <c r="BL61" s="307" t="s">
        <v>155</v>
      </c>
      <c r="BM61" s="307">
        <v>1</v>
      </c>
      <c r="BN61" s="308">
        <v>928100</v>
      </c>
      <c r="BO61" s="309">
        <f t="shared" si="6"/>
        <v>928100</v>
      </c>
      <c r="BP61" s="264">
        <f t="shared" si="53"/>
        <v>1</v>
      </c>
      <c r="BQ61" s="264">
        <f t="shared" si="54"/>
        <v>1</v>
      </c>
      <c r="BR61" s="264">
        <f t="shared" si="55"/>
        <v>1</v>
      </c>
      <c r="BS61" s="264">
        <f t="shared" si="56"/>
        <v>1</v>
      </c>
      <c r="BT61" s="264">
        <f t="shared" si="473"/>
        <v>1</v>
      </c>
      <c r="BU61" s="264">
        <f t="shared" si="474"/>
        <v>1</v>
      </c>
      <c r="BV61" s="264">
        <f t="shared" si="475"/>
        <v>1</v>
      </c>
      <c r="BW61" s="257">
        <f t="shared" si="60"/>
        <v>928100</v>
      </c>
      <c r="BX61" s="258">
        <f t="shared" si="61"/>
        <v>0</v>
      </c>
      <c r="CA61" s="305" t="s">
        <v>362</v>
      </c>
      <c r="CB61" s="332" t="s">
        <v>363</v>
      </c>
      <c r="CC61" s="307" t="s">
        <v>155</v>
      </c>
      <c r="CD61" s="307">
        <v>1</v>
      </c>
      <c r="CE61" s="308">
        <v>758400</v>
      </c>
      <c r="CF61" s="309">
        <f t="shared" si="8"/>
        <v>758400</v>
      </c>
      <c r="CG61" s="264">
        <f t="shared" si="62"/>
        <v>1</v>
      </c>
      <c r="CH61" s="264">
        <f t="shared" si="63"/>
        <v>1</v>
      </c>
      <c r="CI61" s="264">
        <f t="shared" si="64"/>
        <v>1</v>
      </c>
      <c r="CJ61" s="264">
        <f t="shared" si="65"/>
        <v>1</v>
      </c>
      <c r="CK61" s="264">
        <f t="shared" si="476"/>
        <v>1</v>
      </c>
      <c r="CL61" s="264">
        <f t="shared" si="477"/>
        <v>1</v>
      </c>
      <c r="CM61" s="264">
        <f t="shared" si="478"/>
        <v>1</v>
      </c>
      <c r="CN61" s="257">
        <f t="shared" si="69"/>
        <v>758400</v>
      </c>
      <c r="CO61" s="258">
        <f t="shared" si="70"/>
        <v>0</v>
      </c>
      <c r="CR61" s="305" t="s">
        <v>362</v>
      </c>
      <c r="CS61" s="332" t="s">
        <v>363</v>
      </c>
      <c r="CT61" s="307" t="s">
        <v>155</v>
      </c>
      <c r="CU61" s="307">
        <v>1</v>
      </c>
      <c r="CV61" s="308">
        <v>875000</v>
      </c>
      <c r="CW61" s="309">
        <f t="shared" si="10"/>
        <v>875000</v>
      </c>
      <c r="CX61" s="264">
        <f t="shared" si="71"/>
        <v>1</v>
      </c>
      <c r="CY61" s="264">
        <f t="shared" si="72"/>
        <v>1</v>
      </c>
      <c r="CZ61" s="264">
        <f t="shared" si="73"/>
        <v>1</v>
      </c>
      <c r="DA61" s="264">
        <f t="shared" si="74"/>
        <v>1</v>
      </c>
      <c r="DB61" s="264">
        <f t="shared" si="479"/>
        <v>1</v>
      </c>
      <c r="DC61" s="264">
        <f t="shared" si="480"/>
        <v>1</v>
      </c>
      <c r="DD61" s="264">
        <f t="shared" si="481"/>
        <v>1</v>
      </c>
      <c r="DE61" s="257">
        <f t="shared" si="78"/>
        <v>875000</v>
      </c>
      <c r="DF61" s="258">
        <f t="shared" si="79"/>
        <v>0</v>
      </c>
      <c r="DI61" s="311" t="s">
        <v>362</v>
      </c>
      <c r="DJ61" s="332" t="s">
        <v>363</v>
      </c>
      <c r="DK61" s="307" t="s">
        <v>155</v>
      </c>
      <c r="DL61" s="307">
        <v>1</v>
      </c>
      <c r="DM61" s="313">
        <v>1430000</v>
      </c>
      <c r="DN61" s="309">
        <f t="shared" si="482"/>
        <v>1430000</v>
      </c>
      <c r="DO61" s="264">
        <f t="shared" si="80"/>
        <v>1</v>
      </c>
      <c r="DP61" s="264">
        <f t="shared" si="81"/>
        <v>1</v>
      </c>
      <c r="DQ61" s="264">
        <f t="shared" si="82"/>
        <v>1</v>
      </c>
      <c r="DR61" s="264">
        <f t="shared" si="83"/>
        <v>1</v>
      </c>
      <c r="DS61" s="264">
        <f t="shared" si="483"/>
        <v>1</v>
      </c>
      <c r="DT61" s="264">
        <f t="shared" si="484"/>
        <v>1</v>
      </c>
      <c r="DU61" s="264">
        <f t="shared" si="485"/>
        <v>1</v>
      </c>
      <c r="DV61" s="257">
        <f t="shared" si="87"/>
        <v>1430000</v>
      </c>
      <c r="DW61" s="258">
        <f t="shared" si="88"/>
        <v>0</v>
      </c>
      <c r="DZ61" s="305" t="s">
        <v>362</v>
      </c>
      <c r="EA61" s="332" t="s">
        <v>363</v>
      </c>
      <c r="EB61" s="307" t="s">
        <v>155</v>
      </c>
      <c r="EC61" s="307">
        <v>1</v>
      </c>
      <c r="ED61" s="308">
        <v>1500000</v>
      </c>
      <c r="EE61" s="309">
        <f t="shared" si="14"/>
        <v>1500000</v>
      </c>
      <c r="EF61" s="264">
        <f t="shared" si="89"/>
        <v>1</v>
      </c>
      <c r="EG61" s="264">
        <f t="shared" si="90"/>
        <v>1</v>
      </c>
      <c r="EH61" s="264">
        <f t="shared" si="91"/>
        <v>1</v>
      </c>
      <c r="EI61" s="264">
        <f t="shared" si="92"/>
        <v>1</v>
      </c>
      <c r="EJ61" s="264">
        <f t="shared" si="486"/>
        <v>1</v>
      </c>
      <c r="EK61" s="264">
        <f t="shared" si="487"/>
        <v>1</v>
      </c>
      <c r="EL61" s="264">
        <f t="shared" si="488"/>
        <v>1</v>
      </c>
      <c r="EM61" s="257">
        <f t="shared" si="96"/>
        <v>1500000</v>
      </c>
      <c r="EN61" s="258">
        <f t="shared" si="97"/>
        <v>0</v>
      </c>
      <c r="EQ61" s="305" t="s">
        <v>362</v>
      </c>
      <c r="ER61" s="332" t="s">
        <v>363</v>
      </c>
      <c r="ES61" s="307" t="s">
        <v>155</v>
      </c>
      <c r="ET61" s="307">
        <v>1</v>
      </c>
      <c r="EU61" s="308">
        <v>1380000</v>
      </c>
      <c r="EV61" s="309">
        <f t="shared" si="16"/>
        <v>1380000</v>
      </c>
      <c r="EW61" s="264">
        <f t="shared" si="98"/>
        <v>1</v>
      </c>
      <c r="EX61" s="264">
        <f t="shared" si="99"/>
        <v>1</v>
      </c>
      <c r="EY61" s="264">
        <f t="shared" si="100"/>
        <v>1</v>
      </c>
      <c r="EZ61" s="264">
        <f t="shared" si="101"/>
        <v>1</v>
      </c>
      <c r="FA61" s="264">
        <f t="shared" si="489"/>
        <v>1</v>
      </c>
      <c r="FB61" s="264">
        <f t="shared" si="490"/>
        <v>1</v>
      </c>
      <c r="FC61" s="264">
        <f t="shared" si="491"/>
        <v>1</v>
      </c>
      <c r="FD61" s="257">
        <f t="shared" si="105"/>
        <v>1380000</v>
      </c>
      <c r="FE61" s="258">
        <f t="shared" si="106"/>
        <v>0</v>
      </c>
      <c r="FH61" s="305" t="s">
        <v>362</v>
      </c>
      <c r="FI61" s="332" t="s">
        <v>363</v>
      </c>
      <c r="FJ61" s="307" t="s">
        <v>155</v>
      </c>
      <c r="FK61" s="307">
        <v>1</v>
      </c>
      <c r="FL61" s="308">
        <v>1400000</v>
      </c>
      <c r="FM61" s="309">
        <f t="shared" si="18"/>
        <v>1400000</v>
      </c>
      <c r="FN61" s="264">
        <f t="shared" si="107"/>
        <v>1</v>
      </c>
      <c r="FO61" s="264">
        <f t="shared" si="108"/>
        <v>1</v>
      </c>
      <c r="FP61" s="264">
        <f t="shared" si="109"/>
        <v>1</v>
      </c>
      <c r="FQ61" s="264">
        <f t="shared" si="110"/>
        <v>1</v>
      </c>
      <c r="FR61" s="264">
        <f t="shared" si="492"/>
        <v>1</v>
      </c>
      <c r="FS61" s="264">
        <f t="shared" si="493"/>
        <v>1</v>
      </c>
      <c r="FT61" s="264">
        <f t="shared" si="494"/>
        <v>1</v>
      </c>
      <c r="FU61" s="257">
        <f t="shared" si="114"/>
        <v>1400000</v>
      </c>
      <c r="FV61" s="258">
        <f t="shared" si="115"/>
        <v>0</v>
      </c>
      <c r="FY61" s="305" t="s">
        <v>362</v>
      </c>
      <c r="FZ61" s="332" t="s">
        <v>363</v>
      </c>
      <c r="GA61" s="307" t="s">
        <v>155</v>
      </c>
      <c r="GB61" s="307">
        <v>1</v>
      </c>
      <c r="GC61" s="308">
        <v>1500000</v>
      </c>
      <c r="GD61" s="309">
        <f t="shared" si="20"/>
        <v>1500000</v>
      </c>
      <c r="GE61" s="264">
        <f t="shared" si="116"/>
        <v>1</v>
      </c>
      <c r="GF61" s="264">
        <f t="shared" si="117"/>
        <v>1</v>
      </c>
      <c r="GG61" s="264">
        <f t="shared" si="118"/>
        <v>1</v>
      </c>
      <c r="GH61" s="264">
        <f t="shared" si="119"/>
        <v>1</v>
      </c>
      <c r="GI61" s="264">
        <f t="shared" si="495"/>
        <v>1</v>
      </c>
      <c r="GJ61" s="264">
        <f t="shared" si="496"/>
        <v>1</v>
      </c>
      <c r="GK61" s="264">
        <f t="shared" si="497"/>
        <v>1</v>
      </c>
      <c r="GL61" s="257">
        <f t="shared" si="123"/>
        <v>1500000</v>
      </c>
      <c r="GM61" s="258">
        <f t="shared" si="124"/>
        <v>0</v>
      </c>
      <c r="GP61" s="305" t="s">
        <v>362</v>
      </c>
      <c r="GQ61" s="332" t="s">
        <v>363</v>
      </c>
      <c r="GR61" s="307" t="s">
        <v>155</v>
      </c>
      <c r="GS61" s="307">
        <v>1</v>
      </c>
      <c r="GT61" s="308">
        <v>1360000</v>
      </c>
      <c r="GU61" s="309">
        <f t="shared" si="22"/>
        <v>1360000</v>
      </c>
      <c r="GV61" s="264">
        <f t="shared" si="125"/>
        <v>1</v>
      </c>
      <c r="GW61" s="264">
        <f t="shared" si="126"/>
        <v>1</v>
      </c>
      <c r="GX61" s="264">
        <f t="shared" si="127"/>
        <v>1</v>
      </c>
      <c r="GY61" s="264">
        <f t="shared" si="128"/>
        <v>1</v>
      </c>
      <c r="GZ61" s="264">
        <f t="shared" si="498"/>
        <v>1</v>
      </c>
      <c r="HA61" s="264">
        <f t="shared" si="499"/>
        <v>1</v>
      </c>
      <c r="HB61" s="264">
        <f t="shared" si="500"/>
        <v>1</v>
      </c>
      <c r="HC61" s="257">
        <f t="shared" si="132"/>
        <v>1360000</v>
      </c>
      <c r="HD61" s="258">
        <f t="shared" si="133"/>
        <v>0</v>
      </c>
      <c r="HG61" s="305" t="s">
        <v>362</v>
      </c>
      <c r="HH61" s="332" t="s">
        <v>363</v>
      </c>
      <c r="HI61" s="307" t="s">
        <v>155</v>
      </c>
      <c r="HJ61" s="307">
        <v>1</v>
      </c>
      <c r="HK61" s="308">
        <v>611560</v>
      </c>
      <c r="HL61" s="309">
        <f t="shared" si="24"/>
        <v>611560</v>
      </c>
      <c r="HM61" s="264">
        <f t="shared" si="134"/>
        <v>1</v>
      </c>
      <c r="HN61" s="264">
        <f t="shared" si="135"/>
        <v>1</v>
      </c>
      <c r="HO61" s="264">
        <f t="shared" si="136"/>
        <v>1</v>
      </c>
      <c r="HP61" s="264">
        <f t="shared" si="137"/>
        <v>1</v>
      </c>
      <c r="HQ61" s="264">
        <f t="shared" si="501"/>
        <v>1</v>
      </c>
      <c r="HR61" s="264">
        <f t="shared" si="502"/>
        <v>1</v>
      </c>
      <c r="HS61" s="264">
        <f t="shared" si="503"/>
        <v>1</v>
      </c>
      <c r="HT61" s="257">
        <f t="shared" si="141"/>
        <v>611560</v>
      </c>
      <c r="HU61" s="258">
        <f t="shared" si="142"/>
        <v>0</v>
      </c>
    </row>
    <row r="62" spans="3:229" ht="80.25" customHeight="1" outlineLevel="2">
      <c r="C62" s="305" t="s">
        <v>364</v>
      </c>
      <c r="D62" s="332" t="s">
        <v>365</v>
      </c>
      <c r="E62" s="307" t="s">
        <v>155</v>
      </c>
      <c r="F62" s="307">
        <v>1</v>
      </c>
      <c r="G62" s="308">
        <v>0</v>
      </c>
      <c r="H62" s="309">
        <f t="shared" si="0"/>
        <v>0</v>
      </c>
      <c r="K62" s="305" t="s">
        <v>364</v>
      </c>
      <c r="L62" s="332" t="s">
        <v>365</v>
      </c>
      <c r="M62" s="307" t="s">
        <v>155</v>
      </c>
      <c r="N62" s="307">
        <v>1</v>
      </c>
      <c r="O62" s="308">
        <v>1828400</v>
      </c>
      <c r="P62" s="310">
        <f t="shared" si="1"/>
        <v>1828400</v>
      </c>
      <c r="Q62" s="180">
        <f t="shared" si="26"/>
        <v>1</v>
      </c>
      <c r="R62" s="180">
        <f t="shared" si="27"/>
        <v>1</v>
      </c>
      <c r="S62" s="180">
        <f t="shared" si="28"/>
        <v>1</v>
      </c>
      <c r="T62" s="180">
        <f t="shared" si="29"/>
        <v>1</v>
      </c>
      <c r="U62" s="264">
        <f t="shared" si="30"/>
        <v>1</v>
      </c>
      <c r="V62" s="264">
        <f t="shared" si="31"/>
        <v>1</v>
      </c>
      <c r="W62" s="264">
        <f t="shared" si="32"/>
        <v>1</v>
      </c>
      <c r="X62" s="257">
        <f t="shared" si="33"/>
        <v>1828400</v>
      </c>
      <c r="Y62" s="258">
        <f t="shared" si="34"/>
        <v>0</v>
      </c>
      <c r="AB62" s="305" t="s">
        <v>364</v>
      </c>
      <c r="AC62" s="332" t="s">
        <v>365</v>
      </c>
      <c r="AD62" s="307" t="s">
        <v>155</v>
      </c>
      <c r="AE62" s="307">
        <v>1</v>
      </c>
      <c r="AF62" s="308">
        <v>675000</v>
      </c>
      <c r="AG62" s="309">
        <f t="shared" si="2"/>
        <v>675000</v>
      </c>
      <c r="AH62" s="264">
        <f t="shared" si="35"/>
        <v>1</v>
      </c>
      <c r="AI62" s="264">
        <f t="shared" si="36"/>
        <v>1</v>
      </c>
      <c r="AJ62" s="264">
        <f t="shared" si="37"/>
        <v>1</v>
      </c>
      <c r="AK62" s="264">
        <f t="shared" si="38"/>
        <v>1</v>
      </c>
      <c r="AL62" s="264">
        <f t="shared" si="469"/>
        <v>1</v>
      </c>
      <c r="AM62" s="264">
        <f t="shared" si="470"/>
        <v>1</v>
      </c>
      <c r="AN62" s="264">
        <f t="shared" si="41"/>
        <v>1</v>
      </c>
      <c r="AO62" s="257">
        <f t="shared" si="42"/>
        <v>675000</v>
      </c>
      <c r="AP62" s="258">
        <f t="shared" si="43"/>
        <v>0</v>
      </c>
      <c r="AS62" s="305" t="s">
        <v>364</v>
      </c>
      <c r="AT62" s="332" t="s">
        <v>365</v>
      </c>
      <c r="AU62" s="307" t="s">
        <v>155</v>
      </c>
      <c r="AV62" s="307">
        <v>1</v>
      </c>
      <c r="AW62" s="308">
        <v>630000</v>
      </c>
      <c r="AX62" s="309">
        <f t="shared" si="4"/>
        <v>630000</v>
      </c>
      <c r="AY62" s="264">
        <f t="shared" si="44"/>
        <v>1</v>
      </c>
      <c r="AZ62" s="264">
        <f t="shared" si="45"/>
        <v>1</v>
      </c>
      <c r="BA62" s="264">
        <f t="shared" si="46"/>
        <v>1</v>
      </c>
      <c r="BB62" s="264">
        <f t="shared" si="47"/>
        <v>1</v>
      </c>
      <c r="BC62" s="264">
        <f t="shared" si="471"/>
        <v>1</v>
      </c>
      <c r="BD62" s="264">
        <f t="shared" si="472"/>
        <v>1</v>
      </c>
      <c r="BE62" s="264">
        <f t="shared" si="50"/>
        <v>1</v>
      </c>
      <c r="BF62" s="257">
        <f t="shared" si="51"/>
        <v>630000</v>
      </c>
      <c r="BG62" s="258">
        <f t="shared" si="52"/>
        <v>0</v>
      </c>
      <c r="BJ62" s="305" t="s">
        <v>364</v>
      </c>
      <c r="BK62" s="332" t="s">
        <v>365</v>
      </c>
      <c r="BL62" s="307" t="s">
        <v>155</v>
      </c>
      <c r="BM62" s="307">
        <v>1</v>
      </c>
      <c r="BN62" s="308">
        <v>1800000</v>
      </c>
      <c r="BO62" s="309">
        <f t="shared" si="6"/>
        <v>1800000</v>
      </c>
      <c r="BP62" s="264">
        <f t="shared" si="53"/>
        <v>1</v>
      </c>
      <c r="BQ62" s="264">
        <f t="shared" si="54"/>
        <v>1</v>
      </c>
      <c r="BR62" s="264">
        <f t="shared" si="55"/>
        <v>1</v>
      </c>
      <c r="BS62" s="264">
        <f t="shared" si="56"/>
        <v>1</v>
      </c>
      <c r="BT62" s="264">
        <f t="shared" si="473"/>
        <v>1</v>
      </c>
      <c r="BU62" s="264">
        <f t="shared" si="474"/>
        <v>1</v>
      </c>
      <c r="BV62" s="264">
        <f t="shared" si="475"/>
        <v>1</v>
      </c>
      <c r="BW62" s="257">
        <f t="shared" si="60"/>
        <v>1800000</v>
      </c>
      <c r="BX62" s="258">
        <f t="shared" si="61"/>
        <v>0</v>
      </c>
      <c r="CA62" s="305" t="s">
        <v>364</v>
      </c>
      <c r="CB62" s="332" t="s">
        <v>365</v>
      </c>
      <c r="CC62" s="307" t="s">
        <v>155</v>
      </c>
      <c r="CD62" s="307">
        <v>1</v>
      </c>
      <c r="CE62" s="308">
        <v>758400</v>
      </c>
      <c r="CF62" s="309">
        <f t="shared" si="8"/>
        <v>758400</v>
      </c>
      <c r="CG62" s="264">
        <f t="shared" si="62"/>
        <v>1</v>
      </c>
      <c r="CH62" s="264">
        <f t="shared" si="63"/>
        <v>1</v>
      </c>
      <c r="CI62" s="264">
        <f t="shared" si="64"/>
        <v>1</v>
      </c>
      <c r="CJ62" s="264">
        <f t="shared" si="65"/>
        <v>1</v>
      </c>
      <c r="CK62" s="264">
        <f t="shared" si="476"/>
        <v>1</v>
      </c>
      <c r="CL62" s="264">
        <f t="shared" si="477"/>
        <v>1</v>
      </c>
      <c r="CM62" s="264">
        <f t="shared" si="478"/>
        <v>1</v>
      </c>
      <c r="CN62" s="257">
        <f t="shared" si="69"/>
        <v>758400</v>
      </c>
      <c r="CO62" s="258">
        <f t="shared" si="70"/>
        <v>0</v>
      </c>
      <c r="CR62" s="305" t="s">
        <v>364</v>
      </c>
      <c r="CS62" s="332" t="s">
        <v>365</v>
      </c>
      <c r="CT62" s="307" t="s">
        <v>155</v>
      </c>
      <c r="CU62" s="307">
        <v>1</v>
      </c>
      <c r="CV62" s="308">
        <v>1452000</v>
      </c>
      <c r="CW62" s="309">
        <f t="shared" si="10"/>
        <v>1452000</v>
      </c>
      <c r="CX62" s="264">
        <f t="shared" si="71"/>
        <v>1</v>
      </c>
      <c r="CY62" s="264">
        <f t="shared" si="72"/>
        <v>1</v>
      </c>
      <c r="CZ62" s="264">
        <f t="shared" si="73"/>
        <v>1</v>
      </c>
      <c r="DA62" s="264">
        <f t="shared" si="74"/>
        <v>1</v>
      </c>
      <c r="DB62" s="264">
        <f t="shared" si="479"/>
        <v>1</v>
      </c>
      <c r="DC62" s="264">
        <f t="shared" si="480"/>
        <v>1</v>
      </c>
      <c r="DD62" s="264">
        <f t="shared" si="481"/>
        <v>1</v>
      </c>
      <c r="DE62" s="257">
        <f t="shared" si="78"/>
        <v>1452000</v>
      </c>
      <c r="DF62" s="258">
        <f t="shared" si="79"/>
        <v>0</v>
      </c>
      <c r="DI62" s="311" t="s">
        <v>364</v>
      </c>
      <c r="DJ62" s="332" t="s">
        <v>365</v>
      </c>
      <c r="DK62" s="307" t="s">
        <v>155</v>
      </c>
      <c r="DL62" s="307">
        <v>1</v>
      </c>
      <c r="DM62" s="313">
        <v>1350000</v>
      </c>
      <c r="DN62" s="309">
        <f t="shared" si="482"/>
        <v>1350000</v>
      </c>
      <c r="DO62" s="264">
        <f t="shared" si="80"/>
        <v>1</v>
      </c>
      <c r="DP62" s="264">
        <f t="shared" si="81"/>
        <v>1</v>
      </c>
      <c r="DQ62" s="264">
        <f t="shared" si="82"/>
        <v>1</v>
      </c>
      <c r="DR62" s="264">
        <f t="shared" si="83"/>
        <v>1</v>
      </c>
      <c r="DS62" s="264">
        <f t="shared" si="483"/>
        <v>1</v>
      </c>
      <c r="DT62" s="264">
        <f t="shared" si="484"/>
        <v>1</v>
      </c>
      <c r="DU62" s="264">
        <f t="shared" si="485"/>
        <v>1</v>
      </c>
      <c r="DV62" s="257">
        <f t="shared" si="87"/>
        <v>1350000</v>
      </c>
      <c r="DW62" s="258">
        <f t="shared" si="88"/>
        <v>0</v>
      </c>
      <c r="DZ62" s="305" t="s">
        <v>364</v>
      </c>
      <c r="EA62" s="332" t="s">
        <v>365</v>
      </c>
      <c r="EB62" s="307" t="s">
        <v>155</v>
      </c>
      <c r="EC62" s="307">
        <v>1</v>
      </c>
      <c r="ED62" s="308">
        <v>1500000</v>
      </c>
      <c r="EE62" s="309">
        <f t="shared" si="14"/>
        <v>1500000</v>
      </c>
      <c r="EF62" s="264">
        <f t="shared" si="89"/>
        <v>1</v>
      </c>
      <c r="EG62" s="264">
        <f t="shared" si="90"/>
        <v>1</v>
      </c>
      <c r="EH62" s="264">
        <f t="shared" si="91"/>
        <v>1</v>
      </c>
      <c r="EI62" s="264">
        <f t="shared" si="92"/>
        <v>1</v>
      </c>
      <c r="EJ62" s="264">
        <f t="shared" si="486"/>
        <v>1</v>
      </c>
      <c r="EK62" s="264">
        <f t="shared" si="487"/>
        <v>1</v>
      </c>
      <c r="EL62" s="264">
        <f t="shared" si="488"/>
        <v>1</v>
      </c>
      <c r="EM62" s="257">
        <f t="shared" si="96"/>
        <v>1500000</v>
      </c>
      <c r="EN62" s="258">
        <f t="shared" si="97"/>
        <v>0</v>
      </c>
      <c r="EQ62" s="305" t="s">
        <v>364</v>
      </c>
      <c r="ER62" s="332" t="s">
        <v>365</v>
      </c>
      <c r="ES62" s="307" t="s">
        <v>155</v>
      </c>
      <c r="ET62" s="307">
        <v>1</v>
      </c>
      <c r="EU62" s="308">
        <v>2250000</v>
      </c>
      <c r="EV62" s="309">
        <f t="shared" si="16"/>
        <v>2250000</v>
      </c>
      <c r="EW62" s="264">
        <f t="shared" si="98"/>
        <v>1</v>
      </c>
      <c r="EX62" s="264">
        <f t="shared" si="99"/>
        <v>1</v>
      </c>
      <c r="EY62" s="264">
        <f t="shared" si="100"/>
        <v>1</v>
      </c>
      <c r="EZ62" s="264">
        <f t="shared" si="101"/>
        <v>1</v>
      </c>
      <c r="FA62" s="264">
        <f t="shared" si="489"/>
        <v>1</v>
      </c>
      <c r="FB62" s="264">
        <f t="shared" si="490"/>
        <v>1</v>
      </c>
      <c r="FC62" s="264">
        <f t="shared" si="491"/>
        <v>1</v>
      </c>
      <c r="FD62" s="257">
        <f t="shared" si="105"/>
        <v>2250000</v>
      </c>
      <c r="FE62" s="258">
        <f t="shared" si="106"/>
        <v>0</v>
      </c>
      <c r="FH62" s="305" t="s">
        <v>364</v>
      </c>
      <c r="FI62" s="332" t="s">
        <v>365</v>
      </c>
      <c r="FJ62" s="307" t="s">
        <v>155</v>
      </c>
      <c r="FK62" s="307">
        <v>1</v>
      </c>
      <c r="FL62" s="308">
        <v>2200000</v>
      </c>
      <c r="FM62" s="309">
        <f t="shared" si="18"/>
        <v>2200000</v>
      </c>
      <c r="FN62" s="264">
        <f t="shared" si="107"/>
        <v>1</v>
      </c>
      <c r="FO62" s="264">
        <f t="shared" si="108"/>
        <v>1</v>
      </c>
      <c r="FP62" s="264">
        <f t="shared" si="109"/>
        <v>1</v>
      </c>
      <c r="FQ62" s="264">
        <f t="shared" si="110"/>
        <v>1</v>
      </c>
      <c r="FR62" s="264">
        <f t="shared" si="492"/>
        <v>1</v>
      </c>
      <c r="FS62" s="264">
        <f t="shared" si="493"/>
        <v>1</v>
      </c>
      <c r="FT62" s="264">
        <f t="shared" si="494"/>
        <v>1</v>
      </c>
      <c r="FU62" s="257">
        <f t="shared" si="114"/>
        <v>2200000</v>
      </c>
      <c r="FV62" s="258">
        <f t="shared" si="115"/>
        <v>0</v>
      </c>
      <c r="FY62" s="305" t="s">
        <v>364</v>
      </c>
      <c r="FZ62" s="332" t="s">
        <v>365</v>
      </c>
      <c r="GA62" s="307" t="s">
        <v>155</v>
      </c>
      <c r="GB62" s="307">
        <v>1</v>
      </c>
      <c r="GC62" s="308">
        <v>2200000</v>
      </c>
      <c r="GD62" s="309">
        <f t="shared" si="20"/>
        <v>2200000</v>
      </c>
      <c r="GE62" s="264">
        <f t="shared" si="116"/>
        <v>1</v>
      </c>
      <c r="GF62" s="264">
        <f t="shared" si="117"/>
        <v>1</v>
      </c>
      <c r="GG62" s="264">
        <f t="shared" si="118"/>
        <v>1</v>
      </c>
      <c r="GH62" s="264">
        <f t="shared" si="119"/>
        <v>1</v>
      </c>
      <c r="GI62" s="264">
        <f t="shared" si="495"/>
        <v>1</v>
      </c>
      <c r="GJ62" s="264">
        <f t="shared" si="496"/>
        <v>1</v>
      </c>
      <c r="GK62" s="264">
        <f t="shared" si="497"/>
        <v>1</v>
      </c>
      <c r="GL62" s="257">
        <f t="shared" si="123"/>
        <v>2200000</v>
      </c>
      <c r="GM62" s="258">
        <f t="shared" si="124"/>
        <v>0</v>
      </c>
      <c r="GP62" s="305" t="s">
        <v>364</v>
      </c>
      <c r="GQ62" s="332" t="s">
        <v>365</v>
      </c>
      <c r="GR62" s="307" t="s">
        <v>155</v>
      </c>
      <c r="GS62" s="307">
        <v>1</v>
      </c>
      <c r="GT62" s="308">
        <v>2150000</v>
      </c>
      <c r="GU62" s="309">
        <f t="shared" si="22"/>
        <v>2150000</v>
      </c>
      <c r="GV62" s="264">
        <f t="shared" si="125"/>
        <v>1</v>
      </c>
      <c r="GW62" s="264">
        <f t="shared" si="126"/>
        <v>1</v>
      </c>
      <c r="GX62" s="264">
        <f t="shared" si="127"/>
        <v>1</v>
      </c>
      <c r="GY62" s="264">
        <f t="shared" si="128"/>
        <v>1</v>
      </c>
      <c r="GZ62" s="264">
        <f t="shared" si="498"/>
        <v>1</v>
      </c>
      <c r="HA62" s="264">
        <f t="shared" si="499"/>
        <v>1</v>
      </c>
      <c r="HB62" s="264">
        <f t="shared" si="500"/>
        <v>1</v>
      </c>
      <c r="HC62" s="257">
        <f t="shared" si="132"/>
        <v>2150000</v>
      </c>
      <c r="HD62" s="258">
        <f t="shared" si="133"/>
        <v>0</v>
      </c>
      <c r="HG62" s="305" t="s">
        <v>364</v>
      </c>
      <c r="HH62" s="332" t="s">
        <v>365</v>
      </c>
      <c r="HI62" s="307" t="s">
        <v>155</v>
      </c>
      <c r="HJ62" s="307">
        <v>1</v>
      </c>
      <c r="HK62" s="308">
        <v>1163120</v>
      </c>
      <c r="HL62" s="309">
        <f t="shared" si="24"/>
        <v>1163120</v>
      </c>
      <c r="HM62" s="264">
        <f t="shared" si="134"/>
        <v>1</v>
      </c>
      <c r="HN62" s="264">
        <f t="shared" si="135"/>
        <v>1</v>
      </c>
      <c r="HO62" s="264">
        <f t="shared" si="136"/>
        <v>1</v>
      </c>
      <c r="HP62" s="264">
        <f t="shared" si="137"/>
        <v>1</v>
      </c>
      <c r="HQ62" s="264">
        <f t="shared" si="501"/>
        <v>1</v>
      </c>
      <c r="HR62" s="264">
        <f t="shared" si="502"/>
        <v>1</v>
      </c>
      <c r="HS62" s="264">
        <f t="shared" si="503"/>
        <v>1</v>
      </c>
      <c r="HT62" s="257">
        <f t="shared" si="141"/>
        <v>1163120</v>
      </c>
      <c r="HU62" s="258">
        <f t="shared" si="142"/>
        <v>0</v>
      </c>
    </row>
    <row r="63" spans="3:229" ht="69" customHeight="1" outlineLevel="2">
      <c r="C63" s="305" t="s">
        <v>366</v>
      </c>
      <c r="D63" s="332" t="s">
        <v>367</v>
      </c>
      <c r="E63" s="307" t="s">
        <v>155</v>
      </c>
      <c r="F63" s="307">
        <v>1</v>
      </c>
      <c r="G63" s="308">
        <v>0</v>
      </c>
      <c r="H63" s="309">
        <f t="shared" si="0"/>
        <v>0</v>
      </c>
      <c r="K63" s="305" t="s">
        <v>366</v>
      </c>
      <c r="L63" s="332" t="s">
        <v>367</v>
      </c>
      <c r="M63" s="307" t="s">
        <v>155</v>
      </c>
      <c r="N63" s="307">
        <v>1</v>
      </c>
      <c r="O63" s="308">
        <v>2187800</v>
      </c>
      <c r="P63" s="310">
        <f t="shared" si="1"/>
        <v>2187800</v>
      </c>
      <c r="Q63" s="180">
        <f t="shared" si="26"/>
        <v>1</v>
      </c>
      <c r="R63" s="180">
        <f t="shared" si="27"/>
        <v>1</v>
      </c>
      <c r="S63" s="180">
        <f t="shared" si="28"/>
        <v>1</v>
      </c>
      <c r="T63" s="180">
        <f t="shared" si="29"/>
        <v>1</v>
      </c>
      <c r="U63" s="264">
        <f t="shared" si="30"/>
        <v>1</v>
      </c>
      <c r="V63" s="264">
        <f t="shared" si="31"/>
        <v>1</v>
      </c>
      <c r="W63" s="264">
        <f t="shared" si="32"/>
        <v>1</v>
      </c>
      <c r="X63" s="257">
        <f t="shared" si="33"/>
        <v>2187800</v>
      </c>
      <c r="Y63" s="258">
        <f t="shared" si="34"/>
        <v>0</v>
      </c>
      <c r="AB63" s="305" t="s">
        <v>366</v>
      </c>
      <c r="AC63" s="332" t="s">
        <v>367</v>
      </c>
      <c r="AD63" s="307" t="s">
        <v>155</v>
      </c>
      <c r="AE63" s="307">
        <v>1</v>
      </c>
      <c r="AF63" s="308">
        <v>1925000</v>
      </c>
      <c r="AG63" s="309">
        <f t="shared" si="2"/>
        <v>1925000</v>
      </c>
      <c r="AH63" s="264">
        <f t="shared" si="35"/>
        <v>1</v>
      </c>
      <c r="AI63" s="264">
        <f t="shared" si="36"/>
        <v>1</v>
      </c>
      <c r="AJ63" s="264">
        <f t="shared" si="37"/>
        <v>1</v>
      </c>
      <c r="AK63" s="264">
        <f t="shared" si="38"/>
        <v>1</v>
      </c>
      <c r="AL63" s="264">
        <f t="shared" si="469"/>
        <v>1</v>
      </c>
      <c r="AM63" s="264">
        <f t="shared" si="470"/>
        <v>1</v>
      </c>
      <c r="AN63" s="264">
        <f t="shared" si="41"/>
        <v>1</v>
      </c>
      <c r="AO63" s="257">
        <f t="shared" si="42"/>
        <v>1925000</v>
      </c>
      <c r="AP63" s="258">
        <f t="shared" si="43"/>
        <v>0</v>
      </c>
      <c r="AS63" s="305" t="s">
        <v>366</v>
      </c>
      <c r="AT63" s="332" t="s">
        <v>367</v>
      </c>
      <c r="AU63" s="307" t="s">
        <v>155</v>
      </c>
      <c r="AV63" s="307">
        <v>1</v>
      </c>
      <c r="AW63" s="308">
        <v>920000</v>
      </c>
      <c r="AX63" s="309">
        <f t="shared" si="4"/>
        <v>920000</v>
      </c>
      <c r="AY63" s="264">
        <f t="shared" si="44"/>
        <v>1</v>
      </c>
      <c r="AZ63" s="264">
        <f t="shared" si="45"/>
        <v>1</v>
      </c>
      <c r="BA63" s="264">
        <f t="shared" si="46"/>
        <v>1</v>
      </c>
      <c r="BB63" s="264">
        <f t="shared" si="47"/>
        <v>1</v>
      </c>
      <c r="BC63" s="264">
        <f t="shared" si="471"/>
        <v>1</v>
      </c>
      <c r="BD63" s="264">
        <f t="shared" si="472"/>
        <v>1</v>
      </c>
      <c r="BE63" s="264">
        <f t="shared" si="50"/>
        <v>1</v>
      </c>
      <c r="BF63" s="257">
        <f t="shared" si="51"/>
        <v>920000</v>
      </c>
      <c r="BG63" s="258">
        <f t="shared" si="52"/>
        <v>0</v>
      </c>
      <c r="BJ63" s="305" t="s">
        <v>366</v>
      </c>
      <c r="BK63" s="332" t="s">
        <v>367</v>
      </c>
      <c r="BL63" s="307" t="s">
        <v>155</v>
      </c>
      <c r="BM63" s="307">
        <v>1</v>
      </c>
      <c r="BN63" s="308">
        <v>2200000</v>
      </c>
      <c r="BO63" s="309">
        <f t="shared" si="6"/>
        <v>2200000</v>
      </c>
      <c r="BP63" s="264">
        <f t="shared" si="53"/>
        <v>1</v>
      </c>
      <c r="BQ63" s="264">
        <f t="shared" si="54"/>
        <v>1</v>
      </c>
      <c r="BR63" s="264">
        <f t="shared" si="55"/>
        <v>1</v>
      </c>
      <c r="BS63" s="264">
        <f t="shared" si="56"/>
        <v>1</v>
      </c>
      <c r="BT63" s="264">
        <f t="shared" si="473"/>
        <v>1</v>
      </c>
      <c r="BU63" s="264">
        <f t="shared" si="474"/>
        <v>1</v>
      </c>
      <c r="BV63" s="264">
        <f t="shared" si="475"/>
        <v>1</v>
      </c>
      <c r="BW63" s="257">
        <f t="shared" si="60"/>
        <v>2200000</v>
      </c>
      <c r="BX63" s="258">
        <f t="shared" si="61"/>
        <v>0</v>
      </c>
      <c r="CA63" s="305" t="s">
        <v>366</v>
      </c>
      <c r="CB63" s="332" t="s">
        <v>367</v>
      </c>
      <c r="CC63" s="307" t="s">
        <v>155</v>
      </c>
      <c r="CD63" s="307">
        <v>1</v>
      </c>
      <c r="CE63" s="308">
        <v>2250710</v>
      </c>
      <c r="CF63" s="309">
        <f t="shared" si="8"/>
        <v>2250710</v>
      </c>
      <c r="CG63" s="264">
        <f t="shared" si="62"/>
        <v>1</v>
      </c>
      <c r="CH63" s="264">
        <f t="shared" si="63"/>
        <v>1</v>
      </c>
      <c r="CI63" s="264">
        <f t="shared" si="64"/>
        <v>1</v>
      </c>
      <c r="CJ63" s="264">
        <f t="shared" si="65"/>
        <v>1</v>
      </c>
      <c r="CK63" s="264">
        <f t="shared" si="476"/>
        <v>1</v>
      </c>
      <c r="CL63" s="264">
        <f t="shared" si="477"/>
        <v>1</v>
      </c>
      <c r="CM63" s="264">
        <f t="shared" si="478"/>
        <v>1</v>
      </c>
      <c r="CN63" s="257">
        <f t="shared" si="69"/>
        <v>2250710</v>
      </c>
      <c r="CO63" s="258">
        <f t="shared" si="70"/>
        <v>0</v>
      </c>
      <c r="CR63" s="305" t="s">
        <v>366</v>
      </c>
      <c r="CS63" s="332" t="s">
        <v>367</v>
      </c>
      <c r="CT63" s="307" t="s">
        <v>155</v>
      </c>
      <c r="CU63" s="307">
        <v>1</v>
      </c>
      <c r="CV63" s="308">
        <v>2224500</v>
      </c>
      <c r="CW63" s="309">
        <f t="shared" si="10"/>
        <v>2224500</v>
      </c>
      <c r="CX63" s="264">
        <f t="shared" si="71"/>
        <v>1</v>
      </c>
      <c r="CY63" s="264">
        <f t="shared" si="72"/>
        <v>1</v>
      </c>
      <c r="CZ63" s="264">
        <f t="shared" si="73"/>
        <v>1</v>
      </c>
      <c r="DA63" s="264">
        <f t="shared" si="74"/>
        <v>1</v>
      </c>
      <c r="DB63" s="264">
        <f t="shared" si="479"/>
        <v>1</v>
      </c>
      <c r="DC63" s="264">
        <f t="shared" si="480"/>
        <v>1</v>
      </c>
      <c r="DD63" s="264">
        <f t="shared" si="481"/>
        <v>1</v>
      </c>
      <c r="DE63" s="257">
        <f t="shared" si="78"/>
        <v>2224500</v>
      </c>
      <c r="DF63" s="258">
        <f t="shared" si="79"/>
        <v>0</v>
      </c>
      <c r="DI63" s="311" t="s">
        <v>366</v>
      </c>
      <c r="DJ63" s="332" t="s">
        <v>367</v>
      </c>
      <c r="DK63" s="307" t="s">
        <v>155</v>
      </c>
      <c r="DL63" s="307">
        <v>1</v>
      </c>
      <c r="DM63" s="313">
        <v>3100000</v>
      </c>
      <c r="DN63" s="309">
        <f t="shared" si="482"/>
        <v>3100000</v>
      </c>
      <c r="DO63" s="264">
        <f t="shared" si="80"/>
        <v>1</v>
      </c>
      <c r="DP63" s="264">
        <f t="shared" si="81"/>
        <v>1</v>
      </c>
      <c r="DQ63" s="264">
        <f t="shared" si="82"/>
        <v>1</v>
      </c>
      <c r="DR63" s="264">
        <f t="shared" si="83"/>
        <v>1</v>
      </c>
      <c r="DS63" s="264">
        <f t="shared" si="483"/>
        <v>1</v>
      </c>
      <c r="DT63" s="264">
        <f t="shared" si="484"/>
        <v>1</v>
      </c>
      <c r="DU63" s="264">
        <f t="shared" si="485"/>
        <v>1</v>
      </c>
      <c r="DV63" s="257">
        <f t="shared" si="87"/>
        <v>3100000</v>
      </c>
      <c r="DW63" s="258">
        <f t="shared" si="88"/>
        <v>0</v>
      </c>
      <c r="DZ63" s="305" t="s">
        <v>366</v>
      </c>
      <c r="EA63" s="332" t="s">
        <v>367</v>
      </c>
      <c r="EB63" s="307" t="s">
        <v>155</v>
      </c>
      <c r="EC63" s="307">
        <v>1</v>
      </c>
      <c r="ED63" s="308">
        <v>2200000</v>
      </c>
      <c r="EE63" s="309">
        <f t="shared" si="14"/>
        <v>2200000</v>
      </c>
      <c r="EF63" s="264">
        <f t="shared" si="89"/>
        <v>1</v>
      </c>
      <c r="EG63" s="264">
        <f t="shared" si="90"/>
        <v>1</v>
      </c>
      <c r="EH63" s="264">
        <f t="shared" si="91"/>
        <v>1</v>
      </c>
      <c r="EI63" s="264">
        <f t="shared" si="92"/>
        <v>1</v>
      </c>
      <c r="EJ63" s="264">
        <f t="shared" si="486"/>
        <v>1</v>
      </c>
      <c r="EK63" s="264">
        <f t="shared" si="487"/>
        <v>1</v>
      </c>
      <c r="EL63" s="264">
        <f t="shared" si="488"/>
        <v>1</v>
      </c>
      <c r="EM63" s="257">
        <f t="shared" si="96"/>
        <v>2200000</v>
      </c>
      <c r="EN63" s="258">
        <f t="shared" si="97"/>
        <v>0</v>
      </c>
      <c r="EQ63" s="305" t="s">
        <v>366</v>
      </c>
      <c r="ER63" s="332" t="s">
        <v>367</v>
      </c>
      <c r="ES63" s="307" t="s">
        <v>155</v>
      </c>
      <c r="ET63" s="307">
        <v>1</v>
      </c>
      <c r="EU63" s="308">
        <v>2310000</v>
      </c>
      <c r="EV63" s="309">
        <f t="shared" si="16"/>
        <v>2310000</v>
      </c>
      <c r="EW63" s="264">
        <f t="shared" si="98"/>
        <v>1</v>
      </c>
      <c r="EX63" s="264">
        <f t="shared" si="99"/>
        <v>1</v>
      </c>
      <c r="EY63" s="264">
        <f t="shared" si="100"/>
        <v>1</v>
      </c>
      <c r="EZ63" s="264">
        <f t="shared" si="101"/>
        <v>1</v>
      </c>
      <c r="FA63" s="264">
        <f t="shared" si="489"/>
        <v>1</v>
      </c>
      <c r="FB63" s="264">
        <f t="shared" si="490"/>
        <v>1</v>
      </c>
      <c r="FC63" s="264">
        <f t="shared" si="491"/>
        <v>1</v>
      </c>
      <c r="FD63" s="257">
        <f t="shared" si="105"/>
        <v>2310000</v>
      </c>
      <c r="FE63" s="258">
        <f t="shared" si="106"/>
        <v>0</v>
      </c>
      <c r="FH63" s="305" t="s">
        <v>366</v>
      </c>
      <c r="FI63" s="332" t="s">
        <v>367</v>
      </c>
      <c r="FJ63" s="307" t="s">
        <v>155</v>
      </c>
      <c r="FK63" s="307">
        <v>1</v>
      </c>
      <c r="FL63" s="308">
        <v>2300000</v>
      </c>
      <c r="FM63" s="309">
        <f t="shared" si="18"/>
        <v>2300000</v>
      </c>
      <c r="FN63" s="264">
        <f t="shared" si="107"/>
        <v>1</v>
      </c>
      <c r="FO63" s="264">
        <f t="shared" si="108"/>
        <v>1</v>
      </c>
      <c r="FP63" s="264">
        <f t="shared" si="109"/>
        <v>1</v>
      </c>
      <c r="FQ63" s="264">
        <f t="shared" si="110"/>
        <v>1</v>
      </c>
      <c r="FR63" s="264">
        <f t="shared" si="492"/>
        <v>1</v>
      </c>
      <c r="FS63" s="264">
        <f t="shared" si="493"/>
        <v>1</v>
      </c>
      <c r="FT63" s="264">
        <f t="shared" si="494"/>
        <v>1</v>
      </c>
      <c r="FU63" s="257">
        <f t="shared" si="114"/>
        <v>2300000</v>
      </c>
      <c r="FV63" s="258">
        <f t="shared" si="115"/>
        <v>0</v>
      </c>
      <c r="FY63" s="305" t="s">
        <v>366</v>
      </c>
      <c r="FZ63" s="332" t="s">
        <v>367</v>
      </c>
      <c r="GA63" s="307" t="s">
        <v>155</v>
      </c>
      <c r="GB63" s="307">
        <v>1</v>
      </c>
      <c r="GC63" s="308">
        <v>2600000</v>
      </c>
      <c r="GD63" s="309">
        <f t="shared" si="20"/>
        <v>2600000</v>
      </c>
      <c r="GE63" s="264">
        <f t="shared" si="116"/>
        <v>1</v>
      </c>
      <c r="GF63" s="264">
        <f t="shared" si="117"/>
        <v>1</v>
      </c>
      <c r="GG63" s="264">
        <f t="shared" si="118"/>
        <v>1</v>
      </c>
      <c r="GH63" s="264">
        <f t="shared" si="119"/>
        <v>1</v>
      </c>
      <c r="GI63" s="264">
        <f t="shared" si="495"/>
        <v>1</v>
      </c>
      <c r="GJ63" s="264">
        <f t="shared" si="496"/>
        <v>1</v>
      </c>
      <c r="GK63" s="264">
        <f t="shared" si="497"/>
        <v>1</v>
      </c>
      <c r="GL63" s="257">
        <f t="shared" si="123"/>
        <v>2600000</v>
      </c>
      <c r="GM63" s="258">
        <f t="shared" si="124"/>
        <v>0</v>
      </c>
      <c r="GP63" s="305" t="s">
        <v>366</v>
      </c>
      <c r="GQ63" s="332" t="s">
        <v>367</v>
      </c>
      <c r="GR63" s="307" t="s">
        <v>155</v>
      </c>
      <c r="GS63" s="307">
        <v>1</v>
      </c>
      <c r="GT63" s="308">
        <v>2270000</v>
      </c>
      <c r="GU63" s="309">
        <f t="shared" si="22"/>
        <v>2270000</v>
      </c>
      <c r="GV63" s="264">
        <f t="shared" si="125"/>
        <v>1</v>
      </c>
      <c r="GW63" s="264">
        <f t="shared" si="126"/>
        <v>1</v>
      </c>
      <c r="GX63" s="264">
        <f t="shared" si="127"/>
        <v>1</v>
      </c>
      <c r="GY63" s="264">
        <f t="shared" si="128"/>
        <v>1</v>
      </c>
      <c r="GZ63" s="264">
        <f t="shared" si="498"/>
        <v>1</v>
      </c>
      <c r="HA63" s="264">
        <f t="shared" si="499"/>
        <v>1</v>
      </c>
      <c r="HB63" s="264">
        <f t="shared" si="500"/>
        <v>1</v>
      </c>
      <c r="HC63" s="257">
        <f t="shared" si="132"/>
        <v>2270000</v>
      </c>
      <c r="HD63" s="258">
        <f t="shared" si="133"/>
        <v>0</v>
      </c>
      <c r="HG63" s="305" t="s">
        <v>366</v>
      </c>
      <c r="HH63" s="332" t="s">
        <v>367</v>
      </c>
      <c r="HI63" s="307" t="s">
        <v>155</v>
      </c>
      <c r="HJ63" s="307">
        <v>1</v>
      </c>
      <c r="HK63" s="308">
        <v>1215744</v>
      </c>
      <c r="HL63" s="309">
        <f t="shared" si="24"/>
        <v>1215744</v>
      </c>
      <c r="HM63" s="264">
        <f t="shared" si="134"/>
        <v>1</v>
      </c>
      <c r="HN63" s="264">
        <f t="shared" si="135"/>
        <v>1</v>
      </c>
      <c r="HO63" s="264">
        <f t="shared" si="136"/>
        <v>1</v>
      </c>
      <c r="HP63" s="264">
        <f t="shared" si="137"/>
        <v>1</v>
      </c>
      <c r="HQ63" s="264">
        <f t="shared" si="501"/>
        <v>1</v>
      </c>
      <c r="HR63" s="264">
        <f t="shared" si="502"/>
        <v>1</v>
      </c>
      <c r="HS63" s="264">
        <f t="shared" si="503"/>
        <v>1</v>
      </c>
      <c r="HT63" s="257">
        <f t="shared" si="141"/>
        <v>1215744</v>
      </c>
      <c r="HU63" s="258">
        <f t="shared" si="142"/>
        <v>0</v>
      </c>
    </row>
    <row r="64" spans="3:229" ht="66.75" customHeight="1" outlineLevel="2">
      <c r="C64" s="305" t="s">
        <v>368</v>
      </c>
      <c r="D64" s="332" t="s">
        <v>369</v>
      </c>
      <c r="E64" s="307" t="s">
        <v>155</v>
      </c>
      <c r="F64" s="307">
        <v>1</v>
      </c>
      <c r="G64" s="308">
        <v>0</v>
      </c>
      <c r="H64" s="309">
        <f t="shared" si="0"/>
        <v>0</v>
      </c>
      <c r="K64" s="305" t="s">
        <v>368</v>
      </c>
      <c r="L64" s="332" t="s">
        <v>369</v>
      </c>
      <c r="M64" s="307" t="s">
        <v>155</v>
      </c>
      <c r="N64" s="307">
        <v>1</v>
      </c>
      <c r="O64" s="308">
        <v>2834200</v>
      </c>
      <c r="P64" s="310">
        <f t="shared" si="1"/>
        <v>2834200</v>
      </c>
      <c r="Q64" s="180">
        <f t="shared" si="26"/>
        <v>1</v>
      </c>
      <c r="R64" s="180">
        <f t="shared" si="27"/>
        <v>1</v>
      </c>
      <c r="S64" s="180">
        <f t="shared" si="28"/>
        <v>1</v>
      </c>
      <c r="T64" s="180">
        <f t="shared" si="29"/>
        <v>1</v>
      </c>
      <c r="U64" s="264">
        <f t="shared" si="30"/>
        <v>1</v>
      </c>
      <c r="V64" s="264">
        <f t="shared" si="31"/>
        <v>1</v>
      </c>
      <c r="W64" s="264">
        <f t="shared" si="32"/>
        <v>1</v>
      </c>
      <c r="X64" s="257">
        <f t="shared" si="33"/>
        <v>2834200</v>
      </c>
      <c r="Y64" s="258">
        <f t="shared" si="34"/>
        <v>0</v>
      </c>
      <c r="AB64" s="305" t="s">
        <v>368</v>
      </c>
      <c r="AC64" s="332" t="s">
        <v>369</v>
      </c>
      <c r="AD64" s="307" t="s">
        <v>155</v>
      </c>
      <c r="AE64" s="307">
        <v>1</v>
      </c>
      <c r="AF64" s="308">
        <v>2925000</v>
      </c>
      <c r="AG64" s="309">
        <f t="shared" si="2"/>
        <v>2925000</v>
      </c>
      <c r="AH64" s="264">
        <f t="shared" si="35"/>
        <v>1</v>
      </c>
      <c r="AI64" s="264">
        <f t="shared" si="36"/>
        <v>1</v>
      </c>
      <c r="AJ64" s="264">
        <f t="shared" si="37"/>
        <v>1</v>
      </c>
      <c r="AK64" s="264">
        <f t="shared" si="38"/>
        <v>1</v>
      </c>
      <c r="AL64" s="264">
        <f t="shared" si="469"/>
        <v>1</v>
      </c>
      <c r="AM64" s="264">
        <f t="shared" si="470"/>
        <v>1</v>
      </c>
      <c r="AN64" s="264">
        <f t="shared" si="41"/>
        <v>1</v>
      </c>
      <c r="AO64" s="257">
        <f t="shared" si="42"/>
        <v>2925000</v>
      </c>
      <c r="AP64" s="258">
        <f t="shared" si="43"/>
        <v>0</v>
      </c>
      <c r="AS64" s="305" t="s">
        <v>368</v>
      </c>
      <c r="AT64" s="332" t="s">
        <v>369</v>
      </c>
      <c r="AU64" s="307" t="s">
        <v>155</v>
      </c>
      <c r="AV64" s="307">
        <v>1</v>
      </c>
      <c r="AW64" s="308">
        <v>2500000</v>
      </c>
      <c r="AX64" s="309">
        <f t="shared" si="4"/>
        <v>2500000</v>
      </c>
      <c r="AY64" s="264">
        <f t="shared" si="44"/>
        <v>1</v>
      </c>
      <c r="AZ64" s="264">
        <f t="shared" si="45"/>
        <v>1</v>
      </c>
      <c r="BA64" s="264">
        <f t="shared" si="46"/>
        <v>1</v>
      </c>
      <c r="BB64" s="264">
        <f t="shared" si="47"/>
        <v>1</v>
      </c>
      <c r="BC64" s="264">
        <f t="shared" si="471"/>
        <v>1</v>
      </c>
      <c r="BD64" s="264">
        <f t="shared" si="472"/>
        <v>1</v>
      </c>
      <c r="BE64" s="264">
        <f t="shared" si="50"/>
        <v>1</v>
      </c>
      <c r="BF64" s="257">
        <f t="shared" si="51"/>
        <v>2500000</v>
      </c>
      <c r="BG64" s="258">
        <f t="shared" si="52"/>
        <v>0</v>
      </c>
      <c r="BJ64" s="305" t="s">
        <v>368</v>
      </c>
      <c r="BK64" s="332" t="s">
        <v>369</v>
      </c>
      <c r="BL64" s="307" t="s">
        <v>155</v>
      </c>
      <c r="BM64" s="307">
        <v>1</v>
      </c>
      <c r="BN64" s="308">
        <v>2850000</v>
      </c>
      <c r="BO64" s="309">
        <f t="shared" si="6"/>
        <v>2850000</v>
      </c>
      <c r="BP64" s="264">
        <f t="shared" si="53"/>
        <v>1</v>
      </c>
      <c r="BQ64" s="264">
        <f t="shared" si="54"/>
        <v>1</v>
      </c>
      <c r="BR64" s="264">
        <f t="shared" si="55"/>
        <v>1</v>
      </c>
      <c r="BS64" s="264">
        <f t="shared" si="56"/>
        <v>1</v>
      </c>
      <c r="BT64" s="264">
        <f t="shared" si="473"/>
        <v>1</v>
      </c>
      <c r="BU64" s="264">
        <f t="shared" si="474"/>
        <v>1</v>
      </c>
      <c r="BV64" s="264">
        <f t="shared" si="475"/>
        <v>1</v>
      </c>
      <c r="BW64" s="257">
        <f t="shared" si="60"/>
        <v>2850000</v>
      </c>
      <c r="BX64" s="258">
        <f t="shared" si="61"/>
        <v>0</v>
      </c>
      <c r="CA64" s="305" t="s">
        <v>368</v>
      </c>
      <c r="CB64" s="332" t="s">
        <v>369</v>
      </c>
      <c r="CC64" s="307" t="s">
        <v>155</v>
      </c>
      <c r="CD64" s="307">
        <v>1</v>
      </c>
      <c r="CE64" s="308">
        <v>2567500</v>
      </c>
      <c r="CF64" s="309">
        <f t="shared" si="8"/>
        <v>2567500</v>
      </c>
      <c r="CG64" s="264">
        <f t="shared" si="62"/>
        <v>1</v>
      </c>
      <c r="CH64" s="264">
        <f t="shared" si="63"/>
        <v>1</v>
      </c>
      <c r="CI64" s="264">
        <f t="shared" si="64"/>
        <v>1</v>
      </c>
      <c r="CJ64" s="264">
        <f t="shared" si="65"/>
        <v>1</v>
      </c>
      <c r="CK64" s="264">
        <f t="shared" si="476"/>
        <v>1</v>
      </c>
      <c r="CL64" s="264">
        <f t="shared" si="477"/>
        <v>1</v>
      </c>
      <c r="CM64" s="264">
        <f t="shared" si="478"/>
        <v>1</v>
      </c>
      <c r="CN64" s="257">
        <f t="shared" si="69"/>
        <v>2567500</v>
      </c>
      <c r="CO64" s="258">
        <f t="shared" si="70"/>
        <v>0</v>
      </c>
      <c r="CR64" s="305" t="s">
        <v>368</v>
      </c>
      <c r="CS64" s="332" t="s">
        <v>369</v>
      </c>
      <c r="CT64" s="307" t="s">
        <v>155</v>
      </c>
      <c r="CU64" s="307">
        <v>1</v>
      </c>
      <c r="CV64" s="308">
        <v>3150000</v>
      </c>
      <c r="CW64" s="309">
        <f t="shared" si="10"/>
        <v>3150000</v>
      </c>
      <c r="CX64" s="264">
        <f t="shared" si="71"/>
        <v>1</v>
      </c>
      <c r="CY64" s="264">
        <f t="shared" si="72"/>
        <v>1</v>
      </c>
      <c r="CZ64" s="264">
        <f t="shared" si="73"/>
        <v>1</v>
      </c>
      <c r="DA64" s="264">
        <f t="shared" si="74"/>
        <v>1</v>
      </c>
      <c r="DB64" s="264">
        <f t="shared" si="479"/>
        <v>1</v>
      </c>
      <c r="DC64" s="264">
        <f t="shared" si="480"/>
        <v>1</v>
      </c>
      <c r="DD64" s="264">
        <f t="shared" si="481"/>
        <v>1</v>
      </c>
      <c r="DE64" s="257">
        <f t="shared" si="78"/>
        <v>3150000</v>
      </c>
      <c r="DF64" s="258">
        <f t="shared" si="79"/>
        <v>0</v>
      </c>
      <c r="DI64" s="311" t="s">
        <v>368</v>
      </c>
      <c r="DJ64" s="332" t="s">
        <v>369</v>
      </c>
      <c r="DK64" s="307" t="s">
        <v>155</v>
      </c>
      <c r="DL64" s="307">
        <v>1</v>
      </c>
      <c r="DM64" s="313">
        <v>3150000</v>
      </c>
      <c r="DN64" s="309">
        <f t="shared" si="482"/>
        <v>3150000</v>
      </c>
      <c r="DO64" s="264">
        <f t="shared" si="80"/>
        <v>1</v>
      </c>
      <c r="DP64" s="264">
        <f t="shared" si="81"/>
        <v>1</v>
      </c>
      <c r="DQ64" s="264">
        <f t="shared" si="82"/>
        <v>1</v>
      </c>
      <c r="DR64" s="264">
        <f t="shared" si="83"/>
        <v>1</v>
      </c>
      <c r="DS64" s="264">
        <f t="shared" si="483"/>
        <v>1</v>
      </c>
      <c r="DT64" s="264">
        <f t="shared" si="484"/>
        <v>1</v>
      </c>
      <c r="DU64" s="264">
        <f t="shared" si="485"/>
        <v>1</v>
      </c>
      <c r="DV64" s="257">
        <f t="shared" si="87"/>
        <v>3150000</v>
      </c>
      <c r="DW64" s="258">
        <f t="shared" si="88"/>
        <v>0</v>
      </c>
      <c r="DZ64" s="305" t="s">
        <v>368</v>
      </c>
      <c r="EA64" s="332" t="s">
        <v>369</v>
      </c>
      <c r="EB64" s="307" t="s">
        <v>155</v>
      </c>
      <c r="EC64" s="307">
        <v>1</v>
      </c>
      <c r="ED64" s="308">
        <v>4000000</v>
      </c>
      <c r="EE64" s="309">
        <f t="shared" si="14"/>
        <v>4000000</v>
      </c>
      <c r="EF64" s="264">
        <f t="shared" si="89"/>
        <v>1</v>
      </c>
      <c r="EG64" s="264">
        <f t="shared" si="90"/>
        <v>1</v>
      </c>
      <c r="EH64" s="264">
        <f t="shared" si="91"/>
        <v>1</v>
      </c>
      <c r="EI64" s="264">
        <f t="shared" si="92"/>
        <v>1</v>
      </c>
      <c r="EJ64" s="264">
        <f t="shared" si="486"/>
        <v>1</v>
      </c>
      <c r="EK64" s="264">
        <f t="shared" si="487"/>
        <v>1</v>
      </c>
      <c r="EL64" s="264">
        <f t="shared" si="488"/>
        <v>1</v>
      </c>
      <c r="EM64" s="257">
        <f t="shared" si="96"/>
        <v>4000000</v>
      </c>
      <c r="EN64" s="258">
        <f t="shared" si="97"/>
        <v>0</v>
      </c>
      <c r="EQ64" s="305" t="s">
        <v>368</v>
      </c>
      <c r="ER64" s="332" t="s">
        <v>369</v>
      </c>
      <c r="ES64" s="307" t="s">
        <v>155</v>
      </c>
      <c r="ET64" s="307">
        <v>1</v>
      </c>
      <c r="EU64" s="308">
        <v>4200000</v>
      </c>
      <c r="EV64" s="309">
        <f t="shared" si="16"/>
        <v>4200000</v>
      </c>
      <c r="EW64" s="264">
        <f t="shared" si="98"/>
        <v>1</v>
      </c>
      <c r="EX64" s="264">
        <f t="shared" si="99"/>
        <v>1</v>
      </c>
      <c r="EY64" s="264">
        <f t="shared" si="100"/>
        <v>1</v>
      </c>
      <c r="EZ64" s="264">
        <f t="shared" si="101"/>
        <v>1</v>
      </c>
      <c r="FA64" s="264">
        <f t="shared" si="489"/>
        <v>1</v>
      </c>
      <c r="FB64" s="264">
        <f t="shared" si="490"/>
        <v>1</v>
      </c>
      <c r="FC64" s="264">
        <f t="shared" si="491"/>
        <v>1</v>
      </c>
      <c r="FD64" s="257">
        <f t="shared" si="105"/>
        <v>4200000</v>
      </c>
      <c r="FE64" s="258">
        <f t="shared" si="106"/>
        <v>0</v>
      </c>
      <c r="FH64" s="305" t="s">
        <v>368</v>
      </c>
      <c r="FI64" s="332" t="s">
        <v>369</v>
      </c>
      <c r="FJ64" s="307" t="s">
        <v>155</v>
      </c>
      <c r="FK64" s="307">
        <v>1</v>
      </c>
      <c r="FL64" s="308">
        <v>4300000</v>
      </c>
      <c r="FM64" s="309">
        <f t="shared" si="18"/>
        <v>4300000</v>
      </c>
      <c r="FN64" s="264">
        <f t="shared" si="107"/>
        <v>1</v>
      </c>
      <c r="FO64" s="264">
        <f t="shared" si="108"/>
        <v>1</v>
      </c>
      <c r="FP64" s="264">
        <f t="shared" si="109"/>
        <v>1</v>
      </c>
      <c r="FQ64" s="264">
        <f t="shared" si="110"/>
        <v>1</v>
      </c>
      <c r="FR64" s="264">
        <f t="shared" si="492"/>
        <v>1</v>
      </c>
      <c r="FS64" s="264">
        <f t="shared" si="493"/>
        <v>1</v>
      </c>
      <c r="FT64" s="264">
        <f t="shared" si="494"/>
        <v>1</v>
      </c>
      <c r="FU64" s="257">
        <f t="shared" si="114"/>
        <v>4300000</v>
      </c>
      <c r="FV64" s="258">
        <f t="shared" si="115"/>
        <v>0</v>
      </c>
      <c r="FY64" s="305" t="s">
        <v>368</v>
      </c>
      <c r="FZ64" s="332" t="s">
        <v>369</v>
      </c>
      <c r="GA64" s="307" t="s">
        <v>155</v>
      </c>
      <c r="GB64" s="307">
        <v>1</v>
      </c>
      <c r="GC64" s="308">
        <v>3300000</v>
      </c>
      <c r="GD64" s="309">
        <f t="shared" si="20"/>
        <v>3300000</v>
      </c>
      <c r="GE64" s="264">
        <f t="shared" si="116"/>
        <v>1</v>
      </c>
      <c r="GF64" s="264">
        <f t="shared" si="117"/>
        <v>1</v>
      </c>
      <c r="GG64" s="264">
        <f t="shared" si="118"/>
        <v>1</v>
      </c>
      <c r="GH64" s="264">
        <f t="shared" si="119"/>
        <v>1</v>
      </c>
      <c r="GI64" s="264">
        <f t="shared" si="495"/>
        <v>1</v>
      </c>
      <c r="GJ64" s="264">
        <f t="shared" si="496"/>
        <v>1</v>
      </c>
      <c r="GK64" s="264">
        <f t="shared" si="497"/>
        <v>1</v>
      </c>
      <c r="GL64" s="257">
        <f t="shared" si="123"/>
        <v>3300000</v>
      </c>
      <c r="GM64" s="258">
        <f t="shared" si="124"/>
        <v>0</v>
      </c>
      <c r="GP64" s="305" t="s">
        <v>368</v>
      </c>
      <c r="GQ64" s="332" t="s">
        <v>369</v>
      </c>
      <c r="GR64" s="307" t="s">
        <v>155</v>
      </c>
      <c r="GS64" s="307">
        <v>1</v>
      </c>
      <c r="GT64" s="308">
        <v>4250000</v>
      </c>
      <c r="GU64" s="309">
        <f t="shared" si="22"/>
        <v>4250000</v>
      </c>
      <c r="GV64" s="264">
        <f t="shared" si="125"/>
        <v>1</v>
      </c>
      <c r="GW64" s="264">
        <f t="shared" si="126"/>
        <v>1</v>
      </c>
      <c r="GX64" s="264">
        <f t="shared" si="127"/>
        <v>1</v>
      </c>
      <c r="GY64" s="264">
        <f t="shared" si="128"/>
        <v>1</v>
      </c>
      <c r="GZ64" s="264">
        <f t="shared" si="498"/>
        <v>1</v>
      </c>
      <c r="HA64" s="264">
        <f t="shared" si="499"/>
        <v>1</v>
      </c>
      <c r="HB64" s="264">
        <f t="shared" si="500"/>
        <v>1</v>
      </c>
      <c r="HC64" s="257">
        <f t="shared" si="132"/>
        <v>4250000</v>
      </c>
      <c r="HD64" s="258">
        <f t="shared" si="133"/>
        <v>0</v>
      </c>
      <c r="HG64" s="305" t="s">
        <v>368</v>
      </c>
      <c r="HH64" s="332" t="s">
        <v>369</v>
      </c>
      <c r="HI64" s="307" t="s">
        <v>155</v>
      </c>
      <c r="HJ64" s="307">
        <v>1</v>
      </c>
      <c r="HK64" s="308">
        <v>1470467</v>
      </c>
      <c r="HL64" s="309">
        <f t="shared" si="24"/>
        <v>1470467</v>
      </c>
      <c r="HM64" s="264">
        <f t="shared" si="134"/>
        <v>1</v>
      </c>
      <c r="HN64" s="264">
        <f t="shared" si="135"/>
        <v>1</v>
      </c>
      <c r="HO64" s="264">
        <f t="shared" si="136"/>
        <v>1</v>
      </c>
      <c r="HP64" s="264">
        <f t="shared" si="137"/>
        <v>1</v>
      </c>
      <c r="HQ64" s="264">
        <f t="shared" si="501"/>
        <v>1</v>
      </c>
      <c r="HR64" s="264">
        <f t="shared" si="502"/>
        <v>1</v>
      </c>
      <c r="HS64" s="264">
        <f t="shared" si="503"/>
        <v>1</v>
      </c>
      <c r="HT64" s="257">
        <f t="shared" si="141"/>
        <v>1470467</v>
      </c>
      <c r="HU64" s="258">
        <f t="shared" si="142"/>
        <v>0</v>
      </c>
    </row>
    <row r="65" spans="3:229" ht="54" customHeight="1" outlineLevel="2">
      <c r="C65" s="305" t="s">
        <v>370</v>
      </c>
      <c r="D65" s="332" t="s">
        <v>371</v>
      </c>
      <c r="E65" s="307" t="s">
        <v>155</v>
      </c>
      <c r="F65" s="307">
        <v>1</v>
      </c>
      <c r="G65" s="308">
        <v>0</v>
      </c>
      <c r="H65" s="309">
        <f t="shared" si="0"/>
        <v>0</v>
      </c>
      <c r="K65" s="305" t="s">
        <v>370</v>
      </c>
      <c r="L65" s="332" t="s">
        <v>371</v>
      </c>
      <c r="M65" s="307" t="s">
        <v>155</v>
      </c>
      <c r="N65" s="307">
        <v>1</v>
      </c>
      <c r="O65" s="308">
        <v>2311600</v>
      </c>
      <c r="P65" s="310">
        <f t="shared" si="1"/>
        <v>2311600</v>
      </c>
      <c r="Q65" s="180">
        <f t="shared" si="26"/>
        <v>1</v>
      </c>
      <c r="R65" s="180">
        <f t="shared" si="27"/>
        <v>1</v>
      </c>
      <c r="S65" s="180">
        <f t="shared" si="28"/>
        <v>1</v>
      </c>
      <c r="T65" s="180">
        <f t="shared" si="29"/>
        <v>1</v>
      </c>
      <c r="U65" s="264">
        <f t="shared" si="30"/>
        <v>1</v>
      </c>
      <c r="V65" s="264">
        <f t="shared" si="31"/>
        <v>1</v>
      </c>
      <c r="W65" s="264">
        <f t="shared" si="32"/>
        <v>1</v>
      </c>
      <c r="X65" s="257">
        <f t="shared" si="33"/>
        <v>2311600</v>
      </c>
      <c r="Y65" s="258">
        <f t="shared" si="34"/>
        <v>0</v>
      </c>
      <c r="AB65" s="305" t="s">
        <v>370</v>
      </c>
      <c r="AC65" s="332" t="s">
        <v>371</v>
      </c>
      <c r="AD65" s="307" t="s">
        <v>155</v>
      </c>
      <c r="AE65" s="307">
        <v>1</v>
      </c>
      <c r="AF65" s="308">
        <v>2475000</v>
      </c>
      <c r="AG65" s="309">
        <f t="shared" si="2"/>
        <v>2475000</v>
      </c>
      <c r="AH65" s="264">
        <f t="shared" si="35"/>
        <v>1</v>
      </c>
      <c r="AI65" s="264">
        <f t="shared" si="36"/>
        <v>1</v>
      </c>
      <c r="AJ65" s="264">
        <f t="shared" si="37"/>
        <v>1</v>
      </c>
      <c r="AK65" s="264">
        <f t="shared" si="38"/>
        <v>1</v>
      </c>
      <c r="AL65" s="264">
        <f t="shared" si="469"/>
        <v>1</v>
      </c>
      <c r="AM65" s="264">
        <f t="shared" si="470"/>
        <v>1</v>
      </c>
      <c r="AN65" s="264">
        <f t="shared" si="41"/>
        <v>1</v>
      </c>
      <c r="AO65" s="257">
        <f t="shared" si="42"/>
        <v>2475000</v>
      </c>
      <c r="AP65" s="258">
        <f t="shared" si="43"/>
        <v>0</v>
      </c>
      <c r="AS65" s="305" t="s">
        <v>370</v>
      </c>
      <c r="AT65" s="332" t="s">
        <v>371</v>
      </c>
      <c r="AU65" s="307" t="s">
        <v>155</v>
      </c>
      <c r="AV65" s="307">
        <v>1</v>
      </c>
      <c r="AW65" s="308">
        <v>2300000</v>
      </c>
      <c r="AX65" s="309">
        <f t="shared" si="4"/>
        <v>2300000</v>
      </c>
      <c r="AY65" s="264">
        <f t="shared" si="44"/>
        <v>1</v>
      </c>
      <c r="AZ65" s="264">
        <f t="shared" si="45"/>
        <v>1</v>
      </c>
      <c r="BA65" s="264">
        <f t="shared" si="46"/>
        <v>1</v>
      </c>
      <c r="BB65" s="264">
        <f t="shared" si="47"/>
        <v>1</v>
      </c>
      <c r="BC65" s="264">
        <f t="shared" si="471"/>
        <v>1</v>
      </c>
      <c r="BD65" s="264">
        <f t="shared" si="472"/>
        <v>1</v>
      </c>
      <c r="BE65" s="264">
        <f t="shared" si="50"/>
        <v>1</v>
      </c>
      <c r="BF65" s="257">
        <f t="shared" si="51"/>
        <v>2300000</v>
      </c>
      <c r="BG65" s="258">
        <f t="shared" si="52"/>
        <v>0</v>
      </c>
      <c r="BJ65" s="305" t="s">
        <v>370</v>
      </c>
      <c r="BK65" s="332" t="s">
        <v>371</v>
      </c>
      <c r="BL65" s="307" t="s">
        <v>155</v>
      </c>
      <c r="BM65" s="307">
        <v>1</v>
      </c>
      <c r="BN65" s="308">
        <v>2300000</v>
      </c>
      <c r="BO65" s="309">
        <f t="shared" si="6"/>
        <v>2300000</v>
      </c>
      <c r="BP65" s="264">
        <f t="shared" si="53"/>
        <v>1</v>
      </c>
      <c r="BQ65" s="264">
        <f t="shared" si="54"/>
        <v>1</v>
      </c>
      <c r="BR65" s="264">
        <f t="shared" si="55"/>
        <v>1</v>
      </c>
      <c r="BS65" s="264">
        <f t="shared" si="56"/>
        <v>1</v>
      </c>
      <c r="BT65" s="264">
        <f t="shared" si="473"/>
        <v>1</v>
      </c>
      <c r="BU65" s="264">
        <f t="shared" si="474"/>
        <v>1</v>
      </c>
      <c r="BV65" s="264">
        <f t="shared" si="475"/>
        <v>1</v>
      </c>
      <c r="BW65" s="257">
        <f t="shared" si="60"/>
        <v>2300000</v>
      </c>
      <c r="BX65" s="258">
        <f t="shared" si="61"/>
        <v>0</v>
      </c>
      <c r="CA65" s="305" t="s">
        <v>370</v>
      </c>
      <c r="CB65" s="332" t="s">
        <v>371</v>
      </c>
      <c r="CC65" s="307" t="s">
        <v>155</v>
      </c>
      <c r="CD65" s="307">
        <v>1</v>
      </c>
      <c r="CE65" s="308">
        <v>2567500</v>
      </c>
      <c r="CF65" s="309">
        <f t="shared" si="8"/>
        <v>2567500</v>
      </c>
      <c r="CG65" s="264">
        <f t="shared" si="62"/>
        <v>1</v>
      </c>
      <c r="CH65" s="264">
        <f t="shared" si="63"/>
        <v>1</v>
      </c>
      <c r="CI65" s="264">
        <f t="shared" si="64"/>
        <v>1</v>
      </c>
      <c r="CJ65" s="264">
        <f t="shared" si="65"/>
        <v>1</v>
      </c>
      <c r="CK65" s="264">
        <f t="shared" si="476"/>
        <v>1</v>
      </c>
      <c r="CL65" s="264">
        <f t="shared" si="477"/>
        <v>1</v>
      </c>
      <c r="CM65" s="264">
        <f t="shared" si="478"/>
        <v>1</v>
      </c>
      <c r="CN65" s="257">
        <f t="shared" si="69"/>
        <v>2567500</v>
      </c>
      <c r="CO65" s="258">
        <f t="shared" si="70"/>
        <v>0</v>
      </c>
      <c r="CR65" s="305" t="s">
        <v>370</v>
      </c>
      <c r="CS65" s="332" t="s">
        <v>371</v>
      </c>
      <c r="CT65" s="307" t="s">
        <v>155</v>
      </c>
      <c r="CU65" s="307">
        <v>1</v>
      </c>
      <c r="CV65" s="308">
        <v>3000000</v>
      </c>
      <c r="CW65" s="309">
        <f t="shared" si="10"/>
        <v>3000000</v>
      </c>
      <c r="CX65" s="264">
        <f t="shared" si="71"/>
        <v>1</v>
      </c>
      <c r="CY65" s="264">
        <f t="shared" si="72"/>
        <v>1</v>
      </c>
      <c r="CZ65" s="264">
        <f t="shared" si="73"/>
        <v>1</v>
      </c>
      <c r="DA65" s="264">
        <f t="shared" si="74"/>
        <v>1</v>
      </c>
      <c r="DB65" s="264">
        <f t="shared" si="479"/>
        <v>1</v>
      </c>
      <c r="DC65" s="264">
        <f t="shared" si="480"/>
        <v>1</v>
      </c>
      <c r="DD65" s="264">
        <f t="shared" si="481"/>
        <v>1</v>
      </c>
      <c r="DE65" s="257">
        <f t="shared" si="78"/>
        <v>3000000</v>
      </c>
      <c r="DF65" s="258">
        <f t="shared" si="79"/>
        <v>0</v>
      </c>
      <c r="DI65" s="311" t="s">
        <v>370</v>
      </c>
      <c r="DJ65" s="332" t="s">
        <v>371</v>
      </c>
      <c r="DK65" s="307" t="s">
        <v>155</v>
      </c>
      <c r="DL65" s="307">
        <v>1</v>
      </c>
      <c r="DM65" s="313">
        <v>2150000</v>
      </c>
      <c r="DN65" s="309">
        <f t="shared" si="482"/>
        <v>2150000</v>
      </c>
      <c r="DO65" s="264">
        <f t="shared" si="80"/>
        <v>1</v>
      </c>
      <c r="DP65" s="264">
        <f t="shared" si="81"/>
        <v>1</v>
      </c>
      <c r="DQ65" s="264">
        <f t="shared" si="82"/>
        <v>1</v>
      </c>
      <c r="DR65" s="264">
        <f t="shared" si="83"/>
        <v>1</v>
      </c>
      <c r="DS65" s="264">
        <f t="shared" si="483"/>
        <v>1</v>
      </c>
      <c r="DT65" s="264">
        <f t="shared" si="484"/>
        <v>1</v>
      </c>
      <c r="DU65" s="264">
        <f t="shared" si="485"/>
        <v>1</v>
      </c>
      <c r="DV65" s="257">
        <f t="shared" si="87"/>
        <v>2150000</v>
      </c>
      <c r="DW65" s="258">
        <f t="shared" si="88"/>
        <v>0</v>
      </c>
      <c r="DZ65" s="305" t="s">
        <v>370</v>
      </c>
      <c r="EA65" s="332" t="s">
        <v>371</v>
      </c>
      <c r="EB65" s="307" t="s">
        <v>155</v>
      </c>
      <c r="EC65" s="307">
        <v>1</v>
      </c>
      <c r="ED65" s="308">
        <v>3500000</v>
      </c>
      <c r="EE65" s="309">
        <f t="shared" si="14"/>
        <v>3500000</v>
      </c>
      <c r="EF65" s="264">
        <f t="shared" si="89"/>
        <v>1</v>
      </c>
      <c r="EG65" s="264">
        <f t="shared" si="90"/>
        <v>1</v>
      </c>
      <c r="EH65" s="264">
        <f t="shared" si="91"/>
        <v>1</v>
      </c>
      <c r="EI65" s="264">
        <f t="shared" si="92"/>
        <v>1</v>
      </c>
      <c r="EJ65" s="264">
        <f t="shared" si="486"/>
        <v>1</v>
      </c>
      <c r="EK65" s="264">
        <f t="shared" si="487"/>
        <v>1</v>
      </c>
      <c r="EL65" s="264">
        <f t="shared" si="488"/>
        <v>1</v>
      </c>
      <c r="EM65" s="257">
        <f t="shared" si="96"/>
        <v>3500000</v>
      </c>
      <c r="EN65" s="258">
        <f t="shared" si="97"/>
        <v>0</v>
      </c>
      <c r="EQ65" s="305" t="s">
        <v>370</v>
      </c>
      <c r="ER65" s="332" t="s">
        <v>371</v>
      </c>
      <c r="ES65" s="307" t="s">
        <v>155</v>
      </c>
      <c r="ET65" s="307">
        <v>1</v>
      </c>
      <c r="EU65" s="308">
        <v>3500000</v>
      </c>
      <c r="EV65" s="309">
        <f t="shared" si="16"/>
        <v>3500000</v>
      </c>
      <c r="EW65" s="264">
        <f t="shared" si="98"/>
        <v>1</v>
      </c>
      <c r="EX65" s="264">
        <f t="shared" si="99"/>
        <v>1</v>
      </c>
      <c r="EY65" s="264">
        <f t="shared" si="100"/>
        <v>1</v>
      </c>
      <c r="EZ65" s="264">
        <f t="shared" si="101"/>
        <v>1</v>
      </c>
      <c r="FA65" s="264">
        <f t="shared" si="489"/>
        <v>1</v>
      </c>
      <c r="FB65" s="264">
        <f t="shared" si="490"/>
        <v>1</v>
      </c>
      <c r="FC65" s="264">
        <f t="shared" si="491"/>
        <v>1</v>
      </c>
      <c r="FD65" s="257">
        <f t="shared" si="105"/>
        <v>3500000</v>
      </c>
      <c r="FE65" s="258">
        <f t="shared" si="106"/>
        <v>0</v>
      </c>
      <c r="FH65" s="305" t="s">
        <v>370</v>
      </c>
      <c r="FI65" s="332" t="s">
        <v>371</v>
      </c>
      <c r="FJ65" s="307" t="s">
        <v>155</v>
      </c>
      <c r="FK65" s="307">
        <v>1</v>
      </c>
      <c r="FL65" s="308">
        <v>3450000</v>
      </c>
      <c r="FM65" s="309">
        <f t="shared" si="18"/>
        <v>3450000</v>
      </c>
      <c r="FN65" s="264">
        <f t="shared" si="107"/>
        <v>1</v>
      </c>
      <c r="FO65" s="264">
        <f t="shared" si="108"/>
        <v>1</v>
      </c>
      <c r="FP65" s="264">
        <f t="shared" si="109"/>
        <v>1</v>
      </c>
      <c r="FQ65" s="264">
        <f t="shared" si="110"/>
        <v>1</v>
      </c>
      <c r="FR65" s="264">
        <f t="shared" si="492"/>
        <v>1</v>
      </c>
      <c r="FS65" s="264">
        <f t="shared" si="493"/>
        <v>1</v>
      </c>
      <c r="FT65" s="264">
        <f t="shared" si="494"/>
        <v>1</v>
      </c>
      <c r="FU65" s="257">
        <f t="shared" si="114"/>
        <v>3450000</v>
      </c>
      <c r="FV65" s="258">
        <f t="shared" si="115"/>
        <v>0</v>
      </c>
      <c r="FY65" s="305" t="s">
        <v>370</v>
      </c>
      <c r="FZ65" s="332" t="s">
        <v>371</v>
      </c>
      <c r="GA65" s="307" t="s">
        <v>155</v>
      </c>
      <c r="GB65" s="307">
        <v>1</v>
      </c>
      <c r="GC65" s="308">
        <v>3000000</v>
      </c>
      <c r="GD65" s="309">
        <f t="shared" si="20"/>
        <v>3000000</v>
      </c>
      <c r="GE65" s="264">
        <f t="shared" si="116"/>
        <v>1</v>
      </c>
      <c r="GF65" s="264">
        <f t="shared" si="117"/>
        <v>1</v>
      </c>
      <c r="GG65" s="264">
        <f t="shared" si="118"/>
        <v>1</v>
      </c>
      <c r="GH65" s="264">
        <f t="shared" si="119"/>
        <v>1</v>
      </c>
      <c r="GI65" s="264">
        <f t="shared" si="495"/>
        <v>1</v>
      </c>
      <c r="GJ65" s="264">
        <f t="shared" si="496"/>
        <v>1</v>
      </c>
      <c r="GK65" s="264">
        <f t="shared" si="497"/>
        <v>1</v>
      </c>
      <c r="GL65" s="257">
        <f t="shared" si="123"/>
        <v>3000000</v>
      </c>
      <c r="GM65" s="258">
        <f t="shared" si="124"/>
        <v>0</v>
      </c>
      <c r="GP65" s="305" t="s">
        <v>370</v>
      </c>
      <c r="GQ65" s="332" t="s">
        <v>371</v>
      </c>
      <c r="GR65" s="307" t="s">
        <v>155</v>
      </c>
      <c r="GS65" s="307">
        <v>1</v>
      </c>
      <c r="GT65" s="308">
        <v>3400000</v>
      </c>
      <c r="GU65" s="309">
        <f t="shared" si="22"/>
        <v>3400000</v>
      </c>
      <c r="GV65" s="264">
        <f t="shared" si="125"/>
        <v>1</v>
      </c>
      <c r="GW65" s="264">
        <f t="shared" si="126"/>
        <v>1</v>
      </c>
      <c r="GX65" s="264">
        <f t="shared" si="127"/>
        <v>1</v>
      </c>
      <c r="GY65" s="264">
        <f t="shared" si="128"/>
        <v>1</v>
      </c>
      <c r="GZ65" s="264">
        <f t="shared" si="498"/>
        <v>1</v>
      </c>
      <c r="HA65" s="264">
        <f t="shared" si="499"/>
        <v>1</v>
      </c>
      <c r="HB65" s="264">
        <f t="shared" si="500"/>
        <v>1</v>
      </c>
      <c r="HC65" s="257">
        <f t="shared" si="132"/>
        <v>3400000</v>
      </c>
      <c r="HD65" s="258">
        <f t="shared" si="133"/>
        <v>0</v>
      </c>
      <c r="HG65" s="305" t="s">
        <v>370</v>
      </c>
      <c r="HH65" s="332" t="s">
        <v>371</v>
      </c>
      <c r="HI65" s="307" t="s">
        <v>155</v>
      </c>
      <c r="HJ65" s="307">
        <v>1</v>
      </c>
      <c r="HK65" s="308">
        <v>1118892</v>
      </c>
      <c r="HL65" s="309">
        <f t="shared" si="24"/>
        <v>1118892</v>
      </c>
      <c r="HM65" s="264">
        <f t="shared" si="134"/>
        <v>1</v>
      </c>
      <c r="HN65" s="264">
        <f t="shared" si="135"/>
        <v>1</v>
      </c>
      <c r="HO65" s="264">
        <f t="shared" si="136"/>
        <v>1</v>
      </c>
      <c r="HP65" s="264">
        <f t="shared" si="137"/>
        <v>1</v>
      </c>
      <c r="HQ65" s="264">
        <f t="shared" si="501"/>
        <v>1</v>
      </c>
      <c r="HR65" s="264">
        <f t="shared" si="502"/>
        <v>1</v>
      </c>
      <c r="HS65" s="264">
        <f t="shared" si="503"/>
        <v>1</v>
      </c>
      <c r="HT65" s="257">
        <f t="shared" si="141"/>
        <v>1118892</v>
      </c>
      <c r="HU65" s="258">
        <f t="shared" si="142"/>
        <v>0</v>
      </c>
    </row>
    <row r="66" spans="3:229" ht="41.25" customHeight="1" outlineLevel="2">
      <c r="C66" s="305" t="s">
        <v>372</v>
      </c>
      <c r="D66" s="332" t="s">
        <v>373</v>
      </c>
      <c r="E66" s="307" t="s">
        <v>155</v>
      </c>
      <c r="F66" s="307">
        <v>1</v>
      </c>
      <c r="G66" s="308">
        <v>0</v>
      </c>
      <c r="H66" s="309">
        <f t="shared" si="0"/>
        <v>0</v>
      </c>
      <c r="K66" s="305" t="s">
        <v>372</v>
      </c>
      <c r="L66" s="332" t="s">
        <v>373</v>
      </c>
      <c r="M66" s="307" t="s">
        <v>155</v>
      </c>
      <c r="N66" s="307">
        <v>1</v>
      </c>
      <c r="O66" s="308">
        <v>594700</v>
      </c>
      <c r="P66" s="310">
        <f t="shared" si="1"/>
        <v>594700</v>
      </c>
      <c r="Q66" s="180">
        <f t="shared" si="26"/>
        <v>1</v>
      </c>
      <c r="R66" s="180">
        <f t="shared" si="27"/>
        <v>1</v>
      </c>
      <c r="S66" s="180">
        <f t="shared" si="28"/>
        <v>1</v>
      </c>
      <c r="T66" s="180">
        <f t="shared" si="29"/>
        <v>1</v>
      </c>
      <c r="U66" s="264">
        <f t="shared" si="30"/>
        <v>1</v>
      </c>
      <c r="V66" s="264">
        <f t="shared" si="31"/>
        <v>1</v>
      </c>
      <c r="W66" s="264">
        <f t="shared" si="32"/>
        <v>1</v>
      </c>
      <c r="X66" s="257">
        <f t="shared" si="33"/>
        <v>594700</v>
      </c>
      <c r="Y66" s="258">
        <f t="shared" si="34"/>
        <v>0</v>
      </c>
      <c r="AB66" s="305" t="s">
        <v>372</v>
      </c>
      <c r="AC66" s="332" t="s">
        <v>373</v>
      </c>
      <c r="AD66" s="307" t="s">
        <v>155</v>
      </c>
      <c r="AE66" s="307">
        <v>1</v>
      </c>
      <c r="AF66" s="308">
        <v>2375000</v>
      </c>
      <c r="AG66" s="309">
        <f t="shared" si="2"/>
        <v>2375000</v>
      </c>
      <c r="AH66" s="264">
        <f t="shared" si="35"/>
        <v>1</v>
      </c>
      <c r="AI66" s="264">
        <f t="shared" si="36"/>
        <v>1</v>
      </c>
      <c r="AJ66" s="264">
        <f t="shared" si="37"/>
        <v>1</v>
      </c>
      <c r="AK66" s="264">
        <f t="shared" si="38"/>
        <v>1</v>
      </c>
      <c r="AL66" s="264">
        <f t="shared" si="469"/>
        <v>1</v>
      </c>
      <c r="AM66" s="264">
        <f t="shared" si="470"/>
        <v>1</v>
      </c>
      <c r="AN66" s="264">
        <f t="shared" si="41"/>
        <v>1</v>
      </c>
      <c r="AO66" s="257">
        <f t="shared" si="42"/>
        <v>2375000</v>
      </c>
      <c r="AP66" s="258">
        <f t="shared" si="43"/>
        <v>0</v>
      </c>
      <c r="AS66" s="305" t="s">
        <v>372</v>
      </c>
      <c r="AT66" s="332" t="s">
        <v>373</v>
      </c>
      <c r="AU66" s="307" t="s">
        <v>155</v>
      </c>
      <c r="AV66" s="307">
        <v>1</v>
      </c>
      <c r="AW66" s="308">
        <v>414960</v>
      </c>
      <c r="AX66" s="309">
        <f t="shared" si="4"/>
        <v>414960</v>
      </c>
      <c r="AY66" s="264">
        <f t="shared" si="44"/>
        <v>1</v>
      </c>
      <c r="AZ66" s="264">
        <f t="shared" si="45"/>
        <v>1</v>
      </c>
      <c r="BA66" s="264">
        <f t="shared" si="46"/>
        <v>1</v>
      </c>
      <c r="BB66" s="264">
        <f t="shared" si="47"/>
        <v>1</v>
      </c>
      <c r="BC66" s="264">
        <f t="shared" si="471"/>
        <v>1</v>
      </c>
      <c r="BD66" s="264">
        <f t="shared" si="472"/>
        <v>1</v>
      </c>
      <c r="BE66" s="264">
        <f t="shared" si="50"/>
        <v>1</v>
      </c>
      <c r="BF66" s="257">
        <f t="shared" si="51"/>
        <v>414960</v>
      </c>
      <c r="BG66" s="258">
        <f t="shared" si="52"/>
        <v>0</v>
      </c>
      <c r="BJ66" s="305" t="s">
        <v>372</v>
      </c>
      <c r="BK66" s="332" t="s">
        <v>373</v>
      </c>
      <c r="BL66" s="307" t="s">
        <v>155</v>
      </c>
      <c r="BM66" s="307">
        <v>1</v>
      </c>
      <c r="BN66" s="308">
        <v>587000</v>
      </c>
      <c r="BO66" s="309">
        <f t="shared" si="6"/>
        <v>587000</v>
      </c>
      <c r="BP66" s="264">
        <f t="shared" si="53"/>
        <v>1</v>
      </c>
      <c r="BQ66" s="264">
        <f t="shared" si="54"/>
        <v>1</v>
      </c>
      <c r="BR66" s="264">
        <f t="shared" si="55"/>
        <v>1</v>
      </c>
      <c r="BS66" s="264">
        <f t="shared" si="56"/>
        <v>1</v>
      </c>
      <c r="BT66" s="264">
        <f t="shared" si="473"/>
        <v>1</v>
      </c>
      <c r="BU66" s="264">
        <f t="shared" si="474"/>
        <v>1</v>
      </c>
      <c r="BV66" s="264">
        <f t="shared" si="475"/>
        <v>1</v>
      </c>
      <c r="BW66" s="257">
        <f t="shared" si="60"/>
        <v>587000</v>
      </c>
      <c r="BX66" s="258">
        <f t="shared" si="61"/>
        <v>0</v>
      </c>
      <c r="CA66" s="305" t="s">
        <v>372</v>
      </c>
      <c r="CB66" s="332" t="s">
        <v>373</v>
      </c>
      <c r="CC66" s="307" t="s">
        <v>155</v>
      </c>
      <c r="CD66" s="307">
        <v>1</v>
      </c>
      <c r="CE66" s="308">
        <v>1240300</v>
      </c>
      <c r="CF66" s="309">
        <f t="shared" si="8"/>
        <v>1240300</v>
      </c>
      <c r="CG66" s="264">
        <f t="shared" si="62"/>
        <v>1</v>
      </c>
      <c r="CH66" s="264">
        <f t="shared" si="63"/>
        <v>1</v>
      </c>
      <c r="CI66" s="264">
        <f t="shared" si="64"/>
        <v>1</v>
      </c>
      <c r="CJ66" s="264">
        <f t="shared" si="65"/>
        <v>1</v>
      </c>
      <c r="CK66" s="264">
        <f t="shared" si="476"/>
        <v>1</v>
      </c>
      <c r="CL66" s="264">
        <f t="shared" si="477"/>
        <v>1</v>
      </c>
      <c r="CM66" s="264">
        <f t="shared" si="478"/>
        <v>1</v>
      </c>
      <c r="CN66" s="257">
        <f t="shared" si="69"/>
        <v>1240300</v>
      </c>
      <c r="CO66" s="258">
        <f t="shared" si="70"/>
        <v>0</v>
      </c>
      <c r="CR66" s="305" t="s">
        <v>372</v>
      </c>
      <c r="CS66" s="332" t="s">
        <v>373</v>
      </c>
      <c r="CT66" s="307" t="s">
        <v>155</v>
      </c>
      <c r="CU66" s="307">
        <v>1</v>
      </c>
      <c r="CV66" s="308">
        <v>825000</v>
      </c>
      <c r="CW66" s="309">
        <f t="shared" si="10"/>
        <v>825000</v>
      </c>
      <c r="CX66" s="264">
        <f t="shared" si="71"/>
        <v>1</v>
      </c>
      <c r="CY66" s="264">
        <f t="shared" si="72"/>
        <v>1</v>
      </c>
      <c r="CZ66" s="264">
        <f t="shared" si="73"/>
        <v>1</v>
      </c>
      <c r="DA66" s="264">
        <f t="shared" si="74"/>
        <v>1</v>
      </c>
      <c r="DB66" s="264">
        <f t="shared" si="479"/>
        <v>1</v>
      </c>
      <c r="DC66" s="264">
        <f t="shared" si="480"/>
        <v>1</v>
      </c>
      <c r="DD66" s="264">
        <f t="shared" si="481"/>
        <v>1</v>
      </c>
      <c r="DE66" s="257">
        <f t="shared" si="78"/>
        <v>825000</v>
      </c>
      <c r="DF66" s="258">
        <f t="shared" si="79"/>
        <v>0</v>
      </c>
      <c r="DI66" s="311" t="s">
        <v>372</v>
      </c>
      <c r="DJ66" s="332" t="s">
        <v>373</v>
      </c>
      <c r="DK66" s="307" t="s">
        <v>155</v>
      </c>
      <c r="DL66" s="307">
        <v>1</v>
      </c>
      <c r="DM66" s="313">
        <v>720000</v>
      </c>
      <c r="DN66" s="309">
        <f t="shared" si="482"/>
        <v>720000</v>
      </c>
      <c r="DO66" s="264">
        <f t="shared" si="80"/>
        <v>1</v>
      </c>
      <c r="DP66" s="264">
        <f t="shared" si="81"/>
        <v>1</v>
      </c>
      <c r="DQ66" s="264">
        <f t="shared" si="82"/>
        <v>1</v>
      </c>
      <c r="DR66" s="264">
        <f t="shared" si="83"/>
        <v>1</v>
      </c>
      <c r="DS66" s="264">
        <f t="shared" si="483"/>
        <v>1</v>
      </c>
      <c r="DT66" s="264">
        <f t="shared" si="484"/>
        <v>1</v>
      </c>
      <c r="DU66" s="264">
        <f t="shared" si="485"/>
        <v>1</v>
      </c>
      <c r="DV66" s="257">
        <f t="shared" si="87"/>
        <v>720000</v>
      </c>
      <c r="DW66" s="258">
        <f t="shared" si="88"/>
        <v>0</v>
      </c>
      <c r="DZ66" s="305" t="s">
        <v>372</v>
      </c>
      <c r="EA66" s="332" t="s">
        <v>373</v>
      </c>
      <c r="EB66" s="307" t="s">
        <v>155</v>
      </c>
      <c r="EC66" s="307">
        <v>1</v>
      </c>
      <c r="ED66" s="308">
        <v>1700000</v>
      </c>
      <c r="EE66" s="309">
        <f t="shared" si="14"/>
        <v>1700000</v>
      </c>
      <c r="EF66" s="264">
        <f t="shared" si="89"/>
        <v>1</v>
      </c>
      <c r="EG66" s="264">
        <f t="shared" si="90"/>
        <v>1</v>
      </c>
      <c r="EH66" s="264">
        <f t="shared" si="91"/>
        <v>1</v>
      </c>
      <c r="EI66" s="264">
        <f t="shared" si="92"/>
        <v>1</v>
      </c>
      <c r="EJ66" s="264">
        <f t="shared" si="486"/>
        <v>1</v>
      </c>
      <c r="EK66" s="264">
        <f t="shared" si="487"/>
        <v>1</v>
      </c>
      <c r="EL66" s="264">
        <f t="shared" si="488"/>
        <v>1</v>
      </c>
      <c r="EM66" s="257">
        <f t="shared" si="96"/>
        <v>1700000</v>
      </c>
      <c r="EN66" s="258">
        <f t="shared" si="97"/>
        <v>0</v>
      </c>
      <c r="EQ66" s="305" t="s">
        <v>372</v>
      </c>
      <c r="ER66" s="332" t="s">
        <v>373</v>
      </c>
      <c r="ES66" s="307" t="s">
        <v>155</v>
      </c>
      <c r="ET66" s="307">
        <v>1</v>
      </c>
      <c r="EU66" s="308">
        <v>1520000</v>
      </c>
      <c r="EV66" s="309">
        <f t="shared" si="16"/>
        <v>1520000</v>
      </c>
      <c r="EW66" s="264">
        <f t="shared" si="98"/>
        <v>1</v>
      </c>
      <c r="EX66" s="264">
        <f t="shared" si="99"/>
        <v>1</v>
      </c>
      <c r="EY66" s="264">
        <f t="shared" si="100"/>
        <v>1</v>
      </c>
      <c r="EZ66" s="264">
        <f t="shared" si="101"/>
        <v>1</v>
      </c>
      <c r="FA66" s="264">
        <f t="shared" si="489"/>
        <v>1</v>
      </c>
      <c r="FB66" s="264">
        <f t="shared" si="490"/>
        <v>1</v>
      </c>
      <c r="FC66" s="264">
        <f t="shared" si="491"/>
        <v>1</v>
      </c>
      <c r="FD66" s="257">
        <f t="shared" si="105"/>
        <v>1520000</v>
      </c>
      <c r="FE66" s="258">
        <f t="shared" si="106"/>
        <v>0</v>
      </c>
      <c r="FH66" s="305" t="s">
        <v>372</v>
      </c>
      <c r="FI66" s="332" t="s">
        <v>373</v>
      </c>
      <c r="FJ66" s="307" t="s">
        <v>155</v>
      </c>
      <c r="FK66" s="307">
        <v>1</v>
      </c>
      <c r="FL66" s="308">
        <v>1500000</v>
      </c>
      <c r="FM66" s="309">
        <f t="shared" si="18"/>
        <v>1500000</v>
      </c>
      <c r="FN66" s="264">
        <f t="shared" si="107"/>
        <v>1</v>
      </c>
      <c r="FO66" s="264">
        <f t="shared" si="108"/>
        <v>1</v>
      </c>
      <c r="FP66" s="264">
        <f t="shared" si="109"/>
        <v>1</v>
      </c>
      <c r="FQ66" s="264">
        <f t="shared" si="110"/>
        <v>1</v>
      </c>
      <c r="FR66" s="264">
        <f t="shared" si="492"/>
        <v>1</v>
      </c>
      <c r="FS66" s="264">
        <f t="shared" si="493"/>
        <v>1</v>
      </c>
      <c r="FT66" s="264">
        <f t="shared" si="494"/>
        <v>1</v>
      </c>
      <c r="FU66" s="257">
        <f t="shared" si="114"/>
        <v>1500000</v>
      </c>
      <c r="FV66" s="258">
        <f t="shared" si="115"/>
        <v>0</v>
      </c>
      <c r="FY66" s="305" t="s">
        <v>372</v>
      </c>
      <c r="FZ66" s="332" t="s">
        <v>373</v>
      </c>
      <c r="GA66" s="307" t="s">
        <v>155</v>
      </c>
      <c r="GB66" s="307">
        <v>1</v>
      </c>
      <c r="GC66" s="308">
        <v>550000</v>
      </c>
      <c r="GD66" s="309">
        <f t="shared" si="20"/>
        <v>550000</v>
      </c>
      <c r="GE66" s="264">
        <f t="shared" si="116"/>
        <v>1</v>
      </c>
      <c r="GF66" s="264">
        <f t="shared" si="117"/>
        <v>1</v>
      </c>
      <c r="GG66" s="264">
        <f t="shared" si="118"/>
        <v>1</v>
      </c>
      <c r="GH66" s="264">
        <f t="shared" si="119"/>
        <v>1</v>
      </c>
      <c r="GI66" s="264">
        <f t="shared" si="495"/>
        <v>1</v>
      </c>
      <c r="GJ66" s="264">
        <f t="shared" si="496"/>
        <v>1</v>
      </c>
      <c r="GK66" s="264">
        <f t="shared" si="497"/>
        <v>1</v>
      </c>
      <c r="GL66" s="257">
        <f t="shared" si="123"/>
        <v>550000</v>
      </c>
      <c r="GM66" s="258">
        <f t="shared" si="124"/>
        <v>0</v>
      </c>
      <c r="GP66" s="305" t="s">
        <v>372</v>
      </c>
      <c r="GQ66" s="332" t="s">
        <v>373</v>
      </c>
      <c r="GR66" s="307" t="s">
        <v>155</v>
      </c>
      <c r="GS66" s="307">
        <v>1</v>
      </c>
      <c r="GT66" s="308">
        <v>1480000</v>
      </c>
      <c r="GU66" s="309">
        <f t="shared" si="22"/>
        <v>1480000</v>
      </c>
      <c r="GV66" s="264">
        <f t="shared" si="125"/>
        <v>1</v>
      </c>
      <c r="GW66" s="264">
        <f t="shared" si="126"/>
        <v>1</v>
      </c>
      <c r="GX66" s="264">
        <f t="shared" si="127"/>
        <v>1</v>
      </c>
      <c r="GY66" s="264">
        <f t="shared" si="128"/>
        <v>1</v>
      </c>
      <c r="GZ66" s="264">
        <f t="shared" si="498"/>
        <v>1</v>
      </c>
      <c r="HA66" s="264">
        <f t="shared" si="499"/>
        <v>1</v>
      </c>
      <c r="HB66" s="264">
        <f t="shared" si="500"/>
        <v>1</v>
      </c>
      <c r="HC66" s="257">
        <f t="shared" si="132"/>
        <v>1480000</v>
      </c>
      <c r="HD66" s="258">
        <f t="shared" si="133"/>
        <v>0</v>
      </c>
      <c r="HG66" s="305" t="s">
        <v>372</v>
      </c>
      <c r="HH66" s="332" t="s">
        <v>373</v>
      </c>
      <c r="HI66" s="307" t="s">
        <v>155</v>
      </c>
      <c r="HJ66" s="307">
        <v>1</v>
      </c>
      <c r="HK66" s="308">
        <v>516000</v>
      </c>
      <c r="HL66" s="309">
        <f t="shared" si="24"/>
        <v>516000</v>
      </c>
      <c r="HM66" s="264">
        <f t="shared" si="134"/>
        <v>1</v>
      </c>
      <c r="HN66" s="264">
        <f t="shared" si="135"/>
        <v>1</v>
      </c>
      <c r="HO66" s="264">
        <f t="shared" si="136"/>
        <v>1</v>
      </c>
      <c r="HP66" s="264">
        <f t="shared" si="137"/>
        <v>1</v>
      </c>
      <c r="HQ66" s="264">
        <f t="shared" si="501"/>
        <v>1</v>
      </c>
      <c r="HR66" s="264">
        <f t="shared" si="502"/>
        <v>1</v>
      </c>
      <c r="HS66" s="264">
        <f t="shared" si="503"/>
        <v>1</v>
      </c>
      <c r="HT66" s="257">
        <f t="shared" si="141"/>
        <v>516000</v>
      </c>
      <c r="HU66" s="258">
        <f t="shared" si="142"/>
        <v>0</v>
      </c>
    </row>
    <row r="67" spans="3:229" ht="42" customHeight="1" outlineLevel="2">
      <c r="C67" s="305" t="s">
        <v>374</v>
      </c>
      <c r="D67" s="332" t="s">
        <v>375</v>
      </c>
      <c r="E67" s="307" t="s">
        <v>155</v>
      </c>
      <c r="F67" s="307">
        <v>1</v>
      </c>
      <c r="G67" s="308">
        <v>0</v>
      </c>
      <c r="H67" s="309">
        <f t="shared" si="0"/>
        <v>0</v>
      </c>
      <c r="K67" s="305" t="s">
        <v>374</v>
      </c>
      <c r="L67" s="332" t="s">
        <v>375</v>
      </c>
      <c r="M67" s="307" t="s">
        <v>155</v>
      </c>
      <c r="N67" s="307">
        <v>1</v>
      </c>
      <c r="O67" s="308">
        <v>365300</v>
      </c>
      <c r="P67" s="310">
        <f t="shared" si="1"/>
        <v>365300</v>
      </c>
      <c r="Q67" s="180">
        <f t="shared" si="26"/>
        <v>1</v>
      </c>
      <c r="R67" s="180">
        <f t="shared" si="27"/>
        <v>1</v>
      </c>
      <c r="S67" s="180">
        <f t="shared" si="28"/>
        <v>1</v>
      </c>
      <c r="T67" s="180">
        <f t="shared" si="29"/>
        <v>1</v>
      </c>
      <c r="U67" s="264">
        <f t="shared" si="30"/>
        <v>1</v>
      </c>
      <c r="V67" s="264">
        <f t="shared" si="31"/>
        <v>1</v>
      </c>
      <c r="W67" s="264">
        <f t="shared" si="32"/>
        <v>1</v>
      </c>
      <c r="X67" s="257">
        <f t="shared" si="33"/>
        <v>365300</v>
      </c>
      <c r="Y67" s="258">
        <f t="shared" si="34"/>
        <v>0</v>
      </c>
      <c r="AB67" s="305" t="s">
        <v>374</v>
      </c>
      <c r="AC67" s="332" t="s">
        <v>375</v>
      </c>
      <c r="AD67" s="307" t="s">
        <v>155</v>
      </c>
      <c r="AE67" s="307">
        <v>1</v>
      </c>
      <c r="AF67" s="308">
        <v>325000</v>
      </c>
      <c r="AG67" s="309">
        <f t="shared" si="2"/>
        <v>325000</v>
      </c>
      <c r="AH67" s="264">
        <f t="shared" si="35"/>
        <v>1</v>
      </c>
      <c r="AI67" s="264">
        <f t="shared" si="36"/>
        <v>1</v>
      </c>
      <c r="AJ67" s="264">
        <f t="shared" si="37"/>
        <v>1</v>
      </c>
      <c r="AK67" s="264">
        <f t="shared" si="38"/>
        <v>1</v>
      </c>
      <c r="AL67" s="264">
        <f t="shared" si="469"/>
        <v>1</v>
      </c>
      <c r="AM67" s="264">
        <f t="shared" si="470"/>
        <v>1</v>
      </c>
      <c r="AN67" s="264">
        <f t="shared" si="41"/>
        <v>1</v>
      </c>
      <c r="AO67" s="257">
        <f t="shared" si="42"/>
        <v>325000</v>
      </c>
      <c r="AP67" s="258">
        <f t="shared" si="43"/>
        <v>0</v>
      </c>
      <c r="AS67" s="305" t="s">
        <v>374</v>
      </c>
      <c r="AT67" s="332" t="s">
        <v>375</v>
      </c>
      <c r="AU67" s="307" t="s">
        <v>155</v>
      </c>
      <c r="AV67" s="307">
        <v>1</v>
      </c>
      <c r="AW67" s="308">
        <v>250800</v>
      </c>
      <c r="AX67" s="309">
        <f t="shared" si="4"/>
        <v>250800</v>
      </c>
      <c r="AY67" s="264">
        <f t="shared" si="44"/>
        <v>1</v>
      </c>
      <c r="AZ67" s="264">
        <f t="shared" si="45"/>
        <v>1</v>
      </c>
      <c r="BA67" s="264">
        <f t="shared" si="46"/>
        <v>1</v>
      </c>
      <c r="BB67" s="264">
        <f t="shared" si="47"/>
        <v>1</v>
      </c>
      <c r="BC67" s="264">
        <f t="shared" si="471"/>
        <v>1</v>
      </c>
      <c r="BD67" s="264">
        <f t="shared" si="472"/>
        <v>1</v>
      </c>
      <c r="BE67" s="264">
        <f t="shared" si="50"/>
        <v>1</v>
      </c>
      <c r="BF67" s="257">
        <f t="shared" si="51"/>
        <v>250800</v>
      </c>
      <c r="BG67" s="258">
        <f t="shared" si="52"/>
        <v>0</v>
      </c>
      <c r="BJ67" s="305" t="s">
        <v>374</v>
      </c>
      <c r="BK67" s="332" t="s">
        <v>375</v>
      </c>
      <c r="BL67" s="307" t="s">
        <v>155</v>
      </c>
      <c r="BM67" s="307">
        <v>1</v>
      </c>
      <c r="BN67" s="308">
        <v>360500</v>
      </c>
      <c r="BO67" s="309">
        <f t="shared" si="6"/>
        <v>360500</v>
      </c>
      <c r="BP67" s="264">
        <f t="shared" si="53"/>
        <v>1</v>
      </c>
      <c r="BQ67" s="264">
        <f t="shared" si="54"/>
        <v>1</v>
      </c>
      <c r="BR67" s="264">
        <f t="shared" si="55"/>
        <v>1</v>
      </c>
      <c r="BS67" s="264">
        <f t="shared" si="56"/>
        <v>1</v>
      </c>
      <c r="BT67" s="264">
        <f t="shared" si="473"/>
        <v>1</v>
      </c>
      <c r="BU67" s="264">
        <f t="shared" si="474"/>
        <v>1</v>
      </c>
      <c r="BV67" s="264">
        <f t="shared" si="475"/>
        <v>1</v>
      </c>
      <c r="BW67" s="257">
        <f t="shared" si="60"/>
        <v>360500</v>
      </c>
      <c r="BX67" s="258">
        <f t="shared" si="61"/>
        <v>0</v>
      </c>
      <c r="CA67" s="305" t="s">
        <v>374</v>
      </c>
      <c r="CB67" s="332" t="s">
        <v>375</v>
      </c>
      <c r="CC67" s="307" t="s">
        <v>155</v>
      </c>
      <c r="CD67" s="307">
        <v>1</v>
      </c>
      <c r="CE67" s="308">
        <v>974860</v>
      </c>
      <c r="CF67" s="309">
        <f t="shared" si="8"/>
        <v>974860</v>
      </c>
      <c r="CG67" s="264">
        <f t="shared" si="62"/>
        <v>1</v>
      </c>
      <c r="CH67" s="264">
        <f t="shared" si="63"/>
        <v>1</v>
      </c>
      <c r="CI67" s="264">
        <f t="shared" si="64"/>
        <v>1</v>
      </c>
      <c r="CJ67" s="264">
        <f t="shared" si="65"/>
        <v>1</v>
      </c>
      <c r="CK67" s="264">
        <f t="shared" si="476"/>
        <v>1</v>
      </c>
      <c r="CL67" s="264">
        <f t="shared" si="477"/>
        <v>1</v>
      </c>
      <c r="CM67" s="264">
        <f t="shared" si="478"/>
        <v>1</v>
      </c>
      <c r="CN67" s="257">
        <f t="shared" si="69"/>
        <v>974860</v>
      </c>
      <c r="CO67" s="258">
        <f t="shared" si="70"/>
        <v>0</v>
      </c>
      <c r="CR67" s="305" t="s">
        <v>374</v>
      </c>
      <c r="CS67" s="332" t="s">
        <v>375</v>
      </c>
      <c r="CT67" s="307" t="s">
        <v>155</v>
      </c>
      <c r="CU67" s="307">
        <v>1</v>
      </c>
      <c r="CV67" s="308">
        <v>725000</v>
      </c>
      <c r="CW67" s="309">
        <f t="shared" si="10"/>
        <v>725000</v>
      </c>
      <c r="CX67" s="264">
        <f t="shared" si="71"/>
        <v>1</v>
      </c>
      <c r="CY67" s="264">
        <f t="shared" si="72"/>
        <v>1</v>
      </c>
      <c r="CZ67" s="264">
        <f t="shared" si="73"/>
        <v>1</v>
      </c>
      <c r="DA67" s="264">
        <f t="shared" si="74"/>
        <v>1</v>
      </c>
      <c r="DB67" s="264">
        <f t="shared" si="479"/>
        <v>1</v>
      </c>
      <c r="DC67" s="264">
        <f t="shared" si="480"/>
        <v>1</v>
      </c>
      <c r="DD67" s="264">
        <f t="shared" si="481"/>
        <v>1</v>
      </c>
      <c r="DE67" s="257">
        <f t="shared" si="78"/>
        <v>725000</v>
      </c>
      <c r="DF67" s="258">
        <f t="shared" si="79"/>
        <v>0</v>
      </c>
      <c r="DI67" s="311" t="s">
        <v>374</v>
      </c>
      <c r="DJ67" s="332" t="s">
        <v>375</v>
      </c>
      <c r="DK67" s="307" t="s">
        <v>155</v>
      </c>
      <c r="DL67" s="307">
        <v>1</v>
      </c>
      <c r="DM67" s="313">
        <v>390000</v>
      </c>
      <c r="DN67" s="309">
        <f t="shared" si="482"/>
        <v>390000</v>
      </c>
      <c r="DO67" s="264">
        <f t="shared" si="80"/>
        <v>1</v>
      </c>
      <c r="DP67" s="264">
        <f t="shared" si="81"/>
        <v>1</v>
      </c>
      <c r="DQ67" s="264">
        <f t="shared" si="82"/>
        <v>1</v>
      </c>
      <c r="DR67" s="264">
        <f t="shared" si="83"/>
        <v>1</v>
      </c>
      <c r="DS67" s="264">
        <f t="shared" si="483"/>
        <v>1</v>
      </c>
      <c r="DT67" s="264">
        <f t="shared" si="484"/>
        <v>1</v>
      </c>
      <c r="DU67" s="264">
        <f t="shared" si="485"/>
        <v>1</v>
      </c>
      <c r="DV67" s="257">
        <f t="shared" si="87"/>
        <v>390000</v>
      </c>
      <c r="DW67" s="258">
        <f t="shared" si="88"/>
        <v>0</v>
      </c>
      <c r="DZ67" s="305" t="s">
        <v>374</v>
      </c>
      <c r="EA67" s="332" t="s">
        <v>375</v>
      </c>
      <c r="EB67" s="307" t="s">
        <v>155</v>
      </c>
      <c r="EC67" s="307">
        <v>1</v>
      </c>
      <c r="ED67" s="308">
        <v>1500000</v>
      </c>
      <c r="EE67" s="309">
        <f t="shared" si="14"/>
        <v>1500000</v>
      </c>
      <c r="EF67" s="264">
        <f t="shared" si="89"/>
        <v>1</v>
      </c>
      <c r="EG67" s="264">
        <f t="shared" si="90"/>
        <v>1</v>
      </c>
      <c r="EH67" s="264">
        <f t="shared" si="91"/>
        <v>1</v>
      </c>
      <c r="EI67" s="264">
        <f t="shared" si="92"/>
        <v>1</v>
      </c>
      <c r="EJ67" s="264">
        <f t="shared" si="486"/>
        <v>1</v>
      </c>
      <c r="EK67" s="264">
        <f t="shared" si="487"/>
        <v>1</v>
      </c>
      <c r="EL67" s="264">
        <f t="shared" si="488"/>
        <v>1</v>
      </c>
      <c r="EM67" s="257">
        <f t="shared" si="96"/>
        <v>1500000</v>
      </c>
      <c r="EN67" s="258">
        <f t="shared" si="97"/>
        <v>0</v>
      </c>
      <c r="EQ67" s="305" t="s">
        <v>374</v>
      </c>
      <c r="ER67" s="332" t="s">
        <v>375</v>
      </c>
      <c r="ES67" s="307" t="s">
        <v>155</v>
      </c>
      <c r="ET67" s="307">
        <v>1</v>
      </c>
      <c r="EU67" s="308">
        <v>850000</v>
      </c>
      <c r="EV67" s="309">
        <f t="shared" si="16"/>
        <v>850000</v>
      </c>
      <c r="EW67" s="264">
        <f t="shared" si="98"/>
        <v>1</v>
      </c>
      <c r="EX67" s="264">
        <f t="shared" si="99"/>
        <v>1</v>
      </c>
      <c r="EY67" s="264">
        <f t="shared" si="100"/>
        <v>1</v>
      </c>
      <c r="EZ67" s="264">
        <f t="shared" si="101"/>
        <v>1</v>
      </c>
      <c r="FA67" s="264">
        <f t="shared" si="489"/>
        <v>1</v>
      </c>
      <c r="FB67" s="264">
        <f t="shared" si="490"/>
        <v>1</v>
      </c>
      <c r="FC67" s="264">
        <f t="shared" si="491"/>
        <v>1</v>
      </c>
      <c r="FD67" s="257">
        <f t="shared" si="105"/>
        <v>850000</v>
      </c>
      <c r="FE67" s="258">
        <f t="shared" si="106"/>
        <v>0</v>
      </c>
      <c r="FH67" s="305" t="s">
        <v>374</v>
      </c>
      <c r="FI67" s="332" t="s">
        <v>375</v>
      </c>
      <c r="FJ67" s="307" t="s">
        <v>155</v>
      </c>
      <c r="FK67" s="307">
        <v>1</v>
      </c>
      <c r="FL67" s="308">
        <v>820000</v>
      </c>
      <c r="FM67" s="309">
        <f t="shared" si="18"/>
        <v>820000</v>
      </c>
      <c r="FN67" s="264">
        <f t="shared" si="107"/>
        <v>1</v>
      </c>
      <c r="FO67" s="264">
        <f t="shared" si="108"/>
        <v>1</v>
      </c>
      <c r="FP67" s="264">
        <f t="shared" si="109"/>
        <v>1</v>
      </c>
      <c r="FQ67" s="264">
        <f t="shared" si="110"/>
        <v>1</v>
      </c>
      <c r="FR67" s="264">
        <f t="shared" si="492"/>
        <v>1</v>
      </c>
      <c r="FS67" s="264">
        <f t="shared" si="493"/>
        <v>1</v>
      </c>
      <c r="FT67" s="264">
        <f t="shared" si="494"/>
        <v>1</v>
      </c>
      <c r="FU67" s="257">
        <f t="shared" si="114"/>
        <v>820000</v>
      </c>
      <c r="FV67" s="258">
        <f t="shared" si="115"/>
        <v>0</v>
      </c>
      <c r="FY67" s="305" t="s">
        <v>374</v>
      </c>
      <c r="FZ67" s="332" t="s">
        <v>375</v>
      </c>
      <c r="GA67" s="307" t="s">
        <v>155</v>
      </c>
      <c r="GB67" s="307">
        <v>1</v>
      </c>
      <c r="GC67" s="308">
        <v>450000</v>
      </c>
      <c r="GD67" s="309">
        <f t="shared" si="20"/>
        <v>450000</v>
      </c>
      <c r="GE67" s="264">
        <f t="shared" si="116"/>
        <v>1</v>
      </c>
      <c r="GF67" s="264">
        <f t="shared" si="117"/>
        <v>1</v>
      </c>
      <c r="GG67" s="264">
        <f t="shared" si="118"/>
        <v>1</v>
      </c>
      <c r="GH67" s="264">
        <f t="shared" si="119"/>
        <v>1</v>
      </c>
      <c r="GI67" s="264">
        <f t="shared" si="495"/>
        <v>1</v>
      </c>
      <c r="GJ67" s="264">
        <f t="shared" si="496"/>
        <v>1</v>
      </c>
      <c r="GK67" s="264">
        <f t="shared" si="497"/>
        <v>1</v>
      </c>
      <c r="GL67" s="257">
        <f t="shared" si="123"/>
        <v>450000</v>
      </c>
      <c r="GM67" s="258">
        <f t="shared" si="124"/>
        <v>0</v>
      </c>
      <c r="GP67" s="305" t="s">
        <v>374</v>
      </c>
      <c r="GQ67" s="332" t="s">
        <v>375</v>
      </c>
      <c r="GR67" s="307" t="s">
        <v>155</v>
      </c>
      <c r="GS67" s="307">
        <v>1</v>
      </c>
      <c r="GT67" s="308">
        <v>800000</v>
      </c>
      <c r="GU67" s="309">
        <f t="shared" si="22"/>
        <v>800000</v>
      </c>
      <c r="GV67" s="264">
        <f t="shared" si="125"/>
        <v>1</v>
      </c>
      <c r="GW67" s="264">
        <f t="shared" si="126"/>
        <v>1</v>
      </c>
      <c r="GX67" s="264">
        <f t="shared" si="127"/>
        <v>1</v>
      </c>
      <c r="GY67" s="264">
        <f t="shared" si="128"/>
        <v>1</v>
      </c>
      <c r="GZ67" s="264">
        <f t="shared" si="498"/>
        <v>1</v>
      </c>
      <c r="HA67" s="264">
        <f t="shared" si="499"/>
        <v>1</v>
      </c>
      <c r="HB67" s="264">
        <f t="shared" si="500"/>
        <v>1</v>
      </c>
      <c r="HC67" s="257">
        <f t="shared" si="132"/>
        <v>800000</v>
      </c>
      <c r="HD67" s="258">
        <f t="shared" si="133"/>
        <v>0</v>
      </c>
      <c r="HG67" s="305" t="s">
        <v>374</v>
      </c>
      <c r="HH67" s="332" t="s">
        <v>375</v>
      </c>
      <c r="HI67" s="307" t="s">
        <v>155</v>
      </c>
      <c r="HJ67" s="307">
        <v>1</v>
      </c>
      <c r="HK67" s="308">
        <v>310000</v>
      </c>
      <c r="HL67" s="309">
        <f t="shared" si="24"/>
        <v>310000</v>
      </c>
      <c r="HM67" s="264">
        <f t="shared" si="134"/>
        <v>1</v>
      </c>
      <c r="HN67" s="264">
        <f t="shared" si="135"/>
        <v>1</v>
      </c>
      <c r="HO67" s="264">
        <f t="shared" si="136"/>
        <v>1</v>
      </c>
      <c r="HP67" s="264">
        <f t="shared" si="137"/>
        <v>1</v>
      </c>
      <c r="HQ67" s="264">
        <f t="shared" si="501"/>
        <v>1</v>
      </c>
      <c r="HR67" s="264">
        <f t="shared" si="502"/>
        <v>1</v>
      </c>
      <c r="HS67" s="264">
        <f t="shared" si="503"/>
        <v>1</v>
      </c>
      <c r="HT67" s="257">
        <f t="shared" si="141"/>
        <v>310000</v>
      </c>
      <c r="HU67" s="258">
        <f t="shared" si="142"/>
        <v>0</v>
      </c>
    </row>
    <row r="68" spans="3:229" ht="42" customHeight="1" outlineLevel="2">
      <c r="C68" s="305" t="s">
        <v>376</v>
      </c>
      <c r="D68" s="332" t="s">
        <v>377</v>
      </c>
      <c r="E68" s="307" t="s">
        <v>155</v>
      </c>
      <c r="F68" s="307">
        <v>1</v>
      </c>
      <c r="G68" s="308">
        <v>0</v>
      </c>
      <c r="H68" s="309">
        <f t="shared" si="0"/>
        <v>0</v>
      </c>
      <c r="K68" s="305" t="s">
        <v>376</v>
      </c>
      <c r="L68" s="332" t="s">
        <v>377</v>
      </c>
      <c r="M68" s="307" t="s">
        <v>155</v>
      </c>
      <c r="N68" s="307">
        <v>1</v>
      </c>
      <c r="O68" s="308">
        <v>180900</v>
      </c>
      <c r="P68" s="310">
        <f t="shared" si="1"/>
        <v>180900</v>
      </c>
      <c r="Q68" s="180">
        <f t="shared" si="26"/>
        <v>1</v>
      </c>
      <c r="R68" s="180">
        <f t="shared" si="27"/>
        <v>1</v>
      </c>
      <c r="S68" s="180">
        <f t="shared" si="28"/>
        <v>1</v>
      </c>
      <c r="T68" s="180">
        <f t="shared" si="29"/>
        <v>1</v>
      </c>
      <c r="U68" s="264">
        <f t="shared" si="30"/>
        <v>1</v>
      </c>
      <c r="V68" s="264">
        <f t="shared" si="31"/>
        <v>1</v>
      </c>
      <c r="W68" s="264">
        <f t="shared" si="32"/>
        <v>1</v>
      </c>
      <c r="X68" s="257">
        <f t="shared" si="33"/>
        <v>180900</v>
      </c>
      <c r="Y68" s="258">
        <f t="shared" si="34"/>
        <v>0</v>
      </c>
      <c r="AB68" s="305" t="s">
        <v>376</v>
      </c>
      <c r="AC68" s="332" t="s">
        <v>377</v>
      </c>
      <c r="AD68" s="307" t="s">
        <v>155</v>
      </c>
      <c r="AE68" s="307">
        <v>1</v>
      </c>
      <c r="AF68" s="308">
        <v>280000</v>
      </c>
      <c r="AG68" s="309">
        <f t="shared" si="2"/>
        <v>280000</v>
      </c>
      <c r="AH68" s="264">
        <f t="shared" si="35"/>
        <v>1</v>
      </c>
      <c r="AI68" s="264">
        <f t="shared" si="36"/>
        <v>1</v>
      </c>
      <c r="AJ68" s="264">
        <f t="shared" si="37"/>
        <v>1</v>
      </c>
      <c r="AK68" s="264">
        <f t="shared" si="38"/>
        <v>1</v>
      </c>
      <c r="AL68" s="264">
        <f t="shared" si="469"/>
        <v>1</v>
      </c>
      <c r="AM68" s="264">
        <f t="shared" si="470"/>
        <v>1</v>
      </c>
      <c r="AN68" s="264">
        <f t="shared" si="41"/>
        <v>1</v>
      </c>
      <c r="AO68" s="257">
        <f t="shared" si="42"/>
        <v>280000</v>
      </c>
      <c r="AP68" s="258">
        <f t="shared" si="43"/>
        <v>0</v>
      </c>
      <c r="AS68" s="305" t="s">
        <v>376</v>
      </c>
      <c r="AT68" s="332" t="s">
        <v>377</v>
      </c>
      <c r="AU68" s="307" t="s">
        <v>155</v>
      </c>
      <c r="AV68" s="307">
        <v>1</v>
      </c>
      <c r="AW68" s="308">
        <v>177650</v>
      </c>
      <c r="AX68" s="309">
        <f t="shared" si="4"/>
        <v>177650</v>
      </c>
      <c r="AY68" s="264">
        <f t="shared" si="44"/>
        <v>1</v>
      </c>
      <c r="AZ68" s="264">
        <f t="shared" si="45"/>
        <v>1</v>
      </c>
      <c r="BA68" s="264">
        <f t="shared" si="46"/>
        <v>1</v>
      </c>
      <c r="BB68" s="264">
        <f t="shared" si="47"/>
        <v>1</v>
      </c>
      <c r="BC68" s="264">
        <f t="shared" si="471"/>
        <v>1</v>
      </c>
      <c r="BD68" s="264">
        <f t="shared" si="472"/>
        <v>1</v>
      </c>
      <c r="BE68" s="264">
        <f t="shared" si="50"/>
        <v>1</v>
      </c>
      <c r="BF68" s="257">
        <f t="shared" si="51"/>
        <v>177650</v>
      </c>
      <c r="BG68" s="258">
        <f t="shared" si="52"/>
        <v>0</v>
      </c>
      <c r="BJ68" s="305" t="s">
        <v>376</v>
      </c>
      <c r="BK68" s="332" t="s">
        <v>377</v>
      </c>
      <c r="BL68" s="307" t="s">
        <v>155</v>
      </c>
      <c r="BM68" s="307">
        <v>1</v>
      </c>
      <c r="BN68" s="308">
        <v>178700</v>
      </c>
      <c r="BO68" s="309">
        <f t="shared" si="6"/>
        <v>178700</v>
      </c>
      <c r="BP68" s="264">
        <f t="shared" si="53"/>
        <v>1</v>
      </c>
      <c r="BQ68" s="264">
        <f t="shared" si="54"/>
        <v>1</v>
      </c>
      <c r="BR68" s="264">
        <f t="shared" si="55"/>
        <v>1</v>
      </c>
      <c r="BS68" s="264">
        <f t="shared" si="56"/>
        <v>1</v>
      </c>
      <c r="BT68" s="264">
        <f t="shared" si="473"/>
        <v>1</v>
      </c>
      <c r="BU68" s="264">
        <f t="shared" si="474"/>
        <v>1</v>
      </c>
      <c r="BV68" s="264">
        <f t="shared" si="475"/>
        <v>1</v>
      </c>
      <c r="BW68" s="257">
        <f t="shared" si="60"/>
        <v>178700</v>
      </c>
      <c r="BX68" s="258">
        <f t="shared" si="61"/>
        <v>0</v>
      </c>
      <c r="CA68" s="305" t="s">
        <v>376</v>
      </c>
      <c r="CB68" s="332" t="s">
        <v>377</v>
      </c>
      <c r="CC68" s="307" t="s">
        <v>155</v>
      </c>
      <c r="CD68" s="307">
        <v>1</v>
      </c>
      <c r="CE68" s="308">
        <v>974860</v>
      </c>
      <c r="CF68" s="309">
        <f t="shared" si="8"/>
        <v>974860</v>
      </c>
      <c r="CG68" s="264">
        <f t="shared" si="62"/>
        <v>1</v>
      </c>
      <c r="CH68" s="264">
        <f t="shared" si="63"/>
        <v>1</v>
      </c>
      <c r="CI68" s="264">
        <f t="shared" si="64"/>
        <v>1</v>
      </c>
      <c r="CJ68" s="264">
        <f t="shared" si="65"/>
        <v>1</v>
      </c>
      <c r="CK68" s="264">
        <f t="shared" si="476"/>
        <v>1</v>
      </c>
      <c r="CL68" s="264">
        <f t="shared" si="477"/>
        <v>1</v>
      </c>
      <c r="CM68" s="264">
        <f t="shared" si="478"/>
        <v>1</v>
      </c>
      <c r="CN68" s="257">
        <f t="shared" si="69"/>
        <v>974860</v>
      </c>
      <c r="CO68" s="258">
        <f t="shared" si="70"/>
        <v>0</v>
      </c>
      <c r="CR68" s="305" t="s">
        <v>376</v>
      </c>
      <c r="CS68" s="332" t="s">
        <v>377</v>
      </c>
      <c r="CT68" s="307" t="s">
        <v>155</v>
      </c>
      <c r="CU68" s="307">
        <v>1</v>
      </c>
      <c r="CV68" s="308">
        <v>845000</v>
      </c>
      <c r="CW68" s="309">
        <f t="shared" si="10"/>
        <v>845000</v>
      </c>
      <c r="CX68" s="264">
        <f t="shared" si="71"/>
        <v>1</v>
      </c>
      <c r="CY68" s="264">
        <f t="shared" si="72"/>
        <v>1</v>
      </c>
      <c r="CZ68" s="264">
        <f t="shared" si="73"/>
        <v>1</v>
      </c>
      <c r="DA68" s="264">
        <f t="shared" si="74"/>
        <v>1</v>
      </c>
      <c r="DB68" s="264">
        <f t="shared" si="479"/>
        <v>1</v>
      </c>
      <c r="DC68" s="264">
        <f t="shared" si="480"/>
        <v>1</v>
      </c>
      <c r="DD68" s="264">
        <f t="shared" si="481"/>
        <v>1</v>
      </c>
      <c r="DE68" s="257">
        <f t="shared" si="78"/>
        <v>845000</v>
      </c>
      <c r="DF68" s="258">
        <f t="shared" si="79"/>
        <v>0</v>
      </c>
      <c r="DI68" s="311" t="s">
        <v>376</v>
      </c>
      <c r="DJ68" s="332" t="s">
        <v>377</v>
      </c>
      <c r="DK68" s="307" t="s">
        <v>155</v>
      </c>
      <c r="DL68" s="307">
        <v>1</v>
      </c>
      <c r="DM68" s="313">
        <v>380000</v>
      </c>
      <c r="DN68" s="309">
        <f t="shared" si="482"/>
        <v>380000</v>
      </c>
      <c r="DO68" s="264">
        <f t="shared" si="80"/>
        <v>1</v>
      </c>
      <c r="DP68" s="264">
        <f t="shared" si="81"/>
        <v>1</v>
      </c>
      <c r="DQ68" s="264">
        <f t="shared" si="82"/>
        <v>1</v>
      </c>
      <c r="DR68" s="264">
        <f t="shared" si="83"/>
        <v>1</v>
      </c>
      <c r="DS68" s="264">
        <f t="shared" si="483"/>
        <v>1</v>
      </c>
      <c r="DT68" s="264">
        <f t="shared" si="484"/>
        <v>1</v>
      </c>
      <c r="DU68" s="264">
        <f t="shared" si="485"/>
        <v>1</v>
      </c>
      <c r="DV68" s="257">
        <f t="shared" si="87"/>
        <v>380000</v>
      </c>
      <c r="DW68" s="258">
        <f t="shared" si="88"/>
        <v>0</v>
      </c>
      <c r="DZ68" s="305" t="s">
        <v>376</v>
      </c>
      <c r="EA68" s="332" t="s">
        <v>377</v>
      </c>
      <c r="EB68" s="307" t="s">
        <v>155</v>
      </c>
      <c r="EC68" s="307">
        <v>1</v>
      </c>
      <c r="ED68" s="308">
        <v>1400000</v>
      </c>
      <c r="EE68" s="309">
        <f t="shared" si="14"/>
        <v>1400000</v>
      </c>
      <c r="EF68" s="264">
        <f t="shared" si="89"/>
        <v>1</v>
      </c>
      <c r="EG68" s="264">
        <f t="shared" si="90"/>
        <v>1</v>
      </c>
      <c r="EH68" s="264">
        <f t="shared" si="91"/>
        <v>1</v>
      </c>
      <c r="EI68" s="264">
        <f t="shared" si="92"/>
        <v>1</v>
      </c>
      <c r="EJ68" s="264">
        <f t="shared" si="486"/>
        <v>1</v>
      </c>
      <c r="EK68" s="264">
        <f t="shared" si="487"/>
        <v>1</v>
      </c>
      <c r="EL68" s="264">
        <f t="shared" si="488"/>
        <v>1</v>
      </c>
      <c r="EM68" s="257">
        <f t="shared" si="96"/>
        <v>1400000</v>
      </c>
      <c r="EN68" s="258">
        <f t="shared" si="97"/>
        <v>0</v>
      </c>
      <c r="EQ68" s="305" t="s">
        <v>376</v>
      </c>
      <c r="ER68" s="332" t="s">
        <v>377</v>
      </c>
      <c r="ES68" s="307" t="s">
        <v>155</v>
      </c>
      <c r="ET68" s="307">
        <v>1</v>
      </c>
      <c r="EU68" s="308">
        <v>560000</v>
      </c>
      <c r="EV68" s="309">
        <f t="shared" si="16"/>
        <v>560000</v>
      </c>
      <c r="EW68" s="264">
        <f t="shared" si="98"/>
        <v>1</v>
      </c>
      <c r="EX68" s="264">
        <f t="shared" si="99"/>
        <v>1</v>
      </c>
      <c r="EY68" s="264">
        <f t="shared" si="100"/>
        <v>1</v>
      </c>
      <c r="EZ68" s="264">
        <f t="shared" si="101"/>
        <v>1</v>
      </c>
      <c r="FA68" s="264">
        <f t="shared" si="489"/>
        <v>1</v>
      </c>
      <c r="FB68" s="264">
        <f t="shared" si="490"/>
        <v>1</v>
      </c>
      <c r="FC68" s="264">
        <f t="shared" si="491"/>
        <v>1</v>
      </c>
      <c r="FD68" s="257">
        <f t="shared" si="105"/>
        <v>560000</v>
      </c>
      <c r="FE68" s="258">
        <f t="shared" si="106"/>
        <v>0</v>
      </c>
      <c r="FH68" s="305" t="s">
        <v>376</v>
      </c>
      <c r="FI68" s="332" t="s">
        <v>377</v>
      </c>
      <c r="FJ68" s="307" t="s">
        <v>155</v>
      </c>
      <c r="FK68" s="307">
        <v>1</v>
      </c>
      <c r="FL68" s="308">
        <v>580000</v>
      </c>
      <c r="FM68" s="309">
        <f t="shared" si="18"/>
        <v>580000</v>
      </c>
      <c r="FN68" s="264">
        <f t="shared" si="107"/>
        <v>1</v>
      </c>
      <c r="FO68" s="264">
        <f t="shared" si="108"/>
        <v>1</v>
      </c>
      <c r="FP68" s="264">
        <f t="shared" si="109"/>
        <v>1</v>
      </c>
      <c r="FQ68" s="264">
        <f t="shared" si="110"/>
        <v>1</v>
      </c>
      <c r="FR68" s="264">
        <f t="shared" si="492"/>
        <v>1</v>
      </c>
      <c r="FS68" s="264">
        <f t="shared" si="493"/>
        <v>1</v>
      </c>
      <c r="FT68" s="264">
        <f t="shared" si="494"/>
        <v>1</v>
      </c>
      <c r="FU68" s="257">
        <f t="shared" si="114"/>
        <v>580000</v>
      </c>
      <c r="FV68" s="258">
        <f t="shared" si="115"/>
        <v>0</v>
      </c>
      <c r="FY68" s="305" t="s">
        <v>376</v>
      </c>
      <c r="FZ68" s="332" t="s">
        <v>377</v>
      </c>
      <c r="GA68" s="307" t="s">
        <v>155</v>
      </c>
      <c r="GB68" s="307">
        <v>1</v>
      </c>
      <c r="GC68" s="308">
        <v>350000</v>
      </c>
      <c r="GD68" s="309">
        <f t="shared" si="20"/>
        <v>350000</v>
      </c>
      <c r="GE68" s="264">
        <f t="shared" si="116"/>
        <v>1</v>
      </c>
      <c r="GF68" s="264">
        <f t="shared" si="117"/>
        <v>1</v>
      </c>
      <c r="GG68" s="264">
        <f t="shared" si="118"/>
        <v>1</v>
      </c>
      <c r="GH68" s="264">
        <f t="shared" si="119"/>
        <v>1</v>
      </c>
      <c r="GI68" s="264">
        <f t="shared" si="495"/>
        <v>1</v>
      </c>
      <c r="GJ68" s="264">
        <f t="shared" si="496"/>
        <v>1</v>
      </c>
      <c r="GK68" s="264">
        <f t="shared" si="497"/>
        <v>1</v>
      </c>
      <c r="GL68" s="257">
        <f t="shared" si="123"/>
        <v>350000</v>
      </c>
      <c r="GM68" s="258">
        <f t="shared" si="124"/>
        <v>0</v>
      </c>
      <c r="GP68" s="305" t="s">
        <v>376</v>
      </c>
      <c r="GQ68" s="332" t="s">
        <v>377</v>
      </c>
      <c r="GR68" s="307" t="s">
        <v>155</v>
      </c>
      <c r="GS68" s="307">
        <v>1</v>
      </c>
      <c r="GT68" s="308">
        <v>565000</v>
      </c>
      <c r="GU68" s="309">
        <f t="shared" si="22"/>
        <v>565000</v>
      </c>
      <c r="GV68" s="264">
        <f t="shared" si="125"/>
        <v>1</v>
      </c>
      <c r="GW68" s="264">
        <f t="shared" si="126"/>
        <v>1</v>
      </c>
      <c r="GX68" s="264">
        <f t="shared" si="127"/>
        <v>1</v>
      </c>
      <c r="GY68" s="264">
        <f t="shared" si="128"/>
        <v>1</v>
      </c>
      <c r="GZ68" s="264">
        <f t="shared" si="498"/>
        <v>1</v>
      </c>
      <c r="HA68" s="264">
        <f t="shared" si="499"/>
        <v>1</v>
      </c>
      <c r="HB68" s="264">
        <f t="shared" si="500"/>
        <v>1</v>
      </c>
      <c r="HC68" s="257">
        <f t="shared" si="132"/>
        <v>565000</v>
      </c>
      <c r="HD68" s="258">
        <f t="shared" si="133"/>
        <v>0</v>
      </c>
      <c r="HG68" s="305" t="s">
        <v>376</v>
      </c>
      <c r="HH68" s="332" t="s">
        <v>377</v>
      </c>
      <c r="HI68" s="307" t="s">
        <v>155</v>
      </c>
      <c r="HJ68" s="307">
        <v>1</v>
      </c>
      <c r="HK68" s="308">
        <v>251150</v>
      </c>
      <c r="HL68" s="309">
        <f t="shared" si="24"/>
        <v>251150</v>
      </c>
      <c r="HM68" s="264">
        <f t="shared" si="134"/>
        <v>1</v>
      </c>
      <c r="HN68" s="264">
        <f t="shared" si="135"/>
        <v>1</v>
      </c>
      <c r="HO68" s="264">
        <f t="shared" si="136"/>
        <v>1</v>
      </c>
      <c r="HP68" s="264">
        <f t="shared" si="137"/>
        <v>1</v>
      </c>
      <c r="HQ68" s="264">
        <f t="shared" si="501"/>
        <v>1</v>
      </c>
      <c r="HR68" s="264">
        <f t="shared" si="502"/>
        <v>1</v>
      </c>
      <c r="HS68" s="264">
        <f t="shared" si="503"/>
        <v>1</v>
      </c>
      <c r="HT68" s="257">
        <f t="shared" si="141"/>
        <v>251150</v>
      </c>
      <c r="HU68" s="258">
        <f t="shared" si="142"/>
        <v>0</v>
      </c>
    </row>
    <row r="69" spans="3:229" ht="42" customHeight="1" outlineLevel="2">
      <c r="C69" s="305" t="s">
        <v>378</v>
      </c>
      <c r="D69" s="332" t="s">
        <v>379</v>
      </c>
      <c r="E69" s="307" t="s">
        <v>155</v>
      </c>
      <c r="F69" s="307">
        <v>1</v>
      </c>
      <c r="G69" s="308">
        <v>0</v>
      </c>
      <c r="H69" s="309">
        <f t="shared" si="0"/>
        <v>0</v>
      </c>
      <c r="K69" s="305" t="s">
        <v>378</v>
      </c>
      <c r="L69" s="332" t="s">
        <v>379</v>
      </c>
      <c r="M69" s="307" t="s">
        <v>155</v>
      </c>
      <c r="N69" s="307">
        <v>1</v>
      </c>
      <c r="O69" s="308">
        <v>168900</v>
      </c>
      <c r="P69" s="310">
        <f t="shared" si="1"/>
        <v>168900</v>
      </c>
      <c r="Q69" s="180">
        <f t="shared" si="26"/>
        <v>1</v>
      </c>
      <c r="R69" s="180">
        <f t="shared" si="27"/>
        <v>1</v>
      </c>
      <c r="S69" s="180">
        <f t="shared" si="28"/>
        <v>1</v>
      </c>
      <c r="T69" s="180">
        <f t="shared" si="29"/>
        <v>1</v>
      </c>
      <c r="U69" s="264">
        <f t="shared" si="30"/>
        <v>1</v>
      </c>
      <c r="V69" s="264">
        <f t="shared" si="31"/>
        <v>1</v>
      </c>
      <c r="W69" s="264">
        <f t="shared" si="32"/>
        <v>1</v>
      </c>
      <c r="X69" s="257">
        <f t="shared" si="33"/>
        <v>168900</v>
      </c>
      <c r="Y69" s="258">
        <f t="shared" si="34"/>
        <v>0</v>
      </c>
      <c r="AB69" s="305" t="s">
        <v>378</v>
      </c>
      <c r="AC69" s="332" t="s">
        <v>379</v>
      </c>
      <c r="AD69" s="307" t="s">
        <v>155</v>
      </c>
      <c r="AE69" s="307">
        <v>1</v>
      </c>
      <c r="AF69" s="308">
        <v>265000</v>
      </c>
      <c r="AG69" s="309">
        <f t="shared" si="2"/>
        <v>265000</v>
      </c>
      <c r="AH69" s="264">
        <f t="shared" si="35"/>
        <v>1</v>
      </c>
      <c r="AI69" s="264">
        <f t="shared" si="36"/>
        <v>1</v>
      </c>
      <c r="AJ69" s="264">
        <f t="shared" si="37"/>
        <v>1</v>
      </c>
      <c r="AK69" s="264">
        <f t="shared" si="38"/>
        <v>1</v>
      </c>
      <c r="AL69" s="264">
        <f t="shared" si="469"/>
        <v>1</v>
      </c>
      <c r="AM69" s="264">
        <f t="shared" si="470"/>
        <v>1</v>
      </c>
      <c r="AN69" s="264">
        <f t="shared" si="41"/>
        <v>1</v>
      </c>
      <c r="AO69" s="257">
        <f t="shared" si="42"/>
        <v>265000</v>
      </c>
      <c r="AP69" s="258">
        <f t="shared" si="43"/>
        <v>0</v>
      </c>
      <c r="AS69" s="305" t="s">
        <v>378</v>
      </c>
      <c r="AT69" s="332" t="s">
        <v>379</v>
      </c>
      <c r="AU69" s="307" t="s">
        <v>155</v>
      </c>
      <c r="AV69" s="307">
        <v>1</v>
      </c>
      <c r="AW69" s="308">
        <v>167200</v>
      </c>
      <c r="AX69" s="309">
        <f t="shared" si="4"/>
        <v>167200</v>
      </c>
      <c r="AY69" s="264">
        <f t="shared" si="44"/>
        <v>1</v>
      </c>
      <c r="AZ69" s="264">
        <f t="shared" si="45"/>
        <v>1</v>
      </c>
      <c r="BA69" s="264">
        <f t="shared" si="46"/>
        <v>1</v>
      </c>
      <c r="BB69" s="264">
        <f t="shared" si="47"/>
        <v>1</v>
      </c>
      <c r="BC69" s="264">
        <f t="shared" si="471"/>
        <v>1</v>
      </c>
      <c r="BD69" s="264">
        <f t="shared" si="472"/>
        <v>1</v>
      </c>
      <c r="BE69" s="264">
        <f t="shared" si="50"/>
        <v>1</v>
      </c>
      <c r="BF69" s="257">
        <f t="shared" si="51"/>
        <v>167200</v>
      </c>
      <c r="BG69" s="258">
        <f t="shared" si="52"/>
        <v>0</v>
      </c>
      <c r="BJ69" s="305" t="s">
        <v>378</v>
      </c>
      <c r="BK69" s="332" t="s">
        <v>379</v>
      </c>
      <c r="BL69" s="307" t="s">
        <v>155</v>
      </c>
      <c r="BM69" s="307">
        <v>1</v>
      </c>
      <c r="BN69" s="308">
        <v>166900</v>
      </c>
      <c r="BO69" s="309">
        <f t="shared" si="6"/>
        <v>166900</v>
      </c>
      <c r="BP69" s="264">
        <f t="shared" si="53"/>
        <v>1</v>
      </c>
      <c r="BQ69" s="264">
        <f t="shared" si="54"/>
        <v>1</v>
      </c>
      <c r="BR69" s="264">
        <f t="shared" si="55"/>
        <v>1</v>
      </c>
      <c r="BS69" s="264">
        <f t="shared" si="56"/>
        <v>1</v>
      </c>
      <c r="BT69" s="264">
        <f t="shared" si="473"/>
        <v>1</v>
      </c>
      <c r="BU69" s="264">
        <f t="shared" si="474"/>
        <v>1</v>
      </c>
      <c r="BV69" s="264">
        <f t="shared" si="475"/>
        <v>1</v>
      </c>
      <c r="BW69" s="257">
        <f t="shared" si="60"/>
        <v>166900</v>
      </c>
      <c r="BX69" s="258">
        <f t="shared" si="61"/>
        <v>0</v>
      </c>
      <c r="CA69" s="305" t="s">
        <v>378</v>
      </c>
      <c r="CB69" s="332" t="s">
        <v>379</v>
      </c>
      <c r="CC69" s="307" t="s">
        <v>155</v>
      </c>
      <c r="CD69" s="307">
        <v>1</v>
      </c>
      <c r="CE69" s="308">
        <v>974860</v>
      </c>
      <c r="CF69" s="309">
        <f t="shared" si="8"/>
        <v>974860</v>
      </c>
      <c r="CG69" s="264">
        <f t="shared" si="62"/>
        <v>1</v>
      </c>
      <c r="CH69" s="264">
        <f t="shared" si="63"/>
        <v>1</v>
      </c>
      <c r="CI69" s="264">
        <f t="shared" si="64"/>
        <v>1</v>
      </c>
      <c r="CJ69" s="264">
        <f t="shared" si="65"/>
        <v>1</v>
      </c>
      <c r="CK69" s="264">
        <f t="shared" si="476"/>
        <v>1</v>
      </c>
      <c r="CL69" s="264">
        <f t="shared" si="477"/>
        <v>1</v>
      </c>
      <c r="CM69" s="264">
        <f t="shared" si="478"/>
        <v>1</v>
      </c>
      <c r="CN69" s="257">
        <f t="shared" si="69"/>
        <v>974860</v>
      </c>
      <c r="CO69" s="258">
        <f t="shared" si="70"/>
        <v>0</v>
      </c>
      <c r="CR69" s="305" t="s">
        <v>378</v>
      </c>
      <c r="CS69" s="332" t="s">
        <v>379</v>
      </c>
      <c r="CT69" s="307" t="s">
        <v>155</v>
      </c>
      <c r="CU69" s="307">
        <v>1</v>
      </c>
      <c r="CV69" s="308">
        <v>845000</v>
      </c>
      <c r="CW69" s="309">
        <f t="shared" si="10"/>
        <v>845000</v>
      </c>
      <c r="CX69" s="264">
        <f t="shared" si="71"/>
        <v>1</v>
      </c>
      <c r="CY69" s="264">
        <f t="shared" si="72"/>
        <v>1</v>
      </c>
      <c r="CZ69" s="264">
        <f t="shared" si="73"/>
        <v>1</v>
      </c>
      <c r="DA69" s="264">
        <f t="shared" si="74"/>
        <v>1</v>
      </c>
      <c r="DB69" s="264">
        <f t="shared" si="479"/>
        <v>1</v>
      </c>
      <c r="DC69" s="264">
        <f t="shared" si="480"/>
        <v>1</v>
      </c>
      <c r="DD69" s="264">
        <f t="shared" si="481"/>
        <v>1</v>
      </c>
      <c r="DE69" s="257">
        <f t="shared" si="78"/>
        <v>845000</v>
      </c>
      <c r="DF69" s="258">
        <f t="shared" si="79"/>
        <v>0</v>
      </c>
      <c r="DI69" s="311" t="s">
        <v>378</v>
      </c>
      <c r="DJ69" s="332" t="s">
        <v>379</v>
      </c>
      <c r="DK69" s="307" t="s">
        <v>155</v>
      </c>
      <c r="DL69" s="307">
        <v>1</v>
      </c>
      <c r="DM69" s="313">
        <v>320000</v>
      </c>
      <c r="DN69" s="309">
        <f t="shared" si="482"/>
        <v>320000</v>
      </c>
      <c r="DO69" s="264">
        <f t="shared" si="80"/>
        <v>1</v>
      </c>
      <c r="DP69" s="264">
        <f t="shared" si="81"/>
        <v>1</v>
      </c>
      <c r="DQ69" s="264">
        <f t="shared" si="82"/>
        <v>1</v>
      </c>
      <c r="DR69" s="264">
        <f t="shared" si="83"/>
        <v>1</v>
      </c>
      <c r="DS69" s="264">
        <f t="shared" si="483"/>
        <v>1</v>
      </c>
      <c r="DT69" s="264">
        <f t="shared" si="484"/>
        <v>1</v>
      </c>
      <c r="DU69" s="264">
        <f t="shared" si="485"/>
        <v>1</v>
      </c>
      <c r="DV69" s="257">
        <f t="shared" si="87"/>
        <v>320000</v>
      </c>
      <c r="DW69" s="258">
        <f t="shared" si="88"/>
        <v>0</v>
      </c>
      <c r="DZ69" s="305" t="s">
        <v>378</v>
      </c>
      <c r="EA69" s="332" t="s">
        <v>379</v>
      </c>
      <c r="EB69" s="307" t="s">
        <v>155</v>
      </c>
      <c r="EC69" s="307">
        <v>1</v>
      </c>
      <c r="ED69" s="308">
        <v>1400000</v>
      </c>
      <c r="EE69" s="309">
        <f t="shared" si="14"/>
        <v>1400000</v>
      </c>
      <c r="EF69" s="264">
        <f t="shared" si="89"/>
        <v>1</v>
      </c>
      <c r="EG69" s="264">
        <f t="shared" si="90"/>
        <v>1</v>
      </c>
      <c r="EH69" s="264">
        <f t="shared" si="91"/>
        <v>1</v>
      </c>
      <c r="EI69" s="264">
        <f t="shared" si="92"/>
        <v>1</v>
      </c>
      <c r="EJ69" s="264">
        <f t="shared" si="486"/>
        <v>1</v>
      </c>
      <c r="EK69" s="264">
        <f t="shared" si="487"/>
        <v>1</v>
      </c>
      <c r="EL69" s="264">
        <f t="shared" si="488"/>
        <v>1</v>
      </c>
      <c r="EM69" s="257">
        <f t="shared" si="96"/>
        <v>1400000</v>
      </c>
      <c r="EN69" s="258">
        <f t="shared" si="97"/>
        <v>0</v>
      </c>
      <c r="EQ69" s="305" t="s">
        <v>378</v>
      </c>
      <c r="ER69" s="332" t="s">
        <v>379</v>
      </c>
      <c r="ES69" s="307" t="s">
        <v>155</v>
      </c>
      <c r="ET69" s="307">
        <v>1</v>
      </c>
      <c r="EU69" s="308">
        <v>480000</v>
      </c>
      <c r="EV69" s="309">
        <f t="shared" si="16"/>
        <v>480000</v>
      </c>
      <c r="EW69" s="264">
        <f t="shared" si="98"/>
        <v>1</v>
      </c>
      <c r="EX69" s="264">
        <f t="shared" si="99"/>
        <v>1</v>
      </c>
      <c r="EY69" s="264">
        <f t="shared" si="100"/>
        <v>1</v>
      </c>
      <c r="EZ69" s="264">
        <f t="shared" si="101"/>
        <v>1</v>
      </c>
      <c r="FA69" s="264">
        <f t="shared" si="489"/>
        <v>1</v>
      </c>
      <c r="FB69" s="264">
        <f t="shared" si="490"/>
        <v>1</v>
      </c>
      <c r="FC69" s="264">
        <f t="shared" si="491"/>
        <v>1</v>
      </c>
      <c r="FD69" s="257">
        <f t="shared" si="105"/>
        <v>480000</v>
      </c>
      <c r="FE69" s="258">
        <f t="shared" si="106"/>
        <v>0</v>
      </c>
      <c r="FH69" s="305" t="s">
        <v>378</v>
      </c>
      <c r="FI69" s="332" t="s">
        <v>379</v>
      </c>
      <c r="FJ69" s="307" t="s">
        <v>155</v>
      </c>
      <c r="FK69" s="307">
        <v>1</v>
      </c>
      <c r="FL69" s="308">
        <v>480000</v>
      </c>
      <c r="FM69" s="309">
        <f t="shared" si="18"/>
        <v>480000</v>
      </c>
      <c r="FN69" s="264">
        <f t="shared" si="107"/>
        <v>1</v>
      </c>
      <c r="FO69" s="264">
        <f t="shared" si="108"/>
        <v>1</v>
      </c>
      <c r="FP69" s="264">
        <f t="shared" si="109"/>
        <v>1</v>
      </c>
      <c r="FQ69" s="264">
        <f t="shared" si="110"/>
        <v>1</v>
      </c>
      <c r="FR69" s="264">
        <f t="shared" si="492"/>
        <v>1</v>
      </c>
      <c r="FS69" s="264">
        <f t="shared" si="493"/>
        <v>1</v>
      </c>
      <c r="FT69" s="264">
        <f t="shared" si="494"/>
        <v>1</v>
      </c>
      <c r="FU69" s="257">
        <f t="shared" si="114"/>
        <v>480000</v>
      </c>
      <c r="FV69" s="258">
        <f t="shared" si="115"/>
        <v>0</v>
      </c>
      <c r="FY69" s="305" t="s">
        <v>378</v>
      </c>
      <c r="FZ69" s="332" t="s">
        <v>379</v>
      </c>
      <c r="GA69" s="307" t="s">
        <v>155</v>
      </c>
      <c r="GB69" s="307">
        <v>1</v>
      </c>
      <c r="GC69" s="308">
        <v>340000</v>
      </c>
      <c r="GD69" s="309">
        <f t="shared" si="20"/>
        <v>340000</v>
      </c>
      <c r="GE69" s="264">
        <f t="shared" si="116"/>
        <v>1</v>
      </c>
      <c r="GF69" s="264">
        <f t="shared" si="117"/>
        <v>1</v>
      </c>
      <c r="GG69" s="264">
        <f t="shared" si="118"/>
        <v>1</v>
      </c>
      <c r="GH69" s="264">
        <f t="shared" si="119"/>
        <v>1</v>
      </c>
      <c r="GI69" s="264">
        <f t="shared" si="495"/>
        <v>1</v>
      </c>
      <c r="GJ69" s="264">
        <f t="shared" si="496"/>
        <v>1</v>
      </c>
      <c r="GK69" s="264">
        <f t="shared" si="497"/>
        <v>1</v>
      </c>
      <c r="GL69" s="257">
        <f t="shared" si="123"/>
        <v>340000</v>
      </c>
      <c r="GM69" s="258">
        <f t="shared" si="124"/>
        <v>0</v>
      </c>
      <c r="GP69" s="305" t="s">
        <v>378</v>
      </c>
      <c r="GQ69" s="332" t="s">
        <v>379</v>
      </c>
      <c r="GR69" s="307" t="s">
        <v>155</v>
      </c>
      <c r="GS69" s="307">
        <v>1</v>
      </c>
      <c r="GT69" s="308">
        <v>465800</v>
      </c>
      <c r="GU69" s="309">
        <f t="shared" si="22"/>
        <v>465800</v>
      </c>
      <c r="GV69" s="264">
        <f t="shared" si="125"/>
        <v>1</v>
      </c>
      <c r="GW69" s="264">
        <f t="shared" si="126"/>
        <v>1</v>
      </c>
      <c r="GX69" s="264">
        <f t="shared" si="127"/>
        <v>1</v>
      </c>
      <c r="GY69" s="264">
        <f t="shared" si="128"/>
        <v>1</v>
      </c>
      <c r="GZ69" s="264">
        <f t="shared" si="498"/>
        <v>1</v>
      </c>
      <c r="HA69" s="264">
        <f t="shared" si="499"/>
        <v>1</v>
      </c>
      <c r="HB69" s="264">
        <f t="shared" si="500"/>
        <v>1</v>
      </c>
      <c r="HC69" s="257">
        <f t="shared" si="132"/>
        <v>465800</v>
      </c>
      <c r="HD69" s="258">
        <f t="shared" si="133"/>
        <v>0</v>
      </c>
      <c r="HG69" s="305" t="s">
        <v>378</v>
      </c>
      <c r="HH69" s="332" t="s">
        <v>379</v>
      </c>
      <c r="HI69" s="307" t="s">
        <v>155</v>
      </c>
      <c r="HJ69" s="307">
        <v>1</v>
      </c>
      <c r="HK69" s="308">
        <v>235200</v>
      </c>
      <c r="HL69" s="309">
        <f t="shared" si="24"/>
        <v>235200</v>
      </c>
      <c r="HM69" s="264">
        <f t="shared" si="134"/>
        <v>1</v>
      </c>
      <c r="HN69" s="264">
        <f t="shared" si="135"/>
        <v>1</v>
      </c>
      <c r="HO69" s="264">
        <f t="shared" si="136"/>
        <v>1</v>
      </c>
      <c r="HP69" s="264">
        <f t="shared" si="137"/>
        <v>1</v>
      </c>
      <c r="HQ69" s="264">
        <f t="shared" si="501"/>
        <v>1</v>
      </c>
      <c r="HR69" s="264">
        <f t="shared" si="502"/>
        <v>1</v>
      </c>
      <c r="HS69" s="264">
        <f t="shared" si="503"/>
        <v>1</v>
      </c>
      <c r="HT69" s="257">
        <f t="shared" si="141"/>
        <v>235200</v>
      </c>
      <c r="HU69" s="258">
        <f t="shared" si="142"/>
        <v>0</v>
      </c>
    </row>
    <row r="70" spans="3:229" ht="45" customHeight="1" outlineLevel="2">
      <c r="C70" s="305" t="s">
        <v>380</v>
      </c>
      <c r="D70" s="332" t="s">
        <v>381</v>
      </c>
      <c r="E70" s="307" t="s">
        <v>155</v>
      </c>
      <c r="F70" s="307">
        <v>1</v>
      </c>
      <c r="G70" s="308">
        <v>0</v>
      </c>
      <c r="H70" s="309">
        <f t="shared" si="0"/>
        <v>0</v>
      </c>
      <c r="K70" s="305" t="s">
        <v>380</v>
      </c>
      <c r="L70" s="332" t="s">
        <v>381</v>
      </c>
      <c r="M70" s="307" t="s">
        <v>155</v>
      </c>
      <c r="N70" s="307">
        <v>1</v>
      </c>
      <c r="O70" s="308">
        <v>153600</v>
      </c>
      <c r="P70" s="310">
        <f t="shared" si="1"/>
        <v>153600</v>
      </c>
      <c r="Q70" s="180">
        <f t="shared" si="26"/>
        <v>1</v>
      </c>
      <c r="R70" s="180">
        <f t="shared" si="27"/>
        <v>1</v>
      </c>
      <c r="S70" s="180">
        <f t="shared" si="28"/>
        <v>1</v>
      </c>
      <c r="T70" s="180">
        <f t="shared" si="29"/>
        <v>1</v>
      </c>
      <c r="U70" s="264">
        <f t="shared" si="30"/>
        <v>1</v>
      </c>
      <c r="V70" s="264">
        <f t="shared" si="31"/>
        <v>1</v>
      </c>
      <c r="W70" s="264">
        <f t="shared" si="32"/>
        <v>1</v>
      </c>
      <c r="X70" s="257">
        <f t="shared" si="33"/>
        <v>153600</v>
      </c>
      <c r="Y70" s="258">
        <f t="shared" si="34"/>
        <v>0</v>
      </c>
      <c r="AB70" s="305" t="s">
        <v>380</v>
      </c>
      <c r="AC70" s="332" t="s">
        <v>381</v>
      </c>
      <c r="AD70" s="307" t="s">
        <v>155</v>
      </c>
      <c r="AE70" s="307">
        <v>1</v>
      </c>
      <c r="AF70" s="308">
        <v>250000</v>
      </c>
      <c r="AG70" s="309">
        <f t="shared" si="2"/>
        <v>250000</v>
      </c>
      <c r="AH70" s="264">
        <f t="shared" si="35"/>
        <v>1</v>
      </c>
      <c r="AI70" s="264">
        <f t="shared" si="36"/>
        <v>1</v>
      </c>
      <c r="AJ70" s="264">
        <f t="shared" si="37"/>
        <v>1</v>
      </c>
      <c r="AK70" s="264">
        <f t="shared" si="38"/>
        <v>1</v>
      </c>
      <c r="AL70" s="264">
        <f t="shared" si="469"/>
        <v>1</v>
      </c>
      <c r="AM70" s="264">
        <f t="shared" si="470"/>
        <v>1</v>
      </c>
      <c r="AN70" s="264">
        <f t="shared" si="41"/>
        <v>1</v>
      </c>
      <c r="AO70" s="257">
        <f t="shared" si="42"/>
        <v>250000</v>
      </c>
      <c r="AP70" s="258">
        <f t="shared" si="43"/>
        <v>0</v>
      </c>
      <c r="AS70" s="305" t="s">
        <v>380</v>
      </c>
      <c r="AT70" s="332" t="s">
        <v>381</v>
      </c>
      <c r="AU70" s="307" t="s">
        <v>155</v>
      </c>
      <c r="AV70" s="307">
        <v>1</v>
      </c>
      <c r="AW70" s="308">
        <v>146300</v>
      </c>
      <c r="AX70" s="309">
        <f t="shared" si="4"/>
        <v>146300</v>
      </c>
      <c r="AY70" s="264">
        <f t="shared" si="44"/>
        <v>1</v>
      </c>
      <c r="AZ70" s="264">
        <f t="shared" si="45"/>
        <v>1</v>
      </c>
      <c r="BA70" s="264">
        <f t="shared" si="46"/>
        <v>1</v>
      </c>
      <c r="BB70" s="264">
        <f t="shared" si="47"/>
        <v>1</v>
      </c>
      <c r="BC70" s="264">
        <f t="shared" si="471"/>
        <v>1</v>
      </c>
      <c r="BD70" s="264">
        <f t="shared" si="472"/>
        <v>1</v>
      </c>
      <c r="BE70" s="264">
        <f t="shared" si="50"/>
        <v>1</v>
      </c>
      <c r="BF70" s="257">
        <f t="shared" si="51"/>
        <v>146300</v>
      </c>
      <c r="BG70" s="258">
        <f t="shared" si="52"/>
        <v>0</v>
      </c>
      <c r="BJ70" s="305" t="s">
        <v>380</v>
      </c>
      <c r="BK70" s="332" t="s">
        <v>381</v>
      </c>
      <c r="BL70" s="307" t="s">
        <v>155</v>
      </c>
      <c r="BM70" s="307">
        <v>1</v>
      </c>
      <c r="BN70" s="308">
        <v>151700</v>
      </c>
      <c r="BO70" s="309">
        <f t="shared" si="6"/>
        <v>151700</v>
      </c>
      <c r="BP70" s="264">
        <f t="shared" si="53"/>
        <v>1</v>
      </c>
      <c r="BQ70" s="264">
        <f t="shared" si="54"/>
        <v>1</v>
      </c>
      <c r="BR70" s="264">
        <f t="shared" si="55"/>
        <v>1</v>
      </c>
      <c r="BS70" s="264">
        <f t="shared" si="56"/>
        <v>1</v>
      </c>
      <c r="BT70" s="264">
        <f t="shared" si="473"/>
        <v>1</v>
      </c>
      <c r="BU70" s="264">
        <f t="shared" si="474"/>
        <v>1</v>
      </c>
      <c r="BV70" s="264">
        <f t="shared" si="475"/>
        <v>1</v>
      </c>
      <c r="BW70" s="257">
        <f t="shared" si="60"/>
        <v>151700</v>
      </c>
      <c r="BX70" s="258">
        <f t="shared" si="61"/>
        <v>0</v>
      </c>
      <c r="CA70" s="305" t="s">
        <v>380</v>
      </c>
      <c r="CB70" s="332" t="s">
        <v>381</v>
      </c>
      <c r="CC70" s="307" t="s">
        <v>155</v>
      </c>
      <c r="CD70" s="307">
        <v>1</v>
      </c>
      <c r="CE70" s="308">
        <v>974860</v>
      </c>
      <c r="CF70" s="309">
        <f t="shared" si="8"/>
        <v>974860</v>
      </c>
      <c r="CG70" s="264">
        <f t="shared" si="62"/>
        <v>1</v>
      </c>
      <c r="CH70" s="264">
        <f t="shared" si="63"/>
        <v>1</v>
      </c>
      <c r="CI70" s="264">
        <f t="shared" si="64"/>
        <v>1</v>
      </c>
      <c r="CJ70" s="264">
        <f t="shared" si="65"/>
        <v>1</v>
      </c>
      <c r="CK70" s="264">
        <f t="shared" si="476"/>
        <v>1</v>
      </c>
      <c r="CL70" s="264">
        <f t="shared" si="477"/>
        <v>1</v>
      </c>
      <c r="CM70" s="264">
        <f t="shared" si="478"/>
        <v>1</v>
      </c>
      <c r="CN70" s="257">
        <f t="shared" si="69"/>
        <v>974860</v>
      </c>
      <c r="CO70" s="258">
        <f t="shared" si="70"/>
        <v>0</v>
      </c>
      <c r="CR70" s="305" t="s">
        <v>380</v>
      </c>
      <c r="CS70" s="332" t="s">
        <v>381</v>
      </c>
      <c r="CT70" s="307" t="s">
        <v>155</v>
      </c>
      <c r="CU70" s="307">
        <v>1</v>
      </c>
      <c r="CV70" s="308">
        <v>845000</v>
      </c>
      <c r="CW70" s="309">
        <f t="shared" si="10"/>
        <v>845000</v>
      </c>
      <c r="CX70" s="264">
        <f t="shared" si="71"/>
        <v>1</v>
      </c>
      <c r="CY70" s="264">
        <f t="shared" si="72"/>
        <v>1</v>
      </c>
      <c r="CZ70" s="264">
        <f t="shared" si="73"/>
        <v>1</v>
      </c>
      <c r="DA70" s="264">
        <f t="shared" si="74"/>
        <v>1</v>
      </c>
      <c r="DB70" s="264">
        <f t="shared" si="479"/>
        <v>1</v>
      </c>
      <c r="DC70" s="264">
        <f t="shared" si="480"/>
        <v>1</v>
      </c>
      <c r="DD70" s="264">
        <f t="shared" si="481"/>
        <v>1</v>
      </c>
      <c r="DE70" s="257">
        <f t="shared" si="78"/>
        <v>845000</v>
      </c>
      <c r="DF70" s="258">
        <f t="shared" si="79"/>
        <v>0</v>
      </c>
      <c r="DI70" s="311" t="s">
        <v>380</v>
      </c>
      <c r="DJ70" s="332" t="s">
        <v>381</v>
      </c>
      <c r="DK70" s="307" t="s">
        <v>155</v>
      </c>
      <c r="DL70" s="307">
        <v>1</v>
      </c>
      <c r="DM70" s="313">
        <v>410000</v>
      </c>
      <c r="DN70" s="309">
        <f t="shared" si="482"/>
        <v>410000</v>
      </c>
      <c r="DO70" s="264">
        <f t="shared" si="80"/>
        <v>1</v>
      </c>
      <c r="DP70" s="264">
        <f t="shared" si="81"/>
        <v>1</v>
      </c>
      <c r="DQ70" s="264">
        <f t="shared" si="82"/>
        <v>1</v>
      </c>
      <c r="DR70" s="264">
        <f t="shared" si="83"/>
        <v>1</v>
      </c>
      <c r="DS70" s="264">
        <f t="shared" si="483"/>
        <v>1</v>
      </c>
      <c r="DT70" s="264">
        <f t="shared" si="484"/>
        <v>1</v>
      </c>
      <c r="DU70" s="264">
        <f t="shared" si="485"/>
        <v>1</v>
      </c>
      <c r="DV70" s="257">
        <f t="shared" si="87"/>
        <v>410000</v>
      </c>
      <c r="DW70" s="258">
        <f t="shared" si="88"/>
        <v>0</v>
      </c>
      <c r="DZ70" s="305" t="s">
        <v>380</v>
      </c>
      <c r="EA70" s="332" t="s">
        <v>381</v>
      </c>
      <c r="EB70" s="307" t="s">
        <v>155</v>
      </c>
      <c r="EC70" s="307">
        <v>1</v>
      </c>
      <c r="ED70" s="308">
        <v>1380000</v>
      </c>
      <c r="EE70" s="309">
        <f t="shared" si="14"/>
        <v>1380000</v>
      </c>
      <c r="EF70" s="264">
        <f t="shared" si="89"/>
        <v>1</v>
      </c>
      <c r="EG70" s="264">
        <f t="shared" si="90"/>
        <v>1</v>
      </c>
      <c r="EH70" s="264">
        <f t="shared" si="91"/>
        <v>1</v>
      </c>
      <c r="EI70" s="264">
        <f t="shared" si="92"/>
        <v>1</v>
      </c>
      <c r="EJ70" s="264">
        <f t="shared" si="486"/>
        <v>1</v>
      </c>
      <c r="EK70" s="264">
        <f t="shared" si="487"/>
        <v>1</v>
      </c>
      <c r="EL70" s="264">
        <f t="shared" si="488"/>
        <v>1</v>
      </c>
      <c r="EM70" s="257">
        <f t="shared" si="96"/>
        <v>1380000</v>
      </c>
      <c r="EN70" s="258">
        <f t="shared" si="97"/>
        <v>0</v>
      </c>
      <c r="EQ70" s="305" t="s">
        <v>380</v>
      </c>
      <c r="ER70" s="332" t="s">
        <v>381</v>
      </c>
      <c r="ES70" s="307" t="s">
        <v>155</v>
      </c>
      <c r="ET70" s="307">
        <v>1</v>
      </c>
      <c r="EU70" s="308">
        <v>425000</v>
      </c>
      <c r="EV70" s="309">
        <f t="shared" si="16"/>
        <v>425000</v>
      </c>
      <c r="EW70" s="264">
        <f t="shared" si="98"/>
        <v>1</v>
      </c>
      <c r="EX70" s="264">
        <f t="shared" si="99"/>
        <v>1</v>
      </c>
      <c r="EY70" s="264">
        <f t="shared" si="100"/>
        <v>1</v>
      </c>
      <c r="EZ70" s="264">
        <f t="shared" si="101"/>
        <v>1</v>
      </c>
      <c r="FA70" s="264">
        <f t="shared" si="489"/>
        <v>1</v>
      </c>
      <c r="FB70" s="264">
        <f t="shared" si="490"/>
        <v>1</v>
      </c>
      <c r="FC70" s="264">
        <f t="shared" si="491"/>
        <v>1</v>
      </c>
      <c r="FD70" s="257">
        <f t="shared" si="105"/>
        <v>425000</v>
      </c>
      <c r="FE70" s="258">
        <f t="shared" si="106"/>
        <v>0</v>
      </c>
      <c r="FH70" s="305" t="s">
        <v>380</v>
      </c>
      <c r="FI70" s="332" t="s">
        <v>381</v>
      </c>
      <c r="FJ70" s="307" t="s">
        <v>155</v>
      </c>
      <c r="FK70" s="307">
        <v>1</v>
      </c>
      <c r="FL70" s="308">
        <v>420000</v>
      </c>
      <c r="FM70" s="309">
        <f t="shared" si="18"/>
        <v>420000</v>
      </c>
      <c r="FN70" s="264">
        <f t="shared" si="107"/>
        <v>1</v>
      </c>
      <c r="FO70" s="264">
        <f t="shared" si="108"/>
        <v>1</v>
      </c>
      <c r="FP70" s="264">
        <f t="shared" si="109"/>
        <v>1</v>
      </c>
      <c r="FQ70" s="264">
        <f t="shared" si="110"/>
        <v>1</v>
      </c>
      <c r="FR70" s="264">
        <f t="shared" si="492"/>
        <v>1</v>
      </c>
      <c r="FS70" s="264">
        <f t="shared" si="493"/>
        <v>1</v>
      </c>
      <c r="FT70" s="264">
        <f t="shared" si="494"/>
        <v>1</v>
      </c>
      <c r="FU70" s="257">
        <f t="shared" si="114"/>
        <v>420000</v>
      </c>
      <c r="FV70" s="258">
        <f t="shared" si="115"/>
        <v>0</v>
      </c>
      <c r="FY70" s="305" t="s">
        <v>380</v>
      </c>
      <c r="FZ70" s="332" t="s">
        <v>381</v>
      </c>
      <c r="GA70" s="307" t="s">
        <v>155</v>
      </c>
      <c r="GB70" s="307">
        <v>1</v>
      </c>
      <c r="GC70" s="308">
        <v>400000</v>
      </c>
      <c r="GD70" s="309">
        <f t="shared" si="20"/>
        <v>400000</v>
      </c>
      <c r="GE70" s="264">
        <f t="shared" si="116"/>
        <v>1</v>
      </c>
      <c r="GF70" s="264">
        <f t="shared" si="117"/>
        <v>1</v>
      </c>
      <c r="GG70" s="264">
        <f t="shared" si="118"/>
        <v>1</v>
      </c>
      <c r="GH70" s="264">
        <f t="shared" si="119"/>
        <v>1</v>
      </c>
      <c r="GI70" s="264">
        <f t="shared" si="495"/>
        <v>1</v>
      </c>
      <c r="GJ70" s="264">
        <f t="shared" si="496"/>
        <v>1</v>
      </c>
      <c r="GK70" s="264">
        <f t="shared" si="497"/>
        <v>1</v>
      </c>
      <c r="GL70" s="257">
        <f t="shared" si="123"/>
        <v>400000</v>
      </c>
      <c r="GM70" s="258">
        <f t="shared" si="124"/>
        <v>0</v>
      </c>
      <c r="GP70" s="305" t="s">
        <v>380</v>
      </c>
      <c r="GQ70" s="332" t="s">
        <v>381</v>
      </c>
      <c r="GR70" s="307" t="s">
        <v>155</v>
      </c>
      <c r="GS70" s="307">
        <v>1</v>
      </c>
      <c r="GT70" s="308">
        <v>410000</v>
      </c>
      <c r="GU70" s="309">
        <f t="shared" si="22"/>
        <v>410000</v>
      </c>
      <c r="GV70" s="264">
        <f t="shared" si="125"/>
        <v>1</v>
      </c>
      <c r="GW70" s="264">
        <f t="shared" si="126"/>
        <v>1</v>
      </c>
      <c r="GX70" s="264">
        <f t="shared" si="127"/>
        <v>1</v>
      </c>
      <c r="GY70" s="264">
        <f t="shared" si="128"/>
        <v>1</v>
      </c>
      <c r="GZ70" s="264">
        <f t="shared" si="498"/>
        <v>1</v>
      </c>
      <c r="HA70" s="264">
        <f t="shared" si="499"/>
        <v>1</v>
      </c>
      <c r="HB70" s="264">
        <f t="shared" si="500"/>
        <v>1</v>
      </c>
      <c r="HC70" s="257">
        <f t="shared" si="132"/>
        <v>410000</v>
      </c>
      <c r="HD70" s="258">
        <f t="shared" si="133"/>
        <v>0</v>
      </c>
      <c r="HG70" s="305" t="s">
        <v>380</v>
      </c>
      <c r="HH70" s="332" t="s">
        <v>381</v>
      </c>
      <c r="HI70" s="307" t="s">
        <v>155</v>
      </c>
      <c r="HJ70" s="307">
        <v>1</v>
      </c>
      <c r="HK70" s="308">
        <v>213640</v>
      </c>
      <c r="HL70" s="309">
        <f t="shared" si="24"/>
        <v>213640</v>
      </c>
      <c r="HM70" s="264">
        <f t="shared" si="134"/>
        <v>1</v>
      </c>
      <c r="HN70" s="264">
        <f t="shared" si="135"/>
        <v>1</v>
      </c>
      <c r="HO70" s="264">
        <f t="shared" si="136"/>
        <v>1</v>
      </c>
      <c r="HP70" s="264">
        <f t="shared" si="137"/>
        <v>1</v>
      </c>
      <c r="HQ70" s="264">
        <f t="shared" si="501"/>
        <v>1</v>
      </c>
      <c r="HR70" s="264">
        <f t="shared" si="502"/>
        <v>1</v>
      </c>
      <c r="HS70" s="264">
        <f t="shared" si="503"/>
        <v>1</v>
      </c>
      <c r="HT70" s="257">
        <f t="shared" si="141"/>
        <v>213640</v>
      </c>
      <c r="HU70" s="258">
        <f t="shared" si="142"/>
        <v>0</v>
      </c>
    </row>
    <row r="71" spans="3:229" ht="42.75" customHeight="1" outlineLevel="2">
      <c r="C71" s="305" t="s">
        <v>382</v>
      </c>
      <c r="D71" s="332" t="s">
        <v>383</v>
      </c>
      <c r="E71" s="307" t="s">
        <v>155</v>
      </c>
      <c r="F71" s="307">
        <v>1</v>
      </c>
      <c r="G71" s="308">
        <v>0</v>
      </c>
      <c r="H71" s="309">
        <f t="shared" si="0"/>
        <v>0</v>
      </c>
      <c r="K71" s="305" t="s">
        <v>382</v>
      </c>
      <c r="L71" s="332" t="s">
        <v>383</v>
      </c>
      <c r="M71" s="307" t="s">
        <v>155</v>
      </c>
      <c r="N71" s="307">
        <v>1</v>
      </c>
      <c r="O71" s="308">
        <v>7568100</v>
      </c>
      <c r="P71" s="310">
        <f t="shared" si="1"/>
        <v>7568100</v>
      </c>
      <c r="Q71" s="180">
        <f t="shared" si="26"/>
        <v>1</v>
      </c>
      <c r="R71" s="180">
        <f t="shared" si="27"/>
        <v>1</v>
      </c>
      <c r="S71" s="180">
        <f t="shared" si="28"/>
        <v>1</v>
      </c>
      <c r="T71" s="180">
        <f t="shared" si="29"/>
        <v>1</v>
      </c>
      <c r="U71" s="264">
        <f t="shared" si="30"/>
        <v>1</v>
      </c>
      <c r="V71" s="264">
        <f t="shared" si="31"/>
        <v>1</v>
      </c>
      <c r="W71" s="264">
        <f t="shared" si="32"/>
        <v>1</v>
      </c>
      <c r="X71" s="257">
        <f t="shared" si="33"/>
        <v>7568100</v>
      </c>
      <c r="Y71" s="258">
        <f t="shared" si="34"/>
        <v>0</v>
      </c>
      <c r="AB71" s="305" t="s">
        <v>382</v>
      </c>
      <c r="AC71" s="332" t="s">
        <v>383</v>
      </c>
      <c r="AD71" s="307" t="s">
        <v>155</v>
      </c>
      <c r="AE71" s="307">
        <v>1</v>
      </c>
      <c r="AF71" s="308">
        <v>7250000</v>
      </c>
      <c r="AG71" s="309">
        <f t="shared" si="2"/>
        <v>7250000</v>
      </c>
      <c r="AH71" s="264">
        <f t="shared" si="35"/>
        <v>1</v>
      </c>
      <c r="AI71" s="264">
        <f t="shared" si="36"/>
        <v>1</v>
      </c>
      <c r="AJ71" s="264">
        <f t="shared" si="37"/>
        <v>1</v>
      </c>
      <c r="AK71" s="264">
        <f t="shared" si="38"/>
        <v>1</v>
      </c>
      <c r="AL71" s="264">
        <f t="shared" si="469"/>
        <v>1</v>
      </c>
      <c r="AM71" s="264">
        <f t="shared" si="470"/>
        <v>1</v>
      </c>
      <c r="AN71" s="264">
        <f t="shared" si="41"/>
        <v>1</v>
      </c>
      <c r="AO71" s="257">
        <f t="shared" si="42"/>
        <v>7250000</v>
      </c>
      <c r="AP71" s="258">
        <f t="shared" si="43"/>
        <v>0</v>
      </c>
      <c r="AS71" s="305" t="s">
        <v>382</v>
      </c>
      <c r="AT71" s="332" t="s">
        <v>383</v>
      </c>
      <c r="AU71" s="307" t="s">
        <v>155</v>
      </c>
      <c r="AV71" s="307">
        <v>1</v>
      </c>
      <c r="AW71" s="308">
        <v>3962545</v>
      </c>
      <c r="AX71" s="309">
        <f t="shared" si="4"/>
        <v>3962545</v>
      </c>
      <c r="AY71" s="264">
        <f t="shared" si="44"/>
        <v>1</v>
      </c>
      <c r="AZ71" s="264">
        <f t="shared" si="45"/>
        <v>1</v>
      </c>
      <c r="BA71" s="264">
        <f t="shared" si="46"/>
        <v>1</v>
      </c>
      <c r="BB71" s="264">
        <f t="shared" si="47"/>
        <v>1</v>
      </c>
      <c r="BC71" s="264">
        <f t="shared" si="471"/>
        <v>1</v>
      </c>
      <c r="BD71" s="264">
        <f t="shared" si="472"/>
        <v>1</v>
      </c>
      <c r="BE71" s="264">
        <f t="shared" si="50"/>
        <v>1</v>
      </c>
      <c r="BF71" s="257">
        <f t="shared" si="51"/>
        <v>3962545</v>
      </c>
      <c r="BG71" s="258">
        <f t="shared" si="52"/>
        <v>0</v>
      </c>
      <c r="BJ71" s="305" t="s">
        <v>382</v>
      </c>
      <c r="BK71" s="332" t="s">
        <v>383</v>
      </c>
      <c r="BL71" s="307" t="s">
        <v>155</v>
      </c>
      <c r="BM71" s="307">
        <v>1</v>
      </c>
      <c r="BN71" s="308">
        <v>7800000</v>
      </c>
      <c r="BO71" s="309">
        <f t="shared" si="6"/>
        <v>7800000</v>
      </c>
      <c r="BP71" s="264">
        <f t="shared" si="53"/>
        <v>1</v>
      </c>
      <c r="BQ71" s="264">
        <f t="shared" si="54"/>
        <v>1</v>
      </c>
      <c r="BR71" s="264">
        <f t="shared" si="55"/>
        <v>1</v>
      </c>
      <c r="BS71" s="264">
        <f t="shared" si="56"/>
        <v>1</v>
      </c>
      <c r="BT71" s="264">
        <f t="shared" si="473"/>
        <v>1</v>
      </c>
      <c r="BU71" s="264">
        <f t="shared" si="474"/>
        <v>1</v>
      </c>
      <c r="BV71" s="264">
        <f t="shared" si="475"/>
        <v>1</v>
      </c>
      <c r="BW71" s="257">
        <f t="shared" si="60"/>
        <v>7800000</v>
      </c>
      <c r="BX71" s="258">
        <f t="shared" si="61"/>
        <v>0</v>
      </c>
      <c r="CA71" s="305" t="s">
        <v>382</v>
      </c>
      <c r="CB71" s="332" t="s">
        <v>383</v>
      </c>
      <c r="CC71" s="307" t="s">
        <v>155</v>
      </c>
      <c r="CD71" s="307">
        <v>1</v>
      </c>
      <c r="CE71" s="308">
        <v>7078400</v>
      </c>
      <c r="CF71" s="309">
        <f t="shared" si="8"/>
        <v>7078400</v>
      </c>
      <c r="CG71" s="264">
        <f t="shared" si="62"/>
        <v>1</v>
      </c>
      <c r="CH71" s="264">
        <f t="shared" si="63"/>
        <v>1</v>
      </c>
      <c r="CI71" s="264">
        <f t="shared" si="64"/>
        <v>1</v>
      </c>
      <c r="CJ71" s="264">
        <f t="shared" si="65"/>
        <v>1</v>
      </c>
      <c r="CK71" s="264">
        <f t="shared" si="476"/>
        <v>1</v>
      </c>
      <c r="CL71" s="264">
        <f t="shared" si="477"/>
        <v>1</v>
      </c>
      <c r="CM71" s="264">
        <f t="shared" si="478"/>
        <v>1</v>
      </c>
      <c r="CN71" s="257">
        <f t="shared" si="69"/>
        <v>7078400</v>
      </c>
      <c r="CO71" s="258">
        <f t="shared" si="70"/>
        <v>0</v>
      </c>
      <c r="CR71" s="305" t="s">
        <v>382</v>
      </c>
      <c r="CS71" s="332" t="s">
        <v>383</v>
      </c>
      <c r="CT71" s="307" t="s">
        <v>155</v>
      </c>
      <c r="CU71" s="307">
        <v>1</v>
      </c>
      <c r="CV71" s="308">
        <v>6120000</v>
      </c>
      <c r="CW71" s="309">
        <f t="shared" si="10"/>
        <v>6120000</v>
      </c>
      <c r="CX71" s="264">
        <f t="shared" si="71"/>
        <v>1</v>
      </c>
      <c r="CY71" s="264">
        <f t="shared" si="72"/>
        <v>1</v>
      </c>
      <c r="CZ71" s="264">
        <f t="shared" si="73"/>
        <v>1</v>
      </c>
      <c r="DA71" s="264">
        <f t="shared" si="74"/>
        <v>1</v>
      </c>
      <c r="DB71" s="264">
        <f t="shared" si="479"/>
        <v>1</v>
      </c>
      <c r="DC71" s="264">
        <f t="shared" si="480"/>
        <v>1</v>
      </c>
      <c r="DD71" s="264">
        <f t="shared" si="481"/>
        <v>1</v>
      </c>
      <c r="DE71" s="257">
        <f t="shared" si="78"/>
        <v>6120000</v>
      </c>
      <c r="DF71" s="258">
        <f t="shared" si="79"/>
        <v>0</v>
      </c>
      <c r="DI71" s="311" t="s">
        <v>382</v>
      </c>
      <c r="DJ71" s="332" t="s">
        <v>383</v>
      </c>
      <c r="DK71" s="307" t="s">
        <v>155</v>
      </c>
      <c r="DL71" s="307">
        <v>1</v>
      </c>
      <c r="DM71" s="313">
        <v>3250000</v>
      </c>
      <c r="DN71" s="309">
        <f t="shared" si="482"/>
        <v>3250000</v>
      </c>
      <c r="DO71" s="264">
        <f t="shared" si="80"/>
        <v>1</v>
      </c>
      <c r="DP71" s="264">
        <f t="shared" si="81"/>
        <v>1</v>
      </c>
      <c r="DQ71" s="264">
        <f t="shared" si="82"/>
        <v>1</v>
      </c>
      <c r="DR71" s="264">
        <f t="shared" si="83"/>
        <v>1</v>
      </c>
      <c r="DS71" s="264">
        <f t="shared" si="483"/>
        <v>1</v>
      </c>
      <c r="DT71" s="264">
        <f t="shared" si="484"/>
        <v>1</v>
      </c>
      <c r="DU71" s="264">
        <f t="shared" si="485"/>
        <v>1</v>
      </c>
      <c r="DV71" s="257">
        <f t="shared" si="87"/>
        <v>3250000</v>
      </c>
      <c r="DW71" s="258">
        <f t="shared" si="88"/>
        <v>0</v>
      </c>
      <c r="DZ71" s="305" t="s">
        <v>382</v>
      </c>
      <c r="EA71" s="332" t="s">
        <v>383</v>
      </c>
      <c r="EB71" s="307" t="s">
        <v>155</v>
      </c>
      <c r="EC71" s="307">
        <v>1</v>
      </c>
      <c r="ED71" s="308">
        <v>6000000</v>
      </c>
      <c r="EE71" s="309">
        <f t="shared" si="14"/>
        <v>6000000</v>
      </c>
      <c r="EF71" s="264">
        <f t="shared" si="89"/>
        <v>1</v>
      </c>
      <c r="EG71" s="264">
        <f t="shared" si="90"/>
        <v>1</v>
      </c>
      <c r="EH71" s="264">
        <f t="shared" si="91"/>
        <v>1</v>
      </c>
      <c r="EI71" s="264">
        <f t="shared" si="92"/>
        <v>1</v>
      </c>
      <c r="EJ71" s="264">
        <f t="shared" si="486"/>
        <v>1</v>
      </c>
      <c r="EK71" s="264">
        <f t="shared" si="487"/>
        <v>1</v>
      </c>
      <c r="EL71" s="264">
        <f t="shared" si="488"/>
        <v>1</v>
      </c>
      <c r="EM71" s="257">
        <f t="shared" si="96"/>
        <v>6000000</v>
      </c>
      <c r="EN71" s="258">
        <f t="shared" si="97"/>
        <v>0</v>
      </c>
      <c r="EQ71" s="305" t="s">
        <v>382</v>
      </c>
      <c r="ER71" s="332" t="s">
        <v>383</v>
      </c>
      <c r="ES71" s="307" t="s">
        <v>155</v>
      </c>
      <c r="ET71" s="307">
        <v>1</v>
      </c>
      <c r="EU71" s="308">
        <v>9230000</v>
      </c>
      <c r="EV71" s="309">
        <f t="shared" si="16"/>
        <v>9230000</v>
      </c>
      <c r="EW71" s="264">
        <f t="shared" si="98"/>
        <v>1</v>
      </c>
      <c r="EX71" s="264">
        <f t="shared" si="99"/>
        <v>1</v>
      </c>
      <c r="EY71" s="264">
        <f t="shared" si="100"/>
        <v>1</v>
      </c>
      <c r="EZ71" s="264">
        <f t="shared" si="101"/>
        <v>1</v>
      </c>
      <c r="FA71" s="264">
        <f t="shared" si="489"/>
        <v>1</v>
      </c>
      <c r="FB71" s="264">
        <f t="shared" si="490"/>
        <v>1</v>
      </c>
      <c r="FC71" s="264">
        <f t="shared" si="491"/>
        <v>1</v>
      </c>
      <c r="FD71" s="257">
        <f t="shared" si="105"/>
        <v>9230000</v>
      </c>
      <c r="FE71" s="258">
        <f t="shared" si="106"/>
        <v>0</v>
      </c>
      <c r="FH71" s="305" t="s">
        <v>382</v>
      </c>
      <c r="FI71" s="332" t="s">
        <v>383</v>
      </c>
      <c r="FJ71" s="307" t="s">
        <v>155</v>
      </c>
      <c r="FK71" s="307">
        <v>1</v>
      </c>
      <c r="FL71" s="308">
        <v>9100000</v>
      </c>
      <c r="FM71" s="309">
        <f t="shared" si="18"/>
        <v>9100000</v>
      </c>
      <c r="FN71" s="264">
        <f t="shared" si="107"/>
        <v>1</v>
      </c>
      <c r="FO71" s="264">
        <f t="shared" si="108"/>
        <v>1</v>
      </c>
      <c r="FP71" s="264">
        <f t="shared" si="109"/>
        <v>1</v>
      </c>
      <c r="FQ71" s="264">
        <f t="shared" si="110"/>
        <v>1</v>
      </c>
      <c r="FR71" s="264">
        <f t="shared" si="492"/>
        <v>1</v>
      </c>
      <c r="FS71" s="264">
        <f t="shared" si="493"/>
        <v>1</v>
      </c>
      <c r="FT71" s="264">
        <f t="shared" si="494"/>
        <v>1</v>
      </c>
      <c r="FU71" s="257">
        <f t="shared" si="114"/>
        <v>9100000</v>
      </c>
      <c r="FV71" s="258">
        <f t="shared" si="115"/>
        <v>0</v>
      </c>
      <c r="FY71" s="305" t="s">
        <v>382</v>
      </c>
      <c r="FZ71" s="332" t="s">
        <v>383</v>
      </c>
      <c r="GA71" s="307" t="s">
        <v>155</v>
      </c>
      <c r="GB71" s="307">
        <v>1</v>
      </c>
      <c r="GC71" s="308">
        <v>2500000</v>
      </c>
      <c r="GD71" s="309">
        <f t="shared" si="20"/>
        <v>2500000</v>
      </c>
      <c r="GE71" s="264">
        <f t="shared" si="116"/>
        <v>1</v>
      </c>
      <c r="GF71" s="264">
        <f t="shared" si="117"/>
        <v>1</v>
      </c>
      <c r="GG71" s="264">
        <f t="shared" si="118"/>
        <v>1</v>
      </c>
      <c r="GH71" s="264">
        <f t="shared" si="119"/>
        <v>1</v>
      </c>
      <c r="GI71" s="264">
        <f t="shared" si="495"/>
        <v>1</v>
      </c>
      <c r="GJ71" s="264">
        <f t="shared" si="496"/>
        <v>1</v>
      </c>
      <c r="GK71" s="264">
        <f t="shared" si="497"/>
        <v>1</v>
      </c>
      <c r="GL71" s="257">
        <f t="shared" si="123"/>
        <v>2500000</v>
      </c>
      <c r="GM71" s="258">
        <f t="shared" si="124"/>
        <v>0</v>
      </c>
      <c r="GP71" s="305" t="s">
        <v>382</v>
      </c>
      <c r="GQ71" s="332" t="s">
        <v>383</v>
      </c>
      <c r="GR71" s="307" t="s">
        <v>155</v>
      </c>
      <c r="GS71" s="307">
        <v>1</v>
      </c>
      <c r="GT71" s="308">
        <v>9100000</v>
      </c>
      <c r="GU71" s="309">
        <f t="shared" si="22"/>
        <v>9100000</v>
      </c>
      <c r="GV71" s="264">
        <f t="shared" si="125"/>
        <v>1</v>
      </c>
      <c r="GW71" s="264">
        <f t="shared" si="126"/>
        <v>1</v>
      </c>
      <c r="GX71" s="264">
        <f t="shared" si="127"/>
        <v>1</v>
      </c>
      <c r="GY71" s="264">
        <f t="shared" si="128"/>
        <v>1</v>
      </c>
      <c r="GZ71" s="264">
        <f t="shared" si="498"/>
        <v>1</v>
      </c>
      <c r="HA71" s="264">
        <f t="shared" si="499"/>
        <v>1</v>
      </c>
      <c r="HB71" s="264">
        <f t="shared" si="500"/>
        <v>1</v>
      </c>
      <c r="HC71" s="257">
        <f t="shared" si="132"/>
        <v>9100000</v>
      </c>
      <c r="HD71" s="258">
        <f t="shared" si="133"/>
        <v>0</v>
      </c>
      <c r="HG71" s="305" t="s">
        <v>382</v>
      </c>
      <c r="HH71" s="332" t="s">
        <v>383</v>
      </c>
      <c r="HI71" s="307" t="s">
        <v>155</v>
      </c>
      <c r="HJ71" s="307">
        <v>1</v>
      </c>
      <c r="HK71" s="308">
        <v>4113875</v>
      </c>
      <c r="HL71" s="309">
        <f t="shared" si="24"/>
        <v>4113875</v>
      </c>
      <c r="HM71" s="264">
        <f t="shared" si="134"/>
        <v>1</v>
      </c>
      <c r="HN71" s="264">
        <f t="shared" si="135"/>
        <v>1</v>
      </c>
      <c r="HO71" s="264">
        <f t="shared" si="136"/>
        <v>1</v>
      </c>
      <c r="HP71" s="264">
        <f t="shared" si="137"/>
        <v>1</v>
      </c>
      <c r="HQ71" s="264">
        <f t="shared" si="501"/>
        <v>1</v>
      </c>
      <c r="HR71" s="264">
        <f t="shared" si="502"/>
        <v>1</v>
      </c>
      <c r="HS71" s="264">
        <f t="shared" si="503"/>
        <v>1</v>
      </c>
      <c r="HT71" s="257">
        <f t="shared" si="141"/>
        <v>4113875</v>
      </c>
      <c r="HU71" s="258">
        <f t="shared" si="142"/>
        <v>0</v>
      </c>
    </row>
    <row r="72" spans="3:229" ht="54" customHeight="1" outlineLevel="2">
      <c r="C72" s="305" t="s">
        <v>384</v>
      </c>
      <c r="D72" s="332" t="s">
        <v>385</v>
      </c>
      <c r="E72" s="307" t="s">
        <v>155</v>
      </c>
      <c r="F72" s="307">
        <v>1</v>
      </c>
      <c r="G72" s="308">
        <v>0</v>
      </c>
      <c r="H72" s="309">
        <f t="shared" si="0"/>
        <v>0</v>
      </c>
      <c r="K72" s="305" t="s">
        <v>384</v>
      </c>
      <c r="L72" s="332" t="s">
        <v>385</v>
      </c>
      <c r="M72" s="307" t="s">
        <v>155</v>
      </c>
      <c r="N72" s="307">
        <v>1</v>
      </c>
      <c r="O72" s="308">
        <v>7700950</v>
      </c>
      <c r="P72" s="310">
        <f t="shared" si="1"/>
        <v>7700950</v>
      </c>
      <c r="Q72" s="180">
        <f t="shared" si="26"/>
        <v>1</v>
      </c>
      <c r="R72" s="180">
        <f t="shared" si="27"/>
        <v>1</v>
      </c>
      <c r="S72" s="180">
        <f t="shared" si="28"/>
        <v>1</v>
      </c>
      <c r="T72" s="180">
        <f t="shared" si="29"/>
        <v>1</v>
      </c>
      <c r="U72" s="264">
        <f t="shared" si="30"/>
        <v>1</v>
      </c>
      <c r="V72" s="264">
        <f t="shared" si="31"/>
        <v>1</v>
      </c>
      <c r="W72" s="264">
        <f t="shared" si="32"/>
        <v>1</v>
      </c>
      <c r="X72" s="257">
        <f t="shared" si="33"/>
        <v>7700950</v>
      </c>
      <c r="Y72" s="258">
        <f t="shared" si="34"/>
        <v>0</v>
      </c>
      <c r="AB72" s="305" t="s">
        <v>384</v>
      </c>
      <c r="AC72" s="332" t="s">
        <v>385</v>
      </c>
      <c r="AD72" s="307" t="s">
        <v>155</v>
      </c>
      <c r="AE72" s="307">
        <v>1</v>
      </c>
      <c r="AF72" s="308">
        <v>7250000</v>
      </c>
      <c r="AG72" s="309">
        <f t="shared" si="2"/>
        <v>7250000</v>
      </c>
      <c r="AH72" s="264">
        <f t="shared" si="35"/>
        <v>1</v>
      </c>
      <c r="AI72" s="264">
        <f t="shared" si="36"/>
        <v>1</v>
      </c>
      <c r="AJ72" s="264">
        <f t="shared" si="37"/>
        <v>1</v>
      </c>
      <c r="AK72" s="264">
        <f t="shared" si="38"/>
        <v>1</v>
      </c>
      <c r="AL72" s="264">
        <f t="shared" si="469"/>
        <v>1</v>
      </c>
      <c r="AM72" s="264">
        <f t="shared" si="470"/>
        <v>1</v>
      </c>
      <c r="AN72" s="264">
        <f t="shared" si="41"/>
        <v>1</v>
      </c>
      <c r="AO72" s="257">
        <f t="shared" si="42"/>
        <v>7250000</v>
      </c>
      <c r="AP72" s="258">
        <f t="shared" si="43"/>
        <v>0</v>
      </c>
      <c r="AS72" s="305" t="s">
        <v>384</v>
      </c>
      <c r="AT72" s="332" t="s">
        <v>385</v>
      </c>
      <c r="AU72" s="307" t="s">
        <v>155</v>
      </c>
      <c r="AV72" s="307">
        <v>1</v>
      </c>
      <c r="AW72" s="308">
        <v>3962545</v>
      </c>
      <c r="AX72" s="309">
        <f t="shared" si="4"/>
        <v>3962545</v>
      </c>
      <c r="AY72" s="264">
        <f t="shared" si="44"/>
        <v>1</v>
      </c>
      <c r="AZ72" s="264">
        <f t="shared" si="45"/>
        <v>1</v>
      </c>
      <c r="BA72" s="264">
        <f t="shared" si="46"/>
        <v>1</v>
      </c>
      <c r="BB72" s="264">
        <f t="shared" si="47"/>
        <v>1</v>
      </c>
      <c r="BC72" s="264">
        <f t="shared" si="471"/>
        <v>1</v>
      </c>
      <c r="BD72" s="264">
        <f t="shared" si="472"/>
        <v>1</v>
      </c>
      <c r="BE72" s="264">
        <f t="shared" si="50"/>
        <v>1</v>
      </c>
      <c r="BF72" s="257">
        <f t="shared" si="51"/>
        <v>3962545</v>
      </c>
      <c r="BG72" s="258">
        <f t="shared" si="52"/>
        <v>0</v>
      </c>
      <c r="BJ72" s="305" t="s">
        <v>384</v>
      </c>
      <c r="BK72" s="332" t="s">
        <v>385</v>
      </c>
      <c r="BL72" s="307" t="s">
        <v>155</v>
      </c>
      <c r="BM72" s="307">
        <v>1</v>
      </c>
      <c r="BN72" s="308">
        <v>7800000</v>
      </c>
      <c r="BO72" s="309">
        <f t="shared" si="6"/>
        <v>7800000</v>
      </c>
      <c r="BP72" s="264">
        <f t="shared" si="53"/>
        <v>1</v>
      </c>
      <c r="BQ72" s="264">
        <f t="shared" si="54"/>
        <v>1</v>
      </c>
      <c r="BR72" s="264">
        <f t="shared" si="55"/>
        <v>1</v>
      </c>
      <c r="BS72" s="264">
        <f t="shared" si="56"/>
        <v>1</v>
      </c>
      <c r="BT72" s="264">
        <f t="shared" si="473"/>
        <v>1</v>
      </c>
      <c r="BU72" s="264">
        <f t="shared" si="474"/>
        <v>1</v>
      </c>
      <c r="BV72" s="264">
        <f t="shared" si="475"/>
        <v>1</v>
      </c>
      <c r="BW72" s="257">
        <f t="shared" si="60"/>
        <v>7800000</v>
      </c>
      <c r="BX72" s="258">
        <f t="shared" si="61"/>
        <v>0</v>
      </c>
      <c r="CA72" s="305" t="s">
        <v>384</v>
      </c>
      <c r="CB72" s="332" t="s">
        <v>385</v>
      </c>
      <c r="CC72" s="307" t="s">
        <v>155</v>
      </c>
      <c r="CD72" s="307">
        <v>1</v>
      </c>
      <c r="CE72" s="308">
        <v>7078400</v>
      </c>
      <c r="CF72" s="309">
        <f t="shared" si="8"/>
        <v>7078400</v>
      </c>
      <c r="CG72" s="264">
        <f t="shared" si="62"/>
        <v>1</v>
      </c>
      <c r="CH72" s="264">
        <f t="shared" si="63"/>
        <v>1</v>
      </c>
      <c r="CI72" s="264">
        <f t="shared" si="64"/>
        <v>1</v>
      </c>
      <c r="CJ72" s="264">
        <f t="shared" si="65"/>
        <v>1</v>
      </c>
      <c r="CK72" s="264">
        <f t="shared" si="476"/>
        <v>1</v>
      </c>
      <c r="CL72" s="264">
        <f t="shared" si="477"/>
        <v>1</v>
      </c>
      <c r="CM72" s="264">
        <f t="shared" si="478"/>
        <v>1</v>
      </c>
      <c r="CN72" s="257">
        <f t="shared" si="69"/>
        <v>7078400</v>
      </c>
      <c r="CO72" s="258">
        <f t="shared" si="70"/>
        <v>0</v>
      </c>
      <c r="CR72" s="305" t="s">
        <v>384</v>
      </c>
      <c r="CS72" s="332" t="s">
        <v>385</v>
      </c>
      <c r="CT72" s="307" t="s">
        <v>155</v>
      </c>
      <c r="CU72" s="307">
        <v>1</v>
      </c>
      <c r="CV72" s="308">
        <v>6120000</v>
      </c>
      <c r="CW72" s="309">
        <f t="shared" si="10"/>
        <v>6120000</v>
      </c>
      <c r="CX72" s="264">
        <f t="shared" si="71"/>
        <v>1</v>
      </c>
      <c r="CY72" s="264">
        <f t="shared" si="72"/>
        <v>1</v>
      </c>
      <c r="CZ72" s="264">
        <f t="shared" si="73"/>
        <v>1</v>
      </c>
      <c r="DA72" s="264">
        <f t="shared" si="74"/>
        <v>1</v>
      </c>
      <c r="DB72" s="264">
        <f t="shared" si="479"/>
        <v>1</v>
      </c>
      <c r="DC72" s="264">
        <f t="shared" si="480"/>
        <v>1</v>
      </c>
      <c r="DD72" s="264">
        <f t="shared" si="481"/>
        <v>1</v>
      </c>
      <c r="DE72" s="257">
        <f t="shared" si="78"/>
        <v>6120000</v>
      </c>
      <c r="DF72" s="258">
        <f t="shared" si="79"/>
        <v>0</v>
      </c>
      <c r="DI72" s="311" t="s">
        <v>384</v>
      </c>
      <c r="DJ72" s="332" t="s">
        <v>385</v>
      </c>
      <c r="DK72" s="307" t="s">
        <v>155</v>
      </c>
      <c r="DL72" s="307">
        <v>1</v>
      </c>
      <c r="DM72" s="313">
        <v>5450000</v>
      </c>
      <c r="DN72" s="309">
        <f t="shared" si="482"/>
        <v>5450000</v>
      </c>
      <c r="DO72" s="264">
        <f t="shared" si="80"/>
        <v>1</v>
      </c>
      <c r="DP72" s="264">
        <f t="shared" si="81"/>
        <v>1</v>
      </c>
      <c r="DQ72" s="264">
        <f t="shared" si="82"/>
        <v>1</v>
      </c>
      <c r="DR72" s="264">
        <f t="shared" si="83"/>
        <v>1</v>
      </c>
      <c r="DS72" s="264">
        <f t="shared" si="483"/>
        <v>1</v>
      </c>
      <c r="DT72" s="264">
        <f t="shared" si="484"/>
        <v>1</v>
      </c>
      <c r="DU72" s="264">
        <f t="shared" si="485"/>
        <v>1</v>
      </c>
      <c r="DV72" s="257">
        <f t="shared" si="87"/>
        <v>5450000</v>
      </c>
      <c r="DW72" s="258">
        <f t="shared" si="88"/>
        <v>0</v>
      </c>
      <c r="DZ72" s="305" t="s">
        <v>384</v>
      </c>
      <c r="EA72" s="332" t="s">
        <v>385</v>
      </c>
      <c r="EB72" s="307" t="s">
        <v>155</v>
      </c>
      <c r="EC72" s="307">
        <v>1</v>
      </c>
      <c r="ED72" s="308">
        <v>9600000</v>
      </c>
      <c r="EE72" s="309">
        <f t="shared" si="14"/>
        <v>9600000</v>
      </c>
      <c r="EF72" s="264">
        <f t="shared" si="89"/>
        <v>1</v>
      </c>
      <c r="EG72" s="264">
        <f t="shared" si="90"/>
        <v>1</v>
      </c>
      <c r="EH72" s="264">
        <f t="shared" si="91"/>
        <v>1</v>
      </c>
      <c r="EI72" s="264">
        <f t="shared" si="92"/>
        <v>1</v>
      </c>
      <c r="EJ72" s="264">
        <f t="shared" si="486"/>
        <v>1</v>
      </c>
      <c r="EK72" s="264">
        <f t="shared" si="487"/>
        <v>1</v>
      </c>
      <c r="EL72" s="264">
        <f t="shared" si="488"/>
        <v>1</v>
      </c>
      <c r="EM72" s="257">
        <f t="shared" si="96"/>
        <v>9600000</v>
      </c>
      <c r="EN72" s="258">
        <f t="shared" si="97"/>
        <v>0</v>
      </c>
      <c r="EQ72" s="305" t="s">
        <v>384</v>
      </c>
      <c r="ER72" s="332" t="s">
        <v>385</v>
      </c>
      <c r="ES72" s="307" t="s">
        <v>155</v>
      </c>
      <c r="ET72" s="307">
        <v>1</v>
      </c>
      <c r="EU72" s="308">
        <v>9250000</v>
      </c>
      <c r="EV72" s="309">
        <f t="shared" si="16"/>
        <v>9250000</v>
      </c>
      <c r="EW72" s="264">
        <f t="shared" si="98"/>
        <v>1</v>
      </c>
      <c r="EX72" s="264">
        <f t="shared" si="99"/>
        <v>1</v>
      </c>
      <c r="EY72" s="264">
        <f t="shared" si="100"/>
        <v>1</v>
      </c>
      <c r="EZ72" s="264">
        <f t="shared" si="101"/>
        <v>1</v>
      </c>
      <c r="FA72" s="264">
        <f t="shared" si="489"/>
        <v>1</v>
      </c>
      <c r="FB72" s="264">
        <f t="shared" si="490"/>
        <v>1</v>
      </c>
      <c r="FC72" s="264">
        <f t="shared" si="491"/>
        <v>1</v>
      </c>
      <c r="FD72" s="257">
        <f t="shared" si="105"/>
        <v>9250000</v>
      </c>
      <c r="FE72" s="258">
        <f t="shared" si="106"/>
        <v>0</v>
      </c>
      <c r="FH72" s="305" t="s">
        <v>384</v>
      </c>
      <c r="FI72" s="332" t="s">
        <v>385</v>
      </c>
      <c r="FJ72" s="307" t="s">
        <v>155</v>
      </c>
      <c r="FK72" s="307">
        <v>1</v>
      </c>
      <c r="FL72" s="308">
        <v>9150000</v>
      </c>
      <c r="FM72" s="309">
        <f t="shared" si="18"/>
        <v>9150000</v>
      </c>
      <c r="FN72" s="264">
        <f t="shared" si="107"/>
        <v>1</v>
      </c>
      <c r="FO72" s="264">
        <f t="shared" si="108"/>
        <v>1</v>
      </c>
      <c r="FP72" s="264">
        <f t="shared" si="109"/>
        <v>1</v>
      </c>
      <c r="FQ72" s="264">
        <f t="shared" si="110"/>
        <v>1</v>
      </c>
      <c r="FR72" s="264">
        <f t="shared" si="492"/>
        <v>1</v>
      </c>
      <c r="FS72" s="264">
        <f t="shared" si="493"/>
        <v>1</v>
      </c>
      <c r="FT72" s="264">
        <f t="shared" si="494"/>
        <v>1</v>
      </c>
      <c r="FU72" s="257">
        <f t="shared" si="114"/>
        <v>9150000</v>
      </c>
      <c r="FV72" s="258">
        <f t="shared" si="115"/>
        <v>0</v>
      </c>
      <c r="FY72" s="305" t="s">
        <v>384</v>
      </c>
      <c r="FZ72" s="332" t="s">
        <v>385</v>
      </c>
      <c r="GA72" s="307" t="s">
        <v>155</v>
      </c>
      <c r="GB72" s="307">
        <v>1</v>
      </c>
      <c r="GC72" s="308">
        <v>3000000</v>
      </c>
      <c r="GD72" s="309">
        <f t="shared" si="20"/>
        <v>3000000</v>
      </c>
      <c r="GE72" s="264">
        <f t="shared" si="116"/>
        <v>1</v>
      </c>
      <c r="GF72" s="264">
        <f t="shared" si="117"/>
        <v>1</v>
      </c>
      <c r="GG72" s="264">
        <f t="shared" si="118"/>
        <v>1</v>
      </c>
      <c r="GH72" s="264">
        <f t="shared" si="119"/>
        <v>1</v>
      </c>
      <c r="GI72" s="264">
        <f t="shared" si="495"/>
        <v>1</v>
      </c>
      <c r="GJ72" s="264">
        <f t="shared" si="496"/>
        <v>1</v>
      </c>
      <c r="GK72" s="264">
        <f t="shared" si="497"/>
        <v>1</v>
      </c>
      <c r="GL72" s="257">
        <f t="shared" si="123"/>
        <v>3000000</v>
      </c>
      <c r="GM72" s="258">
        <f t="shared" si="124"/>
        <v>0</v>
      </c>
      <c r="GP72" s="305" t="s">
        <v>384</v>
      </c>
      <c r="GQ72" s="332" t="s">
        <v>385</v>
      </c>
      <c r="GR72" s="307" t="s">
        <v>155</v>
      </c>
      <c r="GS72" s="307">
        <v>1</v>
      </c>
      <c r="GT72" s="308">
        <v>9100000</v>
      </c>
      <c r="GU72" s="309">
        <f t="shared" si="22"/>
        <v>9100000</v>
      </c>
      <c r="GV72" s="264">
        <f t="shared" si="125"/>
        <v>1</v>
      </c>
      <c r="GW72" s="264">
        <f t="shared" si="126"/>
        <v>1</v>
      </c>
      <c r="GX72" s="264">
        <f t="shared" si="127"/>
        <v>1</v>
      </c>
      <c r="GY72" s="264">
        <f t="shared" si="128"/>
        <v>1</v>
      </c>
      <c r="GZ72" s="264">
        <f t="shared" si="498"/>
        <v>1</v>
      </c>
      <c r="HA72" s="264">
        <f t="shared" si="499"/>
        <v>1</v>
      </c>
      <c r="HB72" s="264">
        <f t="shared" si="500"/>
        <v>1</v>
      </c>
      <c r="HC72" s="257">
        <f t="shared" si="132"/>
        <v>9100000</v>
      </c>
      <c r="HD72" s="258">
        <f t="shared" si="133"/>
        <v>0</v>
      </c>
      <c r="HG72" s="305" t="s">
        <v>384</v>
      </c>
      <c r="HH72" s="332" t="s">
        <v>385</v>
      </c>
      <c r="HI72" s="307" t="s">
        <v>155</v>
      </c>
      <c r="HJ72" s="307">
        <v>1</v>
      </c>
      <c r="HK72" s="308">
        <v>5878037</v>
      </c>
      <c r="HL72" s="309">
        <f t="shared" si="24"/>
        <v>5878037</v>
      </c>
      <c r="HM72" s="264">
        <f t="shared" si="134"/>
        <v>1</v>
      </c>
      <c r="HN72" s="264">
        <f t="shared" si="135"/>
        <v>1</v>
      </c>
      <c r="HO72" s="264">
        <f t="shared" si="136"/>
        <v>1</v>
      </c>
      <c r="HP72" s="264">
        <f t="shared" si="137"/>
        <v>1</v>
      </c>
      <c r="HQ72" s="264">
        <f t="shared" si="501"/>
        <v>1</v>
      </c>
      <c r="HR72" s="264">
        <f t="shared" si="502"/>
        <v>1</v>
      </c>
      <c r="HS72" s="264">
        <f t="shared" si="503"/>
        <v>1</v>
      </c>
      <c r="HT72" s="257">
        <f t="shared" si="141"/>
        <v>5878037</v>
      </c>
      <c r="HU72" s="258">
        <f t="shared" si="142"/>
        <v>0</v>
      </c>
    </row>
    <row r="73" spans="3:229" ht="54.75" customHeight="1" outlineLevel="2">
      <c r="C73" s="305" t="s">
        <v>386</v>
      </c>
      <c r="D73" s="332" t="s">
        <v>387</v>
      </c>
      <c r="E73" s="307" t="s">
        <v>155</v>
      </c>
      <c r="F73" s="307">
        <v>1</v>
      </c>
      <c r="G73" s="308">
        <v>0</v>
      </c>
      <c r="H73" s="309">
        <f t="shared" si="0"/>
        <v>0</v>
      </c>
      <c r="K73" s="305" t="s">
        <v>386</v>
      </c>
      <c r="L73" s="332" t="s">
        <v>387</v>
      </c>
      <c r="M73" s="307" t="s">
        <v>155</v>
      </c>
      <c r="N73" s="307">
        <v>1</v>
      </c>
      <c r="O73" s="308">
        <v>481200</v>
      </c>
      <c r="P73" s="310">
        <f t="shared" si="1"/>
        <v>481200</v>
      </c>
      <c r="Q73" s="180">
        <f t="shared" si="26"/>
        <v>1</v>
      </c>
      <c r="R73" s="180">
        <f t="shared" si="27"/>
        <v>1</v>
      </c>
      <c r="S73" s="180">
        <f t="shared" si="28"/>
        <v>1</v>
      </c>
      <c r="T73" s="180">
        <f t="shared" si="29"/>
        <v>1</v>
      </c>
      <c r="U73" s="264">
        <f t="shared" si="30"/>
        <v>1</v>
      </c>
      <c r="V73" s="264">
        <f t="shared" si="31"/>
        <v>1</v>
      </c>
      <c r="W73" s="264">
        <f t="shared" si="32"/>
        <v>1</v>
      </c>
      <c r="X73" s="257">
        <f t="shared" si="33"/>
        <v>481200</v>
      </c>
      <c r="Y73" s="258">
        <f t="shared" si="34"/>
        <v>0</v>
      </c>
      <c r="AB73" s="305" t="s">
        <v>386</v>
      </c>
      <c r="AC73" s="332" t="s">
        <v>387</v>
      </c>
      <c r="AD73" s="307" t="s">
        <v>155</v>
      </c>
      <c r="AE73" s="307">
        <v>1</v>
      </c>
      <c r="AF73" s="308">
        <v>525000</v>
      </c>
      <c r="AG73" s="309">
        <f t="shared" si="2"/>
        <v>525000</v>
      </c>
      <c r="AH73" s="264">
        <f t="shared" si="35"/>
        <v>1</v>
      </c>
      <c r="AI73" s="264">
        <f t="shared" si="36"/>
        <v>1</v>
      </c>
      <c r="AJ73" s="264">
        <f t="shared" si="37"/>
        <v>1</v>
      </c>
      <c r="AK73" s="264">
        <f t="shared" si="38"/>
        <v>1</v>
      </c>
      <c r="AL73" s="264">
        <f t="shared" si="469"/>
        <v>1</v>
      </c>
      <c r="AM73" s="264">
        <f t="shared" si="470"/>
        <v>1</v>
      </c>
      <c r="AN73" s="264">
        <f t="shared" si="41"/>
        <v>1</v>
      </c>
      <c r="AO73" s="257">
        <f t="shared" si="42"/>
        <v>525000</v>
      </c>
      <c r="AP73" s="258">
        <f t="shared" si="43"/>
        <v>0</v>
      </c>
      <c r="AS73" s="305" t="s">
        <v>386</v>
      </c>
      <c r="AT73" s="332" t="s">
        <v>387</v>
      </c>
      <c r="AU73" s="307" t="s">
        <v>155</v>
      </c>
      <c r="AV73" s="307">
        <v>1</v>
      </c>
      <c r="AW73" s="308">
        <v>1200000</v>
      </c>
      <c r="AX73" s="309">
        <f t="shared" si="4"/>
        <v>1200000</v>
      </c>
      <c r="AY73" s="264">
        <f t="shared" si="44"/>
        <v>1</v>
      </c>
      <c r="AZ73" s="264">
        <f t="shared" si="45"/>
        <v>1</v>
      </c>
      <c r="BA73" s="264">
        <f t="shared" si="46"/>
        <v>1</v>
      </c>
      <c r="BB73" s="264">
        <f t="shared" si="47"/>
        <v>1</v>
      </c>
      <c r="BC73" s="264">
        <f t="shared" si="471"/>
        <v>1</v>
      </c>
      <c r="BD73" s="264">
        <f t="shared" si="472"/>
        <v>1</v>
      </c>
      <c r="BE73" s="264">
        <f t="shared" si="50"/>
        <v>1</v>
      </c>
      <c r="BF73" s="257">
        <f t="shared" si="51"/>
        <v>1200000</v>
      </c>
      <c r="BG73" s="258">
        <f t="shared" si="52"/>
        <v>0</v>
      </c>
      <c r="BJ73" s="305" t="s">
        <v>386</v>
      </c>
      <c r="BK73" s="332" t="s">
        <v>387</v>
      </c>
      <c r="BL73" s="307" t="s">
        <v>155</v>
      </c>
      <c r="BM73" s="307">
        <v>1</v>
      </c>
      <c r="BN73" s="308">
        <v>475000</v>
      </c>
      <c r="BO73" s="309">
        <f t="shared" si="6"/>
        <v>475000</v>
      </c>
      <c r="BP73" s="264">
        <f t="shared" si="53"/>
        <v>1</v>
      </c>
      <c r="BQ73" s="264">
        <f t="shared" si="54"/>
        <v>1</v>
      </c>
      <c r="BR73" s="264">
        <f t="shared" si="55"/>
        <v>1</v>
      </c>
      <c r="BS73" s="264">
        <f t="shared" si="56"/>
        <v>1</v>
      </c>
      <c r="BT73" s="264">
        <f t="shared" si="473"/>
        <v>1</v>
      </c>
      <c r="BU73" s="264">
        <f t="shared" si="474"/>
        <v>1</v>
      </c>
      <c r="BV73" s="264">
        <f t="shared" si="475"/>
        <v>1</v>
      </c>
      <c r="BW73" s="257">
        <f t="shared" si="60"/>
        <v>475000</v>
      </c>
      <c r="BX73" s="258">
        <f t="shared" si="61"/>
        <v>0</v>
      </c>
      <c r="CA73" s="305" t="s">
        <v>386</v>
      </c>
      <c r="CB73" s="332" t="s">
        <v>387</v>
      </c>
      <c r="CC73" s="307" t="s">
        <v>155</v>
      </c>
      <c r="CD73" s="307">
        <v>1</v>
      </c>
      <c r="CE73" s="308">
        <v>1129700</v>
      </c>
      <c r="CF73" s="309">
        <f t="shared" si="8"/>
        <v>1129700</v>
      </c>
      <c r="CG73" s="264">
        <f t="shared" si="62"/>
        <v>1</v>
      </c>
      <c r="CH73" s="264">
        <f t="shared" si="63"/>
        <v>1</v>
      </c>
      <c r="CI73" s="264">
        <f t="shared" si="64"/>
        <v>1</v>
      </c>
      <c r="CJ73" s="264">
        <f t="shared" si="65"/>
        <v>1</v>
      </c>
      <c r="CK73" s="264">
        <f t="shared" si="476"/>
        <v>1</v>
      </c>
      <c r="CL73" s="264">
        <f t="shared" si="477"/>
        <v>1</v>
      </c>
      <c r="CM73" s="264">
        <f t="shared" si="478"/>
        <v>1</v>
      </c>
      <c r="CN73" s="257">
        <f t="shared" si="69"/>
        <v>1129700</v>
      </c>
      <c r="CO73" s="258">
        <f t="shared" si="70"/>
        <v>0</v>
      </c>
      <c r="CR73" s="305" t="s">
        <v>386</v>
      </c>
      <c r="CS73" s="332" t="s">
        <v>387</v>
      </c>
      <c r="CT73" s="307" t="s">
        <v>155</v>
      </c>
      <c r="CU73" s="307">
        <v>1</v>
      </c>
      <c r="CV73" s="308">
        <v>912000</v>
      </c>
      <c r="CW73" s="309">
        <f t="shared" si="10"/>
        <v>912000</v>
      </c>
      <c r="CX73" s="264">
        <f t="shared" si="71"/>
        <v>1</v>
      </c>
      <c r="CY73" s="264">
        <f t="shared" si="72"/>
        <v>1</v>
      </c>
      <c r="CZ73" s="264">
        <f t="shared" si="73"/>
        <v>1</v>
      </c>
      <c r="DA73" s="264">
        <f t="shared" si="74"/>
        <v>1</v>
      </c>
      <c r="DB73" s="264">
        <f t="shared" si="479"/>
        <v>1</v>
      </c>
      <c r="DC73" s="264">
        <f t="shared" si="480"/>
        <v>1</v>
      </c>
      <c r="DD73" s="264">
        <f t="shared" si="481"/>
        <v>1</v>
      </c>
      <c r="DE73" s="257">
        <f t="shared" si="78"/>
        <v>912000</v>
      </c>
      <c r="DF73" s="258">
        <f t="shared" si="79"/>
        <v>0</v>
      </c>
      <c r="DI73" s="311" t="s">
        <v>386</v>
      </c>
      <c r="DJ73" s="332" t="s">
        <v>387</v>
      </c>
      <c r="DK73" s="307" t="s">
        <v>155</v>
      </c>
      <c r="DL73" s="307">
        <v>1</v>
      </c>
      <c r="DM73" s="313">
        <v>4340000</v>
      </c>
      <c r="DN73" s="309">
        <f t="shared" si="482"/>
        <v>4340000</v>
      </c>
      <c r="DO73" s="264">
        <f t="shared" si="80"/>
        <v>1</v>
      </c>
      <c r="DP73" s="264">
        <f t="shared" si="81"/>
        <v>1</v>
      </c>
      <c r="DQ73" s="264">
        <f t="shared" si="82"/>
        <v>1</v>
      </c>
      <c r="DR73" s="264">
        <f t="shared" si="83"/>
        <v>1</v>
      </c>
      <c r="DS73" s="264">
        <f t="shared" si="483"/>
        <v>1</v>
      </c>
      <c r="DT73" s="264">
        <f t="shared" si="484"/>
        <v>1</v>
      </c>
      <c r="DU73" s="264">
        <f t="shared" si="485"/>
        <v>1</v>
      </c>
      <c r="DV73" s="257">
        <f t="shared" si="87"/>
        <v>4340000</v>
      </c>
      <c r="DW73" s="258">
        <f t="shared" si="88"/>
        <v>0</v>
      </c>
      <c r="DZ73" s="305" t="s">
        <v>386</v>
      </c>
      <c r="EA73" s="332" t="s">
        <v>387</v>
      </c>
      <c r="EB73" s="307" t="s">
        <v>155</v>
      </c>
      <c r="EC73" s="307">
        <v>1</v>
      </c>
      <c r="ED73" s="308">
        <v>1700000</v>
      </c>
      <c r="EE73" s="309">
        <f t="shared" si="14"/>
        <v>1700000</v>
      </c>
      <c r="EF73" s="264">
        <f t="shared" si="89"/>
        <v>1</v>
      </c>
      <c r="EG73" s="264">
        <f t="shared" si="90"/>
        <v>1</v>
      </c>
      <c r="EH73" s="264">
        <f t="shared" si="91"/>
        <v>1</v>
      </c>
      <c r="EI73" s="264">
        <f t="shared" si="92"/>
        <v>1</v>
      </c>
      <c r="EJ73" s="264">
        <f t="shared" si="486"/>
        <v>1</v>
      </c>
      <c r="EK73" s="264">
        <f t="shared" si="487"/>
        <v>1</v>
      </c>
      <c r="EL73" s="264">
        <f t="shared" si="488"/>
        <v>1</v>
      </c>
      <c r="EM73" s="257">
        <f t="shared" si="96"/>
        <v>1700000</v>
      </c>
      <c r="EN73" s="258">
        <f t="shared" si="97"/>
        <v>0</v>
      </c>
      <c r="EQ73" s="305" t="s">
        <v>386</v>
      </c>
      <c r="ER73" s="332" t="s">
        <v>387</v>
      </c>
      <c r="ES73" s="307" t="s">
        <v>155</v>
      </c>
      <c r="ET73" s="307">
        <v>1</v>
      </c>
      <c r="EU73" s="308">
        <v>730000</v>
      </c>
      <c r="EV73" s="309">
        <f t="shared" si="16"/>
        <v>730000</v>
      </c>
      <c r="EW73" s="264">
        <f t="shared" si="98"/>
        <v>1</v>
      </c>
      <c r="EX73" s="264">
        <f t="shared" si="99"/>
        <v>1</v>
      </c>
      <c r="EY73" s="264">
        <f t="shared" si="100"/>
        <v>1</v>
      </c>
      <c r="EZ73" s="264">
        <f t="shared" si="101"/>
        <v>1</v>
      </c>
      <c r="FA73" s="264">
        <f t="shared" si="489"/>
        <v>1</v>
      </c>
      <c r="FB73" s="264">
        <f t="shared" si="490"/>
        <v>1</v>
      </c>
      <c r="FC73" s="264">
        <f t="shared" si="491"/>
        <v>1</v>
      </c>
      <c r="FD73" s="257">
        <f t="shared" si="105"/>
        <v>730000</v>
      </c>
      <c r="FE73" s="258">
        <f t="shared" si="106"/>
        <v>0</v>
      </c>
      <c r="FH73" s="305" t="s">
        <v>386</v>
      </c>
      <c r="FI73" s="332" t="s">
        <v>387</v>
      </c>
      <c r="FJ73" s="307" t="s">
        <v>155</v>
      </c>
      <c r="FK73" s="307">
        <v>1</v>
      </c>
      <c r="FL73" s="308">
        <v>790000</v>
      </c>
      <c r="FM73" s="309">
        <f t="shared" si="18"/>
        <v>790000</v>
      </c>
      <c r="FN73" s="264">
        <f t="shared" si="107"/>
        <v>1</v>
      </c>
      <c r="FO73" s="264">
        <f t="shared" si="108"/>
        <v>1</v>
      </c>
      <c r="FP73" s="264">
        <f t="shared" si="109"/>
        <v>1</v>
      </c>
      <c r="FQ73" s="264">
        <f t="shared" si="110"/>
        <v>1</v>
      </c>
      <c r="FR73" s="264">
        <f t="shared" si="492"/>
        <v>1</v>
      </c>
      <c r="FS73" s="264">
        <f t="shared" si="493"/>
        <v>1</v>
      </c>
      <c r="FT73" s="264">
        <f t="shared" si="494"/>
        <v>1</v>
      </c>
      <c r="FU73" s="257">
        <f t="shared" si="114"/>
        <v>790000</v>
      </c>
      <c r="FV73" s="258">
        <f t="shared" si="115"/>
        <v>0</v>
      </c>
      <c r="FY73" s="305" t="s">
        <v>386</v>
      </c>
      <c r="FZ73" s="332" t="s">
        <v>387</v>
      </c>
      <c r="GA73" s="307" t="s">
        <v>155</v>
      </c>
      <c r="GB73" s="307">
        <v>1</v>
      </c>
      <c r="GC73" s="308">
        <v>650000</v>
      </c>
      <c r="GD73" s="309">
        <f t="shared" si="20"/>
        <v>650000</v>
      </c>
      <c r="GE73" s="264">
        <f t="shared" si="116"/>
        <v>1</v>
      </c>
      <c r="GF73" s="264">
        <f t="shared" si="117"/>
        <v>1</v>
      </c>
      <c r="GG73" s="264">
        <f t="shared" si="118"/>
        <v>1</v>
      </c>
      <c r="GH73" s="264">
        <f t="shared" si="119"/>
        <v>1</v>
      </c>
      <c r="GI73" s="264">
        <f t="shared" si="495"/>
        <v>1</v>
      </c>
      <c r="GJ73" s="264">
        <f t="shared" si="496"/>
        <v>1</v>
      </c>
      <c r="GK73" s="264">
        <f t="shared" si="497"/>
        <v>1</v>
      </c>
      <c r="GL73" s="257">
        <f t="shared" si="123"/>
        <v>650000</v>
      </c>
      <c r="GM73" s="258">
        <f t="shared" si="124"/>
        <v>0</v>
      </c>
      <c r="GP73" s="305" t="s">
        <v>386</v>
      </c>
      <c r="GQ73" s="332" t="s">
        <v>387</v>
      </c>
      <c r="GR73" s="307" t="s">
        <v>155</v>
      </c>
      <c r="GS73" s="307">
        <v>1</v>
      </c>
      <c r="GT73" s="308">
        <v>770000</v>
      </c>
      <c r="GU73" s="309">
        <f t="shared" si="22"/>
        <v>770000</v>
      </c>
      <c r="GV73" s="264">
        <f t="shared" si="125"/>
        <v>1</v>
      </c>
      <c r="GW73" s="264">
        <f t="shared" si="126"/>
        <v>1</v>
      </c>
      <c r="GX73" s="264">
        <f t="shared" si="127"/>
        <v>1</v>
      </c>
      <c r="GY73" s="264">
        <f t="shared" si="128"/>
        <v>1</v>
      </c>
      <c r="GZ73" s="264">
        <f t="shared" si="498"/>
        <v>1</v>
      </c>
      <c r="HA73" s="264">
        <f t="shared" si="499"/>
        <v>1</v>
      </c>
      <c r="HB73" s="264">
        <f t="shared" si="500"/>
        <v>1</v>
      </c>
      <c r="HC73" s="257">
        <f t="shared" si="132"/>
        <v>770000</v>
      </c>
      <c r="HD73" s="258">
        <f t="shared" si="133"/>
        <v>0</v>
      </c>
      <c r="HG73" s="305" t="s">
        <v>386</v>
      </c>
      <c r="HH73" s="332" t="s">
        <v>387</v>
      </c>
      <c r="HI73" s="307" t="s">
        <v>155</v>
      </c>
      <c r="HJ73" s="307">
        <v>1</v>
      </c>
      <c r="HK73" s="308">
        <v>4000000</v>
      </c>
      <c r="HL73" s="309">
        <f t="shared" si="24"/>
        <v>4000000</v>
      </c>
      <c r="HM73" s="264">
        <f t="shared" si="134"/>
        <v>1</v>
      </c>
      <c r="HN73" s="264">
        <f t="shared" si="135"/>
        <v>1</v>
      </c>
      <c r="HO73" s="264">
        <f t="shared" si="136"/>
        <v>1</v>
      </c>
      <c r="HP73" s="264">
        <f t="shared" si="137"/>
        <v>1</v>
      </c>
      <c r="HQ73" s="264">
        <f t="shared" si="501"/>
        <v>1</v>
      </c>
      <c r="HR73" s="264">
        <f t="shared" si="502"/>
        <v>1</v>
      </c>
      <c r="HS73" s="264">
        <f t="shared" si="503"/>
        <v>1</v>
      </c>
      <c r="HT73" s="257">
        <f t="shared" si="141"/>
        <v>4000000</v>
      </c>
      <c r="HU73" s="258">
        <f t="shared" si="142"/>
        <v>0</v>
      </c>
    </row>
    <row r="74" spans="3:229" ht="72.75" customHeight="1" outlineLevel="2">
      <c r="C74" s="305" t="s">
        <v>388</v>
      </c>
      <c r="D74" s="332" t="s">
        <v>389</v>
      </c>
      <c r="E74" s="307" t="s">
        <v>155</v>
      </c>
      <c r="F74" s="307">
        <v>1</v>
      </c>
      <c r="G74" s="308">
        <v>0</v>
      </c>
      <c r="H74" s="309">
        <f t="shared" si="0"/>
        <v>0</v>
      </c>
      <c r="K74" s="305" t="s">
        <v>388</v>
      </c>
      <c r="L74" s="332" t="s">
        <v>389</v>
      </c>
      <c r="M74" s="307" t="s">
        <v>155</v>
      </c>
      <c r="N74" s="307">
        <v>1</v>
      </c>
      <c r="O74" s="308">
        <v>698600</v>
      </c>
      <c r="P74" s="310">
        <f t="shared" si="1"/>
        <v>698600</v>
      </c>
      <c r="Q74" s="180">
        <f t="shared" si="26"/>
        <v>1</v>
      </c>
      <c r="R74" s="180">
        <f t="shared" si="27"/>
        <v>1</v>
      </c>
      <c r="S74" s="180">
        <f t="shared" si="28"/>
        <v>1</v>
      </c>
      <c r="T74" s="180">
        <f t="shared" si="29"/>
        <v>1</v>
      </c>
      <c r="U74" s="264">
        <f t="shared" si="30"/>
        <v>1</v>
      </c>
      <c r="V74" s="264">
        <f t="shared" si="31"/>
        <v>1</v>
      </c>
      <c r="W74" s="264">
        <f t="shared" si="32"/>
        <v>1</v>
      </c>
      <c r="X74" s="257">
        <f t="shared" si="33"/>
        <v>698600</v>
      </c>
      <c r="Y74" s="258">
        <f t="shared" si="34"/>
        <v>0</v>
      </c>
      <c r="AB74" s="305" t="s">
        <v>388</v>
      </c>
      <c r="AC74" s="332" t="s">
        <v>389</v>
      </c>
      <c r="AD74" s="307" t="s">
        <v>155</v>
      </c>
      <c r="AE74" s="307">
        <v>1</v>
      </c>
      <c r="AF74" s="308">
        <v>725000</v>
      </c>
      <c r="AG74" s="309">
        <f t="shared" si="2"/>
        <v>725000</v>
      </c>
      <c r="AH74" s="264">
        <f t="shared" si="35"/>
        <v>1</v>
      </c>
      <c r="AI74" s="264">
        <f t="shared" si="36"/>
        <v>1</v>
      </c>
      <c r="AJ74" s="264">
        <f t="shared" si="37"/>
        <v>1</v>
      </c>
      <c r="AK74" s="264">
        <f t="shared" si="38"/>
        <v>1</v>
      </c>
      <c r="AL74" s="264">
        <f t="shared" si="469"/>
        <v>1</v>
      </c>
      <c r="AM74" s="264">
        <f t="shared" si="470"/>
        <v>1</v>
      </c>
      <c r="AN74" s="264">
        <f t="shared" si="41"/>
        <v>1</v>
      </c>
      <c r="AO74" s="257">
        <f t="shared" si="42"/>
        <v>725000</v>
      </c>
      <c r="AP74" s="258">
        <f t="shared" si="43"/>
        <v>0</v>
      </c>
      <c r="AS74" s="305" t="s">
        <v>388</v>
      </c>
      <c r="AT74" s="332" t="s">
        <v>389</v>
      </c>
      <c r="AU74" s="307" t="s">
        <v>155</v>
      </c>
      <c r="AV74" s="307">
        <v>1</v>
      </c>
      <c r="AW74" s="308">
        <v>850000</v>
      </c>
      <c r="AX74" s="309">
        <f t="shared" si="4"/>
        <v>850000</v>
      </c>
      <c r="AY74" s="264">
        <f t="shared" si="44"/>
        <v>1</v>
      </c>
      <c r="AZ74" s="264">
        <f t="shared" si="45"/>
        <v>1</v>
      </c>
      <c r="BA74" s="264">
        <f t="shared" si="46"/>
        <v>1</v>
      </c>
      <c r="BB74" s="264">
        <f t="shared" si="47"/>
        <v>1</v>
      </c>
      <c r="BC74" s="264">
        <f t="shared" si="471"/>
        <v>1</v>
      </c>
      <c r="BD74" s="264">
        <f t="shared" si="472"/>
        <v>1</v>
      </c>
      <c r="BE74" s="264">
        <f t="shared" si="50"/>
        <v>1</v>
      </c>
      <c r="BF74" s="257">
        <f t="shared" si="51"/>
        <v>850000</v>
      </c>
      <c r="BG74" s="258">
        <f t="shared" si="52"/>
        <v>0</v>
      </c>
      <c r="BJ74" s="305" t="s">
        <v>388</v>
      </c>
      <c r="BK74" s="332" t="s">
        <v>389</v>
      </c>
      <c r="BL74" s="307" t="s">
        <v>155</v>
      </c>
      <c r="BM74" s="307">
        <v>1</v>
      </c>
      <c r="BN74" s="308">
        <v>520000</v>
      </c>
      <c r="BO74" s="309">
        <f t="shared" si="6"/>
        <v>520000</v>
      </c>
      <c r="BP74" s="264">
        <f t="shared" si="53"/>
        <v>1</v>
      </c>
      <c r="BQ74" s="264">
        <f t="shared" si="54"/>
        <v>1</v>
      </c>
      <c r="BR74" s="264">
        <f t="shared" si="55"/>
        <v>1</v>
      </c>
      <c r="BS74" s="264">
        <f t="shared" si="56"/>
        <v>1</v>
      </c>
      <c r="BT74" s="264">
        <f t="shared" si="473"/>
        <v>1</v>
      </c>
      <c r="BU74" s="264">
        <f t="shared" si="474"/>
        <v>1</v>
      </c>
      <c r="BV74" s="264">
        <f t="shared" si="475"/>
        <v>1</v>
      </c>
      <c r="BW74" s="257">
        <f t="shared" si="60"/>
        <v>520000</v>
      </c>
      <c r="BX74" s="258">
        <f t="shared" si="61"/>
        <v>0</v>
      </c>
      <c r="CA74" s="305" t="s">
        <v>388</v>
      </c>
      <c r="CB74" s="332" t="s">
        <v>389</v>
      </c>
      <c r="CC74" s="307" t="s">
        <v>155</v>
      </c>
      <c r="CD74" s="307">
        <v>1</v>
      </c>
      <c r="CE74" s="308">
        <v>974860</v>
      </c>
      <c r="CF74" s="309">
        <f t="shared" si="8"/>
        <v>974860</v>
      </c>
      <c r="CG74" s="264">
        <f t="shared" si="62"/>
        <v>1</v>
      </c>
      <c r="CH74" s="264">
        <f t="shared" si="63"/>
        <v>1</v>
      </c>
      <c r="CI74" s="264">
        <f t="shared" si="64"/>
        <v>1</v>
      </c>
      <c r="CJ74" s="264">
        <f t="shared" si="65"/>
        <v>1</v>
      </c>
      <c r="CK74" s="264">
        <f t="shared" si="476"/>
        <v>1</v>
      </c>
      <c r="CL74" s="264">
        <f t="shared" si="477"/>
        <v>1</v>
      </c>
      <c r="CM74" s="264">
        <f t="shared" si="478"/>
        <v>1</v>
      </c>
      <c r="CN74" s="257">
        <f t="shared" si="69"/>
        <v>974860</v>
      </c>
      <c r="CO74" s="258">
        <f t="shared" si="70"/>
        <v>0</v>
      </c>
      <c r="CR74" s="305" t="s">
        <v>388</v>
      </c>
      <c r="CS74" s="332" t="s">
        <v>389</v>
      </c>
      <c r="CT74" s="307" t="s">
        <v>155</v>
      </c>
      <c r="CU74" s="307">
        <v>1</v>
      </c>
      <c r="CV74" s="308">
        <v>1458000</v>
      </c>
      <c r="CW74" s="309">
        <f t="shared" si="10"/>
        <v>1458000</v>
      </c>
      <c r="CX74" s="264">
        <f t="shared" si="71"/>
        <v>1</v>
      </c>
      <c r="CY74" s="264">
        <f t="shared" si="72"/>
        <v>1</v>
      </c>
      <c r="CZ74" s="264">
        <f t="shared" si="73"/>
        <v>1</v>
      </c>
      <c r="DA74" s="264">
        <f t="shared" si="74"/>
        <v>1</v>
      </c>
      <c r="DB74" s="264">
        <f t="shared" si="479"/>
        <v>1</v>
      </c>
      <c r="DC74" s="264">
        <f t="shared" si="480"/>
        <v>1</v>
      </c>
      <c r="DD74" s="264">
        <f t="shared" si="481"/>
        <v>1</v>
      </c>
      <c r="DE74" s="257">
        <f t="shared" si="78"/>
        <v>1458000</v>
      </c>
      <c r="DF74" s="258">
        <f t="shared" si="79"/>
        <v>0</v>
      </c>
      <c r="DI74" s="311" t="s">
        <v>388</v>
      </c>
      <c r="DJ74" s="332" t="s">
        <v>389</v>
      </c>
      <c r="DK74" s="307" t="s">
        <v>155</v>
      </c>
      <c r="DL74" s="307">
        <v>1</v>
      </c>
      <c r="DM74" s="313">
        <v>1650000</v>
      </c>
      <c r="DN74" s="309">
        <f t="shared" si="482"/>
        <v>1650000</v>
      </c>
      <c r="DO74" s="264">
        <f t="shared" si="80"/>
        <v>1</v>
      </c>
      <c r="DP74" s="264">
        <f t="shared" si="81"/>
        <v>1</v>
      </c>
      <c r="DQ74" s="264">
        <f t="shared" si="82"/>
        <v>1</v>
      </c>
      <c r="DR74" s="264">
        <f t="shared" si="83"/>
        <v>1</v>
      </c>
      <c r="DS74" s="264">
        <f t="shared" si="483"/>
        <v>1</v>
      </c>
      <c r="DT74" s="264">
        <f t="shared" si="484"/>
        <v>1</v>
      </c>
      <c r="DU74" s="264">
        <f t="shared" si="485"/>
        <v>1</v>
      </c>
      <c r="DV74" s="257">
        <f t="shared" si="87"/>
        <v>1650000</v>
      </c>
      <c r="DW74" s="258">
        <f t="shared" si="88"/>
        <v>0</v>
      </c>
      <c r="DZ74" s="305" t="s">
        <v>388</v>
      </c>
      <c r="EA74" s="332" t="s">
        <v>389</v>
      </c>
      <c r="EB74" s="307" t="s">
        <v>155</v>
      </c>
      <c r="EC74" s="307">
        <v>1</v>
      </c>
      <c r="ED74" s="308">
        <v>200000</v>
      </c>
      <c r="EE74" s="309">
        <f t="shared" si="14"/>
        <v>200000</v>
      </c>
      <c r="EF74" s="264">
        <f t="shared" si="89"/>
        <v>1</v>
      </c>
      <c r="EG74" s="264">
        <f t="shared" si="90"/>
        <v>1</v>
      </c>
      <c r="EH74" s="264">
        <f t="shared" si="91"/>
        <v>1</v>
      </c>
      <c r="EI74" s="264">
        <f t="shared" si="92"/>
        <v>1</v>
      </c>
      <c r="EJ74" s="264">
        <f t="shared" si="486"/>
        <v>1</v>
      </c>
      <c r="EK74" s="264">
        <f t="shared" si="487"/>
        <v>1</v>
      </c>
      <c r="EL74" s="264">
        <f t="shared" si="488"/>
        <v>1</v>
      </c>
      <c r="EM74" s="257">
        <f t="shared" si="96"/>
        <v>200000</v>
      </c>
      <c r="EN74" s="258">
        <f t="shared" si="97"/>
        <v>0</v>
      </c>
      <c r="EQ74" s="305" t="s">
        <v>388</v>
      </c>
      <c r="ER74" s="332" t="s">
        <v>389</v>
      </c>
      <c r="ES74" s="307" t="s">
        <v>155</v>
      </c>
      <c r="ET74" s="307">
        <v>1</v>
      </c>
      <c r="EU74" s="308">
        <v>270000</v>
      </c>
      <c r="EV74" s="309">
        <f t="shared" si="16"/>
        <v>270000</v>
      </c>
      <c r="EW74" s="264">
        <f t="shared" si="98"/>
        <v>1</v>
      </c>
      <c r="EX74" s="264">
        <f t="shared" si="99"/>
        <v>1</v>
      </c>
      <c r="EY74" s="264">
        <f t="shared" si="100"/>
        <v>1</v>
      </c>
      <c r="EZ74" s="264">
        <f t="shared" si="101"/>
        <v>1</v>
      </c>
      <c r="FA74" s="264">
        <f t="shared" si="489"/>
        <v>1</v>
      </c>
      <c r="FB74" s="264">
        <f t="shared" si="490"/>
        <v>1</v>
      </c>
      <c r="FC74" s="264">
        <f t="shared" si="491"/>
        <v>1</v>
      </c>
      <c r="FD74" s="257">
        <f t="shared" si="105"/>
        <v>270000</v>
      </c>
      <c r="FE74" s="258">
        <f t="shared" si="106"/>
        <v>0</v>
      </c>
      <c r="FH74" s="305" t="s">
        <v>388</v>
      </c>
      <c r="FI74" s="332" t="s">
        <v>389</v>
      </c>
      <c r="FJ74" s="307" t="s">
        <v>155</v>
      </c>
      <c r="FK74" s="307">
        <v>1</v>
      </c>
      <c r="FL74" s="308">
        <v>250000</v>
      </c>
      <c r="FM74" s="309">
        <f t="shared" si="18"/>
        <v>250000</v>
      </c>
      <c r="FN74" s="264">
        <f t="shared" si="107"/>
        <v>1</v>
      </c>
      <c r="FO74" s="264">
        <f t="shared" si="108"/>
        <v>1</v>
      </c>
      <c r="FP74" s="264">
        <f t="shared" si="109"/>
        <v>1</v>
      </c>
      <c r="FQ74" s="264">
        <f t="shared" si="110"/>
        <v>1</v>
      </c>
      <c r="FR74" s="264">
        <f t="shared" si="492"/>
        <v>1</v>
      </c>
      <c r="FS74" s="264">
        <f t="shared" si="493"/>
        <v>1</v>
      </c>
      <c r="FT74" s="264">
        <f t="shared" si="494"/>
        <v>1</v>
      </c>
      <c r="FU74" s="257">
        <f t="shared" si="114"/>
        <v>250000</v>
      </c>
      <c r="FV74" s="258">
        <f t="shared" si="115"/>
        <v>0</v>
      </c>
      <c r="FY74" s="305" t="s">
        <v>388</v>
      </c>
      <c r="FZ74" s="332" t="s">
        <v>389</v>
      </c>
      <c r="GA74" s="307" t="s">
        <v>155</v>
      </c>
      <c r="GB74" s="307">
        <v>1</v>
      </c>
      <c r="GC74" s="308">
        <v>500000</v>
      </c>
      <c r="GD74" s="309">
        <f t="shared" si="20"/>
        <v>500000</v>
      </c>
      <c r="GE74" s="264">
        <f t="shared" si="116"/>
        <v>1</v>
      </c>
      <c r="GF74" s="264">
        <f t="shared" si="117"/>
        <v>1</v>
      </c>
      <c r="GG74" s="264">
        <f t="shared" si="118"/>
        <v>1</v>
      </c>
      <c r="GH74" s="264">
        <f t="shared" si="119"/>
        <v>1</v>
      </c>
      <c r="GI74" s="264">
        <f t="shared" si="495"/>
        <v>1</v>
      </c>
      <c r="GJ74" s="264">
        <f t="shared" si="496"/>
        <v>1</v>
      </c>
      <c r="GK74" s="264">
        <f t="shared" si="497"/>
        <v>1</v>
      </c>
      <c r="GL74" s="257">
        <f t="shared" si="123"/>
        <v>500000</v>
      </c>
      <c r="GM74" s="258">
        <f t="shared" si="124"/>
        <v>0</v>
      </c>
      <c r="GP74" s="305" t="s">
        <v>388</v>
      </c>
      <c r="GQ74" s="332" t="s">
        <v>389</v>
      </c>
      <c r="GR74" s="307" t="s">
        <v>155</v>
      </c>
      <c r="GS74" s="307">
        <v>1</v>
      </c>
      <c r="GT74" s="308">
        <v>242600</v>
      </c>
      <c r="GU74" s="309">
        <f t="shared" si="22"/>
        <v>242600</v>
      </c>
      <c r="GV74" s="264">
        <f t="shared" si="125"/>
        <v>1</v>
      </c>
      <c r="GW74" s="264">
        <f t="shared" si="126"/>
        <v>1</v>
      </c>
      <c r="GX74" s="264">
        <f t="shared" si="127"/>
        <v>1</v>
      </c>
      <c r="GY74" s="264">
        <f t="shared" si="128"/>
        <v>1</v>
      </c>
      <c r="GZ74" s="264">
        <f t="shared" si="498"/>
        <v>1</v>
      </c>
      <c r="HA74" s="264">
        <f t="shared" si="499"/>
        <v>1</v>
      </c>
      <c r="HB74" s="264">
        <f t="shared" si="500"/>
        <v>1</v>
      </c>
      <c r="HC74" s="257">
        <f t="shared" si="132"/>
        <v>242600</v>
      </c>
      <c r="HD74" s="258">
        <f t="shared" si="133"/>
        <v>0</v>
      </c>
      <c r="HG74" s="305" t="s">
        <v>388</v>
      </c>
      <c r="HH74" s="332" t="s">
        <v>389</v>
      </c>
      <c r="HI74" s="307" t="s">
        <v>155</v>
      </c>
      <c r="HJ74" s="307">
        <v>1</v>
      </c>
      <c r="HK74" s="308">
        <v>160000</v>
      </c>
      <c r="HL74" s="309">
        <f t="shared" si="24"/>
        <v>160000</v>
      </c>
      <c r="HM74" s="264">
        <f t="shared" si="134"/>
        <v>1</v>
      </c>
      <c r="HN74" s="264">
        <f t="shared" si="135"/>
        <v>1</v>
      </c>
      <c r="HO74" s="264">
        <f t="shared" si="136"/>
        <v>1</v>
      </c>
      <c r="HP74" s="264">
        <f t="shared" si="137"/>
        <v>1</v>
      </c>
      <c r="HQ74" s="264">
        <f t="shared" si="501"/>
        <v>1</v>
      </c>
      <c r="HR74" s="264">
        <f t="shared" si="502"/>
        <v>1</v>
      </c>
      <c r="HS74" s="264">
        <f t="shared" si="503"/>
        <v>1</v>
      </c>
      <c r="HT74" s="257">
        <f t="shared" si="141"/>
        <v>160000</v>
      </c>
      <c r="HU74" s="258">
        <f t="shared" si="142"/>
        <v>0</v>
      </c>
    </row>
    <row r="75" spans="3:229" ht="58.5" customHeight="1" outlineLevel="2">
      <c r="C75" s="305" t="s">
        <v>390</v>
      </c>
      <c r="D75" s="332" t="s">
        <v>391</v>
      </c>
      <c r="E75" s="307" t="s">
        <v>155</v>
      </c>
      <c r="F75" s="307">
        <v>1</v>
      </c>
      <c r="G75" s="308">
        <v>0</v>
      </c>
      <c r="H75" s="309">
        <f t="shared" si="0"/>
        <v>0</v>
      </c>
      <c r="K75" s="305" t="s">
        <v>390</v>
      </c>
      <c r="L75" s="332" t="s">
        <v>391</v>
      </c>
      <c r="M75" s="307" t="s">
        <v>155</v>
      </c>
      <c r="N75" s="307">
        <v>1</v>
      </c>
      <c r="O75" s="308">
        <v>135500</v>
      </c>
      <c r="P75" s="310">
        <f t="shared" si="1"/>
        <v>135500</v>
      </c>
      <c r="Q75" s="180">
        <f t="shared" si="26"/>
        <v>1</v>
      </c>
      <c r="R75" s="180">
        <f t="shared" si="27"/>
        <v>1</v>
      </c>
      <c r="S75" s="180">
        <f t="shared" si="28"/>
        <v>1</v>
      </c>
      <c r="T75" s="180">
        <f t="shared" si="29"/>
        <v>1</v>
      </c>
      <c r="U75" s="264">
        <f t="shared" si="30"/>
        <v>1</v>
      </c>
      <c r="V75" s="264">
        <f t="shared" si="31"/>
        <v>1</v>
      </c>
      <c r="W75" s="264">
        <f t="shared" si="32"/>
        <v>1</v>
      </c>
      <c r="X75" s="257">
        <f t="shared" si="33"/>
        <v>135500</v>
      </c>
      <c r="Y75" s="258">
        <f t="shared" si="34"/>
        <v>0</v>
      </c>
      <c r="AB75" s="305" t="s">
        <v>390</v>
      </c>
      <c r="AC75" s="332" t="s">
        <v>391</v>
      </c>
      <c r="AD75" s="307" t="s">
        <v>155</v>
      </c>
      <c r="AE75" s="307">
        <v>1</v>
      </c>
      <c r="AF75" s="308">
        <v>130000</v>
      </c>
      <c r="AG75" s="309">
        <f t="shared" si="2"/>
        <v>130000</v>
      </c>
      <c r="AH75" s="264">
        <f t="shared" si="35"/>
        <v>1</v>
      </c>
      <c r="AI75" s="264">
        <f t="shared" si="36"/>
        <v>1</v>
      </c>
      <c r="AJ75" s="264">
        <f t="shared" si="37"/>
        <v>1</v>
      </c>
      <c r="AK75" s="264">
        <f t="shared" si="38"/>
        <v>1</v>
      </c>
      <c r="AL75" s="264">
        <f t="shared" si="469"/>
        <v>1</v>
      </c>
      <c r="AM75" s="264">
        <f t="shared" si="470"/>
        <v>1</v>
      </c>
      <c r="AN75" s="264">
        <f t="shared" si="41"/>
        <v>1</v>
      </c>
      <c r="AO75" s="257">
        <f t="shared" si="42"/>
        <v>130000</v>
      </c>
      <c r="AP75" s="258">
        <f t="shared" si="43"/>
        <v>0</v>
      </c>
      <c r="AS75" s="305" t="s">
        <v>390</v>
      </c>
      <c r="AT75" s="332" t="s">
        <v>391</v>
      </c>
      <c r="AU75" s="307" t="s">
        <v>155</v>
      </c>
      <c r="AV75" s="307">
        <v>1</v>
      </c>
      <c r="AW75" s="308">
        <v>35000</v>
      </c>
      <c r="AX75" s="309">
        <f t="shared" si="4"/>
        <v>35000</v>
      </c>
      <c r="AY75" s="264">
        <f t="shared" si="44"/>
        <v>1</v>
      </c>
      <c r="AZ75" s="264">
        <f t="shared" si="45"/>
        <v>1</v>
      </c>
      <c r="BA75" s="264">
        <f t="shared" si="46"/>
        <v>1</v>
      </c>
      <c r="BB75" s="264">
        <f t="shared" si="47"/>
        <v>1</v>
      </c>
      <c r="BC75" s="264">
        <f t="shared" si="471"/>
        <v>1</v>
      </c>
      <c r="BD75" s="264">
        <f t="shared" si="472"/>
        <v>1</v>
      </c>
      <c r="BE75" s="264">
        <f t="shared" si="50"/>
        <v>1</v>
      </c>
      <c r="BF75" s="257">
        <f t="shared" si="51"/>
        <v>35000</v>
      </c>
      <c r="BG75" s="258">
        <f t="shared" si="52"/>
        <v>0</v>
      </c>
      <c r="BJ75" s="305" t="s">
        <v>390</v>
      </c>
      <c r="BK75" s="332" t="s">
        <v>391</v>
      </c>
      <c r="BL75" s="307" t="s">
        <v>155</v>
      </c>
      <c r="BM75" s="307">
        <v>1</v>
      </c>
      <c r="BN75" s="308">
        <v>133000</v>
      </c>
      <c r="BO75" s="309">
        <f t="shared" si="6"/>
        <v>133000</v>
      </c>
      <c r="BP75" s="264">
        <f t="shared" si="53"/>
        <v>1</v>
      </c>
      <c r="BQ75" s="264">
        <f t="shared" si="54"/>
        <v>1</v>
      </c>
      <c r="BR75" s="264">
        <f t="shared" si="55"/>
        <v>1</v>
      </c>
      <c r="BS75" s="264">
        <f t="shared" si="56"/>
        <v>1</v>
      </c>
      <c r="BT75" s="264">
        <f t="shared" si="473"/>
        <v>1</v>
      </c>
      <c r="BU75" s="264">
        <f t="shared" si="474"/>
        <v>1</v>
      </c>
      <c r="BV75" s="264">
        <f t="shared" si="475"/>
        <v>1</v>
      </c>
      <c r="BW75" s="257">
        <f t="shared" si="60"/>
        <v>133000</v>
      </c>
      <c r="BX75" s="258">
        <f t="shared" si="61"/>
        <v>0</v>
      </c>
      <c r="CA75" s="305" t="s">
        <v>390</v>
      </c>
      <c r="CB75" s="332" t="s">
        <v>391</v>
      </c>
      <c r="CC75" s="307" t="s">
        <v>155</v>
      </c>
      <c r="CD75" s="307">
        <v>1</v>
      </c>
      <c r="CE75" s="308">
        <v>197500</v>
      </c>
      <c r="CF75" s="309">
        <f t="shared" si="8"/>
        <v>197500</v>
      </c>
      <c r="CG75" s="264">
        <f t="shared" si="62"/>
        <v>1</v>
      </c>
      <c r="CH75" s="264">
        <f t="shared" si="63"/>
        <v>1</v>
      </c>
      <c r="CI75" s="264">
        <f t="shared" si="64"/>
        <v>1</v>
      </c>
      <c r="CJ75" s="264">
        <f t="shared" si="65"/>
        <v>1</v>
      </c>
      <c r="CK75" s="264">
        <f t="shared" si="476"/>
        <v>1</v>
      </c>
      <c r="CL75" s="264">
        <f t="shared" si="477"/>
        <v>1</v>
      </c>
      <c r="CM75" s="264">
        <f t="shared" si="478"/>
        <v>1</v>
      </c>
      <c r="CN75" s="257">
        <f t="shared" si="69"/>
        <v>197500</v>
      </c>
      <c r="CO75" s="258">
        <f t="shared" si="70"/>
        <v>0</v>
      </c>
      <c r="CR75" s="305" t="s">
        <v>390</v>
      </c>
      <c r="CS75" s="332" t="s">
        <v>391</v>
      </c>
      <c r="CT75" s="307" t="s">
        <v>155</v>
      </c>
      <c r="CU75" s="307">
        <v>1</v>
      </c>
      <c r="CV75" s="308">
        <v>352000</v>
      </c>
      <c r="CW75" s="309">
        <f t="shared" si="10"/>
        <v>352000</v>
      </c>
      <c r="CX75" s="264">
        <f t="shared" si="71"/>
        <v>1</v>
      </c>
      <c r="CY75" s="264">
        <f t="shared" si="72"/>
        <v>1</v>
      </c>
      <c r="CZ75" s="264">
        <f t="shared" si="73"/>
        <v>1</v>
      </c>
      <c r="DA75" s="264">
        <f t="shared" si="74"/>
        <v>1</v>
      </c>
      <c r="DB75" s="264">
        <f t="shared" si="479"/>
        <v>1</v>
      </c>
      <c r="DC75" s="264">
        <f t="shared" si="480"/>
        <v>1</v>
      </c>
      <c r="DD75" s="264">
        <f t="shared" si="481"/>
        <v>1</v>
      </c>
      <c r="DE75" s="257">
        <f t="shared" si="78"/>
        <v>352000</v>
      </c>
      <c r="DF75" s="258">
        <f t="shared" si="79"/>
        <v>0</v>
      </c>
      <c r="DI75" s="311" t="s">
        <v>390</v>
      </c>
      <c r="DJ75" s="332" t="s">
        <v>391</v>
      </c>
      <c r="DK75" s="307" t="s">
        <v>155</v>
      </c>
      <c r="DL75" s="307">
        <v>1</v>
      </c>
      <c r="DM75" s="313">
        <v>130000</v>
      </c>
      <c r="DN75" s="309">
        <f t="shared" si="482"/>
        <v>130000</v>
      </c>
      <c r="DO75" s="264">
        <f t="shared" si="80"/>
        <v>1</v>
      </c>
      <c r="DP75" s="264">
        <f t="shared" si="81"/>
        <v>1</v>
      </c>
      <c r="DQ75" s="264">
        <f t="shared" si="82"/>
        <v>1</v>
      </c>
      <c r="DR75" s="264">
        <f t="shared" si="83"/>
        <v>1</v>
      </c>
      <c r="DS75" s="264">
        <f t="shared" si="483"/>
        <v>1</v>
      </c>
      <c r="DT75" s="264">
        <f t="shared" si="484"/>
        <v>1</v>
      </c>
      <c r="DU75" s="264">
        <f t="shared" si="485"/>
        <v>1</v>
      </c>
      <c r="DV75" s="257">
        <f t="shared" si="87"/>
        <v>130000</v>
      </c>
      <c r="DW75" s="258">
        <f t="shared" si="88"/>
        <v>0</v>
      </c>
      <c r="DZ75" s="305" t="s">
        <v>390</v>
      </c>
      <c r="EA75" s="332" t="s">
        <v>391</v>
      </c>
      <c r="EB75" s="307" t="s">
        <v>155</v>
      </c>
      <c r="EC75" s="307">
        <v>1</v>
      </c>
      <c r="ED75" s="308">
        <v>150000</v>
      </c>
      <c r="EE75" s="309">
        <f t="shared" si="14"/>
        <v>150000</v>
      </c>
      <c r="EF75" s="264">
        <f t="shared" si="89"/>
        <v>1</v>
      </c>
      <c r="EG75" s="264">
        <f t="shared" si="90"/>
        <v>1</v>
      </c>
      <c r="EH75" s="264">
        <f t="shared" si="91"/>
        <v>1</v>
      </c>
      <c r="EI75" s="264">
        <f t="shared" si="92"/>
        <v>1</v>
      </c>
      <c r="EJ75" s="264">
        <f t="shared" si="486"/>
        <v>1</v>
      </c>
      <c r="EK75" s="264">
        <f t="shared" si="487"/>
        <v>1</v>
      </c>
      <c r="EL75" s="264">
        <f t="shared" si="488"/>
        <v>1</v>
      </c>
      <c r="EM75" s="257">
        <f t="shared" si="96"/>
        <v>150000</v>
      </c>
      <c r="EN75" s="258">
        <f t="shared" si="97"/>
        <v>0</v>
      </c>
      <c r="EQ75" s="305" t="s">
        <v>390</v>
      </c>
      <c r="ER75" s="332" t="s">
        <v>391</v>
      </c>
      <c r="ES75" s="307" t="s">
        <v>155</v>
      </c>
      <c r="ET75" s="307">
        <v>1</v>
      </c>
      <c r="EU75" s="308">
        <v>75000</v>
      </c>
      <c r="EV75" s="309">
        <f t="shared" si="16"/>
        <v>75000</v>
      </c>
      <c r="EW75" s="264">
        <f t="shared" si="98"/>
        <v>1</v>
      </c>
      <c r="EX75" s="264">
        <f t="shared" si="99"/>
        <v>1</v>
      </c>
      <c r="EY75" s="264">
        <f t="shared" si="100"/>
        <v>1</v>
      </c>
      <c r="EZ75" s="264">
        <f t="shared" si="101"/>
        <v>1</v>
      </c>
      <c r="FA75" s="264">
        <f t="shared" si="489"/>
        <v>1</v>
      </c>
      <c r="FB75" s="264">
        <f t="shared" si="490"/>
        <v>1</v>
      </c>
      <c r="FC75" s="264">
        <f t="shared" si="491"/>
        <v>1</v>
      </c>
      <c r="FD75" s="257">
        <f t="shared" si="105"/>
        <v>75000</v>
      </c>
      <c r="FE75" s="258">
        <f t="shared" si="106"/>
        <v>0</v>
      </c>
      <c r="FH75" s="305" t="s">
        <v>390</v>
      </c>
      <c r="FI75" s="332" t="s">
        <v>391</v>
      </c>
      <c r="FJ75" s="307" t="s">
        <v>155</v>
      </c>
      <c r="FK75" s="307">
        <v>1</v>
      </c>
      <c r="FL75" s="308">
        <v>78000</v>
      </c>
      <c r="FM75" s="309">
        <f t="shared" si="18"/>
        <v>78000</v>
      </c>
      <c r="FN75" s="264">
        <f t="shared" si="107"/>
        <v>1</v>
      </c>
      <c r="FO75" s="264">
        <f t="shared" si="108"/>
        <v>1</v>
      </c>
      <c r="FP75" s="264">
        <f t="shared" si="109"/>
        <v>1</v>
      </c>
      <c r="FQ75" s="264">
        <f t="shared" si="110"/>
        <v>1</v>
      </c>
      <c r="FR75" s="264">
        <f t="shared" si="492"/>
        <v>1</v>
      </c>
      <c r="FS75" s="264">
        <f t="shared" si="493"/>
        <v>1</v>
      </c>
      <c r="FT75" s="264">
        <f t="shared" si="494"/>
        <v>1</v>
      </c>
      <c r="FU75" s="257">
        <f t="shared" si="114"/>
        <v>78000</v>
      </c>
      <c r="FV75" s="258">
        <f t="shared" si="115"/>
        <v>0</v>
      </c>
      <c r="FY75" s="305" t="s">
        <v>390</v>
      </c>
      <c r="FZ75" s="332" t="s">
        <v>391</v>
      </c>
      <c r="GA75" s="307" t="s">
        <v>155</v>
      </c>
      <c r="GB75" s="307">
        <v>1</v>
      </c>
      <c r="GC75" s="308">
        <v>120000</v>
      </c>
      <c r="GD75" s="309">
        <f t="shared" si="20"/>
        <v>120000</v>
      </c>
      <c r="GE75" s="264">
        <f t="shared" si="116"/>
        <v>1</v>
      </c>
      <c r="GF75" s="264">
        <f t="shared" si="117"/>
        <v>1</v>
      </c>
      <c r="GG75" s="264">
        <f t="shared" si="118"/>
        <v>1</v>
      </c>
      <c r="GH75" s="264">
        <f t="shared" si="119"/>
        <v>1</v>
      </c>
      <c r="GI75" s="264">
        <f t="shared" si="495"/>
        <v>1</v>
      </c>
      <c r="GJ75" s="264">
        <f t="shared" si="496"/>
        <v>1</v>
      </c>
      <c r="GK75" s="264">
        <f t="shared" si="497"/>
        <v>1</v>
      </c>
      <c r="GL75" s="257">
        <f t="shared" si="123"/>
        <v>120000</v>
      </c>
      <c r="GM75" s="258">
        <f t="shared" si="124"/>
        <v>0</v>
      </c>
      <c r="GP75" s="305" t="s">
        <v>390</v>
      </c>
      <c r="GQ75" s="332" t="s">
        <v>391</v>
      </c>
      <c r="GR75" s="307" t="s">
        <v>155</v>
      </c>
      <c r="GS75" s="307">
        <v>1</v>
      </c>
      <c r="GT75" s="308">
        <v>76000</v>
      </c>
      <c r="GU75" s="309">
        <f t="shared" si="22"/>
        <v>76000</v>
      </c>
      <c r="GV75" s="264">
        <f t="shared" si="125"/>
        <v>1</v>
      </c>
      <c r="GW75" s="264">
        <f t="shared" si="126"/>
        <v>1</v>
      </c>
      <c r="GX75" s="264">
        <f t="shared" si="127"/>
        <v>1</v>
      </c>
      <c r="GY75" s="264">
        <f t="shared" si="128"/>
        <v>1</v>
      </c>
      <c r="GZ75" s="264">
        <f t="shared" si="498"/>
        <v>1</v>
      </c>
      <c r="HA75" s="264">
        <f t="shared" si="499"/>
        <v>1</v>
      </c>
      <c r="HB75" s="264">
        <f t="shared" si="500"/>
        <v>1</v>
      </c>
      <c r="HC75" s="257">
        <f t="shared" si="132"/>
        <v>76000</v>
      </c>
      <c r="HD75" s="258">
        <f t="shared" si="133"/>
        <v>0</v>
      </c>
      <c r="HG75" s="305" t="s">
        <v>390</v>
      </c>
      <c r="HH75" s="332" t="s">
        <v>391</v>
      </c>
      <c r="HI75" s="307" t="s">
        <v>155</v>
      </c>
      <c r="HJ75" s="307">
        <v>1</v>
      </c>
      <c r="HK75" s="308">
        <v>82500</v>
      </c>
      <c r="HL75" s="309">
        <f t="shared" si="24"/>
        <v>82500</v>
      </c>
      <c r="HM75" s="264">
        <f t="shared" si="134"/>
        <v>1</v>
      </c>
      <c r="HN75" s="264">
        <f t="shared" si="135"/>
        <v>1</v>
      </c>
      <c r="HO75" s="264">
        <f t="shared" si="136"/>
        <v>1</v>
      </c>
      <c r="HP75" s="264">
        <f t="shared" si="137"/>
        <v>1</v>
      </c>
      <c r="HQ75" s="264">
        <f t="shared" si="501"/>
        <v>1</v>
      </c>
      <c r="HR75" s="264">
        <f t="shared" si="502"/>
        <v>1</v>
      </c>
      <c r="HS75" s="264">
        <f t="shared" si="503"/>
        <v>1</v>
      </c>
      <c r="HT75" s="257">
        <f t="shared" si="141"/>
        <v>82500</v>
      </c>
      <c r="HU75" s="258">
        <f t="shared" si="142"/>
        <v>0</v>
      </c>
    </row>
    <row r="76" spans="3:229" ht="47.25" customHeight="1" outlineLevel="2" thickBot="1">
      <c r="C76" s="305" t="s">
        <v>392</v>
      </c>
      <c r="D76" s="332" t="s">
        <v>393</v>
      </c>
      <c r="E76" s="307" t="s">
        <v>155</v>
      </c>
      <c r="F76" s="307">
        <v>11</v>
      </c>
      <c r="G76" s="308">
        <v>0</v>
      </c>
      <c r="H76" s="309">
        <f>+ROUND(F76*G76,0)</f>
        <v>0</v>
      </c>
      <c r="K76" s="305" t="s">
        <v>392</v>
      </c>
      <c r="L76" s="332" t="s">
        <v>393</v>
      </c>
      <c r="M76" s="307" t="s">
        <v>155</v>
      </c>
      <c r="N76" s="307">
        <v>11</v>
      </c>
      <c r="O76" s="308">
        <v>197300</v>
      </c>
      <c r="P76" s="310">
        <f>+ROUND(N76*O76,0)</f>
        <v>2170300</v>
      </c>
      <c r="Q76" s="180">
        <f t="shared" si="26"/>
        <v>1</v>
      </c>
      <c r="R76" s="180">
        <f t="shared" si="27"/>
        <v>1</v>
      </c>
      <c r="S76" s="180">
        <f t="shared" si="28"/>
        <v>1</v>
      </c>
      <c r="T76" s="180">
        <f t="shared" si="29"/>
        <v>1</v>
      </c>
      <c r="U76" s="264">
        <f t="shared" si="30"/>
        <v>1</v>
      </c>
      <c r="V76" s="264">
        <f t="shared" si="31"/>
        <v>1</v>
      </c>
      <c r="W76" s="264">
        <f t="shared" si="32"/>
        <v>1</v>
      </c>
      <c r="X76" s="257">
        <f t="shared" si="33"/>
        <v>2170300</v>
      </c>
      <c r="Y76" s="258">
        <f t="shared" si="34"/>
        <v>0</v>
      </c>
      <c r="AB76" s="305" t="s">
        <v>392</v>
      </c>
      <c r="AC76" s="332" t="s">
        <v>393</v>
      </c>
      <c r="AD76" s="307" t="s">
        <v>155</v>
      </c>
      <c r="AE76" s="307">
        <v>11</v>
      </c>
      <c r="AF76" s="308">
        <v>160000</v>
      </c>
      <c r="AG76" s="309">
        <f>+ROUND(AE76*AF76,0)</f>
        <v>1760000</v>
      </c>
      <c r="AH76" s="264">
        <f t="shared" si="35"/>
        <v>1</v>
      </c>
      <c r="AI76" s="264">
        <f t="shared" si="36"/>
        <v>1</v>
      </c>
      <c r="AJ76" s="264">
        <f t="shared" si="37"/>
        <v>1</v>
      </c>
      <c r="AK76" s="264">
        <f t="shared" si="38"/>
        <v>1</v>
      </c>
      <c r="AL76" s="264">
        <f t="shared" si="469"/>
        <v>1</v>
      </c>
      <c r="AM76" s="264">
        <f t="shared" si="470"/>
        <v>1</v>
      </c>
      <c r="AN76" s="264">
        <f t="shared" si="41"/>
        <v>1</v>
      </c>
      <c r="AO76" s="257">
        <f t="shared" si="42"/>
        <v>1760000</v>
      </c>
      <c r="AP76" s="258">
        <f t="shared" si="43"/>
        <v>0</v>
      </c>
      <c r="AS76" s="305" t="s">
        <v>392</v>
      </c>
      <c r="AT76" s="332" t="s">
        <v>393</v>
      </c>
      <c r="AU76" s="307" t="s">
        <v>155</v>
      </c>
      <c r="AV76" s="307">
        <v>11</v>
      </c>
      <c r="AW76" s="308">
        <v>92000</v>
      </c>
      <c r="AX76" s="309">
        <f>+ROUND(AV76*AW76,0)</f>
        <v>1012000</v>
      </c>
      <c r="AY76" s="264">
        <f t="shared" si="44"/>
        <v>1</v>
      </c>
      <c r="AZ76" s="264">
        <f t="shared" si="45"/>
        <v>1</v>
      </c>
      <c r="BA76" s="264">
        <f t="shared" si="46"/>
        <v>1</v>
      </c>
      <c r="BB76" s="264">
        <f t="shared" si="47"/>
        <v>1</v>
      </c>
      <c r="BC76" s="264">
        <f t="shared" si="471"/>
        <v>1</v>
      </c>
      <c r="BD76" s="264">
        <f t="shared" si="472"/>
        <v>1</v>
      </c>
      <c r="BE76" s="264">
        <f t="shared" si="50"/>
        <v>1</v>
      </c>
      <c r="BF76" s="257">
        <f t="shared" si="51"/>
        <v>1012000</v>
      </c>
      <c r="BG76" s="258">
        <f t="shared" si="52"/>
        <v>0</v>
      </c>
      <c r="BJ76" s="305" t="s">
        <v>392</v>
      </c>
      <c r="BK76" s="332" t="s">
        <v>393</v>
      </c>
      <c r="BL76" s="307" t="s">
        <v>155</v>
      </c>
      <c r="BM76" s="307">
        <v>11</v>
      </c>
      <c r="BN76" s="308">
        <v>196000</v>
      </c>
      <c r="BO76" s="309">
        <f>+ROUND(BM76*BN76,0)</f>
        <v>2156000</v>
      </c>
      <c r="BP76" s="264">
        <f t="shared" si="53"/>
        <v>1</v>
      </c>
      <c r="BQ76" s="264">
        <f t="shared" si="54"/>
        <v>1</v>
      </c>
      <c r="BR76" s="264">
        <f t="shared" si="55"/>
        <v>1</v>
      </c>
      <c r="BS76" s="264">
        <f t="shared" si="56"/>
        <v>1</v>
      </c>
      <c r="BT76" s="264">
        <f t="shared" si="473"/>
        <v>1</v>
      </c>
      <c r="BU76" s="264">
        <f t="shared" si="474"/>
        <v>1</v>
      </c>
      <c r="BV76" s="264">
        <f t="shared" si="475"/>
        <v>1</v>
      </c>
      <c r="BW76" s="257">
        <f t="shared" si="60"/>
        <v>2156000</v>
      </c>
      <c r="BX76" s="258">
        <f t="shared" si="61"/>
        <v>0</v>
      </c>
      <c r="CA76" s="305" t="s">
        <v>392</v>
      </c>
      <c r="CB76" s="332" t="s">
        <v>393</v>
      </c>
      <c r="CC76" s="307" t="s">
        <v>155</v>
      </c>
      <c r="CD76" s="307">
        <v>11</v>
      </c>
      <c r="CE76" s="308">
        <v>19750</v>
      </c>
      <c r="CF76" s="309">
        <f>+ROUND(CD76*CE76,0)</f>
        <v>217250</v>
      </c>
      <c r="CG76" s="264">
        <f t="shared" si="62"/>
        <v>1</v>
      </c>
      <c r="CH76" s="264">
        <f t="shared" si="63"/>
        <v>1</v>
      </c>
      <c r="CI76" s="264">
        <f t="shared" si="64"/>
        <v>1</v>
      </c>
      <c r="CJ76" s="264">
        <f t="shared" si="65"/>
        <v>1</v>
      </c>
      <c r="CK76" s="264">
        <f t="shared" si="476"/>
        <v>1</v>
      </c>
      <c r="CL76" s="264">
        <f t="shared" si="477"/>
        <v>1</v>
      </c>
      <c r="CM76" s="264">
        <f t="shared" si="478"/>
        <v>1</v>
      </c>
      <c r="CN76" s="257">
        <f t="shared" si="69"/>
        <v>217250</v>
      </c>
      <c r="CO76" s="258">
        <f t="shared" si="70"/>
        <v>0</v>
      </c>
      <c r="CR76" s="305" t="s">
        <v>392</v>
      </c>
      <c r="CS76" s="332" t="s">
        <v>393</v>
      </c>
      <c r="CT76" s="307" t="s">
        <v>155</v>
      </c>
      <c r="CU76" s="307">
        <v>11</v>
      </c>
      <c r="CV76" s="308">
        <v>115800</v>
      </c>
      <c r="CW76" s="309">
        <f>+ROUND(CU76*CV76,0)</f>
        <v>1273800</v>
      </c>
      <c r="CX76" s="264">
        <f t="shared" si="71"/>
        <v>1</v>
      </c>
      <c r="CY76" s="264">
        <f t="shared" si="72"/>
        <v>1</v>
      </c>
      <c r="CZ76" s="264">
        <f t="shared" si="73"/>
        <v>1</v>
      </c>
      <c r="DA76" s="264">
        <f t="shared" si="74"/>
        <v>1</v>
      </c>
      <c r="DB76" s="264">
        <f t="shared" si="479"/>
        <v>1</v>
      </c>
      <c r="DC76" s="264">
        <f t="shared" si="480"/>
        <v>1</v>
      </c>
      <c r="DD76" s="264">
        <f t="shared" si="481"/>
        <v>1</v>
      </c>
      <c r="DE76" s="257">
        <f t="shared" si="78"/>
        <v>1273800</v>
      </c>
      <c r="DF76" s="258">
        <f t="shared" si="79"/>
        <v>0</v>
      </c>
      <c r="DI76" s="311" t="s">
        <v>392</v>
      </c>
      <c r="DJ76" s="332" t="s">
        <v>393</v>
      </c>
      <c r="DK76" s="307" t="s">
        <v>155</v>
      </c>
      <c r="DL76" s="307">
        <v>11</v>
      </c>
      <c r="DM76" s="313">
        <v>175000</v>
      </c>
      <c r="DN76" s="309">
        <f t="shared" si="482"/>
        <v>1925000</v>
      </c>
      <c r="DO76" s="264">
        <f t="shared" si="80"/>
        <v>1</v>
      </c>
      <c r="DP76" s="264">
        <f t="shared" si="81"/>
        <v>1</v>
      </c>
      <c r="DQ76" s="264">
        <f t="shared" si="82"/>
        <v>1</v>
      </c>
      <c r="DR76" s="264">
        <f t="shared" si="83"/>
        <v>1</v>
      </c>
      <c r="DS76" s="264">
        <f t="shared" si="483"/>
        <v>1</v>
      </c>
      <c r="DT76" s="264">
        <f t="shared" si="484"/>
        <v>1</v>
      </c>
      <c r="DU76" s="264">
        <f t="shared" si="485"/>
        <v>1</v>
      </c>
      <c r="DV76" s="257">
        <f t="shared" si="87"/>
        <v>1925000</v>
      </c>
      <c r="DW76" s="258">
        <f t="shared" si="88"/>
        <v>0</v>
      </c>
      <c r="DZ76" s="305" t="s">
        <v>392</v>
      </c>
      <c r="EA76" s="332" t="s">
        <v>393</v>
      </c>
      <c r="EB76" s="307" t="s">
        <v>155</v>
      </c>
      <c r="EC76" s="307">
        <v>11</v>
      </c>
      <c r="ED76" s="308">
        <v>120000</v>
      </c>
      <c r="EE76" s="309">
        <f>+ROUND(EC76*ED76,0)</f>
        <v>1320000</v>
      </c>
      <c r="EF76" s="264">
        <f t="shared" si="89"/>
        <v>1</v>
      </c>
      <c r="EG76" s="264">
        <f t="shared" si="90"/>
        <v>1</v>
      </c>
      <c r="EH76" s="264">
        <f t="shared" si="91"/>
        <v>1</v>
      </c>
      <c r="EI76" s="264">
        <f t="shared" si="92"/>
        <v>1</v>
      </c>
      <c r="EJ76" s="264">
        <f t="shared" si="486"/>
        <v>1</v>
      </c>
      <c r="EK76" s="264">
        <f t="shared" si="487"/>
        <v>1</v>
      </c>
      <c r="EL76" s="264">
        <f t="shared" si="488"/>
        <v>1</v>
      </c>
      <c r="EM76" s="257">
        <f t="shared" si="96"/>
        <v>1320000</v>
      </c>
      <c r="EN76" s="258">
        <f t="shared" si="97"/>
        <v>0</v>
      </c>
      <c r="EQ76" s="305" t="s">
        <v>392</v>
      </c>
      <c r="ER76" s="332" t="s">
        <v>393</v>
      </c>
      <c r="ES76" s="307" t="s">
        <v>155</v>
      </c>
      <c r="ET76" s="307">
        <v>11</v>
      </c>
      <c r="EU76" s="308">
        <v>125000</v>
      </c>
      <c r="EV76" s="309">
        <f>+ROUND(ET76*EU76,0)</f>
        <v>1375000</v>
      </c>
      <c r="EW76" s="264">
        <f t="shared" si="98"/>
        <v>1</v>
      </c>
      <c r="EX76" s="264">
        <f t="shared" si="99"/>
        <v>1</v>
      </c>
      <c r="EY76" s="264">
        <f t="shared" si="100"/>
        <v>1</v>
      </c>
      <c r="EZ76" s="264">
        <f t="shared" si="101"/>
        <v>1</v>
      </c>
      <c r="FA76" s="264">
        <f t="shared" si="489"/>
        <v>1</v>
      </c>
      <c r="FB76" s="264">
        <f t="shared" si="490"/>
        <v>1</v>
      </c>
      <c r="FC76" s="264">
        <f t="shared" si="491"/>
        <v>1</v>
      </c>
      <c r="FD76" s="257">
        <f t="shared" si="105"/>
        <v>1375000</v>
      </c>
      <c r="FE76" s="258">
        <f t="shared" si="106"/>
        <v>0</v>
      </c>
      <c r="FH76" s="305" t="s">
        <v>392</v>
      </c>
      <c r="FI76" s="332" t="s">
        <v>393</v>
      </c>
      <c r="FJ76" s="307" t="s">
        <v>155</v>
      </c>
      <c r="FK76" s="307">
        <v>11</v>
      </c>
      <c r="FL76" s="308">
        <v>130000</v>
      </c>
      <c r="FM76" s="309">
        <f>+ROUND(FK76*FL76,0)</f>
        <v>1430000</v>
      </c>
      <c r="FN76" s="264">
        <f t="shared" si="107"/>
        <v>1</v>
      </c>
      <c r="FO76" s="264">
        <f t="shared" si="108"/>
        <v>1</v>
      </c>
      <c r="FP76" s="264">
        <f t="shared" si="109"/>
        <v>1</v>
      </c>
      <c r="FQ76" s="264">
        <f t="shared" si="110"/>
        <v>1</v>
      </c>
      <c r="FR76" s="264">
        <f t="shared" si="492"/>
        <v>1</v>
      </c>
      <c r="FS76" s="264">
        <f t="shared" si="493"/>
        <v>1</v>
      </c>
      <c r="FT76" s="264">
        <f t="shared" si="494"/>
        <v>1</v>
      </c>
      <c r="FU76" s="257">
        <f t="shared" si="114"/>
        <v>1430000</v>
      </c>
      <c r="FV76" s="258">
        <f t="shared" si="115"/>
        <v>0</v>
      </c>
      <c r="FY76" s="305" t="s">
        <v>392</v>
      </c>
      <c r="FZ76" s="332" t="s">
        <v>393</v>
      </c>
      <c r="GA76" s="307" t="s">
        <v>155</v>
      </c>
      <c r="GB76" s="307">
        <v>11</v>
      </c>
      <c r="GC76" s="308">
        <v>65000</v>
      </c>
      <c r="GD76" s="309">
        <f>+ROUND(GB76*GC76,0)</f>
        <v>715000</v>
      </c>
      <c r="GE76" s="264">
        <f t="shared" si="116"/>
        <v>1</v>
      </c>
      <c r="GF76" s="264">
        <f t="shared" si="117"/>
        <v>1</v>
      </c>
      <c r="GG76" s="264">
        <f t="shared" si="118"/>
        <v>1</v>
      </c>
      <c r="GH76" s="264">
        <f t="shared" si="119"/>
        <v>1</v>
      </c>
      <c r="GI76" s="264">
        <f t="shared" si="495"/>
        <v>1</v>
      </c>
      <c r="GJ76" s="264">
        <f t="shared" si="496"/>
        <v>1</v>
      </c>
      <c r="GK76" s="264">
        <f t="shared" si="497"/>
        <v>1</v>
      </c>
      <c r="GL76" s="257">
        <f t="shared" si="123"/>
        <v>715000</v>
      </c>
      <c r="GM76" s="258">
        <f t="shared" si="124"/>
        <v>0</v>
      </c>
      <c r="GP76" s="305" t="s">
        <v>392</v>
      </c>
      <c r="GQ76" s="332" t="s">
        <v>393</v>
      </c>
      <c r="GR76" s="307" t="s">
        <v>155</v>
      </c>
      <c r="GS76" s="307">
        <v>11</v>
      </c>
      <c r="GT76" s="308">
        <v>126500</v>
      </c>
      <c r="GU76" s="309">
        <f>+ROUND(GS76*GT76,0)</f>
        <v>1391500</v>
      </c>
      <c r="GV76" s="264">
        <f t="shared" si="125"/>
        <v>1</v>
      </c>
      <c r="GW76" s="264">
        <f t="shared" si="126"/>
        <v>1</v>
      </c>
      <c r="GX76" s="264">
        <f t="shared" si="127"/>
        <v>1</v>
      </c>
      <c r="GY76" s="264">
        <f t="shared" si="128"/>
        <v>1</v>
      </c>
      <c r="GZ76" s="264">
        <f t="shared" si="498"/>
        <v>1</v>
      </c>
      <c r="HA76" s="264">
        <f t="shared" si="499"/>
        <v>1</v>
      </c>
      <c r="HB76" s="264">
        <f t="shared" si="500"/>
        <v>1</v>
      </c>
      <c r="HC76" s="257">
        <f t="shared" si="132"/>
        <v>1391500</v>
      </c>
      <c r="HD76" s="258">
        <f t="shared" si="133"/>
        <v>0</v>
      </c>
      <c r="HG76" s="305" t="s">
        <v>392</v>
      </c>
      <c r="HH76" s="332" t="s">
        <v>393</v>
      </c>
      <c r="HI76" s="307" t="s">
        <v>155</v>
      </c>
      <c r="HJ76" s="307">
        <v>11</v>
      </c>
      <c r="HK76" s="308">
        <v>51300</v>
      </c>
      <c r="HL76" s="309">
        <f>+ROUND(HJ76*HK76,0)</f>
        <v>564300</v>
      </c>
      <c r="HM76" s="264">
        <f t="shared" si="134"/>
        <v>1</v>
      </c>
      <c r="HN76" s="264">
        <f t="shared" si="135"/>
        <v>1</v>
      </c>
      <c r="HO76" s="264">
        <f t="shared" si="136"/>
        <v>1</v>
      </c>
      <c r="HP76" s="264">
        <f t="shared" si="137"/>
        <v>1</v>
      </c>
      <c r="HQ76" s="264">
        <f t="shared" si="501"/>
        <v>1</v>
      </c>
      <c r="HR76" s="264">
        <f t="shared" si="502"/>
        <v>1</v>
      </c>
      <c r="HS76" s="264">
        <f t="shared" si="503"/>
        <v>1</v>
      </c>
      <c r="HT76" s="257">
        <f t="shared" si="141"/>
        <v>564300</v>
      </c>
      <c r="HU76" s="258">
        <f t="shared" si="142"/>
        <v>0</v>
      </c>
    </row>
    <row r="77" spans="3:229" ht="17.25" thickTop="1" thickBot="1">
      <c r="C77" s="334" t="s">
        <v>179</v>
      </c>
      <c r="D77" s="335" t="s">
        <v>394</v>
      </c>
      <c r="E77" s="334"/>
      <c r="F77" s="336"/>
      <c r="G77" s="337"/>
      <c r="H77" s="337">
        <f>SUM(H79:H145)</f>
        <v>0</v>
      </c>
      <c r="K77" s="334" t="s">
        <v>179</v>
      </c>
      <c r="L77" s="335" t="s">
        <v>394</v>
      </c>
      <c r="M77" s="334"/>
      <c r="N77" s="336"/>
      <c r="O77" s="336"/>
      <c r="P77" s="338">
        <f>SUM(P79:P145)</f>
        <v>80961100</v>
      </c>
      <c r="Q77" s="180">
        <f t="shared" ref="Q77:Q140" si="504">IF(EXACT(C77,K77),1,0)</f>
        <v>1</v>
      </c>
      <c r="R77" s="180">
        <f t="shared" ref="R77:R140" si="505">IF(EXACT(D77,L77),1,0)</f>
        <v>1</v>
      </c>
      <c r="S77" s="180">
        <f t="shared" ref="S77:V140" si="506">IF(EXACT(E77,M77),1,0)</f>
        <v>1</v>
      </c>
      <c r="T77" s="180">
        <f t="shared" si="506"/>
        <v>1</v>
      </c>
      <c r="U77" s="180">
        <f t="shared" si="506"/>
        <v>1</v>
      </c>
      <c r="V77" s="264">
        <f>IF(P77&lt;=0,0,1)</f>
        <v>1</v>
      </c>
      <c r="W77" s="264">
        <f t="shared" ref="W77:W140" si="507">PRODUCT(Q77:V77)</f>
        <v>1</v>
      </c>
      <c r="X77" s="257">
        <f t="shared" ref="X77:X140" si="508">ROUND(P77,0)</f>
        <v>80961100</v>
      </c>
      <c r="Y77" s="258">
        <f t="shared" ref="Y77:Y140" si="509">P77-X77</f>
        <v>0</v>
      </c>
      <c r="AB77" s="334" t="s">
        <v>179</v>
      </c>
      <c r="AC77" s="335" t="s">
        <v>394</v>
      </c>
      <c r="AD77" s="334"/>
      <c r="AE77" s="336"/>
      <c r="AF77" s="337"/>
      <c r="AG77" s="337">
        <f>SUM(AG79:AG145)</f>
        <v>91010500</v>
      </c>
      <c r="AH77" s="264">
        <f t="shared" ref="AH77:AH140" si="510">IF(EXACT(C77,AB77),1,0)</f>
        <v>1</v>
      </c>
      <c r="AI77" s="264">
        <f t="shared" ref="AI77:AI140" si="511">IF(EXACT(D77,AC77),1,0)</f>
        <v>1</v>
      </c>
      <c r="AJ77" s="264">
        <f t="shared" ref="AJ77:AJ140" si="512">IF(EXACT(E77,AD77),1,0)</f>
        <v>1</v>
      </c>
      <c r="AK77" s="264">
        <f t="shared" ref="AK77:AK140" si="513">IF(EXACT(F77,AE77),1,0)</f>
        <v>1</v>
      </c>
      <c r="AL77" s="180">
        <f t="shared" ref="AL77:AL79" si="514">IF(EXACT(X77,AF77),1,0)</f>
        <v>0</v>
      </c>
      <c r="AM77" s="264">
        <f>IF(AG77&lt;=0,0,1)</f>
        <v>1</v>
      </c>
      <c r="AN77" s="264">
        <f>PRODUCT(AH77:AK77)*AM77</f>
        <v>1</v>
      </c>
      <c r="AO77" s="257">
        <f t="shared" ref="AO77:AO140" si="515">ROUND(AG77,0)</f>
        <v>91010500</v>
      </c>
      <c r="AP77" s="258">
        <f t="shared" ref="AP77:AP140" si="516">AG77-AO77</f>
        <v>0</v>
      </c>
      <c r="AS77" s="334" t="s">
        <v>179</v>
      </c>
      <c r="AT77" s="335" t="s">
        <v>394</v>
      </c>
      <c r="AU77" s="334"/>
      <c r="AV77" s="336"/>
      <c r="AW77" s="337"/>
      <c r="AX77" s="337">
        <f>SUM(AX79:AX145)</f>
        <v>115554960</v>
      </c>
      <c r="AY77" s="264">
        <f t="shared" ref="AY77:AY140" si="517">IF(EXACT(C77,AS77),1,0)</f>
        <v>1</v>
      </c>
      <c r="AZ77" s="264">
        <f t="shared" ref="AZ77:AZ140" si="518">IF(EXACT(D77,AT77),1,0)</f>
        <v>1</v>
      </c>
      <c r="BA77" s="264">
        <f t="shared" ref="BA77:BA140" si="519">IF(EXACT(E77,AU77),1,0)</f>
        <v>1</v>
      </c>
      <c r="BB77" s="264">
        <f t="shared" ref="BB77:BB140" si="520">IF(EXACT(F77,AV77),1,0)</f>
        <v>1</v>
      </c>
      <c r="BC77" s="180">
        <f t="shared" ref="BC77:BC79" si="521">IF(EXACT(AO77,AW77),1,0)</f>
        <v>0</v>
      </c>
      <c r="BD77" s="264">
        <f>IF(AX77&lt;=0,0,1)</f>
        <v>1</v>
      </c>
      <c r="BE77" s="264">
        <f>PRODUCT(AY77:BB77)*BD77</f>
        <v>1</v>
      </c>
      <c r="BF77" s="257">
        <f t="shared" ref="BF77:BF140" si="522">ROUND(AX77,0)</f>
        <v>115554960</v>
      </c>
      <c r="BG77" s="258">
        <f t="shared" ref="BG77:BG140" si="523">AX77-BF77</f>
        <v>0</v>
      </c>
      <c r="BJ77" s="334" t="s">
        <v>179</v>
      </c>
      <c r="BK77" s="335" t="s">
        <v>394</v>
      </c>
      <c r="BL77" s="334"/>
      <c r="BM77" s="336"/>
      <c r="BN77" s="334"/>
      <c r="BO77" s="337">
        <f>SUM(BO79:BO145)</f>
        <v>79837883</v>
      </c>
      <c r="BP77" s="264">
        <f t="shared" ref="BP77:BP140" si="524">IF(EXACT(C77,BJ77),1,0)</f>
        <v>1</v>
      </c>
      <c r="BQ77" s="264">
        <f t="shared" ref="BQ77:BQ140" si="525">IF(EXACT(D77,BK77),1,0)</f>
        <v>1</v>
      </c>
      <c r="BR77" s="264">
        <f t="shared" ref="BR77:BR140" si="526">IF(EXACT(E77,BL77),1,0)</f>
        <v>1</v>
      </c>
      <c r="BS77" s="264">
        <f t="shared" ref="BS77:BS140" si="527">IF(EXACT(F77,BM77),1,0)</f>
        <v>1</v>
      </c>
      <c r="BT77" s="180">
        <f t="shared" ref="BT77:BT79" si="528">IF(EXACT(BF77,BN77),1,0)</f>
        <v>0</v>
      </c>
      <c r="BU77" s="264">
        <f>IF(BO77&lt;=0,0,1)</f>
        <v>1</v>
      </c>
      <c r="BV77" s="264">
        <f>PRODUCT(BP77:BS77)*BU77</f>
        <v>1</v>
      </c>
      <c r="BW77" s="257">
        <f t="shared" ref="BW77:BW140" si="529">ROUND(BO77,0)</f>
        <v>79837883</v>
      </c>
      <c r="BX77" s="258">
        <f t="shared" ref="BX77:BX140" si="530">BO77-BW77</f>
        <v>0</v>
      </c>
      <c r="CA77" s="334" t="s">
        <v>179</v>
      </c>
      <c r="CB77" s="339" t="s">
        <v>394</v>
      </c>
      <c r="CC77" s="334"/>
      <c r="CD77" s="336"/>
      <c r="CE77" s="337"/>
      <c r="CF77" s="337">
        <f>SUM(CF79:CF145)</f>
        <v>66935788</v>
      </c>
      <c r="CG77" s="264">
        <f t="shared" ref="CG77:CG140" si="531">IF(EXACT(C77,CA77),1,0)</f>
        <v>1</v>
      </c>
      <c r="CH77" s="264">
        <f t="shared" ref="CH77:CH140" si="532">IF(EXACT(D77,CB77),1,0)</f>
        <v>1</v>
      </c>
      <c r="CI77" s="264">
        <f t="shared" ref="CI77:CI140" si="533">IF(EXACT(E77,CC77),1,0)</f>
        <v>1</v>
      </c>
      <c r="CJ77" s="264">
        <f t="shared" ref="CJ77:CJ140" si="534">IF(EXACT(F77,CD77),1,0)</f>
        <v>1</v>
      </c>
      <c r="CK77" s="180">
        <f t="shared" ref="CK77:CK79" si="535">IF(EXACT(BW77,CE77),1,0)</f>
        <v>0</v>
      </c>
      <c r="CL77" s="264">
        <f>IF(CF77&lt;=0,0,1)</f>
        <v>1</v>
      </c>
      <c r="CM77" s="264">
        <f>PRODUCT(CG77:CJ77)*CL77</f>
        <v>1</v>
      </c>
      <c r="CN77" s="257">
        <f t="shared" ref="CN77:CN140" si="536">ROUND(CF77,0)</f>
        <v>66935788</v>
      </c>
      <c r="CO77" s="258">
        <f t="shared" ref="CO77:CO140" si="537">CF77-CN77</f>
        <v>0</v>
      </c>
      <c r="CR77" s="334" t="s">
        <v>179</v>
      </c>
      <c r="CS77" s="335" t="s">
        <v>394</v>
      </c>
      <c r="CT77" s="334"/>
      <c r="CU77" s="336"/>
      <c r="CV77" s="337"/>
      <c r="CW77" s="337">
        <f>SUM(CW79:CW145)</f>
        <v>88439500</v>
      </c>
      <c r="CX77" s="264">
        <f t="shared" ref="CX77:CX140" si="538">IF(EXACT(C77,CR77),1,0)</f>
        <v>1</v>
      </c>
      <c r="CY77" s="264">
        <f t="shared" ref="CY77:CY140" si="539">IF(EXACT(D77,CS77),1,0)</f>
        <v>1</v>
      </c>
      <c r="CZ77" s="264">
        <f t="shared" ref="CZ77:CZ140" si="540">IF(EXACT(E77,CT77),1,0)</f>
        <v>1</v>
      </c>
      <c r="DA77" s="264">
        <f t="shared" ref="DA77:DA140" si="541">IF(EXACT(F77,CU77),1,0)</f>
        <v>1</v>
      </c>
      <c r="DB77" s="180">
        <f t="shared" ref="DB77:DB79" si="542">IF(EXACT(CN77,CV77),1,0)</f>
        <v>0</v>
      </c>
      <c r="DC77" s="264">
        <f>IF(CW77&lt;=0,0,1)</f>
        <v>1</v>
      </c>
      <c r="DD77" s="264">
        <f>PRODUCT(CX77:DA77)*DC77</f>
        <v>1</v>
      </c>
      <c r="DE77" s="257">
        <f t="shared" ref="DE77:DE140" si="543">ROUND(CW77,0)</f>
        <v>88439500</v>
      </c>
      <c r="DF77" s="258">
        <f t="shared" ref="DF77:DF140" si="544">CW77-DE77</f>
        <v>0</v>
      </c>
      <c r="DI77" s="340" t="s">
        <v>179</v>
      </c>
      <c r="DJ77" s="341" t="s">
        <v>394</v>
      </c>
      <c r="DK77" s="340"/>
      <c r="DL77" s="342"/>
      <c r="DM77" s="343"/>
      <c r="DN77" s="343">
        <f>SUM(DN79:DN145)</f>
        <v>100639200</v>
      </c>
      <c r="DO77" s="264">
        <f t="shared" ref="DO77:DO140" si="545">IF(EXACT(C77,DI77),1,0)</f>
        <v>1</v>
      </c>
      <c r="DP77" s="264">
        <f t="shared" ref="DP77:DP140" si="546">IF(EXACT(D77,DJ77),1,0)</f>
        <v>1</v>
      </c>
      <c r="DQ77" s="264">
        <f t="shared" ref="DQ77:DQ140" si="547">IF(EXACT(E77,DK77),1,0)</f>
        <v>1</v>
      </c>
      <c r="DR77" s="264">
        <f t="shared" ref="DR77:DR140" si="548">IF(EXACT(F77,DL77),1,0)</f>
        <v>1</v>
      </c>
      <c r="DS77" s="180">
        <f t="shared" ref="DS77:DS79" si="549">IF(EXACT(DE77,DM77),1,0)</f>
        <v>0</v>
      </c>
      <c r="DT77" s="264">
        <f>IF(DN77&lt;=0,0,1)</f>
        <v>1</v>
      </c>
      <c r="DU77" s="264">
        <f>PRODUCT(DO77:DR77)*DT77</f>
        <v>1</v>
      </c>
      <c r="DV77" s="257">
        <f t="shared" ref="DV77:DV140" si="550">ROUND(DN77,0)</f>
        <v>100639200</v>
      </c>
      <c r="DW77" s="258">
        <f t="shared" ref="DW77:DW140" si="551">DN77-DV77</f>
        <v>0</v>
      </c>
      <c r="DZ77" s="334" t="s">
        <v>179</v>
      </c>
      <c r="EA77" s="335" t="s">
        <v>394</v>
      </c>
      <c r="EB77" s="334"/>
      <c r="EC77" s="336"/>
      <c r="ED77" s="337"/>
      <c r="EE77" s="337">
        <f>SUM(EE79:EE145)</f>
        <v>72871000</v>
      </c>
      <c r="EF77" s="264">
        <f t="shared" ref="EF77:EF140" si="552">IF(EXACT(C77,DZ77),1,0)</f>
        <v>1</v>
      </c>
      <c r="EG77" s="264">
        <f t="shared" ref="EG77:EG140" si="553">IF(EXACT(D77,EA77),1,0)</f>
        <v>1</v>
      </c>
      <c r="EH77" s="264">
        <f t="shared" ref="EH77:EH140" si="554">IF(EXACT(E77,EB77),1,0)</f>
        <v>1</v>
      </c>
      <c r="EI77" s="264">
        <f t="shared" ref="EI77:EI140" si="555">IF(EXACT(F77,EC77),1,0)</f>
        <v>1</v>
      </c>
      <c r="EJ77" s="180">
        <f t="shared" ref="EJ77:EJ79" si="556">IF(EXACT(DV77,ED77),1,0)</f>
        <v>0</v>
      </c>
      <c r="EK77" s="264">
        <f>IF(EE77&lt;=0,0,1)</f>
        <v>1</v>
      </c>
      <c r="EL77" s="264">
        <f>PRODUCT(EF77:EI77)*EK77</f>
        <v>1</v>
      </c>
      <c r="EM77" s="257">
        <f t="shared" ref="EM77:EM140" si="557">ROUND(EE77,0)</f>
        <v>72871000</v>
      </c>
      <c r="EN77" s="258">
        <f t="shared" ref="EN77:EN140" si="558">EE77-EM77</f>
        <v>0</v>
      </c>
      <c r="EQ77" s="334" t="s">
        <v>179</v>
      </c>
      <c r="ER77" s="335" t="s">
        <v>394</v>
      </c>
      <c r="ES77" s="334"/>
      <c r="ET77" s="336"/>
      <c r="EU77" s="337"/>
      <c r="EV77" s="337">
        <f>SUM(EV79:EV145)</f>
        <v>83098300</v>
      </c>
      <c r="EW77" s="264">
        <f t="shared" ref="EW77:EW140" si="559">IF(EXACT(C77,EQ77),1,0)</f>
        <v>1</v>
      </c>
      <c r="EX77" s="264">
        <f t="shared" ref="EX77:EX140" si="560">IF(EXACT(D77,ER77),1,0)</f>
        <v>1</v>
      </c>
      <c r="EY77" s="264">
        <f t="shared" ref="EY77:EY140" si="561">IF(EXACT(E77,ES77),1,0)</f>
        <v>1</v>
      </c>
      <c r="EZ77" s="264">
        <f t="shared" ref="EZ77:EZ140" si="562">IF(EXACT(F77,ET77),1,0)</f>
        <v>1</v>
      </c>
      <c r="FA77" s="180">
        <f t="shared" ref="FA77:FA79" si="563">IF(EXACT(EM77,EU77),1,0)</f>
        <v>0</v>
      </c>
      <c r="FB77" s="264">
        <f>IF(EV77&lt;=0,0,1)</f>
        <v>1</v>
      </c>
      <c r="FC77" s="264">
        <f>PRODUCT(EW77:EZ77)*FB77</f>
        <v>1</v>
      </c>
      <c r="FD77" s="257">
        <f t="shared" ref="FD77:FD140" si="564">ROUND(EV77,0)</f>
        <v>83098300</v>
      </c>
      <c r="FE77" s="258">
        <f t="shared" ref="FE77:FE140" si="565">EV77-FD77</f>
        <v>0</v>
      </c>
      <c r="FH77" s="334" t="s">
        <v>179</v>
      </c>
      <c r="FI77" s="335" t="s">
        <v>394</v>
      </c>
      <c r="FJ77" s="334"/>
      <c r="FK77" s="336"/>
      <c r="FL77" s="337"/>
      <c r="FM77" s="337">
        <f>SUM(FM79:FM145)</f>
        <v>79687400</v>
      </c>
      <c r="FN77" s="264">
        <f t="shared" ref="FN77:FN140" si="566">IF(EXACT(C77,FH77),1,0)</f>
        <v>1</v>
      </c>
      <c r="FO77" s="264">
        <f t="shared" ref="FO77:FO140" si="567">IF(EXACT(D77,FI77),1,0)</f>
        <v>1</v>
      </c>
      <c r="FP77" s="264">
        <f t="shared" ref="FP77:FP140" si="568">IF(EXACT(E77,FJ77),1,0)</f>
        <v>1</v>
      </c>
      <c r="FQ77" s="264">
        <f t="shared" ref="FQ77:FQ140" si="569">IF(EXACT(F77,FK77),1,0)</f>
        <v>1</v>
      </c>
      <c r="FR77" s="180">
        <f t="shared" ref="FR77:FR79" si="570">IF(EXACT(FD77,FL77),1,0)</f>
        <v>0</v>
      </c>
      <c r="FS77" s="264">
        <f>IF(FM77&lt;=0,0,1)</f>
        <v>1</v>
      </c>
      <c r="FT77" s="264">
        <f>PRODUCT(FN77:FQ77)*FS77</f>
        <v>1</v>
      </c>
      <c r="FU77" s="257">
        <f t="shared" ref="FU77:FU140" si="571">ROUND(FM77,0)</f>
        <v>79687400</v>
      </c>
      <c r="FV77" s="258">
        <f t="shared" ref="FV77:FV140" si="572">FM77-FU77</f>
        <v>0</v>
      </c>
      <c r="FY77" s="334" t="s">
        <v>179</v>
      </c>
      <c r="FZ77" s="335" t="s">
        <v>394</v>
      </c>
      <c r="GA77" s="334"/>
      <c r="GB77" s="336"/>
      <c r="GC77" s="337"/>
      <c r="GD77" s="337">
        <f>SUM(GD79:GD145)</f>
        <v>80562356</v>
      </c>
      <c r="GE77" s="264">
        <f t="shared" ref="GE77:GE140" si="573">IF(EXACT(C77,FY77),1,0)</f>
        <v>1</v>
      </c>
      <c r="GF77" s="264">
        <f t="shared" ref="GF77:GF140" si="574">IF(EXACT(D77,FZ77),1,0)</f>
        <v>1</v>
      </c>
      <c r="GG77" s="264">
        <f t="shared" ref="GG77:GG140" si="575">IF(EXACT(E77,GA77),1,0)</f>
        <v>1</v>
      </c>
      <c r="GH77" s="264">
        <f t="shared" ref="GH77:GH140" si="576">IF(EXACT(F77,GB77),1,0)</f>
        <v>1</v>
      </c>
      <c r="GI77" s="180">
        <f t="shared" ref="GI77:GI79" si="577">IF(EXACT(FU77,GC77),1,0)</f>
        <v>0</v>
      </c>
      <c r="GJ77" s="264">
        <f>IF(GD77&lt;=0,0,1)</f>
        <v>1</v>
      </c>
      <c r="GK77" s="264">
        <f>PRODUCT(GE77:GH77)*GJ77</f>
        <v>1</v>
      </c>
      <c r="GL77" s="257">
        <f t="shared" ref="GL77:GL140" si="578">ROUND(GD77,0)</f>
        <v>80562356</v>
      </c>
      <c r="GM77" s="258">
        <f t="shared" ref="GM77:GM140" si="579">GD77-GL77</f>
        <v>0</v>
      </c>
      <c r="GP77" s="334" t="s">
        <v>179</v>
      </c>
      <c r="GQ77" s="335" t="s">
        <v>394</v>
      </c>
      <c r="GR77" s="334"/>
      <c r="GS77" s="336"/>
      <c r="GT77" s="337"/>
      <c r="GU77" s="337">
        <f>SUM(GU79:GU145)</f>
        <v>78376900</v>
      </c>
      <c r="GV77" s="264">
        <f t="shared" ref="GV77:GV140" si="580">IF(EXACT(C77,GP77),1,0)</f>
        <v>1</v>
      </c>
      <c r="GW77" s="264">
        <f t="shared" ref="GW77:GW140" si="581">IF(EXACT(D77,GQ77),1,0)</f>
        <v>1</v>
      </c>
      <c r="GX77" s="264">
        <f t="shared" ref="GX77:GX140" si="582">IF(EXACT(E77,GR77),1,0)</f>
        <v>1</v>
      </c>
      <c r="GY77" s="264">
        <f t="shared" ref="GY77:GY140" si="583">IF(EXACT(F77,GS77),1,0)</f>
        <v>1</v>
      </c>
      <c r="GZ77" s="180">
        <f t="shared" ref="GZ77:GZ79" si="584">IF(EXACT(GL77,GT77),1,0)</f>
        <v>0</v>
      </c>
      <c r="HA77" s="264">
        <f>IF(GU77&lt;=0,0,1)</f>
        <v>1</v>
      </c>
      <c r="HB77" s="264">
        <f>PRODUCT(GV77:GY77)*HA77</f>
        <v>1</v>
      </c>
      <c r="HC77" s="257">
        <f t="shared" ref="HC77:HC140" si="585">ROUND(GU77,0)</f>
        <v>78376900</v>
      </c>
      <c r="HD77" s="258">
        <f t="shared" ref="HD77:HD140" si="586">GU77-HC77</f>
        <v>0</v>
      </c>
      <c r="HG77" s="334" t="s">
        <v>179</v>
      </c>
      <c r="HH77" s="335" t="s">
        <v>394</v>
      </c>
      <c r="HI77" s="334"/>
      <c r="HJ77" s="336"/>
      <c r="HK77" s="337"/>
      <c r="HL77" s="337">
        <f>SUM(HL79:HL145)</f>
        <v>128634011</v>
      </c>
      <c r="HM77" s="264">
        <f t="shared" ref="HM77:HM140" si="587">IF(EXACT(C77,HG77),1,0)</f>
        <v>1</v>
      </c>
      <c r="HN77" s="264">
        <f t="shared" ref="HN77:HN140" si="588">IF(EXACT(D77,HH77),1,0)</f>
        <v>1</v>
      </c>
      <c r="HO77" s="264">
        <f t="shared" ref="HO77:HO140" si="589">IF(EXACT(E77,HI77),1,0)</f>
        <v>1</v>
      </c>
      <c r="HP77" s="264">
        <f t="shared" ref="HP77:HP140" si="590">IF(EXACT(F77,HJ77),1,0)</f>
        <v>1</v>
      </c>
      <c r="HQ77" s="180">
        <f t="shared" ref="HQ77:HQ79" si="591">IF(EXACT(HC77,HK77),1,0)</f>
        <v>0</v>
      </c>
      <c r="HR77" s="264">
        <f>IF(HL77&lt;=0,0,1)</f>
        <v>1</v>
      </c>
      <c r="HS77" s="264">
        <f>PRODUCT(HM77:HP77)*HR77</f>
        <v>1</v>
      </c>
      <c r="HT77" s="257">
        <f t="shared" ref="HT77:HT140" si="592">ROUND(HL77,0)</f>
        <v>128634011</v>
      </c>
      <c r="HU77" s="258">
        <f t="shared" ref="HU77:HU140" si="593">HL77-HT77</f>
        <v>0</v>
      </c>
    </row>
    <row r="78" spans="3:229" ht="17.25" outlineLevel="1" thickTop="1">
      <c r="C78" s="320" t="s">
        <v>131</v>
      </c>
      <c r="D78" s="298" t="s">
        <v>395</v>
      </c>
      <c r="E78" s="321"/>
      <c r="F78" s="322"/>
      <c r="G78" s="323"/>
      <c r="H78" s="324"/>
      <c r="K78" s="320" t="s">
        <v>131</v>
      </c>
      <c r="L78" s="298" t="s">
        <v>395</v>
      </c>
      <c r="M78" s="321"/>
      <c r="N78" s="322"/>
      <c r="O78" s="322"/>
      <c r="P78" s="325"/>
      <c r="Q78" s="180">
        <f t="shared" si="504"/>
        <v>1</v>
      </c>
      <c r="R78" s="180">
        <f t="shared" si="505"/>
        <v>1</v>
      </c>
      <c r="S78" s="180">
        <f t="shared" si="506"/>
        <v>1</v>
      </c>
      <c r="T78" s="180">
        <f t="shared" si="506"/>
        <v>1</v>
      </c>
      <c r="U78" s="180">
        <f t="shared" si="506"/>
        <v>1</v>
      </c>
      <c r="V78" s="180">
        <f t="shared" si="506"/>
        <v>1</v>
      </c>
      <c r="W78" s="264">
        <f t="shared" si="507"/>
        <v>1</v>
      </c>
      <c r="X78" s="257">
        <f t="shared" si="508"/>
        <v>0</v>
      </c>
      <c r="Y78" s="258">
        <f t="shared" si="509"/>
        <v>0</v>
      </c>
      <c r="AB78" s="320" t="s">
        <v>131</v>
      </c>
      <c r="AC78" s="298" t="s">
        <v>395</v>
      </c>
      <c r="AD78" s="321"/>
      <c r="AE78" s="322"/>
      <c r="AF78" s="323"/>
      <c r="AG78" s="324"/>
      <c r="AH78" s="264">
        <f t="shared" si="510"/>
        <v>1</v>
      </c>
      <c r="AI78" s="264">
        <f t="shared" si="511"/>
        <v>1</v>
      </c>
      <c r="AJ78" s="264">
        <f t="shared" si="512"/>
        <v>1</v>
      </c>
      <c r="AK78" s="264">
        <f t="shared" si="513"/>
        <v>1</v>
      </c>
      <c r="AL78" s="180">
        <f t="shared" si="514"/>
        <v>0</v>
      </c>
      <c r="AM78" s="180">
        <f t="shared" ref="AM78:AM79" si="594">IF(EXACT(Y78,AG78),1,0)</f>
        <v>0</v>
      </c>
      <c r="AN78" s="264">
        <f>PRODUCT(AH78:AK78)</f>
        <v>1</v>
      </c>
      <c r="AO78" s="257">
        <f t="shared" si="515"/>
        <v>0</v>
      </c>
      <c r="AP78" s="258">
        <f t="shared" si="516"/>
        <v>0</v>
      </c>
      <c r="AS78" s="320" t="s">
        <v>131</v>
      </c>
      <c r="AT78" s="298" t="s">
        <v>395</v>
      </c>
      <c r="AU78" s="321"/>
      <c r="AV78" s="322"/>
      <c r="AW78" s="323"/>
      <c r="AX78" s="324"/>
      <c r="AY78" s="264">
        <f t="shared" si="517"/>
        <v>1</v>
      </c>
      <c r="AZ78" s="264">
        <f t="shared" si="518"/>
        <v>1</v>
      </c>
      <c r="BA78" s="264">
        <f t="shared" si="519"/>
        <v>1</v>
      </c>
      <c r="BB78" s="264">
        <f t="shared" si="520"/>
        <v>1</v>
      </c>
      <c r="BC78" s="180">
        <f t="shared" si="521"/>
        <v>0</v>
      </c>
      <c r="BD78" s="180">
        <f t="shared" ref="BD78:BD79" si="595">IF(EXACT(AP78,AX78),1,0)</f>
        <v>0</v>
      </c>
      <c r="BE78" s="264">
        <f>PRODUCT(AY78:BB78)</f>
        <v>1</v>
      </c>
      <c r="BF78" s="257">
        <f t="shared" si="522"/>
        <v>0</v>
      </c>
      <c r="BG78" s="258">
        <f t="shared" si="523"/>
        <v>0</v>
      </c>
      <c r="BJ78" s="320" t="s">
        <v>131</v>
      </c>
      <c r="BK78" s="298" t="s">
        <v>395</v>
      </c>
      <c r="BL78" s="321"/>
      <c r="BM78" s="322"/>
      <c r="BN78" s="321"/>
      <c r="BO78" s="324"/>
      <c r="BP78" s="264">
        <f t="shared" si="524"/>
        <v>1</v>
      </c>
      <c r="BQ78" s="264">
        <f t="shared" si="525"/>
        <v>1</v>
      </c>
      <c r="BR78" s="264">
        <f t="shared" si="526"/>
        <v>1</v>
      </c>
      <c r="BS78" s="264">
        <f t="shared" si="527"/>
        <v>1</v>
      </c>
      <c r="BT78" s="180">
        <f t="shared" si="528"/>
        <v>0</v>
      </c>
      <c r="BU78" s="180">
        <f t="shared" ref="BU78:BU79" si="596">IF(EXACT(BG78,BO78),1,0)</f>
        <v>0</v>
      </c>
      <c r="BV78" s="264">
        <f>PRODUCT(BP78:BS78)</f>
        <v>1</v>
      </c>
      <c r="BW78" s="257">
        <f t="shared" si="529"/>
        <v>0</v>
      </c>
      <c r="BX78" s="258">
        <f t="shared" si="530"/>
        <v>0</v>
      </c>
      <c r="CA78" s="320" t="s">
        <v>131</v>
      </c>
      <c r="CB78" s="304" t="s">
        <v>395</v>
      </c>
      <c r="CC78" s="321"/>
      <c r="CD78" s="322"/>
      <c r="CE78" s="323"/>
      <c r="CF78" s="324"/>
      <c r="CG78" s="264">
        <f t="shared" si="531"/>
        <v>1</v>
      </c>
      <c r="CH78" s="264">
        <f t="shared" si="532"/>
        <v>1</v>
      </c>
      <c r="CI78" s="264">
        <f t="shared" si="533"/>
        <v>1</v>
      </c>
      <c r="CJ78" s="264">
        <f t="shared" si="534"/>
        <v>1</v>
      </c>
      <c r="CK78" s="180">
        <f t="shared" si="535"/>
        <v>0</v>
      </c>
      <c r="CL78" s="180">
        <f t="shared" ref="CL78:CL79" si="597">IF(EXACT(BX78,CF78),1,0)</f>
        <v>0</v>
      </c>
      <c r="CM78" s="264">
        <f>PRODUCT(CG78:CJ78)</f>
        <v>1</v>
      </c>
      <c r="CN78" s="257">
        <f t="shared" si="536"/>
        <v>0</v>
      </c>
      <c r="CO78" s="258">
        <f t="shared" si="537"/>
        <v>0</v>
      </c>
      <c r="CR78" s="320" t="s">
        <v>131</v>
      </c>
      <c r="CS78" s="298" t="s">
        <v>395</v>
      </c>
      <c r="CT78" s="321"/>
      <c r="CU78" s="322"/>
      <c r="CV78" s="323"/>
      <c r="CW78" s="324"/>
      <c r="CX78" s="264">
        <f t="shared" si="538"/>
        <v>1</v>
      </c>
      <c r="CY78" s="264">
        <f t="shared" si="539"/>
        <v>1</v>
      </c>
      <c r="CZ78" s="264">
        <f t="shared" si="540"/>
        <v>1</v>
      </c>
      <c r="DA78" s="264">
        <f t="shared" si="541"/>
        <v>1</v>
      </c>
      <c r="DB78" s="180">
        <f t="shared" si="542"/>
        <v>0</v>
      </c>
      <c r="DC78" s="180">
        <f t="shared" ref="DC78:DC79" si="598">IF(EXACT(CO78,CW78),1,0)</f>
        <v>0</v>
      </c>
      <c r="DD78" s="264">
        <f>PRODUCT(CX78:DA78)</f>
        <v>1</v>
      </c>
      <c r="DE78" s="257">
        <f t="shared" si="543"/>
        <v>0</v>
      </c>
      <c r="DF78" s="258">
        <f t="shared" si="544"/>
        <v>0</v>
      </c>
      <c r="DI78" s="326" t="s">
        <v>131</v>
      </c>
      <c r="DJ78" s="327" t="s">
        <v>395</v>
      </c>
      <c r="DK78" s="328"/>
      <c r="DL78" s="329"/>
      <c r="DM78" s="330"/>
      <c r="DN78" s="331"/>
      <c r="DO78" s="264">
        <f t="shared" si="545"/>
        <v>1</v>
      </c>
      <c r="DP78" s="264">
        <f t="shared" si="546"/>
        <v>1</v>
      </c>
      <c r="DQ78" s="264">
        <f t="shared" si="547"/>
        <v>1</v>
      </c>
      <c r="DR78" s="264">
        <f t="shared" si="548"/>
        <v>1</v>
      </c>
      <c r="DS78" s="180">
        <f t="shared" si="549"/>
        <v>0</v>
      </c>
      <c r="DT78" s="180">
        <f t="shared" ref="DT78:DT79" si="599">IF(EXACT(DF78,DN78),1,0)</f>
        <v>0</v>
      </c>
      <c r="DU78" s="264">
        <f>PRODUCT(DO78:DR78)</f>
        <v>1</v>
      </c>
      <c r="DV78" s="257">
        <f t="shared" si="550"/>
        <v>0</v>
      </c>
      <c r="DW78" s="258">
        <f t="shared" si="551"/>
        <v>0</v>
      </c>
      <c r="DZ78" s="320" t="s">
        <v>131</v>
      </c>
      <c r="EA78" s="298" t="s">
        <v>395</v>
      </c>
      <c r="EB78" s="321"/>
      <c r="EC78" s="322"/>
      <c r="ED78" s="323"/>
      <c r="EE78" s="324"/>
      <c r="EF78" s="264">
        <f t="shared" si="552"/>
        <v>1</v>
      </c>
      <c r="EG78" s="264">
        <f t="shared" si="553"/>
        <v>1</v>
      </c>
      <c r="EH78" s="264">
        <f t="shared" si="554"/>
        <v>1</v>
      </c>
      <c r="EI78" s="264">
        <f t="shared" si="555"/>
        <v>1</v>
      </c>
      <c r="EJ78" s="180">
        <f t="shared" si="556"/>
        <v>0</v>
      </c>
      <c r="EK78" s="180">
        <f t="shared" ref="EK78:EK79" si="600">IF(EXACT(DW78,EE78),1,0)</f>
        <v>0</v>
      </c>
      <c r="EL78" s="264">
        <f>PRODUCT(EF78:EI78)</f>
        <v>1</v>
      </c>
      <c r="EM78" s="257">
        <f t="shared" si="557"/>
        <v>0</v>
      </c>
      <c r="EN78" s="258">
        <f t="shared" si="558"/>
        <v>0</v>
      </c>
      <c r="EQ78" s="320" t="s">
        <v>131</v>
      </c>
      <c r="ER78" s="298" t="s">
        <v>395</v>
      </c>
      <c r="ES78" s="321"/>
      <c r="ET78" s="322"/>
      <c r="EU78" s="323"/>
      <c r="EV78" s="324"/>
      <c r="EW78" s="264">
        <f t="shared" si="559"/>
        <v>1</v>
      </c>
      <c r="EX78" s="264">
        <f t="shared" si="560"/>
        <v>1</v>
      </c>
      <c r="EY78" s="264">
        <f t="shared" si="561"/>
        <v>1</v>
      </c>
      <c r="EZ78" s="264">
        <f t="shared" si="562"/>
        <v>1</v>
      </c>
      <c r="FA78" s="180">
        <f t="shared" si="563"/>
        <v>0</v>
      </c>
      <c r="FB78" s="180">
        <f t="shared" ref="FB78:FB79" si="601">IF(EXACT(EN78,EV78),1,0)</f>
        <v>0</v>
      </c>
      <c r="FC78" s="264">
        <f>PRODUCT(EW78:EZ78)</f>
        <v>1</v>
      </c>
      <c r="FD78" s="257">
        <f t="shared" si="564"/>
        <v>0</v>
      </c>
      <c r="FE78" s="258">
        <f t="shared" si="565"/>
        <v>0</v>
      </c>
      <c r="FH78" s="320" t="s">
        <v>131</v>
      </c>
      <c r="FI78" s="298" t="s">
        <v>395</v>
      </c>
      <c r="FJ78" s="321"/>
      <c r="FK78" s="322"/>
      <c r="FL78" s="323"/>
      <c r="FM78" s="324"/>
      <c r="FN78" s="264">
        <f t="shared" si="566"/>
        <v>1</v>
      </c>
      <c r="FO78" s="264">
        <f t="shared" si="567"/>
        <v>1</v>
      </c>
      <c r="FP78" s="264">
        <f t="shared" si="568"/>
        <v>1</v>
      </c>
      <c r="FQ78" s="264">
        <f t="shared" si="569"/>
        <v>1</v>
      </c>
      <c r="FR78" s="180">
        <f t="shared" si="570"/>
        <v>0</v>
      </c>
      <c r="FS78" s="180">
        <f t="shared" ref="FS78:FS79" si="602">IF(EXACT(FE78,FM78),1,0)</f>
        <v>0</v>
      </c>
      <c r="FT78" s="264">
        <f>PRODUCT(FN78:FQ78)</f>
        <v>1</v>
      </c>
      <c r="FU78" s="257">
        <f t="shared" si="571"/>
        <v>0</v>
      </c>
      <c r="FV78" s="258">
        <f t="shared" si="572"/>
        <v>0</v>
      </c>
      <c r="FY78" s="320" t="s">
        <v>131</v>
      </c>
      <c r="FZ78" s="298" t="s">
        <v>395</v>
      </c>
      <c r="GA78" s="321"/>
      <c r="GB78" s="322"/>
      <c r="GC78" s="323"/>
      <c r="GD78" s="324"/>
      <c r="GE78" s="264">
        <f t="shared" si="573"/>
        <v>1</v>
      </c>
      <c r="GF78" s="264">
        <f t="shared" si="574"/>
        <v>1</v>
      </c>
      <c r="GG78" s="264">
        <f t="shared" si="575"/>
        <v>1</v>
      </c>
      <c r="GH78" s="264">
        <f t="shared" si="576"/>
        <v>1</v>
      </c>
      <c r="GI78" s="180">
        <f t="shared" si="577"/>
        <v>0</v>
      </c>
      <c r="GJ78" s="180">
        <f t="shared" ref="GJ78:GJ79" si="603">IF(EXACT(FV78,GD78),1,0)</f>
        <v>0</v>
      </c>
      <c r="GK78" s="264">
        <f>PRODUCT(GE78:GH78)</f>
        <v>1</v>
      </c>
      <c r="GL78" s="257">
        <f t="shared" si="578"/>
        <v>0</v>
      </c>
      <c r="GM78" s="258">
        <f t="shared" si="579"/>
        <v>0</v>
      </c>
      <c r="GP78" s="320" t="s">
        <v>131</v>
      </c>
      <c r="GQ78" s="298" t="s">
        <v>395</v>
      </c>
      <c r="GR78" s="321"/>
      <c r="GS78" s="322"/>
      <c r="GT78" s="323"/>
      <c r="GU78" s="324"/>
      <c r="GV78" s="264">
        <f t="shared" si="580"/>
        <v>1</v>
      </c>
      <c r="GW78" s="264">
        <f t="shared" si="581"/>
        <v>1</v>
      </c>
      <c r="GX78" s="264">
        <f t="shared" si="582"/>
        <v>1</v>
      </c>
      <c r="GY78" s="264">
        <f t="shared" si="583"/>
        <v>1</v>
      </c>
      <c r="GZ78" s="180">
        <f t="shared" si="584"/>
        <v>0</v>
      </c>
      <c r="HA78" s="180">
        <f t="shared" ref="HA78:HA79" si="604">IF(EXACT(GM78,GU78),1,0)</f>
        <v>0</v>
      </c>
      <c r="HB78" s="264">
        <f>PRODUCT(GV78:GY78)</f>
        <v>1</v>
      </c>
      <c r="HC78" s="257">
        <f t="shared" si="585"/>
        <v>0</v>
      </c>
      <c r="HD78" s="258">
        <f t="shared" si="586"/>
        <v>0</v>
      </c>
      <c r="HG78" s="320" t="s">
        <v>131</v>
      </c>
      <c r="HH78" s="298" t="s">
        <v>395</v>
      </c>
      <c r="HI78" s="321"/>
      <c r="HJ78" s="322"/>
      <c r="HK78" s="323"/>
      <c r="HL78" s="324"/>
      <c r="HM78" s="264">
        <f t="shared" si="587"/>
        <v>1</v>
      </c>
      <c r="HN78" s="264">
        <f t="shared" si="588"/>
        <v>1</v>
      </c>
      <c r="HO78" s="264">
        <f t="shared" si="589"/>
        <v>1</v>
      </c>
      <c r="HP78" s="264">
        <f t="shared" si="590"/>
        <v>1</v>
      </c>
      <c r="HQ78" s="180">
        <f t="shared" si="591"/>
        <v>0</v>
      </c>
      <c r="HR78" s="180">
        <f t="shared" ref="HR78:HR79" si="605">IF(EXACT(HD78,HL78),1,0)</f>
        <v>0</v>
      </c>
      <c r="HS78" s="264">
        <f>PRODUCT(HM78:HP78)</f>
        <v>1</v>
      </c>
      <c r="HT78" s="257">
        <f t="shared" si="592"/>
        <v>0</v>
      </c>
      <c r="HU78" s="258">
        <f t="shared" si="593"/>
        <v>0</v>
      </c>
    </row>
    <row r="79" spans="3:229" ht="42.75" customHeight="1" outlineLevel="2">
      <c r="C79" s="344"/>
      <c r="D79" s="345" t="s">
        <v>396</v>
      </c>
      <c r="E79" s="346"/>
      <c r="F79" s="347"/>
      <c r="G79" s="348"/>
      <c r="H79" s="309"/>
      <c r="K79" s="344"/>
      <c r="L79" s="345" t="s">
        <v>396</v>
      </c>
      <c r="M79" s="346"/>
      <c r="N79" s="347"/>
      <c r="O79" s="308"/>
      <c r="P79" s="310"/>
      <c r="Q79" s="180">
        <f t="shared" si="504"/>
        <v>1</v>
      </c>
      <c r="R79" s="180">
        <f t="shared" si="505"/>
        <v>1</v>
      </c>
      <c r="S79" s="180">
        <f t="shared" si="506"/>
        <v>1</v>
      </c>
      <c r="T79" s="180">
        <f t="shared" si="506"/>
        <v>1</v>
      </c>
      <c r="U79" s="180">
        <f t="shared" si="506"/>
        <v>1</v>
      </c>
      <c r="V79" s="180">
        <f t="shared" si="506"/>
        <v>1</v>
      </c>
      <c r="W79" s="264">
        <f t="shared" si="507"/>
        <v>1</v>
      </c>
      <c r="X79" s="257">
        <f t="shared" si="508"/>
        <v>0</v>
      </c>
      <c r="Y79" s="258">
        <f t="shared" si="509"/>
        <v>0</v>
      </c>
      <c r="AB79" s="344"/>
      <c r="AC79" s="345" t="s">
        <v>396</v>
      </c>
      <c r="AD79" s="346"/>
      <c r="AE79" s="347"/>
      <c r="AF79" s="348"/>
      <c r="AG79" s="309"/>
      <c r="AH79" s="264">
        <f t="shared" si="510"/>
        <v>1</v>
      </c>
      <c r="AI79" s="264">
        <f t="shared" si="511"/>
        <v>1</v>
      </c>
      <c r="AJ79" s="264">
        <f t="shared" si="512"/>
        <v>1</v>
      </c>
      <c r="AK79" s="264">
        <f t="shared" si="513"/>
        <v>1</v>
      </c>
      <c r="AL79" s="180">
        <f t="shared" si="514"/>
        <v>0</v>
      </c>
      <c r="AM79" s="180">
        <f t="shared" si="594"/>
        <v>0</v>
      </c>
      <c r="AN79" s="264">
        <f>PRODUCT(AH79:AK79)</f>
        <v>1</v>
      </c>
      <c r="AO79" s="257">
        <f t="shared" si="515"/>
        <v>0</v>
      </c>
      <c r="AP79" s="258">
        <f t="shared" si="516"/>
        <v>0</v>
      </c>
      <c r="AS79" s="344"/>
      <c r="AT79" s="345" t="s">
        <v>396</v>
      </c>
      <c r="AU79" s="346"/>
      <c r="AV79" s="347"/>
      <c r="AW79" s="348"/>
      <c r="AX79" s="309"/>
      <c r="AY79" s="264">
        <f t="shared" si="517"/>
        <v>1</v>
      </c>
      <c r="AZ79" s="264">
        <f t="shared" si="518"/>
        <v>1</v>
      </c>
      <c r="BA79" s="264">
        <f t="shared" si="519"/>
        <v>1</v>
      </c>
      <c r="BB79" s="264">
        <f t="shared" si="520"/>
        <v>1</v>
      </c>
      <c r="BC79" s="180">
        <f t="shared" si="521"/>
        <v>0</v>
      </c>
      <c r="BD79" s="180">
        <f t="shared" si="595"/>
        <v>0</v>
      </c>
      <c r="BE79" s="264">
        <f>PRODUCT(AY79:BB79)</f>
        <v>1</v>
      </c>
      <c r="BF79" s="257">
        <f t="shared" si="522"/>
        <v>0</v>
      </c>
      <c r="BG79" s="258">
        <f t="shared" si="523"/>
        <v>0</v>
      </c>
      <c r="BJ79" s="344"/>
      <c r="BK79" s="345" t="s">
        <v>396</v>
      </c>
      <c r="BL79" s="346"/>
      <c r="BM79" s="347"/>
      <c r="BN79" s="348"/>
      <c r="BO79" s="309"/>
      <c r="BP79" s="264">
        <f t="shared" si="524"/>
        <v>1</v>
      </c>
      <c r="BQ79" s="264">
        <f t="shared" si="525"/>
        <v>1</v>
      </c>
      <c r="BR79" s="264">
        <f t="shared" si="526"/>
        <v>1</v>
      </c>
      <c r="BS79" s="264">
        <f t="shared" si="527"/>
        <v>1</v>
      </c>
      <c r="BT79" s="180">
        <f t="shared" si="528"/>
        <v>0</v>
      </c>
      <c r="BU79" s="180">
        <f t="shared" si="596"/>
        <v>0</v>
      </c>
      <c r="BV79" s="264">
        <f>PRODUCT(BP79:BS79)</f>
        <v>1</v>
      </c>
      <c r="BW79" s="257">
        <f t="shared" si="529"/>
        <v>0</v>
      </c>
      <c r="BX79" s="258">
        <f t="shared" si="530"/>
        <v>0</v>
      </c>
      <c r="CA79" s="344"/>
      <c r="CB79" s="345" t="s">
        <v>396</v>
      </c>
      <c r="CC79" s="346"/>
      <c r="CD79" s="347"/>
      <c r="CE79" s="348"/>
      <c r="CF79" s="309"/>
      <c r="CG79" s="264">
        <f t="shared" si="531"/>
        <v>1</v>
      </c>
      <c r="CH79" s="264">
        <f t="shared" si="532"/>
        <v>1</v>
      </c>
      <c r="CI79" s="264">
        <f t="shared" si="533"/>
        <v>1</v>
      </c>
      <c r="CJ79" s="264">
        <f t="shared" si="534"/>
        <v>1</v>
      </c>
      <c r="CK79" s="180">
        <f t="shared" si="535"/>
        <v>0</v>
      </c>
      <c r="CL79" s="180">
        <f t="shared" si="597"/>
        <v>0</v>
      </c>
      <c r="CM79" s="264">
        <f>PRODUCT(CG79:CJ79)</f>
        <v>1</v>
      </c>
      <c r="CN79" s="257">
        <f t="shared" si="536"/>
        <v>0</v>
      </c>
      <c r="CO79" s="258">
        <f t="shared" si="537"/>
        <v>0</v>
      </c>
      <c r="CR79" s="344"/>
      <c r="CS79" s="345" t="s">
        <v>396</v>
      </c>
      <c r="CT79" s="346"/>
      <c r="CU79" s="347"/>
      <c r="CV79" s="348"/>
      <c r="CW79" s="309"/>
      <c r="CX79" s="264">
        <f t="shared" si="538"/>
        <v>1</v>
      </c>
      <c r="CY79" s="264">
        <f t="shared" si="539"/>
        <v>1</v>
      </c>
      <c r="CZ79" s="264">
        <f t="shared" si="540"/>
        <v>1</v>
      </c>
      <c r="DA79" s="264">
        <f t="shared" si="541"/>
        <v>1</v>
      </c>
      <c r="DB79" s="180">
        <f t="shared" si="542"/>
        <v>0</v>
      </c>
      <c r="DC79" s="180">
        <f t="shared" si="598"/>
        <v>0</v>
      </c>
      <c r="DD79" s="264">
        <f>PRODUCT(CX79:DA79)</f>
        <v>1</v>
      </c>
      <c r="DE79" s="257">
        <f t="shared" si="543"/>
        <v>0</v>
      </c>
      <c r="DF79" s="258">
        <f t="shared" si="544"/>
        <v>0</v>
      </c>
      <c r="DI79" s="344"/>
      <c r="DJ79" s="345" t="s">
        <v>396</v>
      </c>
      <c r="DK79" s="346"/>
      <c r="DL79" s="347"/>
      <c r="DM79" s="348"/>
      <c r="DN79" s="314"/>
      <c r="DO79" s="264">
        <f t="shared" si="545"/>
        <v>1</v>
      </c>
      <c r="DP79" s="264">
        <f t="shared" si="546"/>
        <v>1</v>
      </c>
      <c r="DQ79" s="264">
        <f t="shared" si="547"/>
        <v>1</v>
      </c>
      <c r="DR79" s="264">
        <f t="shared" si="548"/>
        <v>1</v>
      </c>
      <c r="DS79" s="180">
        <f t="shared" si="549"/>
        <v>0</v>
      </c>
      <c r="DT79" s="180">
        <f t="shared" si="599"/>
        <v>0</v>
      </c>
      <c r="DU79" s="264">
        <f>PRODUCT(DO79:DR79)</f>
        <v>1</v>
      </c>
      <c r="DV79" s="257">
        <f t="shared" si="550"/>
        <v>0</v>
      </c>
      <c r="DW79" s="258">
        <f t="shared" si="551"/>
        <v>0</v>
      </c>
      <c r="DZ79" s="344"/>
      <c r="EA79" s="345" t="s">
        <v>396</v>
      </c>
      <c r="EB79" s="346"/>
      <c r="EC79" s="347"/>
      <c r="ED79" s="348"/>
      <c r="EE79" s="309"/>
      <c r="EF79" s="264">
        <f t="shared" si="552"/>
        <v>1</v>
      </c>
      <c r="EG79" s="264">
        <f t="shared" si="553"/>
        <v>1</v>
      </c>
      <c r="EH79" s="264">
        <f t="shared" si="554"/>
        <v>1</v>
      </c>
      <c r="EI79" s="264">
        <f t="shared" si="555"/>
        <v>1</v>
      </c>
      <c r="EJ79" s="180">
        <f t="shared" si="556"/>
        <v>0</v>
      </c>
      <c r="EK79" s="180">
        <f t="shared" si="600"/>
        <v>0</v>
      </c>
      <c r="EL79" s="264">
        <f>PRODUCT(EF79:EI79)</f>
        <v>1</v>
      </c>
      <c r="EM79" s="257">
        <f t="shared" si="557"/>
        <v>0</v>
      </c>
      <c r="EN79" s="258">
        <f t="shared" si="558"/>
        <v>0</v>
      </c>
      <c r="EQ79" s="344"/>
      <c r="ER79" s="345" t="s">
        <v>396</v>
      </c>
      <c r="ES79" s="346"/>
      <c r="ET79" s="347"/>
      <c r="EU79" s="348"/>
      <c r="EV79" s="309"/>
      <c r="EW79" s="264">
        <f t="shared" si="559"/>
        <v>1</v>
      </c>
      <c r="EX79" s="264">
        <f t="shared" si="560"/>
        <v>1</v>
      </c>
      <c r="EY79" s="264">
        <f t="shared" si="561"/>
        <v>1</v>
      </c>
      <c r="EZ79" s="264">
        <f t="shared" si="562"/>
        <v>1</v>
      </c>
      <c r="FA79" s="180">
        <f t="shared" si="563"/>
        <v>0</v>
      </c>
      <c r="FB79" s="180">
        <f t="shared" si="601"/>
        <v>0</v>
      </c>
      <c r="FC79" s="264">
        <f>PRODUCT(EW79:EZ79)</f>
        <v>1</v>
      </c>
      <c r="FD79" s="257">
        <f t="shared" si="564"/>
        <v>0</v>
      </c>
      <c r="FE79" s="258">
        <f t="shared" si="565"/>
        <v>0</v>
      </c>
      <c r="FH79" s="344"/>
      <c r="FI79" s="345" t="s">
        <v>396</v>
      </c>
      <c r="FJ79" s="346"/>
      <c r="FK79" s="347"/>
      <c r="FL79" s="348"/>
      <c r="FM79" s="309"/>
      <c r="FN79" s="264">
        <f t="shared" si="566"/>
        <v>1</v>
      </c>
      <c r="FO79" s="264">
        <f t="shared" si="567"/>
        <v>1</v>
      </c>
      <c r="FP79" s="264">
        <f t="shared" si="568"/>
        <v>1</v>
      </c>
      <c r="FQ79" s="264">
        <f t="shared" si="569"/>
        <v>1</v>
      </c>
      <c r="FR79" s="180">
        <f t="shared" si="570"/>
        <v>0</v>
      </c>
      <c r="FS79" s="180">
        <f t="shared" si="602"/>
        <v>0</v>
      </c>
      <c r="FT79" s="264">
        <f>PRODUCT(FN79:FQ79)</f>
        <v>1</v>
      </c>
      <c r="FU79" s="257">
        <f t="shared" si="571"/>
        <v>0</v>
      </c>
      <c r="FV79" s="258">
        <f t="shared" si="572"/>
        <v>0</v>
      </c>
      <c r="FY79" s="344"/>
      <c r="FZ79" s="345" t="s">
        <v>396</v>
      </c>
      <c r="GA79" s="346"/>
      <c r="GB79" s="347"/>
      <c r="GC79" s="348"/>
      <c r="GD79" s="309"/>
      <c r="GE79" s="264">
        <f t="shared" si="573"/>
        <v>1</v>
      </c>
      <c r="GF79" s="264">
        <f t="shared" si="574"/>
        <v>1</v>
      </c>
      <c r="GG79" s="264">
        <f t="shared" si="575"/>
        <v>1</v>
      </c>
      <c r="GH79" s="264">
        <f t="shared" si="576"/>
        <v>1</v>
      </c>
      <c r="GI79" s="180">
        <f t="shared" si="577"/>
        <v>0</v>
      </c>
      <c r="GJ79" s="180">
        <f t="shared" si="603"/>
        <v>0</v>
      </c>
      <c r="GK79" s="264">
        <f>PRODUCT(GE79:GH79)</f>
        <v>1</v>
      </c>
      <c r="GL79" s="257">
        <f t="shared" si="578"/>
        <v>0</v>
      </c>
      <c r="GM79" s="258">
        <f t="shared" si="579"/>
        <v>0</v>
      </c>
      <c r="GP79" s="344"/>
      <c r="GQ79" s="345" t="s">
        <v>396</v>
      </c>
      <c r="GR79" s="346"/>
      <c r="GS79" s="347"/>
      <c r="GT79" s="348"/>
      <c r="GU79" s="309"/>
      <c r="GV79" s="264">
        <f t="shared" si="580"/>
        <v>1</v>
      </c>
      <c r="GW79" s="264">
        <f t="shared" si="581"/>
        <v>1</v>
      </c>
      <c r="GX79" s="264">
        <f t="shared" si="582"/>
        <v>1</v>
      </c>
      <c r="GY79" s="264">
        <f t="shared" si="583"/>
        <v>1</v>
      </c>
      <c r="GZ79" s="180">
        <f t="shared" si="584"/>
        <v>0</v>
      </c>
      <c r="HA79" s="180">
        <f t="shared" si="604"/>
        <v>0</v>
      </c>
      <c r="HB79" s="264">
        <f>PRODUCT(GV79:GY79)</f>
        <v>1</v>
      </c>
      <c r="HC79" s="257">
        <f t="shared" si="585"/>
        <v>0</v>
      </c>
      <c r="HD79" s="258">
        <f t="shared" si="586"/>
        <v>0</v>
      </c>
      <c r="HG79" s="344"/>
      <c r="HH79" s="345" t="s">
        <v>396</v>
      </c>
      <c r="HI79" s="346"/>
      <c r="HJ79" s="347"/>
      <c r="HK79" s="348"/>
      <c r="HL79" s="309"/>
      <c r="HM79" s="264">
        <f t="shared" si="587"/>
        <v>1</v>
      </c>
      <c r="HN79" s="264">
        <f t="shared" si="588"/>
        <v>1</v>
      </c>
      <c r="HO79" s="264">
        <f t="shared" si="589"/>
        <v>1</v>
      </c>
      <c r="HP79" s="264">
        <f t="shared" si="590"/>
        <v>1</v>
      </c>
      <c r="HQ79" s="180">
        <f t="shared" si="591"/>
        <v>0</v>
      </c>
      <c r="HR79" s="180">
        <f t="shared" si="605"/>
        <v>0</v>
      </c>
      <c r="HS79" s="264">
        <f>PRODUCT(HM79:HP79)</f>
        <v>1</v>
      </c>
      <c r="HT79" s="257">
        <f t="shared" si="592"/>
        <v>0</v>
      </c>
      <c r="HU79" s="258">
        <f t="shared" si="593"/>
        <v>0</v>
      </c>
    </row>
    <row r="80" spans="3:229" ht="70.5" customHeight="1" outlineLevel="2">
      <c r="C80" s="344" t="s">
        <v>162</v>
      </c>
      <c r="D80" s="345" t="s">
        <v>397</v>
      </c>
      <c r="E80" s="346" t="s">
        <v>155</v>
      </c>
      <c r="F80" s="347">
        <v>1</v>
      </c>
      <c r="G80" s="308">
        <v>0</v>
      </c>
      <c r="H80" s="309">
        <f t="shared" ref="H80:H89" si="606">+ROUND(F80*G80,0)</f>
        <v>0</v>
      </c>
      <c r="K80" s="344" t="s">
        <v>162</v>
      </c>
      <c r="L80" s="345" t="s">
        <v>397</v>
      </c>
      <c r="M80" s="346" t="s">
        <v>155</v>
      </c>
      <c r="N80" s="347">
        <v>1</v>
      </c>
      <c r="O80" s="308">
        <v>523700</v>
      </c>
      <c r="P80" s="310">
        <f t="shared" ref="P80:P89" si="607">+ROUND(N80*O80,0)</f>
        <v>523700</v>
      </c>
      <c r="Q80" s="180">
        <f t="shared" si="504"/>
        <v>1</v>
      </c>
      <c r="R80" s="180">
        <f t="shared" si="505"/>
        <v>1</v>
      </c>
      <c r="S80" s="180">
        <f t="shared" si="506"/>
        <v>1</v>
      </c>
      <c r="T80" s="180">
        <f t="shared" si="506"/>
        <v>1</v>
      </c>
      <c r="U80" s="264">
        <f t="shared" ref="U80:U140" si="608">IF(O80&lt;=0,0,1)</f>
        <v>1</v>
      </c>
      <c r="V80" s="264">
        <f t="shared" ref="V80:V141" si="609">IF(P80&lt;=0,0,1)</f>
        <v>1</v>
      </c>
      <c r="W80" s="264">
        <f t="shared" si="507"/>
        <v>1</v>
      </c>
      <c r="X80" s="257">
        <f t="shared" si="508"/>
        <v>523700</v>
      </c>
      <c r="Y80" s="258">
        <f t="shared" si="509"/>
        <v>0</v>
      </c>
      <c r="AB80" s="344" t="s">
        <v>162</v>
      </c>
      <c r="AC80" s="345" t="s">
        <v>397</v>
      </c>
      <c r="AD80" s="346" t="s">
        <v>155</v>
      </c>
      <c r="AE80" s="347">
        <v>1</v>
      </c>
      <c r="AF80" s="308">
        <v>3500000</v>
      </c>
      <c r="AG80" s="309">
        <f t="shared" ref="AG80:AG89" si="610">+ROUND(AE80*AF80,0)</f>
        <v>3500000</v>
      </c>
      <c r="AH80" s="264">
        <f t="shared" si="510"/>
        <v>1</v>
      </c>
      <c r="AI80" s="264">
        <f t="shared" si="511"/>
        <v>1</v>
      </c>
      <c r="AJ80" s="264">
        <f t="shared" si="512"/>
        <v>1</v>
      </c>
      <c r="AK80" s="264">
        <f t="shared" si="513"/>
        <v>1</v>
      </c>
      <c r="AL80" s="264">
        <f t="shared" ref="AL80:AL81" si="611">IF(AF80&lt;=0,0,1)</f>
        <v>1</v>
      </c>
      <c r="AM80" s="264">
        <f t="shared" ref="AM80:AM81" si="612">IF(AG80&lt;=0,0,1)</f>
        <v>1</v>
      </c>
      <c r="AN80" s="264">
        <f t="shared" ref="AN80:AN142" si="613">PRODUCT(AH80:AM80)</f>
        <v>1</v>
      </c>
      <c r="AO80" s="257">
        <f t="shared" si="515"/>
        <v>3500000</v>
      </c>
      <c r="AP80" s="258">
        <f t="shared" si="516"/>
        <v>0</v>
      </c>
      <c r="AS80" s="344" t="s">
        <v>162</v>
      </c>
      <c r="AT80" s="345" t="s">
        <v>397</v>
      </c>
      <c r="AU80" s="346" t="s">
        <v>155</v>
      </c>
      <c r="AV80" s="347">
        <v>1</v>
      </c>
      <c r="AW80" s="308">
        <v>890000</v>
      </c>
      <c r="AX80" s="309">
        <f t="shared" ref="AX80:AX89" si="614">+ROUND(AV80*AW80,0)</f>
        <v>890000</v>
      </c>
      <c r="AY80" s="264">
        <f t="shared" si="517"/>
        <v>1</v>
      </c>
      <c r="AZ80" s="264">
        <f t="shared" si="518"/>
        <v>1</v>
      </c>
      <c r="BA80" s="264">
        <f t="shared" si="519"/>
        <v>1</v>
      </c>
      <c r="BB80" s="264">
        <f t="shared" si="520"/>
        <v>1</v>
      </c>
      <c r="BC80" s="264">
        <f t="shared" ref="BC80:BC81" si="615">IF(AW80&lt;=0,0,1)</f>
        <v>1</v>
      </c>
      <c r="BD80" s="264">
        <f t="shared" ref="BD80:BD81" si="616">IF(AX80&lt;=0,0,1)</f>
        <v>1</v>
      </c>
      <c r="BE80" s="264">
        <f t="shared" ref="BE80:BE140" si="617">PRODUCT(AY80:BD80)</f>
        <v>1</v>
      </c>
      <c r="BF80" s="257">
        <f t="shared" si="522"/>
        <v>890000</v>
      </c>
      <c r="BG80" s="258">
        <f t="shared" si="523"/>
        <v>0</v>
      </c>
      <c r="BJ80" s="344" t="s">
        <v>162</v>
      </c>
      <c r="BK80" s="345" t="s">
        <v>397</v>
      </c>
      <c r="BL80" s="346" t="s">
        <v>155</v>
      </c>
      <c r="BM80" s="347">
        <v>1</v>
      </c>
      <c r="BN80" s="308">
        <v>522566</v>
      </c>
      <c r="BO80" s="309">
        <f t="shared" ref="BO80:BO89" si="618">+ROUND(BM80*BN80,0)</f>
        <v>522566</v>
      </c>
      <c r="BP80" s="264">
        <f t="shared" si="524"/>
        <v>1</v>
      </c>
      <c r="BQ80" s="264">
        <f t="shared" si="525"/>
        <v>1</v>
      </c>
      <c r="BR80" s="264">
        <f t="shared" si="526"/>
        <v>1</v>
      </c>
      <c r="BS80" s="264">
        <f t="shared" si="527"/>
        <v>1</v>
      </c>
      <c r="BT80" s="264">
        <f t="shared" ref="BT80:BT81" si="619">IF(BN80&lt;=0,0,1)</f>
        <v>1</v>
      </c>
      <c r="BU80" s="264">
        <f t="shared" ref="BU80:BU81" si="620">IF(BO80&lt;=0,0,1)</f>
        <v>1</v>
      </c>
      <c r="BV80" s="264">
        <f t="shared" ref="BV80:BV81" si="621">PRODUCT(BP80:BU80)</f>
        <v>1</v>
      </c>
      <c r="BW80" s="257">
        <f t="shared" si="529"/>
        <v>522566</v>
      </c>
      <c r="BX80" s="258">
        <f t="shared" si="530"/>
        <v>0</v>
      </c>
      <c r="CA80" s="344" t="s">
        <v>162</v>
      </c>
      <c r="CB80" s="345" t="s">
        <v>397</v>
      </c>
      <c r="CC80" s="346" t="s">
        <v>155</v>
      </c>
      <c r="CD80" s="347">
        <v>1</v>
      </c>
      <c r="CE80" s="308">
        <v>1738000</v>
      </c>
      <c r="CF80" s="309">
        <f t="shared" ref="CF80:CF89" si="622">+ROUND(CD80*CE80,0)</f>
        <v>1738000</v>
      </c>
      <c r="CG80" s="264">
        <f t="shared" si="531"/>
        <v>1</v>
      </c>
      <c r="CH80" s="264">
        <f t="shared" si="532"/>
        <v>1</v>
      </c>
      <c r="CI80" s="264">
        <f t="shared" si="533"/>
        <v>1</v>
      </c>
      <c r="CJ80" s="264">
        <f t="shared" si="534"/>
        <v>1</v>
      </c>
      <c r="CK80" s="264">
        <f t="shared" ref="CK80:CK81" si="623">IF(CE80&lt;=0,0,1)</f>
        <v>1</v>
      </c>
      <c r="CL80" s="264">
        <f t="shared" ref="CL80:CL81" si="624">IF(CF80&lt;=0,0,1)</f>
        <v>1</v>
      </c>
      <c r="CM80" s="264">
        <f t="shared" ref="CM80:CM81" si="625">PRODUCT(CG80:CL80)</f>
        <v>1</v>
      </c>
      <c r="CN80" s="257">
        <f t="shared" si="536"/>
        <v>1738000</v>
      </c>
      <c r="CO80" s="258">
        <f t="shared" si="537"/>
        <v>0</v>
      </c>
      <c r="CR80" s="344" t="s">
        <v>162</v>
      </c>
      <c r="CS80" s="345" t="s">
        <v>397</v>
      </c>
      <c r="CT80" s="346" t="s">
        <v>155</v>
      </c>
      <c r="CU80" s="347">
        <v>1</v>
      </c>
      <c r="CV80" s="308">
        <v>1250000</v>
      </c>
      <c r="CW80" s="309">
        <f t="shared" ref="CW80:CW89" si="626">+ROUND(CU80*CV80,0)</f>
        <v>1250000</v>
      </c>
      <c r="CX80" s="264">
        <f t="shared" si="538"/>
        <v>1</v>
      </c>
      <c r="CY80" s="264">
        <f t="shared" si="539"/>
        <v>1</v>
      </c>
      <c r="CZ80" s="264">
        <f t="shared" si="540"/>
        <v>1</v>
      </c>
      <c r="DA80" s="264">
        <f t="shared" si="541"/>
        <v>1</v>
      </c>
      <c r="DB80" s="264">
        <f t="shared" ref="DB80:DB81" si="627">IF(CV80&lt;=0,0,1)</f>
        <v>1</v>
      </c>
      <c r="DC80" s="264">
        <f t="shared" ref="DC80:DC81" si="628">IF(CW80&lt;=0,0,1)</f>
        <v>1</v>
      </c>
      <c r="DD80" s="264">
        <f t="shared" ref="DD80:DD81" si="629">PRODUCT(CX80:DC80)</f>
        <v>1</v>
      </c>
      <c r="DE80" s="257">
        <f t="shared" si="543"/>
        <v>1250000</v>
      </c>
      <c r="DF80" s="258">
        <f t="shared" si="544"/>
        <v>0</v>
      </c>
      <c r="DI80" s="344" t="s">
        <v>162</v>
      </c>
      <c r="DJ80" s="345" t="s">
        <v>397</v>
      </c>
      <c r="DK80" s="346" t="s">
        <v>155</v>
      </c>
      <c r="DL80" s="347">
        <v>1</v>
      </c>
      <c r="DM80" s="313">
        <v>900000</v>
      </c>
      <c r="DN80" s="314">
        <f t="shared" ref="DN80:DN89" si="630">+ROUND(DL80*DM80,0)</f>
        <v>900000</v>
      </c>
      <c r="DO80" s="264">
        <f t="shared" si="545"/>
        <v>1</v>
      </c>
      <c r="DP80" s="264">
        <f t="shared" si="546"/>
        <v>1</v>
      </c>
      <c r="DQ80" s="264">
        <f t="shared" si="547"/>
        <v>1</v>
      </c>
      <c r="DR80" s="264">
        <f t="shared" si="548"/>
        <v>1</v>
      </c>
      <c r="DS80" s="264">
        <f t="shared" ref="DS80:DS81" si="631">IF(DM80&lt;=0,0,1)</f>
        <v>1</v>
      </c>
      <c r="DT80" s="264">
        <f t="shared" ref="DT80:DT81" si="632">IF(DN80&lt;=0,0,1)</f>
        <v>1</v>
      </c>
      <c r="DU80" s="264">
        <f t="shared" ref="DU80:DU81" si="633">PRODUCT(DO80:DT80)</f>
        <v>1</v>
      </c>
      <c r="DV80" s="257">
        <f t="shared" si="550"/>
        <v>900000</v>
      </c>
      <c r="DW80" s="258">
        <f t="shared" si="551"/>
        <v>0</v>
      </c>
      <c r="DZ80" s="344" t="s">
        <v>162</v>
      </c>
      <c r="EA80" s="345" t="s">
        <v>397</v>
      </c>
      <c r="EB80" s="346" t="s">
        <v>155</v>
      </c>
      <c r="EC80" s="347">
        <v>1</v>
      </c>
      <c r="ED80" s="308">
        <v>900000</v>
      </c>
      <c r="EE80" s="309">
        <f t="shared" ref="EE80:EE89" si="634">+ROUND(EC80*ED80,0)</f>
        <v>900000</v>
      </c>
      <c r="EF80" s="264">
        <f t="shared" si="552"/>
        <v>1</v>
      </c>
      <c r="EG80" s="264">
        <f t="shared" si="553"/>
        <v>1</v>
      </c>
      <c r="EH80" s="264">
        <f t="shared" si="554"/>
        <v>1</v>
      </c>
      <c r="EI80" s="264">
        <f t="shared" si="555"/>
        <v>1</v>
      </c>
      <c r="EJ80" s="264">
        <f t="shared" ref="EJ80:EJ81" si="635">IF(ED80&lt;=0,0,1)</f>
        <v>1</v>
      </c>
      <c r="EK80" s="264">
        <f t="shared" ref="EK80:EK81" si="636">IF(EE80&lt;=0,0,1)</f>
        <v>1</v>
      </c>
      <c r="EL80" s="264">
        <f t="shared" ref="EL80:EL81" si="637">PRODUCT(EF80:EK80)</f>
        <v>1</v>
      </c>
      <c r="EM80" s="257">
        <f t="shared" si="557"/>
        <v>900000</v>
      </c>
      <c r="EN80" s="258">
        <f t="shared" si="558"/>
        <v>0</v>
      </c>
      <c r="EQ80" s="344" t="s">
        <v>162</v>
      </c>
      <c r="ER80" s="345" t="s">
        <v>397</v>
      </c>
      <c r="ES80" s="346" t="s">
        <v>155</v>
      </c>
      <c r="ET80" s="347">
        <v>1</v>
      </c>
      <c r="EU80" s="308">
        <v>740000</v>
      </c>
      <c r="EV80" s="309">
        <f>+ROUND(ET80*EU80,0)</f>
        <v>740000</v>
      </c>
      <c r="EW80" s="264">
        <f t="shared" si="559"/>
        <v>1</v>
      </c>
      <c r="EX80" s="264">
        <f t="shared" si="560"/>
        <v>1</v>
      </c>
      <c r="EY80" s="264">
        <f t="shared" si="561"/>
        <v>1</v>
      </c>
      <c r="EZ80" s="264">
        <f t="shared" si="562"/>
        <v>1</v>
      </c>
      <c r="FA80" s="264">
        <f t="shared" ref="FA80:FA81" si="638">IF(EU80&lt;=0,0,1)</f>
        <v>1</v>
      </c>
      <c r="FB80" s="264">
        <f t="shared" ref="FB80:FB81" si="639">IF(EV80&lt;=0,0,1)</f>
        <v>1</v>
      </c>
      <c r="FC80" s="264">
        <f t="shared" ref="FC80:FC81" si="640">PRODUCT(EW80:FB80)</f>
        <v>1</v>
      </c>
      <c r="FD80" s="257">
        <f t="shared" si="564"/>
        <v>740000</v>
      </c>
      <c r="FE80" s="258">
        <f t="shared" si="565"/>
        <v>0</v>
      </c>
      <c r="FH80" s="344" t="s">
        <v>162</v>
      </c>
      <c r="FI80" s="345" t="s">
        <v>397</v>
      </c>
      <c r="FJ80" s="346" t="s">
        <v>155</v>
      </c>
      <c r="FK80" s="347">
        <v>1</v>
      </c>
      <c r="FL80" s="308">
        <v>750000</v>
      </c>
      <c r="FM80" s="309">
        <f>+ROUND(FK80*FL80,0)</f>
        <v>750000</v>
      </c>
      <c r="FN80" s="264">
        <f t="shared" si="566"/>
        <v>1</v>
      </c>
      <c r="FO80" s="264">
        <f t="shared" si="567"/>
        <v>1</v>
      </c>
      <c r="FP80" s="264">
        <f t="shared" si="568"/>
        <v>1</v>
      </c>
      <c r="FQ80" s="264">
        <f t="shared" si="569"/>
        <v>1</v>
      </c>
      <c r="FR80" s="264">
        <f t="shared" ref="FR80:FR81" si="641">IF(FL80&lt;=0,0,1)</f>
        <v>1</v>
      </c>
      <c r="FS80" s="264">
        <f t="shared" ref="FS80:FS81" si="642">IF(FM80&lt;=0,0,1)</f>
        <v>1</v>
      </c>
      <c r="FT80" s="264">
        <f t="shared" ref="FT80:FT81" si="643">PRODUCT(FN80:FS80)</f>
        <v>1</v>
      </c>
      <c r="FU80" s="257">
        <f t="shared" si="571"/>
        <v>750000</v>
      </c>
      <c r="FV80" s="258">
        <f t="shared" si="572"/>
        <v>0</v>
      </c>
      <c r="FY80" s="344" t="s">
        <v>162</v>
      </c>
      <c r="FZ80" s="345" t="s">
        <v>397</v>
      </c>
      <c r="GA80" s="346" t="s">
        <v>155</v>
      </c>
      <c r="GB80" s="347">
        <v>1</v>
      </c>
      <c r="GC80" s="308">
        <v>430145</v>
      </c>
      <c r="GD80" s="309">
        <f t="shared" ref="GD80:GD89" si="644">+ROUND(GB80*GC80,0)</f>
        <v>430145</v>
      </c>
      <c r="GE80" s="264">
        <f t="shared" si="573"/>
        <v>1</v>
      </c>
      <c r="GF80" s="264">
        <f t="shared" si="574"/>
        <v>1</v>
      </c>
      <c r="GG80" s="264">
        <f t="shared" si="575"/>
        <v>1</v>
      </c>
      <c r="GH80" s="264">
        <f t="shared" si="576"/>
        <v>1</v>
      </c>
      <c r="GI80" s="264">
        <f t="shared" ref="GI80:GI81" si="645">IF(GC80&lt;=0,0,1)</f>
        <v>1</v>
      </c>
      <c r="GJ80" s="264">
        <f t="shared" ref="GJ80:GJ81" si="646">IF(GD80&lt;=0,0,1)</f>
        <v>1</v>
      </c>
      <c r="GK80" s="264">
        <f t="shared" ref="GK80:GK81" si="647">PRODUCT(GE80:GJ80)</f>
        <v>1</v>
      </c>
      <c r="GL80" s="257">
        <f t="shared" si="578"/>
        <v>430145</v>
      </c>
      <c r="GM80" s="258">
        <f t="shared" si="579"/>
        <v>0</v>
      </c>
      <c r="GP80" s="344" t="s">
        <v>162</v>
      </c>
      <c r="GQ80" s="345" t="s">
        <v>397</v>
      </c>
      <c r="GR80" s="346" t="s">
        <v>155</v>
      </c>
      <c r="GS80" s="347">
        <v>1</v>
      </c>
      <c r="GT80" s="308">
        <v>730000</v>
      </c>
      <c r="GU80" s="309">
        <f t="shared" ref="GU80:GU89" si="648">+ROUND(GS80*GT80,0)</f>
        <v>730000</v>
      </c>
      <c r="GV80" s="264">
        <f t="shared" si="580"/>
        <v>1</v>
      </c>
      <c r="GW80" s="264">
        <f t="shared" si="581"/>
        <v>1</v>
      </c>
      <c r="GX80" s="264">
        <f t="shared" si="582"/>
        <v>1</v>
      </c>
      <c r="GY80" s="264">
        <f t="shared" si="583"/>
        <v>1</v>
      </c>
      <c r="GZ80" s="264">
        <f t="shared" ref="GZ80:GZ81" si="649">IF(GT80&lt;=0,0,1)</f>
        <v>1</v>
      </c>
      <c r="HA80" s="264">
        <f t="shared" ref="HA80:HA81" si="650">IF(GU80&lt;=0,0,1)</f>
        <v>1</v>
      </c>
      <c r="HB80" s="264">
        <f t="shared" ref="HB80:HB81" si="651">PRODUCT(GV80:HA80)</f>
        <v>1</v>
      </c>
      <c r="HC80" s="257">
        <f t="shared" si="585"/>
        <v>730000</v>
      </c>
      <c r="HD80" s="258">
        <f t="shared" si="586"/>
        <v>0</v>
      </c>
      <c r="HG80" s="344" t="s">
        <v>162</v>
      </c>
      <c r="HH80" s="345" t="s">
        <v>397</v>
      </c>
      <c r="HI80" s="346" t="s">
        <v>155</v>
      </c>
      <c r="HJ80" s="347">
        <v>1</v>
      </c>
      <c r="HK80" s="308">
        <v>602099</v>
      </c>
      <c r="HL80" s="309">
        <f t="shared" ref="HL80:HL89" si="652">+ROUND(HJ80*HK80,0)</f>
        <v>602099</v>
      </c>
      <c r="HM80" s="264">
        <f t="shared" si="587"/>
        <v>1</v>
      </c>
      <c r="HN80" s="264">
        <f t="shared" si="588"/>
        <v>1</v>
      </c>
      <c r="HO80" s="264">
        <f t="shared" si="589"/>
        <v>1</v>
      </c>
      <c r="HP80" s="264">
        <f t="shared" si="590"/>
        <v>1</v>
      </c>
      <c r="HQ80" s="264">
        <f t="shared" ref="HQ80:HQ81" si="653">IF(HK80&lt;=0,0,1)</f>
        <v>1</v>
      </c>
      <c r="HR80" s="264">
        <f t="shared" ref="HR80:HR81" si="654">IF(HL80&lt;=0,0,1)</f>
        <v>1</v>
      </c>
      <c r="HS80" s="264">
        <f t="shared" ref="HS80:HS81" si="655">PRODUCT(HM80:HR80)</f>
        <v>1</v>
      </c>
      <c r="HT80" s="257">
        <f t="shared" si="592"/>
        <v>602099</v>
      </c>
      <c r="HU80" s="258">
        <f t="shared" si="593"/>
        <v>0</v>
      </c>
    </row>
    <row r="81" spans="3:229" ht="71.25" customHeight="1" outlineLevel="2" thickBot="1">
      <c r="C81" s="344" t="s">
        <v>163</v>
      </c>
      <c r="D81" s="345" t="s">
        <v>398</v>
      </c>
      <c r="E81" s="346" t="s">
        <v>155</v>
      </c>
      <c r="F81" s="347">
        <v>1</v>
      </c>
      <c r="G81" s="308">
        <v>0</v>
      </c>
      <c r="H81" s="309">
        <f t="shared" si="606"/>
        <v>0</v>
      </c>
      <c r="K81" s="344" t="s">
        <v>163</v>
      </c>
      <c r="L81" s="345" t="s">
        <v>398</v>
      </c>
      <c r="M81" s="346" t="s">
        <v>155</v>
      </c>
      <c r="N81" s="347">
        <v>1</v>
      </c>
      <c r="O81" s="308">
        <v>403100</v>
      </c>
      <c r="P81" s="310">
        <f t="shared" si="607"/>
        <v>403100</v>
      </c>
      <c r="Q81" s="180">
        <f t="shared" si="504"/>
        <v>1</v>
      </c>
      <c r="R81" s="180">
        <f t="shared" si="505"/>
        <v>1</v>
      </c>
      <c r="S81" s="180">
        <f t="shared" si="506"/>
        <v>1</v>
      </c>
      <c r="T81" s="180">
        <f t="shared" si="506"/>
        <v>1</v>
      </c>
      <c r="U81" s="264">
        <f t="shared" si="608"/>
        <v>1</v>
      </c>
      <c r="V81" s="264">
        <f t="shared" si="609"/>
        <v>1</v>
      </c>
      <c r="W81" s="264">
        <f t="shared" si="507"/>
        <v>1</v>
      </c>
      <c r="X81" s="257">
        <f t="shared" si="508"/>
        <v>403100</v>
      </c>
      <c r="Y81" s="258">
        <f t="shared" si="509"/>
        <v>0</v>
      </c>
      <c r="AB81" s="344" t="s">
        <v>163</v>
      </c>
      <c r="AC81" s="345" t="s">
        <v>398</v>
      </c>
      <c r="AD81" s="346" t="s">
        <v>155</v>
      </c>
      <c r="AE81" s="347">
        <v>1</v>
      </c>
      <c r="AF81" s="308">
        <v>2800000</v>
      </c>
      <c r="AG81" s="309">
        <f t="shared" si="610"/>
        <v>2800000</v>
      </c>
      <c r="AH81" s="264">
        <f t="shared" si="510"/>
        <v>1</v>
      </c>
      <c r="AI81" s="264">
        <f t="shared" si="511"/>
        <v>1</v>
      </c>
      <c r="AJ81" s="264">
        <f t="shared" si="512"/>
        <v>1</v>
      </c>
      <c r="AK81" s="264">
        <f t="shared" si="513"/>
        <v>1</v>
      </c>
      <c r="AL81" s="264">
        <f t="shared" si="611"/>
        <v>1</v>
      </c>
      <c r="AM81" s="264">
        <f t="shared" si="612"/>
        <v>1</v>
      </c>
      <c r="AN81" s="264">
        <f t="shared" si="613"/>
        <v>1</v>
      </c>
      <c r="AO81" s="257">
        <f t="shared" si="515"/>
        <v>2800000</v>
      </c>
      <c r="AP81" s="258">
        <f t="shared" si="516"/>
        <v>0</v>
      </c>
      <c r="AS81" s="344" t="s">
        <v>163</v>
      </c>
      <c r="AT81" s="345" t="s">
        <v>398</v>
      </c>
      <c r="AU81" s="346" t="s">
        <v>155</v>
      </c>
      <c r="AV81" s="347">
        <v>1</v>
      </c>
      <c r="AW81" s="308">
        <v>560000</v>
      </c>
      <c r="AX81" s="309">
        <f t="shared" si="614"/>
        <v>560000</v>
      </c>
      <c r="AY81" s="264">
        <f t="shared" si="517"/>
        <v>1</v>
      </c>
      <c r="AZ81" s="264">
        <f t="shared" si="518"/>
        <v>1</v>
      </c>
      <c r="BA81" s="264">
        <f t="shared" si="519"/>
        <v>1</v>
      </c>
      <c r="BB81" s="264">
        <f t="shared" si="520"/>
        <v>1</v>
      </c>
      <c r="BC81" s="264">
        <f t="shared" si="615"/>
        <v>1</v>
      </c>
      <c r="BD81" s="264">
        <f t="shared" si="616"/>
        <v>1</v>
      </c>
      <c r="BE81" s="264">
        <f t="shared" si="617"/>
        <v>1</v>
      </c>
      <c r="BF81" s="257">
        <f t="shared" si="522"/>
        <v>560000</v>
      </c>
      <c r="BG81" s="258">
        <f t="shared" si="523"/>
        <v>0</v>
      </c>
      <c r="BJ81" s="344" t="s">
        <v>163</v>
      </c>
      <c r="BK81" s="345" t="s">
        <v>398</v>
      </c>
      <c r="BL81" s="346" t="s">
        <v>155</v>
      </c>
      <c r="BM81" s="347">
        <v>1</v>
      </c>
      <c r="BN81" s="308">
        <v>398215</v>
      </c>
      <c r="BO81" s="309">
        <f t="shared" si="618"/>
        <v>398215</v>
      </c>
      <c r="BP81" s="264">
        <f t="shared" si="524"/>
        <v>1</v>
      </c>
      <c r="BQ81" s="264">
        <f t="shared" si="525"/>
        <v>1</v>
      </c>
      <c r="BR81" s="264">
        <f t="shared" si="526"/>
        <v>1</v>
      </c>
      <c r="BS81" s="264">
        <f t="shared" si="527"/>
        <v>1</v>
      </c>
      <c r="BT81" s="264">
        <f t="shared" si="619"/>
        <v>1</v>
      </c>
      <c r="BU81" s="264">
        <f t="shared" si="620"/>
        <v>1</v>
      </c>
      <c r="BV81" s="264">
        <f t="shared" si="621"/>
        <v>1</v>
      </c>
      <c r="BW81" s="257">
        <f t="shared" si="529"/>
        <v>398215</v>
      </c>
      <c r="BX81" s="258">
        <f t="shared" si="530"/>
        <v>0</v>
      </c>
      <c r="CA81" s="344" t="s">
        <v>163</v>
      </c>
      <c r="CB81" s="345" t="s">
        <v>398</v>
      </c>
      <c r="CC81" s="346" t="s">
        <v>155</v>
      </c>
      <c r="CD81" s="347">
        <v>1</v>
      </c>
      <c r="CE81" s="308">
        <v>1461500</v>
      </c>
      <c r="CF81" s="309">
        <f t="shared" si="622"/>
        <v>1461500</v>
      </c>
      <c r="CG81" s="264">
        <f t="shared" si="531"/>
        <v>1</v>
      </c>
      <c r="CH81" s="264">
        <f t="shared" si="532"/>
        <v>1</v>
      </c>
      <c r="CI81" s="264">
        <f t="shared" si="533"/>
        <v>1</v>
      </c>
      <c r="CJ81" s="264">
        <f t="shared" si="534"/>
        <v>1</v>
      </c>
      <c r="CK81" s="264">
        <f t="shared" si="623"/>
        <v>1</v>
      </c>
      <c r="CL81" s="264">
        <f t="shared" si="624"/>
        <v>1</v>
      </c>
      <c r="CM81" s="264">
        <f t="shared" si="625"/>
        <v>1</v>
      </c>
      <c r="CN81" s="257">
        <f t="shared" si="536"/>
        <v>1461500</v>
      </c>
      <c r="CO81" s="258">
        <f t="shared" si="537"/>
        <v>0</v>
      </c>
      <c r="CR81" s="344" t="s">
        <v>163</v>
      </c>
      <c r="CS81" s="345" t="s">
        <v>398</v>
      </c>
      <c r="CT81" s="346" t="s">
        <v>155</v>
      </c>
      <c r="CU81" s="347">
        <v>1</v>
      </c>
      <c r="CV81" s="308">
        <v>925000</v>
      </c>
      <c r="CW81" s="309">
        <f t="shared" si="626"/>
        <v>925000</v>
      </c>
      <c r="CX81" s="264">
        <f t="shared" si="538"/>
        <v>1</v>
      </c>
      <c r="CY81" s="264">
        <f t="shared" si="539"/>
        <v>1</v>
      </c>
      <c r="CZ81" s="264">
        <f t="shared" si="540"/>
        <v>1</v>
      </c>
      <c r="DA81" s="264">
        <f t="shared" si="541"/>
        <v>1</v>
      </c>
      <c r="DB81" s="264">
        <f t="shared" si="627"/>
        <v>1</v>
      </c>
      <c r="DC81" s="264">
        <f t="shared" si="628"/>
        <v>1</v>
      </c>
      <c r="DD81" s="264">
        <f t="shared" si="629"/>
        <v>1</v>
      </c>
      <c r="DE81" s="257">
        <f t="shared" si="543"/>
        <v>925000</v>
      </c>
      <c r="DF81" s="258">
        <f t="shared" si="544"/>
        <v>0</v>
      </c>
      <c r="DI81" s="344" t="s">
        <v>163</v>
      </c>
      <c r="DJ81" s="345" t="s">
        <v>398</v>
      </c>
      <c r="DK81" s="346" t="s">
        <v>155</v>
      </c>
      <c r="DL81" s="347">
        <v>1</v>
      </c>
      <c r="DM81" s="313">
        <v>805000</v>
      </c>
      <c r="DN81" s="314">
        <f t="shared" si="630"/>
        <v>805000</v>
      </c>
      <c r="DO81" s="264">
        <f t="shared" si="545"/>
        <v>1</v>
      </c>
      <c r="DP81" s="264">
        <f t="shared" si="546"/>
        <v>1</v>
      </c>
      <c r="DQ81" s="264">
        <f t="shared" si="547"/>
        <v>1</v>
      </c>
      <c r="DR81" s="264">
        <f t="shared" si="548"/>
        <v>1</v>
      </c>
      <c r="DS81" s="264">
        <f t="shared" si="631"/>
        <v>1</v>
      </c>
      <c r="DT81" s="264">
        <f t="shared" si="632"/>
        <v>1</v>
      </c>
      <c r="DU81" s="264">
        <f t="shared" si="633"/>
        <v>1</v>
      </c>
      <c r="DV81" s="257">
        <f t="shared" si="550"/>
        <v>805000</v>
      </c>
      <c r="DW81" s="258">
        <f t="shared" si="551"/>
        <v>0</v>
      </c>
      <c r="DZ81" s="344" t="s">
        <v>163</v>
      </c>
      <c r="EA81" s="345" t="s">
        <v>398</v>
      </c>
      <c r="EB81" s="346" t="s">
        <v>155</v>
      </c>
      <c r="EC81" s="347">
        <v>1</v>
      </c>
      <c r="ED81" s="308">
        <v>800000</v>
      </c>
      <c r="EE81" s="309">
        <f t="shared" si="634"/>
        <v>800000</v>
      </c>
      <c r="EF81" s="264">
        <f t="shared" si="552"/>
        <v>1</v>
      </c>
      <c r="EG81" s="264">
        <f t="shared" si="553"/>
        <v>1</v>
      </c>
      <c r="EH81" s="264">
        <f t="shared" si="554"/>
        <v>1</v>
      </c>
      <c r="EI81" s="264">
        <f t="shared" si="555"/>
        <v>1</v>
      </c>
      <c r="EJ81" s="264">
        <f t="shared" si="635"/>
        <v>1</v>
      </c>
      <c r="EK81" s="264">
        <f t="shared" si="636"/>
        <v>1</v>
      </c>
      <c r="EL81" s="264">
        <f t="shared" si="637"/>
        <v>1</v>
      </c>
      <c r="EM81" s="257">
        <f t="shared" si="557"/>
        <v>800000</v>
      </c>
      <c r="EN81" s="258">
        <f t="shared" si="558"/>
        <v>0</v>
      </c>
      <c r="EQ81" s="344" t="s">
        <v>163</v>
      </c>
      <c r="ER81" s="345" t="s">
        <v>398</v>
      </c>
      <c r="ES81" s="346" t="s">
        <v>155</v>
      </c>
      <c r="ET81" s="347">
        <v>1</v>
      </c>
      <c r="EU81" s="308">
        <v>475000</v>
      </c>
      <c r="EV81" s="309">
        <f>+ROUND(ET81*EU81,0)</f>
        <v>475000</v>
      </c>
      <c r="EW81" s="264">
        <f t="shared" si="559"/>
        <v>1</v>
      </c>
      <c r="EX81" s="264">
        <f t="shared" si="560"/>
        <v>1</v>
      </c>
      <c r="EY81" s="264">
        <f t="shared" si="561"/>
        <v>1</v>
      </c>
      <c r="EZ81" s="264">
        <f t="shared" si="562"/>
        <v>1</v>
      </c>
      <c r="FA81" s="264">
        <f t="shared" si="638"/>
        <v>1</v>
      </c>
      <c r="FB81" s="264">
        <f t="shared" si="639"/>
        <v>1</v>
      </c>
      <c r="FC81" s="264">
        <f t="shared" si="640"/>
        <v>1</v>
      </c>
      <c r="FD81" s="257">
        <f t="shared" si="564"/>
        <v>475000</v>
      </c>
      <c r="FE81" s="258">
        <f t="shared" si="565"/>
        <v>0</v>
      </c>
      <c r="FH81" s="344" t="s">
        <v>163</v>
      </c>
      <c r="FI81" s="345" t="s">
        <v>398</v>
      </c>
      <c r="FJ81" s="346" t="s">
        <v>155</v>
      </c>
      <c r="FK81" s="347">
        <v>1</v>
      </c>
      <c r="FL81" s="308">
        <v>480000</v>
      </c>
      <c r="FM81" s="309">
        <f>+ROUND(FK81*FL81,0)</f>
        <v>480000</v>
      </c>
      <c r="FN81" s="264">
        <f t="shared" si="566"/>
        <v>1</v>
      </c>
      <c r="FO81" s="264">
        <f t="shared" si="567"/>
        <v>1</v>
      </c>
      <c r="FP81" s="264">
        <f t="shared" si="568"/>
        <v>1</v>
      </c>
      <c r="FQ81" s="264">
        <f t="shared" si="569"/>
        <v>1</v>
      </c>
      <c r="FR81" s="264">
        <f t="shared" si="641"/>
        <v>1</v>
      </c>
      <c r="FS81" s="264">
        <f t="shared" si="642"/>
        <v>1</v>
      </c>
      <c r="FT81" s="264">
        <f t="shared" si="643"/>
        <v>1</v>
      </c>
      <c r="FU81" s="257">
        <f t="shared" si="571"/>
        <v>480000</v>
      </c>
      <c r="FV81" s="258">
        <f t="shared" si="572"/>
        <v>0</v>
      </c>
      <c r="FY81" s="344" t="s">
        <v>163</v>
      </c>
      <c r="FZ81" s="345" t="s">
        <v>398</v>
      </c>
      <c r="GA81" s="346" t="s">
        <v>155</v>
      </c>
      <c r="GB81" s="347">
        <v>1</v>
      </c>
      <c r="GC81" s="308">
        <v>375992</v>
      </c>
      <c r="GD81" s="309">
        <f t="shared" si="644"/>
        <v>375992</v>
      </c>
      <c r="GE81" s="264">
        <f t="shared" si="573"/>
        <v>1</v>
      </c>
      <c r="GF81" s="264">
        <f t="shared" si="574"/>
        <v>1</v>
      </c>
      <c r="GG81" s="264">
        <f t="shared" si="575"/>
        <v>1</v>
      </c>
      <c r="GH81" s="264">
        <f t="shared" si="576"/>
        <v>1</v>
      </c>
      <c r="GI81" s="264">
        <f t="shared" si="645"/>
        <v>1</v>
      </c>
      <c r="GJ81" s="264">
        <f t="shared" si="646"/>
        <v>1</v>
      </c>
      <c r="GK81" s="264">
        <f t="shared" si="647"/>
        <v>1</v>
      </c>
      <c r="GL81" s="257">
        <f t="shared" si="578"/>
        <v>375992</v>
      </c>
      <c r="GM81" s="258">
        <f t="shared" si="579"/>
        <v>0</v>
      </c>
      <c r="GP81" s="344" t="s">
        <v>163</v>
      </c>
      <c r="GQ81" s="345" t="s">
        <v>398</v>
      </c>
      <c r="GR81" s="346" t="s">
        <v>155</v>
      </c>
      <c r="GS81" s="347">
        <v>1</v>
      </c>
      <c r="GT81" s="308">
        <v>466000</v>
      </c>
      <c r="GU81" s="309">
        <f t="shared" si="648"/>
        <v>466000</v>
      </c>
      <c r="GV81" s="264">
        <f t="shared" si="580"/>
        <v>1</v>
      </c>
      <c r="GW81" s="264">
        <f t="shared" si="581"/>
        <v>1</v>
      </c>
      <c r="GX81" s="264">
        <f t="shared" si="582"/>
        <v>1</v>
      </c>
      <c r="GY81" s="264">
        <f t="shared" si="583"/>
        <v>1</v>
      </c>
      <c r="GZ81" s="264">
        <f t="shared" si="649"/>
        <v>1</v>
      </c>
      <c r="HA81" s="264">
        <f t="shared" si="650"/>
        <v>1</v>
      </c>
      <c r="HB81" s="264">
        <f t="shared" si="651"/>
        <v>1</v>
      </c>
      <c r="HC81" s="257">
        <f t="shared" si="585"/>
        <v>466000</v>
      </c>
      <c r="HD81" s="258">
        <f t="shared" si="586"/>
        <v>0</v>
      </c>
      <c r="HG81" s="344" t="s">
        <v>163</v>
      </c>
      <c r="HH81" s="345" t="s">
        <v>398</v>
      </c>
      <c r="HI81" s="346" t="s">
        <v>155</v>
      </c>
      <c r="HJ81" s="347">
        <v>1</v>
      </c>
      <c r="HK81" s="308">
        <v>652182</v>
      </c>
      <c r="HL81" s="309">
        <f t="shared" si="652"/>
        <v>652182</v>
      </c>
      <c r="HM81" s="264">
        <f t="shared" si="587"/>
        <v>1</v>
      </c>
      <c r="HN81" s="264">
        <f t="shared" si="588"/>
        <v>1</v>
      </c>
      <c r="HO81" s="264">
        <f t="shared" si="589"/>
        <v>1</v>
      </c>
      <c r="HP81" s="264">
        <f t="shared" si="590"/>
        <v>1</v>
      </c>
      <c r="HQ81" s="264">
        <f t="shared" si="653"/>
        <v>1</v>
      </c>
      <c r="HR81" s="264">
        <f t="shared" si="654"/>
        <v>1</v>
      </c>
      <c r="HS81" s="264">
        <f t="shared" si="655"/>
        <v>1</v>
      </c>
      <c r="HT81" s="257">
        <f t="shared" si="592"/>
        <v>652182</v>
      </c>
      <c r="HU81" s="258">
        <f t="shared" si="593"/>
        <v>0</v>
      </c>
    </row>
    <row r="82" spans="3:229" ht="15.75" outlineLevel="1" thickTop="1">
      <c r="C82" s="320" t="s">
        <v>192</v>
      </c>
      <c r="D82" s="298" t="s">
        <v>183</v>
      </c>
      <c r="E82" s="349"/>
      <c r="F82" s="350"/>
      <c r="G82" s="351"/>
      <c r="H82" s="352"/>
      <c r="K82" s="320" t="s">
        <v>192</v>
      </c>
      <c r="L82" s="298" t="s">
        <v>183</v>
      </c>
      <c r="M82" s="349"/>
      <c r="N82" s="350"/>
      <c r="O82" s="350"/>
      <c r="P82" s="353"/>
      <c r="Q82" s="180">
        <f t="shared" si="504"/>
        <v>1</v>
      </c>
      <c r="R82" s="180">
        <f t="shared" si="505"/>
        <v>1</v>
      </c>
      <c r="S82" s="180">
        <f t="shared" si="506"/>
        <v>1</v>
      </c>
      <c r="T82" s="180">
        <f t="shared" si="506"/>
        <v>1</v>
      </c>
      <c r="U82" s="180">
        <f t="shared" ref="U82:U83" si="656">IF(EXACT(G82,O82),1,0)</f>
        <v>1</v>
      </c>
      <c r="V82" s="180">
        <f t="shared" ref="V82:V83" si="657">IF(EXACT(H82,P82),1,0)</f>
        <v>1</v>
      </c>
      <c r="W82" s="264">
        <f t="shared" si="507"/>
        <v>1</v>
      </c>
      <c r="X82" s="257">
        <f t="shared" si="508"/>
        <v>0</v>
      </c>
      <c r="Y82" s="258">
        <f t="shared" si="509"/>
        <v>0</v>
      </c>
      <c r="AB82" s="320" t="s">
        <v>192</v>
      </c>
      <c r="AC82" s="298" t="s">
        <v>183</v>
      </c>
      <c r="AD82" s="349"/>
      <c r="AE82" s="350"/>
      <c r="AF82" s="351"/>
      <c r="AG82" s="352"/>
      <c r="AH82" s="264">
        <f t="shared" si="510"/>
        <v>1</v>
      </c>
      <c r="AI82" s="264">
        <f t="shared" si="511"/>
        <v>1</v>
      </c>
      <c r="AJ82" s="264">
        <f t="shared" si="512"/>
        <v>1</v>
      </c>
      <c r="AK82" s="264">
        <f t="shared" si="513"/>
        <v>1</v>
      </c>
      <c r="AL82" s="180">
        <f t="shared" ref="AL82:AL83" si="658">IF(EXACT(X82,AF82),1,0)</f>
        <v>0</v>
      </c>
      <c r="AM82" s="180">
        <f t="shared" ref="AM82:AM83" si="659">IF(EXACT(Y82,AG82),1,0)</f>
        <v>0</v>
      </c>
      <c r="AN82" s="264">
        <f>PRODUCT(AH82:AK82)</f>
        <v>1</v>
      </c>
      <c r="AO82" s="257">
        <f t="shared" si="515"/>
        <v>0</v>
      </c>
      <c r="AP82" s="258">
        <f t="shared" si="516"/>
        <v>0</v>
      </c>
      <c r="AS82" s="320" t="s">
        <v>192</v>
      </c>
      <c r="AT82" s="298" t="s">
        <v>183</v>
      </c>
      <c r="AU82" s="349"/>
      <c r="AV82" s="350"/>
      <c r="AW82" s="351"/>
      <c r="AX82" s="352"/>
      <c r="AY82" s="264">
        <f t="shared" si="517"/>
        <v>1</v>
      </c>
      <c r="AZ82" s="264">
        <f t="shared" si="518"/>
        <v>1</v>
      </c>
      <c r="BA82" s="264">
        <f t="shared" si="519"/>
        <v>1</v>
      </c>
      <c r="BB82" s="264">
        <f t="shared" si="520"/>
        <v>1</v>
      </c>
      <c r="BC82" s="180">
        <f t="shared" ref="BC82:BC83" si="660">IF(EXACT(AO82,AW82),1,0)</f>
        <v>0</v>
      </c>
      <c r="BD82" s="180">
        <f t="shared" ref="BD82:BD83" si="661">IF(EXACT(AP82,AX82),1,0)</f>
        <v>0</v>
      </c>
      <c r="BE82" s="264">
        <f>PRODUCT(AY82:BB82)</f>
        <v>1</v>
      </c>
      <c r="BF82" s="257">
        <f t="shared" si="522"/>
        <v>0</v>
      </c>
      <c r="BG82" s="258">
        <f t="shared" si="523"/>
        <v>0</v>
      </c>
      <c r="BJ82" s="320" t="s">
        <v>192</v>
      </c>
      <c r="BK82" s="298" t="s">
        <v>183</v>
      </c>
      <c r="BL82" s="349"/>
      <c r="BM82" s="350"/>
      <c r="BN82" s="351"/>
      <c r="BO82" s="352"/>
      <c r="BP82" s="264">
        <f t="shared" si="524"/>
        <v>1</v>
      </c>
      <c r="BQ82" s="264">
        <f t="shared" si="525"/>
        <v>1</v>
      </c>
      <c r="BR82" s="264">
        <f t="shared" si="526"/>
        <v>1</v>
      </c>
      <c r="BS82" s="264">
        <f t="shared" si="527"/>
        <v>1</v>
      </c>
      <c r="BT82" s="180">
        <f t="shared" ref="BT82:BT83" si="662">IF(EXACT(BF82,BN82),1,0)</f>
        <v>0</v>
      </c>
      <c r="BU82" s="180">
        <f t="shared" ref="BU82:BU83" si="663">IF(EXACT(BG82,BO82),1,0)</f>
        <v>0</v>
      </c>
      <c r="BV82" s="264">
        <f>PRODUCT(BP82:BS82)</f>
        <v>1</v>
      </c>
      <c r="BW82" s="257">
        <f t="shared" si="529"/>
        <v>0</v>
      </c>
      <c r="BX82" s="258">
        <f t="shared" si="530"/>
        <v>0</v>
      </c>
      <c r="CA82" s="320" t="s">
        <v>192</v>
      </c>
      <c r="CB82" s="304" t="s">
        <v>183</v>
      </c>
      <c r="CC82" s="349"/>
      <c r="CD82" s="350"/>
      <c r="CE82" s="351"/>
      <c r="CF82" s="352"/>
      <c r="CG82" s="264">
        <f t="shared" si="531"/>
        <v>1</v>
      </c>
      <c r="CH82" s="264">
        <f t="shared" si="532"/>
        <v>1</v>
      </c>
      <c r="CI82" s="264">
        <f t="shared" si="533"/>
        <v>1</v>
      </c>
      <c r="CJ82" s="264">
        <f t="shared" si="534"/>
        <v>1</v>
      </c>
      <c r="CK82" s="180">
        <f t="shared" ref="CK82:CK83" si="664">IF(EXACT(BW82,CE82),1,0)</f>
        <v>0</v>
      </c>
      <c r="CL82" s="180">
        <f t="shared" ref="CL82:CL83" si="665">IF(EXACT(BX82,CF82),1,0)</f>
        <v>0</v>
      </c>
      <c r="CM82" s="264">
        <f>PRODUCT(CG82:CJ82)</f>
        <v>1</v>
      </c>
      <c r="CN82" s="257">
        <f t="shared" si="536"/>
        <v>0</v>
      </c>
      <c r="CO82" s="258">
        <f t="shared" si="537"/>
        <v>0</v>
      </c>
      <c r="CR82" s="320" t="s">
        <v>192</v>
      </c>
      <c r="CS82" s="298" t="s">
        <v>183</v>
      </c>
      <c r="CT82" s="349"/>
      <c r="CU82" s="350"/>
      <c r="CV82" s="351"/>
      <c r="CW82" s="352"/>
      <c r="CX82" s="264">
        <f t="shared" si="538"/>
        <v>1</v>
      </c>
      <c r="CY82" s="264">
        <f t="shared" si="539"/>
        <v>1</v>
      </c>
      <c r="CZ82" s="264">
        <f t="shared" si="540"/>
        <v>1</v>
      </c>
      <c r="DA82" s="264">
        <f t="shared" si="541"/>
        <v>1</v>
      </c>
      <c r="DB82" s="180">
        <f t="shared" ref="DB82:DB83" si="666">IF(EXACT(CN82,CV82),1,0)</f>
        <v>0</v>
      </c>
      <c r="DC82" s="180">
        <f t="shared" ref="DC82:DC83" si="667">IF(EXACT(CO82,CW82),1,0)</f>
        <v>0</v>
      </c>
      <c r="DD82" s="264">
        <f>PRODUCT(CX82:DA82)</f>
        <v>1</v>
      </c>
      <c r="DE82" s="257">
        <f t="shared" si="543"/>
        <v>0</v>
      </c>
      <c r="DF82" s="258">
        <f t="shared" si="544"/>
        <v>0</v>
      </c>
      <c r="DI82" s="326" t="s">
        <v>192</v>
      </c>
      <c r="DJ82" s="327" t="s">
        <v>183</v>
      </c>
      <c r="DK82" s="354"/>
      <c r="DL82" s="355"/>
      <c r="DM82" s="356"/>
      <c r="DN82" s="357"/>
      <c r="DO82" s="264">
        <f t="shared" si="545"/>
        <v>1</v>
      </c>
      <c r="DP82" s="264">
        <f t="shared" si="546"/>
        <v>1</v>
      </c>
      <c r="DQ82" s="264">
        <f t="shared" si="547"/>
        <v>1</v>
      </c>
      <c r="DR82" s="264">
        <f t="shared" si="548"/>
        <v>1</v>
      </c>
      <c r="DS82" s="180">
        <f t="shared" ref="DS82:DS83" si="668">IF(EXACT(DE82,DM82),1,0)</f>
        <v>0</v>
      </c>
      <c r="DT82" s="180">
        <f t="shared" ref="DT82:DT83" si="669">IF(EXACT(DF82,DN82),1,0)</f>
        <v>0</v>
      </c>
      <c r="DU82" s="264">
        <f>PRODUCT(DO82:DR82)</f>
        <v>1</v>
      </c>
      <c r="DV82" s="257">
        <f t="shared" si="550"/>
        <v>0</v>
      </c>
      <c r="DW82" s="258">
        <f t="shared" si="551"/>
        <v>0</v>
      </c>
      <c r="DZ82" s="320" t="s">
        <v>192</v>
      </c>
      <c r="EA82" s="298" t="s">
        <v>183</v>
      </c>
      <c r="EB82" s="349"/>
      <c r="EC82" s="350"/>
      <c r="ED82" s="351"/>
      <c r="EE82" s="352"/>
      <c r="EF82" s="264">
        <f t="shared" si="552"/>
        <v>1</v>
      </c>
      <c r="EG82" s="264">
        <f t="shared" si="553"/>
        <v>1</v>
      </c>
      <c r="EH82" s="264">
        <f t="shared" si="554"/>
        <v>1</v>
      </c>
      <c r="EI82" s="264">
        <f t="shared" si="555"/>
        <v>1</v>
      </c>
      <c r="EJ82" s="180">
        <f t="shared" ref="EJ82:EJ83" si="670">IF(EXACT(DV82,ED82),1,0)</f>
        <v>0</v>
      </c>
      <c r="EK82" s="180">
        <f t="shared" ref="EK82:EK83" si="671">IF(EXACT(DW82,EE82),1,0)</f>
        <v>0</v>
      </c>
      <c r="EL82" s="264">
        <f>PRODUCT(EF82:EI82)</f>
        <v>1</v>
      </c>
      <c r="EM82" s="257">
        <f t="shared" si="557"/>
        <v>0</v>
      </c>
      <c r="EN82" s="258">
        <f t="shared" si="558"/>
        <v>0</v>
      </c>
      <c r="EQ82" s="320" t="s">
        <v>192</v>
      </c>
      <c r="ER82" s="298" t="s">
        <v>183</v>
      </c>
      <c r="ES82" s="349"/>
      <c r="ET82" s="350"/>
      <c r="EU82" s="351"/>
      <c r="EV82" s="352"/>
      <c r="EW82" s="264">
        <f t="shared" si="559"/>
        <v>1</v>
      </c>
      <c r="EX82" s="264">
        <f t="shared" si="560"/>
        <v>1</v>
      </c>
      <c r="EY82" s="264">
        <f t="shared" si="561"/>
        <v>1</v>
      </c>
      <c r="EZ82" s="264">
        <f t="shared" si="562"/>
        <v>1</v>
      </c>
      <c r="FA82" s="180">
        <f t="shared" ref="FA82:FA83" si="672">IF(EXACT(EM82,EU82),1,0)</f>
        <v>0</v>
      </c>
      <c r="FB82" s="180">
        <f t="shared" ref="FB82:FB83" si="673">IF(EXACT(EN82,EV82),1,0)</f>
        <v>0</v>
      </c>
      <c r="FC82" s="264">
        <f>PRODUCT(EW82:EZ82)</f>
        <v>1</v>
      </c>
      <c r="FD82" s="257">
        <f t="shared" si="564"/>
        <v>0</v>
      </c>
      <c r="FE82" s="258">
        <f t="shared" si="565"/>
        <v>0</v>
      </c>
      <c r="FH82" s="320" t="s">
        <v>192</v>
      </c>
      <c r="FI82" s="298" t="s">
        <v>183</v>
      </c>
      <c r="FJ82" s="349"/>
      <c r="FK82" s="350"/>
      <c r="FL82" s="351"/>
      <c r="FM82" s="352"/>
      <c r="FN82" s="264">
        <f t="shared" si="566"/>
        <v>1</v>
      </c>
      <c r="FO82" s="264">
        <f t="shared" si="567"/>
        <v>1</v>
      </c>
      <c r="FP82" s="264">
        <f t="shared" si="568"/>
        <v>1</v>
      </c>
      <c r="FQ82" s="264">
        <f t="shared" si="569"/>
        <v>1</v>
      </c>
      <c r="FR82" s="180">
        <f t="shared" ref="FR82:FR83" si="674">IF(EXACT(FD82,FL82),1,0)</f>
        <v>0</v>
      </c>
      <c r="FS82" s="180">
        <f t="shared" ref="FS82:FS83" si="675">IF(EXACT(FE82,FM82),1,0)</f>
        <v>0</v>
      </c>
      <c r="FT82" s="264">
        <f>PRODUCT(FN82:FQ82)</f>
        <v>1</v>
      </c>
      <c r="FU82" s="257">
        <f t="shared" si="571"/>
        <v>0</v>
      </c>
      <c r="FV82" s="258">
        <f t="shared" si="572"/>
        <v>0</v>
      </c>
      <c r="FY82" s="320" t="s">
        <v>192</v>
      </c>
      <c r="FZ82" s="298" t="s">
        <v>183</v>
      </c>
      <c r="GA82" s="349"/>
      <c r="GB82" s="350"/>
      <c r="GC82" s="351"/>
      <c r="GD82" s="352"/>
      <c r="GE82" s="264">
        <f t="shared" si="573"/>
        <v>1</v>
      </c>
      <c r="GF82" s="264">
        <f t="shared" si="574"/>
        <v>1</v>
      </c>
      <c r="GG82" s="264">
        <f t="shared" si="575"/>
        <v>1</v>
      </c>
      <c r="GH82" s="264">
        <f t="shared" si="576"/>
        <v>1</v>
      </c>
      <c r="GI82" s="180">
        <f t="shared" ref="GI82:GI83" si="676">IF(EXACT(FU82,GC82),1,0)</f>
        <v>0</v>
      </c>
      <c r="GJ82" s="180">
        <f t="shared" ref="GJ82:GJ83" si="677">IF(EXACT(FV82,GD82),1,0)</f>
        <v>0</v>
      </c>
      <c r="GK82" s="264">
        <f>PRODUCT(GE82:GH82)</f>
        <v>1</v>
      </c>
      <c r="GL82" s="257">
        <f t="shared" si="578"/>
        <v>0</v>
      </c>
      <c r="GM82" s="258">
        <f t="shared" si="579"/>
        <v>0</v>
      </c>
      <c r="GP82" s="320" t="s">
        <v>192</v>
      </c>
      <c r="GQ82" s="298" t="s">
        <v>183</v>
      </c>
      <c r="GR82" s="349"/>
      <c r="GS82" s="350"/>
      <c r="GT82" s="351"/>
      <c r="GU82" s="352"/>
      <c r="GV82" s="264">
        <f t="shared" si="580"/>
        <v>1</v>
      </c>
      <c r="GW82" s="264">
        <f t="shared" si="581"/>
        <v>1</v>
      </c>
      <c r="GX82" s="264">
        <f t="shared" si="582"/>
        <v>1</v>
      </c>
      <c r="GY82" s="264">
        <f t="shared" si="583"/>
        <v>1</v>
      </c>
      <c r="GZ82" s="180">
        <f t="shared" ref="GZ82:GZ83" si="678">IF(EXACT(GL82,GT82),1,0)</f>
        <v>0</v>
      </c>
      <c r="HA82" s="180">
        <f t="shared" ref="HA82:HA83" si="679">IF(EXACT(GM82,GU82),1,0)</f>
        <v>0</v>
      </c>
      <c r="HB82" s="264">
        <f>PRODUCT(GV82:GY82)</f>
        <v>1</v>
      </c>
      <c r="HC82" s="257">
        <f t="shared" si="585"/>
        <v>0</v>
      </c>
      <c r="HD82" s="258">
        <f t="shared" si="586"/>
        <v>0</v>
      </c>
      <c r="HG82" s="320" t="s">
        <v>192</v>
      </c>
      <c r="HH82" s="298" t="s">
        <v>183</v>
      </c>
      <c r="HI82" s="349"/>
      <c r="HJ82" s="350"/>
      <c r="HK82" s="351"/>
      <c r="HL82" s="352"/>
      <c r="HM82" s="264">
        <f t="shared" si="587"/>
        <v>1</v>
      </c>
      <c r="HN82" s="264">
        <f t="shared" si="588"/>
        <v>1</v>
      </c>
      <c r="HO82" s="264">
        <f t="shared" si="589"/>
        <v>1</v>
      </c>
      <c r="HP82" s="264">
        <f t="shared" si="590"/>
        <v>1</v>
      </c>
      <c r="HQ82" s="180">
        <f t="shared" ref="HQ82:HQ83" si="680">IF(EXACT(HC82,HK82),1,0)</f>
        <v>0</v>
      </c>
      <c r="HR82" s="180">
        <f t="shared" ref="HR82:HR83" si="681">IF(EXACT(HD82,HL82),1,0)</f>
        <v>0</v>
      </c>
      <c r="HS82" s="264">
        <f>PRODUCT(HM82:HP82)</f>
        <v>1</v>
      </c>
      <c r="HT82" s="257">
        <f t="shared" si="592"/>
        <v>0</v>
      </c>
      <c r="HU82" s="258">
        <f t="shared" si="593"/>
        <v>0</v>
      </c>
    </row>
    <row r="83" spans="3:229" ht="45.75" customHeight="1" outlineLevel="2">
      <c r="C83" s="344"/>
      <c r="D83" s="345" t="s">
        <v>396</v>
      </c>
      <c r="E83" s="346"/>
      <c r="F83" s="347"/>
      <c r="G83" s="348"/>
      <c r="H83" s="309"/>
      <c r="K83" s="344"/>
      <c r="L83" s="345" t="s">
        <v>396</v>
      </c>
      <c r="M83" s="346"/>
      <c r="N83" s="347"/>
      <c r="O83" s="308"/>
      <c r="P83" s="310"/>
      <c r="Q83" s="180">
        <f t="shared" si="504"/>
        <v>1</v>
      </c>
      <c r="R83" s="180">
        <f t="shared" si="505"/>
        <v>1</v>
      </c>
      <c r="S83" s="180">
        <f t="shared" si="506"/>
        <v>1</v>
      </c>
      <c r="T83" s="180">
        <f t="shared" si="506"/>
        <v>1</v>
      </c>
      <c r="U83" s="180">
        <f t="shared" si="656"/>
        <v>1</v>
      </c>
      <c r="V83" s="180">
        <f t="shared" si="657"/>
        <v>1</v>
      </c>
      <c r="W83" s="264">
        <f t="shared" si="507"/>
        <v>1</v>
      </c>
      <c r="X83" s="257">
        <f t="shared" si="508"/>
        <v>0</v>
      </c>
      <c r="Y83" s="258">
        <f t="shared" si="509"/>
        <v>0</v>
      </c>
      <c r="AB83" s="344"/>
      <c r="AC83" s="345" t="s">
        <v>396</v>
      </c>
      <c r="AD83" s="346"/>
      <c r="AE83" s="347"/>
      <c r="AF83" s="348"/>
      <c r="AG83" s="309"/>
      <c r="AH83" s="264">
        <f t="shared" si="510"/>
        <v>1</v>
      </c>
      <c r="AI83" s="264">
        <f t="shared" si="511"/>
        <v>1</v>
      </c>
      <c r="AJ83" s="264">
        <f t="shared" si="512"/>
        <v>1</v>
      </c>
      <c r="AK83" s="264">
        <f t="shared" si="513"/>
        <v>1</v>
      </c>
      <c r="AL83" s="180">
        <f t="shared" si="658"/>
        <v>0</v>
      </c>
      <c r="AM83" s="180">
        <f t="shared" si="659"/>
        <v>0</v>
      </c>
      <c r="AN83" s="264">
        <f>PRODUCT(AH83:AK83)</f>
        <v>1</v>
      </c>
      <c r="AO83" s="257">
        <f t="shared" si="515"/>
        <v>0</v>
      </c>
      <c r="AP83" s="258">
        <f t="shared" si="516"/>
        <v>0</v>
      </c>
      <c r="AS83" s="344"/>
      <c r="AT83" s="345" t="s">
        <v>396</v>
      </c>
      <c r="AU83" s="346"/>
      <c r="AV83" s="347"/>
      <c r="AW83" s="348"/>
      <c r="AX83" s="309"/>
      <c r="AY83" s="264">
        <f t="shared" si="517"/>
        <v>1</v>
      </c>
      <c r="AZ83" s="264">
        <f t="shared" si="518"/>
        <v>1</v>
      </c>
      <c r="BA83" s="264">
        <f t="shared" si="519"/>
        <v>1</v>
      </c>
      <c r="BB83" s="264">
        <f t="shared" si="520"/>
        <v>1</v>
      </c>
      <c r="BC83" s="180">
        <f t="shared" si="660"/>
        <v>0</v>
      </c>
      <c r="BD83" s="180">
        <f t="shared" si="661"/>
        <v>0</v>
      </c>
      <c r="BE83" s="264">
        <f>PRODUCT(AY83:BB83)</f>
        <v>1</v>
      </c>
      <c r="BF83" s="257">
        <f t="shared" si="522"/>
        <v>0</v>
      </c>
      <c r="BG83" s="258">
        <f t="shared" si="523"/>
        <v>0</v>
      </c>
      <c r="BJ83" s="344"/>
      <c r="BK83" s="345" t="s">
        <v>396</v>
      </c>
      <c r="BL83" s="346"/>
      <c r="BM83" s="347"/>
      <c r="BN83" s="348"/>
      <c r="BO83" s="309"/>
      <c r="BP83" s="264">
        <f t="shared" si="524"/>
        <v>1</v>
      </c>
      <c r="BQ83" s="264">
        <f t="shared" si="525"/>
        <v>1</v>
      </c>
      <c r="BR83" s="264">
        <f t="shared" si="526"/>
        <v>1</v>
      </c>
      <c r="BS83" s="264">
        <f t="shared" si="527"/>
        <v>1</v>
      </c>
      <c r="BT83" s="180">
        <f t="shared" si="662"/>
        <v>0</v>
      </c>
      <c r="BU83" s="180">
        <f t="shared" si="663"/>
        <v>0</v>
      </c>
      <c r="BV83" s="264">
        <f>PRODUCT(BP83:BS83)</f>
        <v>1</v>
      </c>
      <c r="BW83" s="257">
        <f t="shared" si="529"/>
        <v>0</v>
      </c>
      <c r="BX83" s="258">
        <f t="shared" si="530"/>
        <v>0</v>
      </c>
      <c r="CA83" s="344"/>
      <c r="CB83" s="345" t="s">
        <v>396</v>
      </c>
      <c r="CC83" s="346"/>
      <c r="CD83" s="347"/>
      <c r="CE83" s="348"/>
      <c r="CF83" s="309"/>
      <c r="CG83" s="264">
        <f t="shared" si="531"/>
        <v>1</v>
      </c>
      <c r="CH83" s="264">
        <f t="shared" si="532"/>
        <v>1</v>
      </c>
      <c r="CI83" s="264">
        <f t="shared" si="533"/>
        <v>1</v>
      </c>
      <c r="CJ83" s="264">
        <f t="shared" si="534"/>
        <v>1</v>
      </c>
      <c r="CK83" s="180">
        <f t="shared" si="664"/>
        <v>0</v>
      </c>
      <c r="CL83" s="180">
        <f t="shared" si="665"/>
        <v>0</v>
      </c>
      <c r="CM83" s="264">
        <f>PRODUCT(CG83:CJ83)</f>
        <v>1</v>
      </c>
      <c r="CN83" s="257">
        <f t="shared" si="536"/>
        <v>0</v>
      </c>
      <c r="CO83" s="258">
        <f t="shared" si="537"/>
        <v>0</v>
      </c>
      <c r="CR83" s="344"/>
      <c r="CS83" s="345" t="s">
        <v>396</v>
      </c>
      <c r="CT83" s="346"/>
      <c r="CU83" s="347"/>
      <c r="CV83" s="348"/>
      <c r="CW83" s="309"/>
      <c r="CX83" s="264">
        <f t="shared" si="538"/>
        <v>1</v>
      </c>
      <c r="CY83" s="264">
        <f t="shared" si="539"/>
        <v>1</v>
      </c>
      <c r="CZ83" s="264">
        <f t="shared" si="540"/>
        <v>1</v>
      </c>
      <c r="DA83" s="264">
        <f t="shared" si="541"/>
        <v>1</v>
      </c>
      <c r="DB83" s="180">
        <f t="shared" si="666"/>
        <v>0</v>
      </c>
      <c r="DC83" s="180">
        <f t="shared" si="667"/>
        <v>0</v>
      </c>
      <c r="DD83" s="264">
        <f>PRODUCT(CX83:DA83)</f>
        <v>1</v>
      </c>
      <c r="DE83" s="257">
        <f t="shared" si="543"/>
        <v>0</v>
      </c>
      <c r="DF83" s="258">
        <f t="shared" si="544"/>
        <v>0</v>
      </c>
      <c r="DI83" s="344"/>
      <c r="DJ83" s="345" t="s">
        <v>396</v>
      </c>
      <c r="DK83" s="346"/>
      <c r="DL83" s="347"/>
      <c r="DM83" s="348"/>
      <c r="DN83" s="314"/>
      <c r="DO83" s="264">
        <f t="shared" si="545"/>
        <v>1</v>
      </c>
      <c r="DP83" s="264">
        <f t="shared" si="546"/>
        <v>1</v>
      </c>
      <c r="DQ83" s="264">
        <f t="shared" si="547"/>
        <v>1</v>
      </c>
      <c r="DR83" s="264">
        <f t="shared" si="548"/>
        <v>1</v>
      </c>
      <c r="DS83" s="180">
        <f t="shared" si="668"/>
        <v>0</v>
      </c>
      <c r="DT83" s="180">
        <f t="shared" si="669"/>
        <v>0</v>
      </c>
      <c r="DU83" s="264">
        <f>PRODUCT(DO83:DR83)</f>
        <v>1</v>
      </c>
      <c r="DV83" s="257">
        <f t="shared" si="550"/>
        <v>0</v>
      </c>
      <c r="DW83" s="258">
        <f t="shared" si="551"/>
        <v>0</v>
      </c>
      <c r="DZ83" s="344"/>
      <c r="EA83" s="345" t="s">
        <v>396</v>
      </c>
      <c r="EB83" s="346"/>
      <c r="EC83" s="347"/>
      <c r="ED83" s="348"/>
      <c r="EE83" s="309"/>
      <c r="EF83" s="264">
        <f t="shared" si="552"/>
        <v>1</v>
      </c>
      <c r="EG83" s="264">
        <f t="shared" si="553"/>
        <v>1</v>
      </c>
      <c r="EH83" s="264">
        <f t="shared" si="554"/>
        <v>1</v>
      </c>
      <c r="EI83" s="264">
        <f t="shared" si="555"/>
        <v>1</v>
      </c>
      <c r="EJ83" s="180">
        <f t="shared" si="670"/>
        <v>0</v>
      </c>
      <c r="EK83" s="180">
        <f t="shared" si="671"/>
        <v>0</v>
      </c>
      <c r="EL83" s="264">
        <f>PRODUCT(EF83:EI83)</f>
        <v>1</v>
      </c>
      <c r="EM83" s="257">
        <f t="shared" si="557"/>
        <v>0</v>
      </c>
      <c r="EN83" s="258">
        <f t="shared" si="558"/>
        <v>0</v>
      </c>
      <c r="EQ83" s="344"/>
      <c r="ER83" s="345" t="s">
        <v>396</v>
      </c>
      <c r="ES83" s="346"/>
      <c r="ET83" s="347"/>
      <c r="EU83" s="348"/>
      <c r="EV83" s="309"/>
      <c r="EW83" s="264">
        <f t="shared" si="559"/>
        <v>1</v>
      </c>
      <c r="EX83" s="264">
        <f t="shared" si="560"/>
        <v>1</v>
      </c>
      <c r="EY83" s="264">
        <f t="shared" si="561"/>
        <v>1</v>
      </c>
      <c r="EZ83" s="264">
        <f t="shared" si="562"/>
        <v>1</v>
      </c>
      <c r="FA83" s="180">
        <f t="shared" si="672"/>
        <v>0</v>
      </c>
      <c r="FB83" s="180">
        <f t="shared" si="673"/>
        <v>0</v>
      </c>
      <c r="FC83" s="264">
        <f>PRODUCT(EW83:EZ83)</f>
        <v>1</v>
      </c>
      <c r="FD83" s="257">
        <f t="shared" si="564"/>
        <v>0</v>
      </c>
      <c r="FE83" s="258">
        <f t="shared" si="565"/>
        <v>0</v>
      </c>
      <c r="FH83" s="344"/>
      <c r="FI83" s="345" t="s">
        <v>396</v>
      </c>
      <c r="FJ83" s="346"/>
      <c r="FK83" s="347"/>
      <c r="FL83" s="348"/>
      <c r="FM83" s="309"/>
      <c r="FN83" s="264">
        <f t="shared" si="566"/>
        <v>1</v>
      </c>
      <c r="FO83" s="264">
        <f t="shared" si="567"/>
        <v>1</v>
      </c>
      <c r="FP83" s="264">
        <f t="shared" si="568"/>
        <v>1</v>
      </c>
      <c r="FQ83" s="264">
        <f t="shared" si="569"/>
        <v>1</v>
      </c>
      <c r="FR83" s="180">
        <f t="shared" si="674"/>
        <v>0</v>
      </c>
      <c r="FS83" s="180">
        <f t="shared" si="675"/>
        <v>0</v>
      </c>
      <c r="FT83" s="264">
        <f>PRODUCT(FN83:FQ83)</f>
        <v>1</v>
      </c>
      <c r="FU83" s="257">
        <f t="shared" si="571"/>
        <v>0</v>
      </c>
      <c r="FV83" s="258">
        <f t="shared" si="572"/>
        <v>0</v>
      </c>
      <c r="FY83" s="344"/>
      <c r="FZ83" s="345" t="s">
        <v>396</v>
      </c>
      <c r="GA83" s="346"/>
      <c r="GB83" s="347"/>
      <c r="GC83" s="348"/>
      <c r="GD83" s="309"/>
      <c r="GE83" s="264">
        <f t="shared" si="573"/>
        <v>1</v>
      </c>
      <c r="GF83" s="264">
        <f t="shared" si="574"/>
        <v>1</v>
      </c>
      <c r="GG83" s="264">
        <f t="shared" si="575"/>
        <v>1</v>
      </c>
      <c r="GH83" s="264">
        <f t="shared" si="576"/>
        <v>1</v>
      </c>
      <c r="GI83" s="180">
        <f t="shared" si="676"/>
        <v>0</v>
      </c>
      <c r="GJ83" s="180">
        <f t="shared" si="677"/>
        <v>0</v>
      </c>
      <c r="GK83" s="264">
        <f>PRODUCT(GE83:GH83)</f>
        <v>1</v>
      </c>
      <c r="GL83" s="257">
        <f t="shared" si="578"/>
        <v>0</v>
      </c>
      <c r="GM83" s="258">
        <f t="shared" si="579"/>
        <v>0</v>
      </c>
      <c r="GP83" s="344"/>
      <c r="GQ83" s="345" t="s">
        <v>396</v>
      </c>
      <c r="GR83" s="346"/>
      <c r="GS83" s="347"/>
      <c r="GT83" s="348"/>
      <c r="GU83" s="309"/>
      <c r="GV83" s="264">
        <f t="shared" si="580"/>
        <v>1</v>
      </c>
      <c r="GW83" s="264">
        <f t="shared" si="581"/>
        <v>1</v>
      </c>
      <c r="GX83" s="264">
        <f t="shared" si="582"/>
        <v>1</v>
      </c>
      <c r="GY83" s="264">
        <f t="shared" si="583"/>
        <v>1</v>
      </c>
      <c r="GZ83" s="180">
        <f t="shared" si="678"/>
        <v>0</v>
      </c>
      <c r="HA83" s="180">
        <f t="shared" si="679"/>
        <v>0</v>
      </c>
      <c r="HB83" s="264">
        <f>PRODUCT(GV83:GY83)</f>
        <v>1</v>
      </c>
      <c r="HC83" s="257">
        <f t="shared" si="585"/>
        <v>0</v>
      </c>
      <c r="HD83" s="258">
        <f t="shared" si="586"/>
        <v>0</v>
      </c>
      <c r="HG83" s="344"/>
      <c r="HH83" s="345" t="s">
        <v>396</v>
      </c>
      <c r="HI83" s="346"/>
      <c r="HJ83" s="347"/>
      <c r="HK83" s="348"/>
      <c r="HL83" s="309"/>
      <c r="HM83" s="264">
        <f t="shared" si="587"/>
        <v>1</v>
      </c>
      <c r="HN83" s="264">
        <f t="shared" si="588"/>
        <v>1</v>
      </c>
      <c r="HO83" s="264">
        <f t="shared" si="589"/>
        <v>1</v>
      </c>
      <c r="HP83" s="264">
        <f t="shared" si="590"/>
        <v>1</v>
      </c>
      <c r="HQ83" s="180">
        <f t="shared" si="680"/>
        <v>0</v>
      </c>
      <c r="HR83" s="180">
        <f t="shared" si="681"/>
        <v>0</v>
      </c>
      <c r="HS83" s="264">
        <f>PRODUCT(HM83:HP83)</f>
        <v>1</v>
      </c>
      <c r="HT83" s="257">
        <f t="shared" si="592"/>
        <v>0</v>
      </c>
      <c r="HU83" s="258">
        <f t="shared" si="593"/>
        <v>0</v>
      </c>
    </row>
    <row r="84" spans="3:229" ht="69" customHeight="1" outlineLevel="2">
      <c r="C84" s="344" t="s">
        <v>193</v>
      </c>
      <c r="D84" s="345" t="s">
        <v>399</v>
      </c>
      <c r="E84" s="346" t="s">
        <v>155</v>
      </c>
      <c r="F84" s="347">
        <v>2</v>
      </c>
      <c r="G84" s="308">
        <v>0</v>
      </c>
      <c r="H84" s="309">
        <f t="shared" si="606"/>
        <v>0</v>
      </c>
      <c r="K84" s="344" t="s">
        <v>193</v>
      </c>
      <c r="L84" s="345" t="s">
        <v>399</v>
      </c>
      <c r="M84" s="346" t="s">
        <v>155</v>
      </c>
      <c r="N84" s="347">
        <v>2</v>
      </c>
      <c r="O84" s="308">
        <v>657200</v>
      </c>
      <c r="P84" s="310">
        <f t="shared" si="607"/>
        <v>1314400</v>
      </c>
      <c r="Q84" s="180">
        <f t="shared" si="504"/>
        <v>1</v>
      </c>
      <c r="R84" s="180">
        <f t="shared" si="505"/>
        <v>1</v>
      </c>
      <c r="S84" s="180">
        <f t="shared" si="506"/>
        <v>1</v>
      </c>
      <c r="T84" s="180">
        <f t="shared" si="506"/>
        <v>1</v>
      </c>
      <c r="U84" s="264">
        <f t="shared" si="608"/>
        <v>1</v>
      </c>
      <c r="V84" s="264">
        <f t="shared" si="609"/>
        <v>1</v>
      </c>
      <c r="W84" s="264">
        <f t="shared" si="507"/>
        <v>1</v>
      </c>
      <c r="X84" s="257">
        <f t="shared" si="508"/>
        <v>1314400</v>
      </c>
      <c r="Y84" s="258">
        <f t="shared" si="509"/>
        <v>0</v>
      </c>
      <c r="AB84" s="344" t="s">
        <v>193</v>
      </c>
      <c r="AC84" s="345" t="s">
        <v>399</v>
      </c>
      <c r="AD84" s="346" t="s">
        <v>155</v>
      </c>
      <c r="AE84" s="347">
        <v>2</v>
      </c>
      <c r="AF84" s="308">
        <v>250000</v>
      </c>
      <c r="AG84" s="309">
        <f t="shared" si="610"/>
        <v>500000</v>
      </c>
      <c r="AH84" s="264">
        <f t="shared" si="510"/>
        <v>1</v>
      </c>
      <c r="AI84" s="264">
        <f t="shared" si="511"/>
        <v>1</v>
      </c>
      <c r="AJ84" s="264">
        <f t="shared" si="512"/>
        <v>1</v>
      </c>
      <c r="AK84" s="264">
        <f t="shared" si="513"/>
        <v>1</v>
      </c>
      <c r="AL84" s="264">
        <f t="shared" ref="AL84:AL89" si="682">IF(AF84&lt;=0,0,1)</f>
        <v>1</v>
      </c>
      <c r="AM84" s="264">
        <f t="shared" ref="AM84:AM89" si="683">IF(AG84&lt;=0,0,1)</f>
        <v>1</v>
      </c>
      <c r="AN84" s="264">
        <f t="shared" si="613"/>
        <v>1</v>
      </c>
      <c r="AO84" s="257">
        <f t="shared" si="515"/>
        <v>500000</v>
      </c>
      <c r="AP84" s="258">
        <f t="shared" si="516"/>
        <v>0</v>
      </c>
      <c r="AS84" s="344" t="s">
        <v>193</v>
      </c>
      <c r="AT84" s="345" t="s">
        <v>399</v>
      </c>
      <c r="AU84" s="346" t="s">
        <v>155</v>
      </c>
      <c r="AV84" s="347">
        <v>2</v>
      </c>
      <c r="AW84" s="308">
        <v>11550</v>
      </c>
      <c r="AX84" s="309">
        <f t="shared" si="614"/>
        <v>23100</v>
      </c>
      <c r="AY84" s="264">
        <f t="shared" si="517"/>
        <v>1</v>
      </c>
      <c r="AZ84" s="264">
        <f t="shared" si="518"/>
        <v>1</v>
      </c>
      <c r="BA84" s="264">
        <f t="shared" si="519"/>
        <v>1</v>
      </c>
      <c r="BB84" s="264">
        <f t="shared" si="520"/>
        <v>1</v>
      </c>
      <c r="BC84" s="264">
        <f t="shared" ref="BC84:BC89" si="684">IF(AW84&lt;=0,0,1)</f>
        <v>1</v>
      </c>
      <c r="BD84" s="264">
        <f t="shared" ref="BD84:BD89" si="685">IF(AX84&lt;=0,0,1)</f>
        <v>1</v>
      </c>
      <c r="BE84" s="264">
        <f t="shared" si="617"/>
        <v>1</v>
      </c>
      <c r="BF84" s="257">
        <f t="shared" si="522"/>
        <v>23100</v>
      </c>
      <c r="BG84" s="258">
        <f t="shared" si="523"/>
        <v>0</v>
      </c>
      <c r="BJ84" s="344" t="s">
        <v>193</v>
      </c>
      <c r="BK84" s="345" t="s">
        <v>399</v>
      </c>
      <c r="BL84" s="346" t="s">
        <v>155</v>
      </c>
      <c r="BM84" s="347">
        <v>2</v>
      </c>
      <c r="BN84" s="308">
        <v>649275</v>
      </c>
      <c r="BO84" s="309">
        <f t="shared" si="618"/>
        <v>1298550</v>
      </c>
      <c r="BP84" s="264">
        <f t="shared" si="524"/>
        <v>1</v>
      </c>
      <c r="BQ84" s="264">
        <f t="shared" si="525"/>
        <v>1</v>
      </c>
      <c r="BR84" s="264">
        <f t="shared" si="526"/>
        <v>1</v>
      </c>
      <c r="BS84" s="264">
        <f t="shared" si="527"/>
        <v>1</v>
      </c>
      <c r="BT84" s="264">
        <f t="shared" ref="BT84:BT89" si="686">IF(BN84&lt;=0,0,1)</f>
        <v>1</v>
      </c>
      <c r="BU84" s="264">
        <f t="shared" ref="BU84:BU89" si="687">IF(BO84&lt;=0,0,1)</f>
        <v>1</v>
      </c>
      <c r="BV84" s="264">
        <f t="shared" ref="BV84:BV89" si="688">PRODUCT(BP84:BU84)</f>
        <v>1</v>
      </c>
      <c r="BW84" s="257">
        <f t="shared" si="529"/>
        <v>1298550</v>
      </c>
      <c r="BX84" s="258">
        <f t="shared" si="530"/>
        <v>0</v>
      </c>
      <c r="CA84" s="344" t="s">
        <v>193</v>
      </c>
      <c r="CB84" s="345" t="s">
        <v>399</v>
      </c>
      <c r="CC84" s="346" t="s">
        <v>155</v>
      </c>
      <c r="CD84" s="347">
        <v>2</v>
      </c>
      <c r="CE84" s="308">
        <v>82950</v>
      </c>
      <c r="CF84" s="309">
        <f t="shared" si="622"/>
        <v>165900</v>
      </c>
      <c r="CG84" s="264">
        <f t="shared" si="531"/>
        <v>1</v>
      </c>
      <c r="CH84" s="264">
        <f t="shared" si="532"/>
        <v>1</v>
      </c>
      <c r="CI84" s="264">
        <f t="shared" si="533"/>
        <v>1</v>
      </c>
      <c r="CJ84" s="264">
        <f t="shared" si="534"/>
        <v>1</v>
      </c>
      <c r="CK84" s="264">
        <f t="shared" ref="CK84:CK89" si="689">IF(CE84&lt;=0,0,1)</f>
        <v>1</v>
      </c>
      <c r="CL84" s="264">
        <f t="shared" ref="CL84:CL89" si="690">IF(CF84&lt;=0,0,1)</f>
        <v>1</v>
      </c>
      <c r="CM84" s="264">
        <f t="shared" ref="CM84:CM89" si="691">PRODUCT(CG84:CL84)</f>
        <v>1</v>
      </c>
      <c r="CN84" s="257">
        <f t="shared" si="536"/>
        <v>165900</v>
      </c>
      <c r="CO84" s="258">
        <f t="shared" si="537"/>
        <v>0</v>
      </c>
      <c r="CR84" s="344" t="s">
        <v>193</v>
      </c>
      <c r="CS84" s="345" t="s">
        <v>399</v>
      </c>
      <c r="CT84" s="346" t="s">
        <v>155</v>
      </c>
      <c r="CU84" s="347">
        <v>2</v>
      </c>
      <c r="CV84" s="308">
        <v>815000</v>
      </c>
      <c r="CW84" s="309">
        <f t="shared" si="626"/>
        <v>1630000</v>
      </c>
      <c r="CX84" s="264">
        <f t="shared" si="538"/>
        <v>1</v>
      </c>
      <c r="CY84" s="264">
        <f t="shared" si="539"/>
        <v>1</v>
      </c>
      <c r="CZ84" s="264">
        <f t="shared" si="540"/>
        <v>1</v>
      </c>
      <c r="DA84" s="264">
        <f t="shared" si="541"/>
        <v>1</v>
      </c>
      <c r="DB84" s="264">
        <f t="shared" ref="DB84:DB89" si="692">IF(CV84&lt;=0,0,1)</f>
        <v>1</v>
      </c>
      <c r="DC84" s="264">
        <f t="shared" ref="DC84:DC89" si="693">IF(CW84&lt;=0,0,1)</f>
        <v>1</v>
      </c>
      <c r="DD84" s="264">
        <f t="shared" ref="DD84:DD89" si="694">PRODUCT(CX84:DC84)</f>
        <v>1</v>
      </c>
      <c r="DE84" s="257">
        <f t="shared" si="543"/>
        <v>1630000</v>
      </c>
      <c r="DF84" s="258">
        <f t="shared" si="544"/>
        <v>0</v>
      </c>
      <c r="DI84" s="344" t="s">
        <v>193</v>
      </c>
      <c r="DJ84" s="345" t="s">
        <v>399</v>
      </c>
      <c r="DK84" s="346" t="s">
        <v>155</v>
      </c>
      <c r="DL84" s="347">
        <v>2</v>
      </c>
      <c r="DM84" s="313">
        <v>874000</v>
      </c>
      <c r="DN84" s="314">
        <f t="shared" si="630"/>
        <v>1748000</v>
      </c>
      <c r="DO84" s="264">
        <f t="shared" si="545"/>
        <v>1</v>
      </c>
      <c r="DP84" s="264">
        <f t="shared" si="546"/>
        <v>1</v>
      </c>
      <c r="DQ84" s="264">
        <f t="shared" si="547"/>
        <v>1</v>
      </c>
      <c r="DR84" s="264">
        <f t="shared" si="548"/>
        <v>1</v>
      </c>
      <c r="DS84" s="264">
        <f t="shared" ref="DS84:DS89" si="695">IF(DM84&lt;=0,0,1)</f>
        <v>1</v>
      </c>
      <c r="DT84" s="264">
        <f t="shared" ref="DT84:DT89" si="696">IF(DN84&lt;=0,0,1)</f>
        <v>1</v>
      </c>
      <c r="DU84" s="264">
        <f t="shared" ref="DU84:DU89" si="697">PRODUCT(DO84:DT84)</f>
        <v>1</v>
      </c>
      <c r="DV84" s="257">
        <f t="shared" si="550"/>
        <v>1748000</v>
      </c>
      <c r="DW84" s="258">
        <f t="shared" si="551"/>
        <v>0</v>
      </c>
      <c r="DZ84" s="344" t="s">
        <v>193</v>
      </c>
      <c r="EA84" s="345" t="s">
        <v>399</v>
      </c>
      <c r="EB84" s="346" t="s">
        <v>155</v>
      </c>
      <c r="EC84" s="347">
        <v>2</v>
      </c>
      <c r="ED84" s="308">
        <v>300000</v>
      </c>
      <c r="EE84" s="309">
        <f t="shared" si="634"/>
        <v>600000</v>
      </c>
      <c r="EF84" s="264">
        <f t="shared" si="552"/>
        <v>1</v>
      </c>
      <c r="EG84" s="264">
        <f t="shared" si="553"/>
        <v>1</v>
      </c>
      <c r="EH84" s="264">
        <f t="shared" si="554"/>
        <v>1</v>
      </c>
      <c r="EI84" s="264">
        <f t="shared" si="555"/>
        <v>1</v>
      </c>
      <c r="EJ84" s="264">
        <f t="shared" ref="EJ84:EJ89" si="698">IF(ED84&lt;=0,0,1)</f>
        <v>1</v>
      </c>
      <c r="EK84" s="264">
        <f t="shared" ref="EK84:EK89" si="699">IF(EE84&lt;=0,0,1)</f>
        <v>1</v>
      </c>
      <c r="EL84" s="264">
        <f t="shared" ref="EL84:EL89" si="700">PRODUCT(EF84:EK84)</f>
        <v>1</v>
      </c>
      <c r="EM84" s="257">
        <f t="shared" si="557"/>
        <v>600000</v>
      </c>
      <c r="EN84" s="258">
        <f t="shared" si="558"/>
        <v>0</v>
      </c>
      <c r="EQ84" s="344" t="s">
        <v>193</v>
      </c>
      <c r="ER84" s="345" t="s">
        <v>399</v>
      </c>
      <c r="ES84" s="346" t="s">
        <v>155</v>
      </c>
      <c r="ET84" s="347">
        <v>2</v>
      </c>
      <c r="EU84" s="308">
        <v>560000</v>
      </c>
      <c r="EV84" s="309">
        <f t="shared" ref="EV84:EV89" si="701">+ROUND(ET84*EU84,0)</f>
        <v>1120000</v>
      </c>
      <c r="EW84" s="264">
        <f t="shared" si="559"/>
        <v>1</v>
      </c>
      <c r="EX84" s="264">
        <f t="shared" si="560"/>
        <v>1</v>
      </c>
      <c r="EY84" s="264">
        <f t="shared" si="561"/>
        <v>1</v>
      </c>
      <c r="EZ84" s="264">
        <f t="shared" si="562"/>
        <v>1</v>
      </c>
      <c r="FA84" s="264">
        <f t="shared" ref="FA84:FA89" si="702">IF(EU84&lt;=0,0,1)</f>
        <v>1</v>
      </c>
      <c r="FB84" s="264">
        <f t="shared" ref="FB84:FB89" si="703">IF(EV84&lt;=0,0,1)</f>
        <v>1</v>
      </c>
      <c r="FC84" s="264">
        <f t="shared" ref="FC84:FC89" si="704">PRODUCT(EW84:FB84)</f>
        <v>1</v>
      </c>
      <c r="FD84" s="257">
        <f t="shared" si="564"/>
        <v>1120000</v>
      </c>
      <c r="FE84" s="258">
        <f t="shared" si="565"/>
        <v>0</v>
      </c>
      <c r="FH84" s="344" t="s">
        <v>193</v>
      </c>
      <c r="FI84" s="345" t="s">
        <v>399</v>
      </c>
      <c r="FJ84" s="346" t="s">
        <v>155</v>
      </c>
      <c r="FK84" s="347">
        <v>2</v>
      </c>
      <c r="FL84" s="308">
        <v>580000</v>
      </c>
      <c r="FM84" s="309">
        <f t="shared" ref="FM84:FM89" si="705">+ROUND(FK84*FL84,0)</f>
        <v>1160000</v>
      </c>
      <c r="FN84" s="264">
        <f t="shared" si="566"/>
        <v>1</v>
      </c>
      <c r="FO84" s="264">
        <f t="shared" si="567"/>
        <v>1</v>
      </c>
      <c r="FP84" s="264">
        <f t="shared" si="568"/>
        <v>1</v>
      </c>
      <c r="FQ84" s="264">
        <f t="shared" si="569"/>
        <v>1</v>
      </c>
      <c r="FR84" s="264">
        <f t="shared" ref="FR84:FR89" si="706">IF(FL84&lt;=0,0,1)</f>
        <v>1</v>
      </c>
      <c r="FS84" s="264">
        <f t="shared" ref="FS84:FS89" si="707">IF(FM84&lt;=0,0,1)</f>
        <v>1</v>
      </c>
      <c r="FT84" s="264">
        <f t="shared" ref="FT84:FT89" si="708">PRODUCT(FN84:FS84)</f>
        <v>1</v>
      </c>
      <c r="FU84" s="257">
        <f t="shared" si="571"/>
        <v>1160000</v>
      </c>
      <c r="FV84" s="258">
        <f t="shared" si="572"/>
        <v>0</v>
      </c>
      <c r="FY84" s="344" t="s">
        <v>193</v>
      </c>
      <c r="FZ84" s="345" t="s">
        <v>399</v>
      </c>
      <c r="GA84" s="346" t="s">
        <v>155</v>
      </c>
      <c r="GB84" s="347">
        <v>2</v>
      </c>
      <c r="GC84" s="308">
        <v>454393</v>
      </c>
      <c r="GD84" s="309">
        <f t="shared" si="644"/>
        <v>908786</v>
      </c>
      <c r="GE84" s="264">
        <f t="shared" si="573"/>
        <v>1</v>
      </c>
      <c r="GF84" s="264">
        <f t="shared" si="574"/>
        <v>1</v>
      </c>
      <c r="GG84" s="264">
        <f t="shared" si="575"/>
        <v>1</v>
      </c>
      <c r="GH84" s="264">
        <f t="shared" si="576"/>
        <v>1</v>
      </c>
      <c r="GI84" s="264">
        <f t="shared" ref="GI84:GI89" si="709">IF(GC84&lt;=0,0,1)</f>
        <v>1</v>
      </c>
      <c r="GJ84" s="264">
        <f t="shared" ref="GJ84:GJ89" si="710">IF(GD84&lt;=0,0,1)</f>
        <v>1</v>
      </c>
      <c r="GK84" s="264">
        <f t="shared" ref="GK84:GK89" si="711">PRODUCT(GE84:GJ84)</f>
        <v>1</v>
      </c>
      <c r="GL84" s="257">
        <f t="shared" si="578"/>
        <v>908786</v>
      </c>
      <c r="GM84" s="258">
        <f t="shared" si="579"/>
        <v>0</v>
      </c>
      <c r="GP84" s="344" t="s">
        <v>193</v>
      </c>
      <c r="GQ84" s="345" t="s">
        <v>399</v>
      </c>
      <c r="GR84" s="346" t="s">
        <v>155</v>
      </c>
      <c r="GS84" s="347">
        <v>2</v>
      </c>
      <c r="GT84" s="308">
        <v>563000</v>
      </c>
      <c r="GU84" s="309">
        <f t="shared" si="648"/>
        <v>1126000</v>
      </c>
      <c r="GV84" s="264">
        <f t="shared" si="580"/>
        <v>1</v>
      </c>
      <c r="GW84" s="264">
        <f t="shared" si="581"/>
        <v>1</v>
      </c>
      <c r="GX84" s="264">
        <f t="shared" si="582"/>
        <v>1</v>
      </c>
      <c r="GY84" s="264">
        <f t="shared" si="583"/>
        <v>1</v>
      </c>
      <c r="GZ84" s="264">
        <f t="shared" ref="GZ84:GZ89" si="712">IF(GT84&lt;=0,0,1)</f>
        <v>1</v>
      </c>
      <c r="HA84" s="264">
        <f t="shared" ref="HA84:HA89" si="713">IF(GU84&lt;=0,0,1)</f>
        <v>1</v>
      </c>
      <c r="HB84" s="264">
        <f t="shared" ref="HB84:HB89" si="714">PRODUCT(GV84:HA84)</f>
        <v>1</v>
      </c>
      <c r="HC84" s="257">
        <f t="shared" si="585"/>
        <v>1126000</v>
      </c>
      <c r="HD84" s="258">
        <f t="shared" si="586"/>
        <v>0</v>
      </c>
      <c r="HG84" s="344" t="s">
        <v>193</v>
      </c>
      <c r="HH84" s="345" t="s">
        <v>399</v>
      </c>
      <c r="HI84" s="346" t="s">
        <v>155</v>
      </c>
      <c r="HJ84" s="347">
        <v>2</v>
      </c>
      <c r="HK84" s="308">
        <v>407829</v>
      </c>
      <c r="HL84" s="309">
        <f t="shared" si="652"/>
        <v>815658</v>
      </c>
      <c r="HM84" s="264">
        <f t="shared" si="587"/>
        <v>1</v>
      </c>
      <c r="HN84" s="264">
        <f t="shared" si="588"/>
        <v>1</v>
      </c>
      <c r="HO84" s="264">
        <f t="shared" si="589"/>
        <v>1</v>
      </c>
      <c r="HP84" s="264">
        <f t="shared" si="590"/>
        <v>1</v>
      </c>
      <c r="HQ84" s="264">
        <f t="shared" ref="HQ84:HQ89" si="715">IF(HK84&lt;=0,0,1)</f>
        <v>1</v>
      </c>
      <c r="HR84" s="264">
        <f t="shared" ref="HR84:HR89" si="716">IF(HL84&lt;=0,0,1)</f>
        <v>1</v>
      </c>
      <c r="HS84" s="264">
        <f t="shared" ref="HS84:HS89" si="717">PRODUCT(HM84:HR84)</f>
        <v>1</v>
      </c>
      <c r="HT84" s="257">
        <f t="shared" si="592"/>
        <v>815658</v>
      </c>
      <c r="HU84" s="258">
        <f t="shared" si="593"/>
        <v>0</v>
      </c>
    </row>
    <row r="85" spans="3:229" ht="30" customHeight="1" outlineLevel="2">
      <c r="C85" s="344" t="s">
        <v>400</v>
      </c>
      <c r="D85" s="345" t="s">
        <v>401</v>
      </c>
      <c r="E85" s="346" t="s">
        <v>155</v>
      </c>
      <c r="F85" s="347">
        <v>29</v>
      </c>
      <c r="G85" s="308">
        <v>0</v>
      </c>
      <c r="H85" s="309">
        <f t="shared" si="606"/>
        <v>0</v>
      </c>
      <c r="K85" s="344" t="s">
        <v>400</v>
      </c>
      <c r="L85" s="345" t="s">
        <v>401</v>
      </c>
      <c r="M85" s="346" t="s">
        <v>155</v>
      </c>
      <c r="N85" s="347">
        <v>29</v>
      </c>
      <c r="O85" s="308">
        <v>18700</v>
      </c>
      <c r="P85" s="310">
        <f t="shared" si="607"/>
        <v>542300</v>
      </c>
      <c r="Q85" s="180">
        <f t="shared" si="504"/>
        <v>1</v>
      </c>
      <c r="R85" s="180">
        <f t="shared" si="505"/>
        <v>1</v>
      </c>
      <c r="S85" s="180">
        <f t="shared" si="506"/>
        <v>1</v>
      </c>
      <c r="T85" s="180">
        <f t="shared" si="506"/>
        <v>1</v>
      </c>
      <c r="U85" s="264">
        <f t="shared" si="608"/>
        <v>1</v>
      </c>
      <c r="V85" s="264">
        <f t="shared" si="609"/>
        <v>1</v>
      </c>
      <c r="W85" s="264">
        <f t="shared" si="507"/>
        <v>1</v>
      </c>
      <c r="X85" s="257">
        <f t="shared" si="508"/>
        <v>542300</v>
      </c>
      <c r="Y85" s="258">
        <f t="shared" si="509"/>
        <v>0</v>
      </c>
      <c r="AB85" s="344" t="s">
        <v>400</v>
      </c>
      <c r="AC85" s="345" t="s">
        <v>401</v>
      </c>
      <c r="AD85" s="346" t="s">
        <v>155</v>
      </c>
      <c r="AE85" s="347">
        <v>29</v>
      </c>
      <c r="AF85" s="308">
        <v>30000</v>
      </c>
      <c r="AG85" s="309">
        <f t="shared" si="610"/>
        <v>870000</v>
      </c>
      <c r="AH85" s="264">
        <f t="shared" si="510"/>
        <v>1</v>
      </c>
      <c r="AI85" s="264">
        <f t="shared" si="511"/>
        <v>1</v>
      </c>
      <c r="AJ85" s="264">
        <f t="shared" si="512"/>
        <v>1</v>
      </c>
      <c r="AK85" s="264">
        <f t="shared" si="513"/>
        <v>1</v>
      </c>
      <c r="AL85" s="264">
        <f t="shared" si="682"/>
        <v>1</v>
      </c>
      <c r="AM85" s="264">
        <f t="shared" si="683"/>
        <v>1</v>
      </c>
      <c r="AN85" s="264">
        <f t="shared" si="613"/>
        <v>1</v>
      </c>
      <c r="AO85" s="257">
        <f t="shared" si="515"/>
        <v>870000</v>
      </c>
      <c r="AP85" s="258">
        <f t="shared" si="516"/>
        <v>0</v>
      </c>
      <c r="AS85" s="344" t="s">
        <v>400</v>
      </c>
      <c r="AT85" s="345" t="s">
        <v>401</v>
      </c>
      <c r="AU85" s="346" t="s">
        <v>155</v>
      </c>
      <c r="AV85" s="347">
        <v>29</v>
      </c>
      <c r="AW85" s="308">
        <v>13500</v>
      </c>
      <c r="AX85" s="309">
        <f t="shared" si="614"/>
        <v>391500</v>
      </c>
      <c r="AY85" s="264">
        <f t="shared" si="517"/>
        <v>1</v>
      </c>
      <c r="AZ85" s="264">
        <f t="shared" si="518"/>
        <v>1</v>
      </c>
      <c r="BA85" s="264">
        <f t="shared" si="519"/>
        <v>1</v>
      </c>
      <c r="BB85" s="264">
        <f t="shared" si="520"/>
        <v>1</v>
      </c>
      <c r="BC85" s="264">
        <f t="shared" si="684"/>
        <v>1</v>
      </c>
      <c r="BD85" s="264">
        <f t="shared" si="685"/>
        <v>1</v>
      </c>
      <c r="BE85" s="264">
        <f t="shared" si="617"/>
        <v>1</v>
      </c>
      <c r="BF85" s="257">
        <f t="shared" si="522"/>
        <v>391500</v>
      </c>
      <c r="BG85" s="258">
        <f t="shared" si="523"/>
        <v>0</v>
      </c>
      <c r="BJ85" s="344" t="s">
        <v>400</v>
      </c>
      <c r="BK85" s="345" t="s">
        <v>401</v>
      </c>
      <c r="BL85" s="346" t="s">
        <v>155</v>
      </c>
      <c r="BM85" s="347">
        <v>29</v>
      </c>
      <c r="BN85" s="308">
        <v>18464</v>
      </c>
      <c r="BO85" s="309">
        <f t="shared" si="618"/>
        <v>535456</v>
      </c>
      <c r="BP85" s="264">
        <f t="shared" si="524"/>
        <v>1</v>
      </c>
      <c r="BQ85" s="264">
        <f t="shared" si="525"/>
        <v>1</v>
      </c>
      <c r="BR85" s="264">
        <f t="shared" si="526"/>
        <v>1</v>
      </c>
      <c r="BS85" s="264">
        <f t="shared" si="527"/>
        <v>1</v>
      </c>
      <c r="BT85" s="264">
        <f t="shared" si="686"/>
        <v>1</v>
      </c>
      <c r="BU85" s="264">
        <f t="shared" si="687"/>
        <v>1</v>
      </c>
      <c r="BV85" s="264">
        <f t="shared" si="688"/>
        <v>1</v>
      </c>
      <c r="BW85" s="257">
        <f t="shared" si="529"/>
        <v>535456</v>
      </c>
      <c r="BX85" s="258">
        <f t="shared" si="530"/>
        <v>0</v>
      </c>
      <c r="CA85" s="344" t="s">
        <v>400</v>
      </c>
      <c r="CB85" s="345" t="s">
        <v>401</v>
      </c>
      <c r="CC85" s="346" t="s">
        <v>155</v>
      </c>
      <c r="CD85" s="347">
        <v>29</v>
      </c>
      <c r="CE85" s="308">
        <v>184860</v>
      </c>
      <c r="CF85" s="309">
        <f t="shared" si="622"/>
        <v>5360940</v>
      </c>
      <c r="CG85" s="264">
        <f t="shared" si="531"/>
        <v>1</v>
      </c>
      <c r="CH85" s="264">
        <f t="shared" si="532"/>
        <v>1</v>
      </c>
      <c r="CI85" s="264">
        <f t="shared" si="533"/>
        <v>1</v>
      </c>
      <c r="CJ85" s="264">
        <f t="shared" si="534"/>
        <v>1</v>
      </c>
      <c r="CK85" s="264">
        <f t="shared" si="689"/>
        <v>1</v>
      </c>
      <c r="CL85" s="264">
        <f t="shared" si="690"/>
        <v>1</v>
      </c>
      <c r="CM85" s="264">
        <f t="shared" si="691"/>
        <v>1</v>
      </c>
      <c r="CN85" s="257">
        <f t="shared" si="536"/>
        <v>5360940</v>
      </c>
      <c r="CO85" s="258">
        <f t="shared" si="537"/>
        <v>0</v>
      </c>
      <c r="CR85" s="344" t="s">
        <v>400</v>
      </c>
      <c r="CS85" s="345" t="s">
        <v>401</v>
      </c>
      <c r="CT85" s="346" t="s">
        <v>155</v>
      </c>
      <c r="CU85" s="347">
        <v>29</v>
      </c>
      <c r="CV85" s="308">
        <v>21000</v>
      </c>
      <c r="CW85" s="309">
        <f t="shared" si="626"/>
        <v>609000</v>
      </c>
      <c r="CX85" s="264">
        <f t="shared" si="538"/>
        <v>1</v>
      </c>
      <c r="CY85" s="264">
        <f t="shared" si="539"/>
        <v>1</v>
      </c>
      <c r="CZ85" s="264">
        <f t="shared" si="540"/>
        <v>1</v>
      </c>
      <c r="DA85" s="264">
        <f t="shared" si="541"/>
        <v>1</v>
      </c>
      <c r="DB85" s="264">
        <f t="shared" si="692"/>
        <v>1</v>
      </c>
      <c r="DC85" s="264">
        <f t="shared" si="693"/>
        <v>1</v>
      </c>
      <c r="DD85" s="264">
        <f t="shared" si="694"/>
        <v>1</v>
      </c>
      <c r="DE85" s="257">
        <f t="shared" si="543"/>
        <v>609000</v>
      </c>
      <c r="DF85" s="258">
        <f t="shared" si="544"/>
        <v>0</v>
      </c>
      <c r="DI85" s="344" t="s">
        <v>400</v>
      </c>
      <c r="DJ85" s="345" t="s">
        <v>401</v>
      </c>
      <c r="DK85" s="346" t="s">
        <v>155</v>
      </c>
      <c r="DL85" s="347">
        <v>29</v>
      </c>
      <c r="DM85" s="313">
        <v>25000</v>
      </c>
      <c r="DN85" s="314">
        <f t="shared" si="630"/>
        <v>725000</v>
      </c>
      <c r="DO85" s="264">
        <f t="shared" si="545"/>
        <v>1</v>
      </c>
      <c r="DP85" s="264">
        <f t="shared" si="546"/>
        <v>1</v>
      </c>
      <c r="DQ85" s="264">
        <f t="shared" si="547"/>
        <v>1</v>
      </c>
      <c r="DR85" s="264">
        <f t="shared" si="548"/>
        <v>1</v>
      </c>
      <c r="DS85" s="264">
        <f t="shared" si="695"/>
        <v>1</v>
      </c>
      <c r="DT85" s="264">
        <f t="shared" si="696"/>
        <v>1</v>
      </c>
      <c r="DU85" s="264">
        <f t="shared" si="697"/>
        <v>1</v>
      </c>
      <c r="DV85" s="257">
        <f t="shared" si="550"/>
        <v>725000</v>
      </c>
      <c r="DW85" s="258">
        <f t="shared" si="551"/>
        <v>0</v>
      </c>
      <c r="DZ85" s="344" t="s">
        <v>400</v>
      </c>
      <c r="EA85" s="345" t="s">
        <v>401</v>
      </c>
      <c r="EB85" s="346" t="s">
        <v>155</v>
      </c>
      <c r="EC85" s="347">
        <v>29</v>
      </c>
      <c r="ED85" s="308">
        <v>30000</v>
      </c>
      <c r="EE85" s="309">
        <f t="shared" si="634"/>
        <v>870000</v>
      </c>
      <c r="EF85" s="264">
        <f t="shared" si="552"/>
        <v>1</v>
      </c>
      <c r="EG85" s="264">
        <f t="shared" si="553"/>
        <v>1</v>
      </c>
      <c r="EH85" s="264">
        <f t="shared" si="554"/>
        <v>1</v>
      </c>
      <c r="EI85" s="264">
        <f t="shared" si="555"/>
        <v>1</v>
      </c>
      <c r="EJ85" s="264">
        <f t="shared" si="698"/>
        <v>1</v>
      </c>
      <c r="EK85" s="264">
        <f t="shared" si="699"/>
        <v>1</v>
      </c>
      <c r="EL85" s="264">
        <f t="shared" si="700"/>
        <v>1</v>
      </c>
      <c r="EM85" s="257">
        <f t="shared" si="557"/>
        <v>870000</v>
      </c>
      <c r="EN85" s="258">
        <f t="shared" si="558"/>
        <v>0</v>
      </c>
      <c r="EQ85" s="344" t="s">
        <v>400</v>
      </c>
      <c r="ER85" s="345" t="s">
        <v>401</v>
      </c>
      <c r="ES85" s="346" t="s">
        <v>155</v>
      </c>
      <c r="ET85" s="347">
        <v>29</v>
      </c>
      <c r="EU85" s="308">
        <v>19000</v>
      </c>
      <c r="EV85" s="309">
        <f t="shared" si="701"/>
        <v>551000</v>
      </c>
      <c r="EW85" s="264">
        <f t="shared" si="559"/>
        <v>1</v>
      </c>
      <c r="EX85" s="264">
        <f t="shared" si="560"/>
        <v>1</v>
      </c>
      <c r="EY85" s="264">
        <f t="shared" si="561"/>
        <v>1</v>
      </c>
      <c r="EZ85" s="264">
        <f t="shared" si="562"/>
        <v>1</v>
      </c>
      <c r="FA85" s="264">
        <f t="shared" si="702"/>
        <v>1</v>
      </c>
      <c r="FB85" s="264">
        <f t="shared" si="703"/>
        <v>1</v>
      </c>
      <c r="FC85" s="264">
        <f t="shared" si="704"/>
        <v>1</v>
      </c>
      <c r="FD85" s="257">
        <f t="shared" si="564"/>
        <v>551000</v>
      </c>
      <c r="FE85" s="258">
        <f t="shared" si="565"/>
        <v>0</v>
      </c>
      <c r="FH85" s="344" t="s">
        <v>400</v>
      </c>
      <c r="FI85" s="345" t="s">
        <v>401</v>
      </c>
      <c r="FJ85" s="346" t="s">
        <v>155</v>
      </c>
      <c r="FK85" s="347">
        <v>29</v>
      </c>
      <c r="FL85" s="308">
        <v>20000</v>
      </c>
      <c r="FM85" s="309">
        <f t="shared" si="705"/>
        <v>580000</v>
      </c>
      <c r="FN85" s="264">
        <f t="shared" si="566"/>
        <v>1</v>
      </c>
      <c r="FO85" s="264">
        <f t="shared" si="567"/>
        <v>1</v>
      </c>
      <c r="FP85" s="264">
        <f t="shared" si="568"/>
        <v>1</v>
      </c>
      <c r="FQ85" s="264">
        <f t="shared" si="569"/>
        <v>1</v>
      </c>
      <c r="FR85" s="264">
        <f t="shared" si="706"/>
        <v>1</v>
      </c>
      <c r="FS85" s="264">
        <f t="shared" si="707"/>
        <v>1</v>
      </c>
      <c r="FT85" s="264">
        <f t="shared" si="708"/>
        <v>1</v>
      </c>
      <c r="FU85" s="257">
        <f t="shared" si="571"/>
        <v>580000</v>
      </c>
      <c r="FV85" s="258">
        <f t="shared" si="572"/>
        <v>0</v>
      </c>
      <c r="FY85" s="344" t="s">
        <v>400</v>
      </c>
      <c r="FZ85" s="345" t="s">
        <v>401</v>
      </c>
      <c r="GA85" s="346" t="s">
        <v>155</v>
      </c>
      <c r="GB85" s="347">
        <v>29</v>
      </c>
      <c r="GC85" s="308">
        <v>15670</v>
      </c>
      <c r="GD85" s="309">
        <f t="shared" si="644"/>
        <v>454430</v>
      </c>
      <c r="GE85" s="264">
        <f t="shared" si="573"/>
        <v>1</v>
      </c>
      <c r="GF85" s="264">
        <f t="shared" si="574"/>
        <v>1</v>
      </c>
      <c r="GG85" s="264">
        <f t="shared" si="575"/>
        <v>1</v>
      </c>
      <c r="GH85" s="264">
        <f t="shared" si="576"/>
        <v>1</v>
      </c>
      <c r="GI85" s="264">
        <f t="shared" si="709"/>
        <v>1</v>
      </c>
      <c r="GJ85" s="264">
        <f t="shared" si="710"/>
        <v>1</v>
      </c>
      <c r="GK85" s="264">
        <f t="shared" si="711"/>
        <v>1</v>
      </c>
      <c r="GL85" s="257">
        <f t="shared" si="578"/>
        <v>454430</v>
      </c>
      <c r="GM85" s="258">
        <f t="shared" si="579"/>
        <v>0</v>
      </c>
      <c r="GP85" s="344" t="s">
        <v>400</v>
      </c>
      <c r="GQ85" s="345" t="s">
        <v>401</v>
      </c>
      <c r="GR85" s="346" t="s">
        <v>155</v>
      </c>
      <c r="GS85" s="347">
        <v>29</v>
      </c>
      <c r="GT85" s="308">
        <v>20000</v>
      </c>
      <c r="GU85" s="309">
        <f t="shared" si="648"/>
        <v>580000</v>
      </c>
      <c r="GV85" s="264">
        <f t="shared" si="580"/>
        <v>1</v>
      </c>
      <c r="GW85" s="264">
        <f t="shared" si="581"/>
        <v>1</v>
      </c>
      <c r="GX85" s="264">
        <f t="shared" si="582"/>
        <v>1</v>
      </c>
      <c r="GY85" s="264">
        <f t="shared" si="583"/>
        <v>1</v>
      </c>
      <c r="GZ85" s="264">
        <f t="shared" si="712"/>
        <v>1</v>
      </c>
      <c r="HA85" s="264">
        <f t="shared" si="713"/>
        <v>1</v>
      </c>
      <c r="HB85" s="264">
        <f t="shared" si="714"/>
        <v>1</v>
      </c>
      <c r="HC85" s="257">
        <f t="shared" si="585"/>
        <v>580000</v>
      </c>
      <c r="HD85" s="258">
        <f t="shared" si="586"/>
        <v>0</v>
      </c>
      <c r="HG85" s="344" t="s">
        <v>400</v>
      </c>
      <c r="HH85" s="345" t="s">
        <v>401</v>
      </c>
      <c r="HI85" s="346" t="s">
        <v>155</v>
      </c>
      <c r="HJ85" s="347">
        <v>29</v>
      </c>
      <c r="HK85" s="308">
        <v>19285</v>
      </c>
      <c r="HL85" s="309">
        <f t="shared" si="652"/>
        <v>559265</v>
      </c>
      <c r="HM85" s="264">
        <f t="shared" si="587"/>
        <v>1</v>
      </c>
      <c r="HN85" s="264">
        <f t="shared" si="588"/>
        <v>1</v>
      </c>
      <c r="HO85" s="264">
        <f t="shared" si="589"/>
        <v>1</v>
      </c>
      <c r="HP85" s="264">
        <f t="shared" si="590"/>
        <v>1</v>
      </c>
      <c r="HQ85" s="264">
        <f t="shared" si="715"/>
        <v>1</v>
      </c>
      <c r="HR85" s="264">
        <f t="shared" si="716"/>
        <v>1</v>
      </c>
      <c r="HS85" s="264">
        <f t="shared" si="717"/>
        <v>1</v>
      </c>
      <c r="HT85" s="257">
        <f t="shared" si="592"/>
        <v>559265</v>
      </c>
      <c r="HU85" s="258">
        <f t="shared" si="593"/>
        <v>0</v>
      </c>
    </row>
    <row r="86" spans="3:229" ht="30" customHeight="1" outlineLevel="2">
      <c r="C86" s="344" t="s">
        <v>402</v>
      </c>
      <c r="D86" s="345" t="s">
        <v>403</v>
      </c>
      <c r="E86" s="346" t="s">
        <v>155</v>
      </c>
      <c r="F86" s="347">
        <v>8</v>
      </c>
      <c r="G86" s="308">
        <v>0</v>
      </c>
      <c r="H86" s="309">
        <f t="shared" si="606"/>
        <v>0</v>
      </c>
      <c r="K86" s="344" t="s">
        <v>402</v>
      </c>
      <c r="L86" s="345" t="s">
        <v>403</v>
      </c>
      <c r="M86" s="346" t="s">
        <v>155</v>
      </c>
      <c r="N86" s="347">
        <v>8</v>
      </c>
      <c r="O86" s="308">
        <v>45600</v>
      </c>
      <c r="P86" s="310">
        <f t="shared" si="607"/>
        <v>364800</v>
      </c>
      <c r="Q86" s="180">
        <f t="shared" si="504"/>
        <v>1</v>
      </c>
      <c r="R86" s="180">
        <f t="shared" si="505"/>
        <v>1</v>
      </c>
      <c r="S86" s="180">
        <f t="shared" si="506"/>
        <v>1</v>
      </c>
      <c r="T86" s="180">
        <f t="shared" si="506"/>
        <v>1</v>
      </c>
      <c r="U86" s="264">
        <f t="shared" si="608"/>
        <v>1</v>
      </c>
      <c r="V86" s="264">
        <f t="shared" si="609"/>
        <v>1</v>
      </c>
      <c r="W86" s="264">
        <f t="shared" si="507"/>
        <v>1</v>
      </c>
      <c r="X86" s="257">
        <f t="shared" si="508"/>
        <v>364800</v>
      </c>
      <c r="Y86" s="258">
        <f t="shared" si="509"/>
        <v>0</v>
      </c>
      <c r="AB86" s="344" t="s">
        <v>402</v>
      </c>
      <c r="AC86" s="345" t="s">
        <v>403</v>
      </c>
      <c r="AD86" s="346" t="s">
        <v>155</v>
      </c>
      <c r="AE86" s="347">
        <v>8</v>
      </c>
      <c r="AF86" s="308">
        <v>45000</v>
      </c>
      <c r="AG86" s="309">
        <f t="shared" si="610"/>
        <v>360000</v>
      </c>
      <c r="AH86" s="264">
        <f t="shared" si="510"/>
        <v>1</v>
      </c>
      <c r="AI86" s="264">
        <f t="shared" si="511"/>
        <v>1</v>
      </c>
      <c r="AJ86" s="264">
        <f t="shared" si="512"/>
        <v>1</v>
      </c>
      <c r="AK86" s="264">
        <f t="shared" si="513"/>
        <v>1</v>
      </c>
      <c r="AL86" s="264">
        <f t="shared" si="682"/>
        <v>1</v>
      </c>
      <c r="AM86" s="264">
        <f t="shared" si="683"/>
        <v>1</v>
      </c>
      <c r="AN86" s="264">
        <f t="shared" si="613"/>
        <v>1</v>
      </c>
      <c r="AO86" s="257">
        <f t="shared" si="515"/>
        <v>360000</v>
      </c>
      <c r="AP86" s="258">
        <f t="shared" si="516"/>
        <v>0</v>
      </c>
      <c r="AS86" s="344" t="s">
        <v>402</v>
      </c>
      <c r="AT86" s="345" t="s">
        <v>403</v>
      </c>
      <c r="AU86" s="346" t="s">
        <v>155</v>
      </c>
      <c r="AV86" s="347">
        <v>8</v>
      </c>
      <c r="AW86" s="308">
        <v>280000</v>
      </c>
      <c r="AX86" s="309">
        <f t="shared" si="614"/>
        <v>2240000</v>
      </c>
      <c r="AY86" s="264">
        <f t="shared" si="517"/>
        <v>1</v>
      </c>
      <c r="AZ86" s="264">
        <f t="shared" si="518"/>
        <v>1</v>
      </c>
      <c r="BA86" s="264">
        <f t="shared" si="519"/>
        <v>1</v>
      </c>
      <c r="BB86" s="264">
        <f t="shared" si="520"/>
        <v>1</v>
      </c>
      <c r="BC86" s="264">
        <f t="shared" si="684"/>
        <v>1</v>
      </c>
      <c r="BD86" s="264">
        <f t="shared" si="685"/>
        <v>1</v>
      </c>
      <c r="BE86" s="264">
        <f t="shared" si="617"/>
        <v>1</v>
      </c>
      <c r="BF86" s="257">
        <f t="shared" si="522"/>
        <v>2240000</v>
      </c>
      <c r="BG86" s="258">
        <f t="shared" si="523"/>
        <v>0</v>
      </c>
      <c r="BJ86" s="344" t="s">
        <v>402</v>
      </c>
      <c r="BK86" s="345" t="s">
        <v>403</v>
      </c>
      <c r="BL86" s="346" t="s">
        <v>155</v>
      </c>
      <c r="BM86" s="347">
        <v>8</v>
      </c>
      <c r="BN86" s="308">
        <v>45165</v>
      </c>
      <c r="BO86" s="309">
        <f t="shared" si="618"/>
        <v>361320</v>
      </c>
      <c r="BP86" s="264">
        <f t="shared" si="524"/>
        <v>1</v>
      </c>
      <c r="BQ86" s="264">
        <f t="shared" si="525"/>
        <v>1</v>
      </c>
      <c r="BR86" s="264">
        <f t="shared" si="526"/>
        <v>1</v>
      </c>
      <c r="BS86" s="264">
        <f t="shared" si="527"/>
        <v>1</v>
      </c>
      <c r="BT86" s="264">
        <f t="shared" si="686"/>
        <v>1</v>
      </c>
      <c r="BU86" s="264">
        <f t="shared" si="687"/>
        <v>1</v>
      </c>
      <c r="BV86" s="264">
        <f t="shared" si="688"/>
        <v>1</v>
      </c>
      <c r="BW86" s="257">
        <f t="shared" si="529"/>
        <v>361320</v>
      </c>
      <c r="BX86" s="258">
        <f t="shared" si="530"/>
        <v>0</v>
      </c>
      <c r="CA86" s="344" t="s">
        <v>402</v>
      </c>
      <c r="CB86" s="345" t="s">
        <v>403</v>
      </c>
      <c r="CC86" s="346" t="s">
        <v>155</v>
      </c>
      <c r="CD86" s="347">
        <v>8</v>
      </c>
      <c r="CE86" s="308">
        <v>200660</v>
      </c>
      <c r="CF86" s="309">
        <f t="shared" si="622"/>
        <v>1605280</v>
      </c>
      <c r="CG86" s="264">
        <f t="shared" si="531"/>
        <v>1</v>
      </c>
      <c r="CH86" s="264">
        <f t="shared" si="532"/>
        <v>1</v>
      </c>
      <c r="CI86" s="264">
        <f t="shared" si="533"/>
        <v>1</v>
      </c>
      <c r="CJ86" s="264">
        <f t="shared" si="534"/>
        <v>1</v>
      </c>
      <c r="CK86" s="264">
        <f t="shared" si="689"/>
        <v>1</v>
      </c>
      <c r="CL86" s="264">
        <f t="shared" si="690"/>
        <v>1</v>
      </c>
      <c r="CM86" s="264">
        <f t="shared" si="691"/>
        <v>1</v>
      </c>
      <c r="CN86" s="257">
        <f t="shared" si="536"/>
        <v>1605280</v>
      </c>
      <c r="CO86" s="258">
        <f t="shared" si="537"/>
        <v>0</v>
      </c>
      <c r="CR86" s="344" t="s">
        <v>402</v>
      </c>
      <c r="CS86" s="345" t="s">
        <v>403</v>
      </c>
      <c r="CT86" s="346" t="s">
        <v>155</v>
      </c>
      <c r="CU86" s="347">
        <v>8</v>
      </c>
      <c r="CV86" s="308">
        <v>31000</v>
      </c>
      <c r="CW86" s="309">
        <f t="shared" si="626"/>
        <v>248000</v>
      </c>
      <c r="CX86" s="264">
        <f t="shared" si="538"/>
        <v>1</v>
      </c>
      <c r="CY86" s="264">
        <f t="shared" si="539"/>
        <v>1</v>
      </c>
      <c r="CZ86" s="264">
        <f t="shared" si="540"/>
        <v>1</v>
      </c>
      <c r="DA86" s="264">
        <f t="shared" si="541"/>
        <v>1</v>
      </c>
      <c r="DB86" s="264">
        <f t="shared" si="692"/>
        <v>1</v>
      </c>
      <c r="DC86" s="264">
        <f t="shared" si="693"/>
        <v>1</v>
      </c>
      <c r="DD86" s="264">
        <f t="shared" si="694"/>
        <v>1</v>
      </c>
      <c r="DE86" s="257">
        <f t="shared" si="543"/>
        <v>248000</v>
      </c>
      <c r="DF86" s="258">
        <f t="shared" si="544"/>
        <v>0</v>
      </c>
      <c r="DI86" s="344" t="s">
        <v>402</v>
      </c>
      <c r="DJ86" s="345" t="s">
        <v>403</v>
      </c>
      <c r="DK86" s="346" t="s">
        <v>155</v>
      </c>
      <c r="DL86" s="347">
        <v>8</v>
      </c>
      <c r="DM86" s="313">
        <v>57000</v>
      </c>
      <c r="DN86" s="314">
        <f t="shared" si="630"/>
        <v>456000</v>
      </c>
      <c r="DO86" s="264">
        <f t="shared" si="545"/>
        <v>1</v>
      </c>
      <c r="DP86" s="264">
        <f t="shared" si="546"/>
        <v>1</v>
      </c>
      <c r="DQ86" s="264">
        <f t="shared" si="547"/>
        <v>1</v>
      </c>
      <c r="DR86" s="264">
        <f t="shared" si="548"/>
        <v>1</v>
      </c>
      <c r="DS86" s="264">
        <f t="shared" si="695"/>
        <v>1</v>
      </c>
      <c r="DT86" s="264">
        <f t="shared" si="696"/>
        <v>1</v>
      </c>
      <c r="DU86" s="264">
        <f t="shared" si="697"/>
        <v>1</v>
      </c>
      <c r="DV86" s="257">
        <f t="shared" si="550"/>
        <v>456000</v>
      </c>
      <c r="DW86" s="258">
        <f t="shared" si="551"/>
        <v>0</v>
      </c>
      <c r="DZ86" s="344" t="s">
        <v>402</v>
      </c>
      <c r="EA86" s="345" t="s">
        <v>403</v>
      </c>
      <c r="EB86" s="346" t="s">
        <v>155</v>
      </c>
      <c r="EC86" s="347">
        <v>8</v>
      </c>
      <c r="ED86" s="308">
        <v>50000</v>
      </c>
      <c r="EE86" s="309">
        <f t="shared" si="634"/>
        <v>400000</v>
      </c>
      <c r="EF86" s="264">
        <f t="shared" si="552"/>
        <v>1</v>
      </c>
      <c r="EG86" s="264">
        <f t="shared" si="553"/>
        <v>1</v>
      </c>
      <c r="EH86" s="264">
        <f t="shared" si="554"/>
        <v>1</v>
      </c>
      <c r="EI86" s="264">
        <f t="shared" si="555"/>
        <v>1</v>
      </c>
      <c r="EJ86" s="264">
        <f t="shared" si="698"/>
        <v>1</v>
      </c>
      <c r="EK86" s="264">
        <f t="shared" si="699"/>
        <v>1</v>
      </c>
      <c r="EL86" s="264">
        <f t="shared" si="700"/>
        <v>1</v>
      </c>
      <c r="EM86" s="257">
        <f t="shared" si="557"/>
        <v>400000</v>
      </c>
      <c r="EN86" s="258">
        <f t="shared" si="558"/>
        <v>0</v>
      </c>
      <c r="EQ86" s="344" t="s">
        <v>402</v>
      </c>
      <c r="ER86" s="345" t="s">
        <v>403</v>
      </c>
      <c r="ES86" s="346" t="s">
        <v>155</v>
      </c>
      <c r="ET86" s="347">
        <v>8</v>
      </c>
      <c r="EU86" s="308">
        <v>36000</v>
      </c>
      <c r="EV86" s="309">
        <f t="shared" si="701"/>
        <v>288000</v>
      </c>
      <c r="EW86" s="264">
        <f t="shared" si="559"/>
        <v>1</v>
      </c>
      <c r="EX86" s="264">
        <f t="shared" si="560"/>
        <v>1</v>
      </c>
      <c r="EY86" s="264">
        <f t="shared" si="561"/>
        <v>1</v>
      </c>
      <c r="EZ86" s="264">
        <f t="shared" si="562"/>
        <v>1</v>
      </c>
      <c r="FA86" s="264">
        <f t="shared" si="702"/>
        <v>1</v>
      </c>
      <c r="FB86" s="264">
        <f t="shared" si="703"/>
        <v>1</v>
      </c>
      <c r="FC86" s="264">
        <f t="shared" si="704"/>
        <v>1</v>
      </c>
      <c r="FD86" s="257">
        <f t="shared" si="564"/>
        <v>288000</v>
      </c>
      <c r="FE86" s="258">
        <f t="shared" si="565"/>
        <v>0</v>
      </c>
      <c r="FH86" s="344" t="s">
        <v>402</v>
      </c>
      <c r="FI86" s="345" t="s">
        <v>403</v>
      </c>
      <c r="FJ86" s="346" t="s">
        <v>155</v>
      </c>
      <c r="FK86" s="347">
        <v>8</v>
      </c>
      <c r="FL86" s="308">
        <v>36000</v>
      </c>
      <c r="FM86" s="309">
        <f t="shared" si="705"/>
        <v>288000</v>
      </c>
      <c r="FN86" s="264">
        <f t="shared" si="566"/>
        <v>1</v>
      </c>
      <c r="FO86" s="264">
        <f t="shared" si="567"/>
        <v>1</v>
      </c>
      <c r="FP86" s="264">
        <f t="shared" si="568"/>
        <v>1</v>
      </c>
      <c r="FQ86" s="264">
        <f t="shared" si="569"/>
        <v>1</v>
      </c>
      <c r="FR86" s="264">
        <f t="shared" si="706"/>
        <v>1</v>
      </c>
      <c r="FS86" s="264">
        <f t="shared" si="707"/>
        <v>1</v>
      </c>
      <c r="FT86" s="264">
        <f t="shared" si="708"/>
        <v>1</v>
      </c>
      <c r="FU86" s="257">
        <f t="shared" si="571"/>
        <v>288000</v>
      </c>
      <c r="FV86" s="258">
        <f t="shared" si="572"/>
        <v>0</v>
      </c>
      <c r="FY86" s="344" t="s">
        <v>402</v>
      </c>
      <c r="FZ86" s="345" t="s">
        <v>403</v>
      </c>
      <c r="GA86" s="346" t="s">
        <v>155</v>
      </c>
      <c r="GB86" s="347">
        <v>8</v>
      </c>
      <c r="GC86" s="308">
        <v>38790</v>
      </c>
      <c r="GD86" s="309">
        <f t="shared" si="644"/>
        <v>310320</v>
      </c>
      <c r="GE86" s="264">
        <f t="shared" si="573"/>
        <v>1</v>
      </c>
      <c r="GF86" s="264">
        <f t="shared" si="574"/>
        <v>1</v>
      </c>
      <c r="GG86" s="264">
        <f t="shared" si="575"/>
        <v>1</v>
      </c>
      <c r="GH86" s="264">
        <f t="shared" si="576"/>
        <v>1</v>
      </c>
      <c r="GI86" s="264">
        <f t="shared" si="709"/>
        <v>1</v>
      </c>
      <c r="GJ86" s="264">
        <f t="shared" si="710"/>
        <v>1</v>
      </c>
      <c r="GK86" s="264">
        <f t="shared" si="711"/>
        <v>1</v>
      </c>
      <c r="GL86" s="257">
        <f t="shared" si="578"/>
        <v>310320</v>
      </c>
      <c r="GM86" s="258">
        <f t="shared" si="579"/>
        <v>0</v>
      </c>
      <c r="GP86" s="344" t="s">
        <v>402</v>
      </c>
      <c r="GQ86" s="345" t="s">
        <v>403</v>
      </c>
      <c r="GR86" s="346" t="s">
        <v>155</v>
      </c>
      <c r="GS86" s="347">
        <v>8</v>
      </c>
      <c r="GT86" s="308">
        <v>35000</v>
      </c>
      <c r="GU86" s="309">
        <f t="shared" si="648"/>
        <v>280000</v>
      </c>
      <c r="GV86" s="264">
        <f t="shared" si="580"/>
        <v>1</v>
      </c>
      <c r="GW86" s="264">
        <f t="shared" si="581"/>
        <v>1</v>
      </c>
      <c r="GX86" s="264">
        <f t="shared" si="582"/>
        <v>1</v>
      </c>
      <c r="GY86" s="264">
        <f t="shared" si="583"/>
        <v>1</v>
      </c>
      <c r="GZ86" s="264">
        <f t="shared" si="712"/>
        <v>1</v>
      </c>
      <c r="HA86" s="264">
        <f t="shared" si="713"/>
        <v>1</v>
      </c>
      <c r="HB86" s="264">
        <f t="shared" si="714"/>
        <v>1</v>
      </c>
      <c r="HC86" s="257">
        <f t="shared" si="585"/>
        <v>280000</v>
      </c>
      <c r="HD86" s="258">
        <f t="shared" si="586"/>
        <v>0</v>
      </c>
      <c r="HG86" s="344" t="s">
        <v>402</v>
      </c>
      <c r="HH86" s="345" t="s">
        <v>403</v>
      </c>
      <c r="HI86" s="346" t="s">
        <v>155</v>
      </c>
      <c r="HJ86" s="347">
        <v>8</v>
      </c>
      <c r="HK86" s="308">
        <v>23142</v>
      </c>
      <c r="HL86" s="309">
        <f t="shared" si="652"/>
        <v>185136</v>
      </c>
      <c r="HM86" s="264">
        <f t="shared" si="587"/>
        <v>1</v>
      </c>
      <c r="HN86" s="264">
        <f t="shared" si="588"/>
        <v>1</v>
      </c>
      <c r="HO86" s="264">
        <f t="shared" si="589"/>
        <v>1</v>
      </c>
      <c r="HP86" s="264">
        <f t="shared" si="590"/>
        <v>1</v>
      </c>
      <c r="HQ86" s="264">
        <f t="shared" si="715"/>
        <v>1</v>
      </c>
      <c r="HR86" s="264">
        <f t="shared" si="716"/>
        <v>1</v>
      </c>
      <c r="HS86" s="264">
        <f t="shared" si="717"/>
        <v>1</v>
      </c>
      <c r="HT86" s="257">
        <f t="shared" si="592"/>
        <v>185136</v>
      </c>
      <c r="HU86" s="258">
        <f t="shared" si="593"/>
        <v>0</v>
      </c>
    </row>
    <row r="87" spans="3:229" ht="30" customHeight="1" outlineLevel="2">
      <c r="C87" s="344" t="s">
        <v>404</v>
      </c>
      <c r="D87" s="345" t="s">
        <v>405</v>
      </c>
      <c r="E87" s="346" t="s">
        <v>155</v>
      </c>
      <c r="F87" s="347">
        <v>2</v>
      </c>
      <c r="G87" s="308">
        <v>0</v>
      </c>
      <c r="H87" s="309">
        <f t="shared" si="606"/>
        <v>0</v>
      </c>
      <c r="K87" s="344" t="s">
        <v>404</v>
      </c>
      <c r="L87" s="345" t="s">
        <v>405</v>
      </c>
      <c r="M87" s="346" t="s">
        <v>155</v>
      </c>
      <c r="N87" s="347">
        <v>2</v>
      </c>
      <c r="O87" s="308">
        <v>94800</v>
      </c>
      <c r="P87" s="310">
        <f t="shared" si="607"/>
        <v>189600</v>
      </c>
      <c r="Q87" s="180">
        <f t="shared" si="504"/>
        <v>1</v>
      </c>
      <c r="R87" s="180">
        <f t="shared" si="505"/>
        <v>1</v>
      </c>
      <c r="S87" s="180">
        <f t="shared" si="506"/>
        <v>1</v>
      </c>
      <c r="T87" s="180">
        <f t="shared" si="506"/>
        <v>1</v>
      </c>
      <c r="U87" s="264">
        <f t="shared" si="608"/>
        <v>1</v>
      </c>
      <c r="V87" s="264">
        <f t="shared" si="609"/>
        <v>1</v>
      </c>
      <c r="W87" s="264">
        <f t="shared" si="507"/>
        <v>1</v>
      </c>
      <c r="X87" s="257">
        <f t="shared" si="508"/>
        <v>189600</v>
      </c>
      <c r="Y87" s="258">
        <f t="shared" si="509"/>
        <v>0</v>
      </c>
      <c r="AB87" s="344" t="s">
        <v>404</v>
      </c>
      <c r="AC87" s="345" t="s">
        <v>405</v>
      </c>
      <c r="AD87" s="346" t="s">
        <v>155</v>
      </c>
      <c r="AE87" s="347">
        <v>2</v>
      </c>
      <c r="AF87" s="308">
        <v>60000</v>
      </c>
      <c r="AG87" s="309">
        <f t="shared" si="610"/>
        <v>120000</v>
      </c>
      <c r="AH87" s="264">
        <f t="shared" si="510"/>
        <v>1</v>
      </c>
      <c r="AI87" s="264">
        <f t="shared" si="511"/>
        <v>1</v>
      </c>
      <c r="AJ87" s="264">
        <f t="shared" si="512"/>
        <v>1</v>
      </c>
      <c r="AK87" s="264">
        <f t="shared" si="513"/>
        <v>1</v>
      </c>
      <c r="AL87" s="264">
        <f t="shared" si="682"/>
        <v>1</v>
      </c>
      <c r="AM87" s="264">
        <f t="shared" si="683"/>
        <v>1</v>
      </c>
      <c r="AN87" s="264">
        <f t="shared" si="613"/>
        <v>1</v>
      </c>
      <c r="AO87" s="257">
        <f t="shared" si="515"/>
        <v>120000</v>
      </c>
      <c r="AP87" s="258">
        <f t="shared" si="516"/>
        <v>0</v>
      </c>
      <c r="AS87" s="344" t="s">
        <v>404</v>
      </c>
      <c r="AT87" s="345" t="s">
        <v>405</v>
      </c>
      <c r="AU87" s="346" t="s">
        <v>155</v>
      </c>
      <c r="AV87" s="347">
        <v>2</v>
      </c>
      <c r="AW87" s="308">
        <v>320000</v>
      </c>
      <c r="AX87" s="309">
        <f t="shared" si="614"/>
        <v>640000</v>
      </c>
      <c r="AY87" s="264">
        <f t="shared" si="517"/>
        <v>1</v>
      </c>
      <c r="AZ87" s="264">
        <f t="shared" si="518"/>
        <v>1</v>
      </c>
      <c r="BA87" s="264">
        <f t="shared" si="519"/>
        <v>1</v>
      </c>
      <c r="BB87" s="264">
        <f t="shared" si="520"/>
        <v>1</v>
      </c>
      <c r="BC87" s="264">
        <f t="shared" si="684"/>
        <v>1</v>
      </c>
      <c r="BD87" s="264">
        <f t="shared" si="685"/>
        <v>1</v>
      </c>
      <c r="BE87" s="264">
        <f t="shared" si="617"/>
        <v>1</v>
      </c>
      <c r="BF87" s="257">
        <f t="shared" si="522"/>
        <v>640000</v>
      </c>
      <c r="BG87" s="258">
        <f t="shared" si="523"/>
        <v>0</v>
      </c>
      <c r="BJ87" s="344" t="s">
        <v>404</v>
      </c>
      <c r="BK87" s="345" t="s">
        <v>405</v>
      </c>
      <c r="BL87" s="346" t="s">
        <v>155</v>
      </c>
      <c r="BM87" s="347">
        <v>2</v>
      </c>
      <c r="BN87" s="308">
        <v>93837</v>
      </c>
      <c r="BO87" s="309">
        <f t="shared" si="618"/>
        <v>187674</v>
      </c>
      <c r="BP87" s="264">
        <f t="shared" si="524"/>
        <v>1</v>
      </c>
      <c r="BQ87" s="264">
        <f t="shared" si="525"/>
        <v>1</v>
      </c>
      <c r="BR87" s="264">
        <f t="shared" si="526"/>
        <v>1</v>
      </c>
      <c r="BS87" s="264">
        <f t="shared" si="527"/>
        <v>1</v>
      </c>
      <c r="BT87" s="264">
        <f t="shared" si="686"/>
        <v>1</v>
      </c>
      <c r="BU87" s="264">
        <f t="shared" si="687"/>
        <v>1</v>
      </c>
      <c r="BV87" s="264">
        <f t="shared" si="688"/>
        <v>1</v>
      </c>
      <c r="BW87" s="257">
        <f t="shared" si="529"/>
        <v>187674</v>
      </c>
      <c r="BX87" s="258">
        <f t="shared" si="530"/>
        <v>0</v>
      </c>
      <c r="CA87" s="344" t="s">
        <v>404</v>
      </c>
      <c r="CB87" s="345" t="s">
        <v>405</v>
      </c>
      <c r="CC87" s="346" t="s">
        <v>155</v>
      </c>
      <c r="CD87" s="347">
        <v>2</v>
      </c>
      <c r="CE87" s="308">
        <v>235420</v>
      </c>
      <c r="CF87" s="309">
        <f t="shared" si="622"/>
        <v>470840</v>
      </c>
      <c r="CG87" s="264">
        <f t="shared" si="531"/>
        <v>1</v>
      </c>
      <c r="CH87" s="264">
        <f t="shared" si="532"/>
        <v>1</v>
      </c>
      <c r="CI87" s="264">
        <f t="shared" si="533"/>
        <v>1</v>
      </c>
      <c r="CJ87" s="264">
        <f t="shared" si="534"/>
        <v>1</v>
      </c>
      <c r="CK87" s="264">
        <f t="shared" si="689"/>
        <v>1</v>
      </c>
      <c r="CL87" s="264">
        <f t="shared" si="690"/>
        <v>1</v>
      </c>
      <c r="CM87" s="264">
        <f t="shared" si="691"/>
        <v>1</v>
      </c>
      <c r="CN87" s="257">
        <f t="shared" si="536"/>
        <v>470840</v>
      </c>
      <c r="CO87" s="258">
        <f t="shared" si="537"/>
        <v>0</v>
      </c>
      <c r="CR87" s="344" t="s">
        <v>404</v>
      </c>
      <c r="CS87" s="345" t="s">
        <v>405</v>
      </c>
      <c r="CT87" s="346" t="s">
        <v>155</v>
      </c>
      <c r="CU87" s="347">
        <v>2</v>
      </c>
      <c r="CV87" s="308">
        <v>62000</v>
      </c>
      <c r="CW87" s="309">
        <f t="shared" si="626"/>
        <v>124000</v>
      </c>
      <c r="CX87" s="264">
        <f t="shared" si="538"/>
        <v>1</v>
      </c>
      <c r="CY87" s="264">
        <f t="shared" si="539"/>
        <v>1</v>
      </c>
      <c r="CZ87" s="264">
        <f t="shared" si="540"/>
        <v>1</v>
      </c>
      <c r="DA87" s="264">
        <f t="shared" si="541"/>
        <v>1</v>
      </c>
      <c r="DB87" s="264">
        <f t="shared" si="692"/>
        <v>1</v>
      </c>
      <c r="DC87" s="264">
        <f t="shared" si="693"/>
        <v>1</v>
      </c>
      <c r="DD87" s="264">
        <f t="shared" si="694"/>
        <v>1</v>
      </c>
      <c r="DE87" s="257">
        <f t="shared" si="543"/>
        <v>124000</v>
      </c>
      <c r="DF87" s="258">
        <f t="shared" si="544"/>
        <v>0</v>
      </c>
      <c r="DI87" s="344" t="s">
        <v>404</v>
      </c>
      <c r="DJ87" s="345" t="s">
        <v>405</v>
      </c>
      <c r="DK87" s="346" t="s">
        <v>155</v>
      </c>
      <c r="DL87" s="347">
        <v>2</v>
      </c>
      <c r="DM87" s="313">
        <v>115000</v>
      </c>
      <c r="DN87" s="314">
        <f t="shared" si="630"/>
        <v>230000</v>
      </c>
      <c r="DO87" s="264">
        <f t="shared" si="545"/>
        <v>1</v>
      </c>
      <c r="DP87" s="264">
        <f t="shared" si="546"/>
        <v>1</v>
      </c>
      <c r="DQ87" s="264">
        <f t="shared" si="547"/>
        <v>1</v>
      </c>
      <c r="DR87" s="264">
        <f t="shared" si="548"/>
        <v>1</v>
      </c>
      <c r="DS87" s="264">
        <f t="shared" si="695"/>
        <v>1</v>
      </c>
      <c r="DT87" s="264">
        <f t="shared" si="696"/>
        <v>1</v>
      </c>
      <c r="DU87" s="264">
        <f t="shared" si="697"/>
        <v>1</v>
      </c>
      <c r="DV87" s="257">
        <f t="shared" si="550"/>
        <v>230000</v>
      </c>
      <c r="DW87" s="258">
        <f t="shared" si="551"/>
        <v>0</v>
      </c>
      <c r="DZ87" s="344" t="s">
        <v>404</v>
      </c>
      <c r="EA87" s="345" t="s">
        <v>405</v>
      </c>
      <c r="EB87" s="346" t="s">
        <v>155</v>
      </c>
      <c r="EC87" s="347">
        <v>2</v>
      </c>
      <c r="ED87" s="308">
        <v>80000</v>
      </c>
      <c r="EE87" s="309">
        <f t="shared" si="634"/>
        <v>160000</v>
      </c>
      <c r="EF87" s="264">
        <f t="shared" si="552"/>
        <v>1</v>
      </c>
      <c r="EG87" s="264">
        <f t="shared" si="553"/>
        <v>1</v>
      </c>
      <c r="EH87" s="264">
        <f t="shared" si="554"/>
        <v>1</v>
      </c>
      <c r="EI87" s="264">
        <f t="shared" si="555"/>
        <v>1</v>
      </c>
      <c r="EJ87" s="264">
        <f t="shared" si="698"/>
        <v>1</v>
      </c>
      <c r="EK87" s="264">
        <f t="shared" si="699"/>
        <v>1</v>
      </c>
      <c r="EL87" s="264">
        <f t="shared" si="700"/>
        <v>1</v>
      </c>
      <c r="EM87" s="257">
        <f t="shared" si="557"/>
        <v>160000</v>
      </c>
      <c r="EN87" s="258">
        <f t="shared" si="558"/>
        <v>0</v>
      </c>
      <c r="EQ87" s="344" t="s">
        <v>404</v>
      </c>
      <c r="ER87" s="345" t="s">
        <v>405</v>
      </c>
      <c r="ES87" s="346" t="s">
        <v>155</v>
      </c>
      <c r="ET87" s="347">
        <v>2</v>
      </c>
      <c r="EU87" s="308">
        <v>58000</v>
      </c>
      <c r="EV87" s="309">
        <f t="shared" si="701"/>
        <v>116000</v>
      </c>
      <c r="EW87" s="264">
        <f t="shared" si="559"/>
        <v>1</v>
      </c>
      <c r="EX87" s="264">
        <f t="shared" si="560"/>
        <v>1</v>
      </c>
      <c r="EY87" s="264">
        <f t="shared" si="561"/>
        <v>1</v>
      </c>
      <c r="EZ87" s="264">
        <f t="shared" si="562"/>
        <v>1</v>
      </c>
      <c r="FA87" s="264">
        <f t="shared" si="702"/>
        <v>1</v>
      </c>
      <c r="FB87" s="264">
        <f t="shared" si="703"/>
        <v>1</v>
      </c>
      <c r="FC87" s="264">
        <f t="shared" si="704"/>
        <v>1</v>
      </c>
      <c r="FD87" s="257">
        <f t="shared" si="564"/>
        <v>116000</v>
      </c>
      <c r="FE87" s="258">
        <f t="shared" si="565"/>
        <v>0</v>
      </c>
      <c r="FH87" s="344" t="s">
        <v>404</v>
      </c>
      <c r="FI87" s="345" t="s">
        <v>405</v>
      </c>
      <c r="FJ87" s="346" t="s">
        <v>155</v>
      </c>
      <c r="FK87" s="347">
        <v>2</v>
      </c>
      <c r="FL87" s="308">
        <v>59000</v>
      </c>
      <c r="FM87" s="309">
        <f t="shared" si="705"/>
        <v>118000</v>
      </c>
      <c r="FN87" s="264">
        <f t="shared" si="566"/>
        <v>1</v>
      </c>
      <c r="FO87" s="264">
        <f t="shared" si="567"/>
        <v>1</v>
      </c>
      <c r="FP87" s="264">
        <f t="shared" si="568"/>
        <v>1</v>
      </c>
      <c r="FQ87" s="264">
        <f t="shared" si="569"/>
        <v>1</v>
      </c>
      <c r="FR87" s="264">
        <f t="shared" si="706"/>
        <v>1</v>
      </c>
      <c r="FS87" s="264">
        <f t="shared" si="707"/>
        <v>1</v>
      </c>
      <c r="FT87" s="264">
        <f t="shared" si="708"/>
        <v>1</v>
      </c>
      <c r="FU87" s="257">
        <f t="shared" si="571"/>
        <v>118000</v>
      </c>
      <c r="FV87" s="258">
        <f t="shared" si="572"/>
        <v>0</v>
      </c>
      <c r="FY87" s="344" t="s">
        <v>404</v>
      </c>
      <c r="FZ87" s="345" t="s">
        <v>405</v>
      </c>
      <c r="GA87" s="346" t="s">
        <v>155</v>
      </c>
      <c r="GB87" s="347">
        <v>2</v>
      </c>
      <c r="GC87" s="308">
        <v>110609</v>
      </c>
      <c r="GD87" s="309">
        <f t="shared" si="644"/>
        <v>221218</v>
      </c>
      <c r="GE87" s="264">
        <f t="shared" si="573"/>
        <v>1</v>
      </c>
      <c r="GF87" s="264">
        <f t="shared" si="574"/>
        <v>1</v>
      </c>
      <c r="GG87" s="264">
        <f t="shared" si="575"/>
        <v>1</v>
      </c>
      <c r="GH87" s="264">
        <f t="shared" si="576"/>
        <v>1</v>
      </c>
      <c r="GI87" s="264">
        <f t="shared" si="709"/>
        <v>1</v>
      </c>
      <c r="GJ87" s="264">
        <f t="shared" si="710"/>
        <v>1</v>
      </c>
      <c r="GK87" s="264">
        <f t="shared" si="711"/>
        <v>1</v>
      </c>
      <c r="GL87" s="257">
        <f t="shared" si="578"/>
        <v>221218</v>
      </c>
      <c r="GM87" s="258">
        <f t="shared" si="579"/>
        <v>0</v>
      </c>
      <c r="GP87" s="344" t="s">
        <v>404</v>
      </c>
      <c r="GQ87" s="345" t="s">
        <v>405</v>
      </c>
      <c r="GR87" s="346" t="s">
        <v>155</v>
      </c>
      <c r="GS87" s="347">
        <v>2</v>
      </c>
      <c r="GT87" s="308">
        <v>59000</v>
      </c>
      <c r="GU87" s="309">
        <f t="shared" si="648"/>
        <v>118000</v>
      </c>
      <c r="GV87" s="264">
        <f t="shared" si="580"/>
        <v>1</v>
      </c>
      <c r="GW87" s="264">
        <f t="shared" si="581"/>
        <v>1</v>
      </c>
      <c r="GX87" s="264">
        <f t="shared" si="582"/>
        <v>1</v>
      </c>
      <c r="GY87" s="264">
        <f t="shared" si="583"/>
        <v>1</v>
      </c>
      <c r="GZ87" s="264">
        <f t="shared" si="712"/>
        <v>1</v>
      </c>
      <c r="HA87" s="264">
        <f t="shared" si="713"/>
        <v>1</v>
      </c>
      <c r="HB87" s="264">
        <f t="shared" si="714"/>
        <v>1</v>
      </c>
      <c r="HC87" s="257">
        <f t="shared" si="585"/>
        <v>118000</v>
      </c>
      <c r="HD87" s="258">
        <f t="shared" si="586"/>
        <v>0</v>
      </c>
      <c r="HG87" s="344" t="s">
        <v>404</v>
      </c>
      <c r="HH87" s="345" t="s">
        <v>405</v>
      </c>
      <c r="HI87" s="346" t="s">
        <v>155</v>
      </c>
      <c r="HJ87" s="347">
        <v>2</v>
      </c>
      <c r="HK87" s="308">
        <v>27770</v>
      </c>
      <c r="HL87" s="309">
        <f t="shared" si="652"/>
        <v>55540</v>
      </c>
      <c r="HM87" s="264">
        <f t="shared" si="587"/>
        <v>1</v>
      </c>
      <c r="HN87" s="264">
        <f t="shared" si="588"/>
        <v>1</v>
      </c>
      <c r="HO87" s="264">
        <f t="shared" si="589"/>
        <v>1</v>
      </c>
      <c r="HP87" s="264">
        <f t="shared" si="590"/>
        <v>1</v>
      </c>
      <c r="HQ87" s="264">
        <f t="shared" si="715"/>
        <v>1</v>
      </c>
      <c r="HR87" s="264">
        <f t="shared" si="716"/>
        <v>1</v>
      </c>
      <c r="HS87" s="264">
        <f t="shared" si="717"/>
        <v>1</v>
      </c>
      <c r="HT87" s="257">
        <f t="shared" si="592"/>
        <v>55540</v>
      </c>
      <c r="HU87" s="258">
        <f t="shared" si="593"/>
        <v>0</v>
      </c>
    </row>
    <row r="88" spans="3:229" ht="30" customHeight="1" outlineLevel="2">
      <c r="C88" s="344" t="s">
        <v>406</v>
      </c>
      <c r="D88" s="345" t="s">
        <v>407</v>
      </c>
      <c r="E88" s="346" t="s">
        <v>155</v>
      </c>
      <c r="F88" s="347">
        <v>1</v>
      </c>
      <c r="G88" s="308">
        <v>0</v>
      </c>
      <c r="H88" s="309">
        <f t="shared" si="606"/>
        <v>0</v>
      </c>
      <c r="K88" s="344" t="s">
        <v>406</v>
      </c>
      <c r="L88" s="345" t="s">
        <v>407</v>
      </c>
      <c r="M88" s="346" t="s">
        <v>155</v>
      </c>
      <c r="N88" s="347">
        <v>1</v>
      </c>
      <c r="O88" s="308">
        <v>107500</v>
      </c>
      <c r="P88" s="310">
        <f t="shared" si="607"/>
        <v>107500</v>
      </c>
      <c r="Q88" s="180">
        <f t="shared" si="504"/>
        <v>1</v>
      </c>
      <c r="R88" s="180">
        <f t="shared" si="505"/>
        <v>1</v>
      </c>
      <c r="S88" s="180">
        <f t="shared" si="506"/>
        <v>1</v>
      </c>
      <c r="T88" s="180">
        <f t="shared" si="506"/>
        <v>1</v>
      </c>
      <c r="U88" s="264">
        <f t="shared" si="608"/>
        <v>1</v>
      </c>
      <c r="V88" s="264">
        <f t="shared" si="609"/>
        <v>1</v>
      </c>
      <c r="W88" s="264">
        <f t="shared" si="507"/>
        <v>1</v>
      </c>
      <c r="X88" s="257">
        <f t="shared" si="508"/>
        <v>107500</v>
      </c>
      <c r="Y88" s="258">
        <f t="shared" si="509"/>
        <v>0</v>
      </c>
      <c r="AB88" s="344" t="s">
        <v>406</v>
      </c>
      <c r="AC88" s="345" t="s">
        <v>407</v>
      </c>
      <c r="AD88" s="346" t="s">
        <v>155</v>
      </c>
      <c r="AE88" s="347">
        <v>1</v>
      </c>
      <c r="AF88" s="308">
        <v>125000</v>
      </c>
      <c r="AG88" s="309">
        <f t="shared" si="610"/>
        <v>125000</v>
      </c>
      <c r="AH88" s="264">
        <f t="shared" si="510"/>
        <v>1</v>
      </c>
      <c r="AI88" s="264">
        <f t="shared" si="511"/>
        <v>1</v>
      </c>
      <c r="AJ88" s="264">
        <f t="shared" si="512"/>
        <v>1</v>
      </c>
      <c r="AK88" s="264">
        <f t="shared" si="513"/>
        <v>1</v>
      </c>
      <c r="AL88" s="264">
        <f t="shared" si="682"/>
        <v>1</v>
      </c>
      <c r="AM88" s="264">
        <f t="shared" si="683"/>
        <v>1</v>
      </c>
      <c r="AN88" s="264">
        <f t="shared" si="613"/>
        <v>1</v>
      </c>
      <c r="AO88" s="257">
        <f t="shared" si="515"/>
        <v>125000</v>
      </c>
      <c r="AP88" s="258">
        <f t="shared" si="516"/>
        <v>0</v>
      </c>
      <c r="AS88" s="344" t="s">
        <v>406</v>
      </c>
      <c r="AT88" s="345" t="s">
        <v>407</v>
      </c>
      <c r="AU88" s="346" t="s">
        <v>155</v>
      </c>
      <c r="AV88" s="347">
        <v>1</v>
      </c>
      <c r="AW88" s="308">
        <v>480000</v>
      </c>
      <c r="AX88" s="309">
        <f t="shared" si="614"/>
        <v>480000</v>
      </c>
      <c r="AY88" s="264">
        <f t="shared" si="517"/>
        <v>1</v>
      </c>
      <c r="AZ88" s="264">
        <f t="shared" si="518"/>
        <v>1</v>
      </c>
      <c r="BA88" s="264">
        <f t="shared" si="519"/>
        <v>1</v>
      </c>
      <c r="BB88" s="264">
        <f t="shared" si="520"/>
        <v>1</v>
      </c>
      <c r="BC88" s="264">
        <f t="shared" si="684"/>
        <v>1</v>
      </c>
      <c r="BD88" s="264">
        <f t="shared" si="685"/>
        <v>1</v>
      </c>
      <c r="BE88" s="264">
        <f t="shared" si="617"/>
        <v>1</v>
      </c>
      <c r="BF88" s="257">
        <f t="shared" si="522"/>
        <v>480000</v>
      </c>
      <c r="BG88" s="258">
        <f t="shared" si="523"/>
        <v>0</v>
      </c>
      <c r="BJ88" s="344" t="s">
        <v>406</v>
      </c>
      <c r="BK88" s="345" t="s">
        <v>407</v>
      </c>
      <c r="BL88" s="346" t="s">
        <v>155</v>
      </c>
      <c r="BM88" s="347">
        <v>1</v>
      </c>
      <c r="BN88" s="308">
        <v>106113</v>
      </c>
      <c r="BO88" s="309">
        <f t="shared" si="618"/>
        <v>106113</v>
      </c>
      <c r="BP88" s="264">
        <f t="shared" si="524"/>
        <v>1</v>
      </c>
      <c r="BQ88" s="264">
        <f t="shared" si="525"/>
        <v>1</v>
      </c>
      <c r="BR88" s="264">
        <f t="shared" si="526"/>
        <v>1</v>
      </c>
      <c r="BS88" s="264">
        <f t="shared" si="527"/>
        <v>1</v>
      </c>
      <c r="BT88" s="264">
        <f t="shared" si="686"/>
        <v>1</v>
      </c>
      <c r="BU88" s="264">
        <f t="shared" si="687"/>
        <v>1</v>
      </c>
      <c r="BV88" s="264">
        <f t="shared" si="688"/>
        <v>1</v>
      </c>
      <c r="BW88" s="257">
        <f t="shared" si="529"/>
        <v>106113</v>
      </c>
      <c r="BX88" s="258">
        <f t="shared" si="530"/>
        <v>0</v>
      </c>
      <c r="CA88" s="344" t="s">
        <v>406</v>
      </c>
      <c r="CB88" s="345" t="s">
        <v>407</v>
      </c>
      <c r="CC88" s="346" t="s">
        <v>155</v>
      </c>
      <c r="CD88" s="347">
        <v>1</v>
      </c>
      <c r="CE88" s="308">
        <v>235420</v>
      </c>
      <c r="CF88" s="309">
        <f t="shared" si="622"/>
        <v>235420</v>
      </c>
      <c r="CG88" s="264">
        <f t="shared" si="531"/>
        <v>1</v>
      </c>
      <c r="CH88" s="264">
        <f t="shared" si="532"/>
        <v>1</v>
      </c>
      <c r="CI88" s="264">
        <f t="shared" si="533"/>
        <v>1</v>
      </c>
      <c r="CJ88" s="264">
        <f t="shared" si="534"/>
        <v>1</v>
      </c>
      <c r="CK88" s="264">
        <f t="shared" si="689"/>
        <v>1</v>
      </c>
      <c r="CL88" s="264">
        <f t="shared" si="690"/>
        <v>1</v>
      </c>
      <c r="CM88" s="264">
        <f t="shared" si="691"/>
        <v>1</v>
      </c>
      <c r="CN88" s="257">
        <f t="shared" si="536"/>
        <v>235420</v>
      </c>
      <c r="CO88" s="258">
        <f t="shared" si="537"/>
        <v>0</v>
      </c>
      <c r="CR88" s="344" t="s">
        <v>406</v>
      </c>
      <c r="CS88" s="345" t="s">
        <v>407</v>
      </c>
      <c r="CT88" s="346" t="s">
        <v>155</v>
      </c>
      <c r="CU88" s="347">
        <v>1</v>
      </c>
      <c r="CV88" s="308">
        <v>469000</v>
      </c>
      <c r="CW88" s="309">
        <f t="shared" si="626"/>
        <v>469000</v>
      </c>
      <c r="CX88" s="264">
        <f t="shared" si="538"/>
        <v>1</v>
      </c>
      <c r="CY88" s="264">
        <f t="shared" si="539"/>
        <v>1</v>
      </c>
      <c r="CZ88" s="264">
        <f t="shared" si="540"/>
        <v>1</v>
      </c>
      <c r="DA88" s="264">
        <f t="shared" si="541"/>
        <v>1</v>
      </c>
      <c r="DB88" s="264">
        <f t="shared" si="692"/>
        <v>1</v>
      </c>
      <c r="DC88" s="264">
        <f t="shared" si="693"/>
        <v>1</v>
      </c>
      <c r="DD88" s="264">
        <f t="shared" si="694"/>
        <v>1</v>
      </c>
      <c r="DE88" s="257">
        <f t="shared" si="543"/>
        <v>469000</v>
      </c>
      <c r="DF88" s="258">
        <f t="shared" si="544"/>
        <v>0</v>
      </c>
      <c r="DI88" s="344" t="s">
        <v>406</v>
      </c>
      <c r="DJ88" s="345" t="s">
        <v>407</v>
      </c>
      <c r="DK88" s="346" t="s">
        <v>155</v>
      </c>
      <c r="DL88" s="347">
        <v>1</v>
      </c>
      <c r="DM88" s="313">
        <v>128000</v>
      </c>
      <c r="DN88" s="314">
        <f t="shared" si="630"/>
        <v>128000</v>
      </c>
      <c r="DO88" s="264">
        <f t="shared" si="545"/>
        <v>1</v>
      </c>
      <c r="DP88" s="264">
        <f t="shared" si="546"/>
        <v>1</v>
      </c>
      <c r="DQ88" s="264">
        <f t="shared" si="547"/>
        <v>1</v>
      </c>
      <c r="DR88" s="264">
        <f t="shared" si="548"/>
        <v>1</v>
      </c>
      <c r="DS88" s="264">
        <f t="shared" si="695"/>
        <v>1</v>
      </c>
      <c r="DT88" s="264">
        <f t="shared" si="696"/>
        <v>1</v>
      </c>
      <c r="DU88" s="264">
        <f t="shared" si="697"/>
        <v>1</v>
      </c>
      <c r="DV88" s="257">
        <f t="shared" si="550"/>
        <v>128000</v>
      </c>
      <c r="DW88" s="258">
        <f t="shared" si="551"/>
        <v>0</v>
      </c>
      <c r="DZ88" s="344" t="s">
        <v>406</v>
      </c>
      <c r="EA88" s="345" t="s">
        <v>407</v>
      </c>
      <c r="EB88" s="346" t="s">
        <v>155</v>
      </c>
      <c r="EC88" s="347">
        <v>1</v>
      </c>
      <c r="ED88" s="308">
        <v>90000</v>
      </c>
      <c r="EE88" s="309">
        <f t="shared" si="634"/>
        <v>90000</v>
      </c>
      <c r="EF88" s="264">
        <f t="shared" si="552"/>
        <v>1</v>
      </c>
      <c r="EG88" s="264">
        <f t="shared" si="553"/>
        <v>1</v>
      </c>
      <c r="EH88" s="264">
        <f t="shared" si="554"/>
        <v>1</v>
      </c>
      <c r="EI88" s="264">
        <f t="shared" si="555"/>
        <v>1</v>
      </c>
      <c r="EJ88" s="264">
        <f t="shared" si="698"/>
        <v>1</v>
      </c>
      <c r="EK88" s="264">
        <f t="shared" si="699"/>
        <v>1</v>
      </c>
      <c r="EL88" s="264">
        <f t="shared" si="700"/>
        <v>1</v>
      </c>
      <c r="EM88" s="257">
        <f t="shared" si="557"/>
        <v>90000</v>
      </c>
      <c r="EN88" s="258">
        <f t="shared" si="558"/>
        <v>0</v>
      </c>
      <c r="EQ88" s="344" t="s">
        <v>406</v>
      </c>
      <c r="ER88" s="345" t="s">
        <v>407</v>
      </c>
      <c r="ES88" s="346" t="s">
        <v>155</v>
      </c>
      <c r="ET88" s="347">
        <v>1</v>
      </c>
      <c r="EU88" s="308">
        <v>98000</v>
      </c>
      <c r="EV88" s="309">
        <f t="shared" si="701"/>
        <v>98000</v>
      </c>
      <c r="EW88" s="264">
        <f t="shared" si="559"/>
        <v>1</v>
      </c>
      <c r="EX88" s="264">
        <f t="shared" si="560"/>
        <v>1</v>
      </c>
      <c r="EY88" s="264">
        <f t="shared" si="561"/>
        <v>1</v>
      </c>
      <c r="EZ88" s="264">
        <f t="shared" si="562"/>
        <v>1</v>
      </c>
      <c r="FA88" s="264">
        <f t="shared" si="702"/>
        <v>1</v>
      </c>
      <c r="FB88" s="264">
        <f t="shared" si="703"/>
        <v>1</v>
      </c>
      <c r="FC88" s="264">
        <f t="shared" si="704"/>
        <v>1</v>
      </c>
      <c r="FD88" s="257">
        <f t="shared" si="564"/>
        <v>98000</v>
      </c>
      <c r="FE88" s="258">
        <f t="shared" si="565"/>
        <v>0</v>
      </c>
      <c r="FH88" s="344" t="s">
        <v>406</v>
      </c>
      <c r="FI88" s="345" t="s">
        <v>407</v>
      </c>
      <c r="FJ88" s="346" t="s">
        <v>155</v>
      </c>
      <c r="FK88" s="347">
        <v>1</v>
      </c>
      <c r="FL88" s="308">
        <v>96000</v>
      </c>
      <c r="FM88" s="309">
        <f t="shared" si="705"/>
        <v>96000</v>
      </c>
      <c r="FN88" s="264">
        <f t="shared" si="566"/>
        <v>1</v>
      </c>
      <c r="FO88" s="264">
        <f t="shared" si="567"/>
        <v>1</v>
      </c>
      <c r="FP88" s="264">
        <f t="shared" si="568"/>
        <v>1</v>
      </c>
      <c r="FQ88" s="264">
        <f t="shared" si="569"/>
        <v>1</v>
      </c>
      <c r="FR88" s="264">
        <f t="shared" si="706"/>
        <v>1</v>
      </c>
      <c r="FS88" s="264">
        <f t="shared" si="707"/>
        <v>1</v>
      </c>
      <c r="FT88" s="264">
        <f t="shared" si="708"/>
        <v>1</v>
      </c>
      <c r="FU88" s="257">
        <f t="shared" si="571"/>
        <v>96000</v>
      </c>
      <c r="FV88" s="258">
        <f t="shared" si="572"/>
        <v>0</v>
      </c>
      <c r="FY88" s="344" t="s">
        <v>406</v>
      </c>
      <c r="FZ88" s="345" t="s">
        <v>407</v>
      </c>
      <c r="GA88" s="346" t="s">
        <v>155</v>
      </c>
      <c r="GB88" s="347">
        <v>1</v>
      </c>
      <c r="GC88" s="308">
        <v>142942</v>
      </c>
      <c r="GD88" s="309">
        <f t="shared" si="644"/>
        <v>142942</v>
      </c>
      <c r="GE88" s="264">
        <f t="shared" si="573"/>
        <v>1</v>
      </c>
      <c r="GF88" s="264">
        <f t="shared" si="574"/>
        <v>1</v>
      </c>
      <c r="GG88" s="264">
        <f t="shared" si="575"/>
        <v>1</v>
      </c>
      <c r="GH88" s="264">
        <f t="shared" si="576"/>
        <v>1</v>
      </c>
      <c r="GI88" s="264">
        <f t="shared" si="709"/>
        <v>1</v>
      </c>
      <c r="GJ88" s="264">
        <f t="shared" si="710"/>
        <v>1</v>
      </c>
      <c r="GK88" s="264">
        <f t="shared" si="711"/>
        <v>1</v>
      </c>
      <c r="GL88" s="257">
        <f t="shared" si="578"/>
        <v>142942</v>
      </c>
      <c r="GM88" s="258">
        <f t="shared" si="579"/>
        <v>0</v>
      </c>
      <c r="GP88" s="344" t="s">
        <v>406</v>
      </c>
      <c r="GQ88" s="345" t="s">
        <v>407</v>
      </c>
      <c r="GR88" s="346" t="s">
        <v>155</v>
      </c>
      <c r="GS88" s="347">
        <v>1</v>
      </c>
      <c r="GT88" s="308">
        <v>95000</v>
      </c>
      <c r="GU88" s="309">
        <f t="shared" si="648"/>
        <v>95000</v>
      </c>
      <c r="GV88" s="264">
        <f t="shared" si="580"/>
        <v>1</v>
      </c>
      <c r="GW88" s="264">
        <f t="shared" si="581"/>
        <v>1</v>
      </c>
      <c r="GX88" s="264">
        <f t="shared" si="582"/>
        <v>1</v>
      </c>
      <c r="GY88" s="264">
        <f t="shared" si="583"/>
        <v>1</v>
      </c>
      <c r="GZ88" s="264">
        <f t="shared" si="712"/>
        <v>1</v>
      </c>
      <c r="HA88" s="264">
        <f t="shared" si="713"/>
        <v>1</v>
      </c>
      <c r="HB88" s="264">
        <f t="shared" si="714"/>
        <v>1</v>
      </c>
      <c r="HC88" s="257">
        <f t="shared" si="585"/>
        <v>95000</v>
      </c>
      <c r="HD88" s="258">
        <f t="shared" si="586"/>
        <v>0</v>
      </c>
      <c r="HG88" s="344" t="s">
        <v>406</v>
      </c>
      <c r="HH88" s="345" t="s">
        <v>407</v>
      </c>
      <c r="HI88" s="346" t="s">
        <v>155</v>
      </c>
      <c r="HJ88" s="347">
        <v>1</v>
      </c>
      <c r="HK88" s="308">
        <v>33324</v>
      </c>
      <c r="HL88" s="309">
        <f t="shared" si="652"/>
        <v>33324</v>
      </c>
      <c r="HM88" s="264">
        <f t="shared" si="587"/>
        <v>1</v>
      </c>
      <c r="HN88" s="264">
        <f t="shared" si="588"/>
        <v>1</v>
      </c>
      <c r="HO88" s="264">
        <f t="shared" si="589"/>
        <v>1</v>
      </c>
      <c r="HP88" s="264">
        <f t="shared" si="590"/>
        <v>1</v>
      </c>
      <c r="HQ88" s="264">
        <f t="shared" si="715"/>
        <v>1</v>
      </c>
      <c r="HR88" s="264">
        <f t="shared" si="716"/>
        <v>1</v>
      </c>
      <c r="HS88" s="264">
        <f t="shared" si="717"/>
        <v>1</v>
      </c>
      <c r="HT88" s="257">
        <f t="shared" si="592"/>
        <v>33324</v>
      </c>
      <c r="HU88" s="258">
        <f t="shared" si="593"/>
        <v>0</v>
      </c>
    </row>
    <row r="89" spans="3:229" ht="39.75" customHeight="1" outlineLevel="2" thickBot="1">
      <c r="C89" s="344" t="s">
        <v>408</v>
      </c>
      <c r="D89" s="345" t="s">
        <v>409</v>
      </c>
      <c r="E89" s="346" t="s">
        <v>155</v>
      </c>
      <c r="F89" s="347">
        <v>2</v>
      </c>
      <c r="G89" s="308">
        <v>0</v>
      </c>
      <c r="H89" s="309">
        <f t="shared" si="606"/>
        <v>0</v>
      </c>
      <c r="K89" s="344" t="s">
        <v>408</v>
      </c>
      <c r="L89" s="345" t="s">
        <v>409</v>
      </c>
      <c r="M89" s="346" t="s">
        <v>155</v>
      </c>
      <c r="N89" s="347">
        <v>2</v>
      </c>
      <c r="O89" s="308">
        <v>143300</v>
      </c>
      <c r="P89" s="310">
        <f t="shared" si="607"/>
        <v>286600</v>
      </c>
      <c r="Q89" s="180">
        <f t="shared" si="504"/>
        <v>1</v>
      </c>
      <c r="R89" s="180">
        <f t="shared" si="505"/>
        <v>1</v>
      </c>
      <c r="S89" s="180">
        <f t="shared" si="506"/>
        <v>1</v>
      </c>
      <c r="T89" s="180">
        <f t="shared" si="506"/>
        <v>1</v>
      </c>
      <c r="U89" s="264">
        <f t="shared" si="608"/>
        <v>1</v>
      </c>
      <c r="V89" s="264">
        <f t="shared" si="609"/>
        <v>1</v>
      </c>
      <c r="W89" s="264">
        <f t="shared" si="507"/>
        <v>1</v>
      </c>
      <c r="X89" s="257">
        <f t="shared" si="508"/>
        <v>286600</v>
      </c>
      <c r="Y89" s="258">
        <f t="shared" si="509"/>
        <v>0</v>
      </c>
      <c r="AB89" s="344" t="s">
        <v>408</v>
      </c>
      <c r="AC89" s="345" t="s">
        <v>409</v>
      </c>
      <c r="AD89" s="346" t="s">
        <v>155</v>
      </c>
      <c r="AE89" s="347">
        <v>2</v>
      </c>
      <c r="AF89" s="308">
        <v>250000</v>
      </c>
      <c r="AG89" s="309">
        <f t="shared" si="610"/>
        <v>500000</v>
      </c>
      <c r="AH89" s="264">
        <f t="shared" si="510"/>
        <v>1</v>
      </c>
      <c r="AI89" s="264">
        <f t="shared" si="511"/>
        <v>1</v>
      </c>
      <c r="AJ89" s="264">
        <f t="shared" si="512"/>
        <v>1</v>
      </c>
      <c r="AK89" s="264">
        <f t="shared" si="513"/>
        <v>1</v>
      </c>
      <c r="AL89" s="264">
        <f t="shared" si="682"/>
        <v>1</v>
      </c>
      <c r="AM89" s="264">
        <f t="shared" si="683"/>
        <v>1</v>
      </c>
      <c r="AN89" s="264">
        <f t="shared" si="613"/>
        <v>1</v>
      </c>
      <c r="AO89" s="257">
        <f t="shared" si="515"/>
        <v>500000</v>
      </c>
      <c r="AP89" s="258">
        <f t="shared" si="516"/>
        <v>0</v>
      </c>
      <c r="AS89" s="344" t="s">
        <v>408</v>
      </c>
      <c r="AT89" s="345" t="s">
        <v>409</v>
      </c>
      <c r="AU89" s="346" t="s">
        <v>155</v>
      </c>
      <c r="AV89" s="347">
        <v>2</v>
      </c>
      <c r="AW89" s="308">
        <v>430000</v>
      </c>
      <c r="AX89" s="309">
        <f t="shared" si="614"/>
        <v>860000</v>
      </c>
      <c r="AY89" s="264">
        <f t="shared" si="517"/>
        <v>1</v>
      </c>
      <c r="AZ89" s="264">
        <f t="shared" si="518"/>
        <v>1</v>
      </c>
      <c r="BA89" s="264">
        <f t="shared" si="519"/>
        <v>1</v>
      </c>
      <c r="BB89" s="264">
        <f t="shared" si="520"/>
        <v>1</v>
      </c>
      <c r="BC89" s="264">
        <f t="shared" si="684"/>
        <v>1</v>
      </c>
      <c r="BD89" s="264">
        <f t="shared" si="685"/>
        <v>1</v>
      </c>
      <c r="BE89" s="264">
        <f t="shared" si="617"/>
        <v>1</v>
      </c>
      <c r="BF89" s="257">
        <f t="shared" si="522"/>
        <v>860000</v>
      </c>
      <c r="BG89" s="258">
        <f t="shared" si="523"/>
        <v>0</v>
      </c>
      <c r="BJ89" s="344" t="s">
        <v>408</v>
      </c>
      <c r="BK89" s="345" t="s">
        <v>409</v>
      </c>
      <c r="BL89" s="346" t="s">
        <v>155</v>
      </c>
      <c r="BM89" s="347">
        <v>2</v>
      </c>
      <c r="BN89" s="308">
        <v>141585</v>
      </c>
      <c r="BO89" s="309">
        <f t="shared" si="618"/>
        <v>283170</v>
      </c>
      <c r="BP89" s="264">
        <f t="shared" si="524"/>
        <v>1</v>
      </c>
      <c r="BQ89" s="264">
        <f t="shared" si="525"/>
        <v>1</v>
      </c>
      <c r="BR89" s="264">
        <f t="shared" si="526"/>
        <v>1</v>
      </c>
      <c r="BS89" s="264">
        <f t="shared" si="527"/>
        <v>1</v>
      </c>
      <c r="BT89" s="264">
        <f t="shared" si="686"/>
        <v>1</v>
      </c>
      <c r="BU89" s="264">
        <f t="shared" si="687"/>
        <v>1</v>
      </c>
      <c r="BV89" s="264">
        <f t="shared" si="688"/>
        <v>1</v>
      </c>
      <c r="BW89" s="257">
        <f t="shared" si="529"/>
        <v>283170</v>
      </c>
      <c r="BX89" s="258">
        <f t="shared" si="530"/>
        <v>0</v>
      </c>
      <c r="CA89" s="344" t="s">
        <v>408</v>
      </c>
      <c r="CB89" s="345" t="s">
        <v>409</v>
      </c>
      <c r="CC89" s="346" t="s">
        <v>155</v>
      </c>
      <c r="CD89" s="347">
        <v>2</v>
      </c>
      <c r="CE89" s="308">
        <v>298620</v>
      </c>
      <c r="CF89" s="309">
        <f t="shared" si="622"/>
        <v>597240</v>
      </c>
      <c r="CG89" s="264">
        <f t="shared" si="531"/>
        <v>1</v>
      </c>
      <c r="CH89" s="264">
        <f t="shared" si="532"/>
        <v>1</v>
      </c>
      <c r="CI89" s="264">
        <f t="shared" si="533"/>
        <v>1</v>
      </c>
      <c r="CJ89" s="264">
        <f t="shared" si="534"/>
        <v>1</v>
      </c>
      <c r="CK89" s="264">
        <f t="shared" si="689"/>
        <v>1</v>
      </c>
      <c r="CL89" s="264">
        <f t="shared" si="690"/>
        <v>1</v>
      </c>
      <c r="CM89" s="264">
        <f t="shared" si="691"/>
        <v>1</v>
      </c>
      <c r="CN89" s="257">
        <f t="shared" si="536"/>
        <v>597240</v>
      </c>
      <c r="CO89" s="258">
        <f t="shared" si="537"/>
        <v>0</v>
      </c>
      <c r="CR89" s="344" t="s">
        <v>408</v>
      </c>
      <c r="CS89" s="345" t="s">
        <v>409</v>
      </c>
      <c r="CT89" s="346" t="s">
        <v>155</v>
      </c>
      <c r="CU89" s="347">
        <v>2</v>
      </c>
      <c r="CV89" s="308">
        <v>348000</v>
      </c>
      <c r="CW89" s="309">
        <f t="shared" si="626"/>
        <v>696000</v>
      </c>
      <c r="CX89" s="264">
        <f t="shared" si="538"/>
        <v>1</v>
      </c>
      <c r="CY89" s="264">
        <f t="shared" si="539"/>
        <v>1</v>
      </c>
      <c r="CZ89" s="264">
        <f t="shared" si="540"/>
        <v>1</v>
      </c>
      <c r="DA89" s="264">
        <f t="shared" si="541"/>
        <v>1</v>
      </c>
      <c r="DB89" s="264">
        <f t="shared" si="692"/>
        <v>1</v>
      </c>
      <c r="DC89" s="264">
        <f t="shared" si="693"/>
        <v>1</v>
      </c>
      <c r="DD89" s="264">
        <f t="shared" si="694"/>
        <v>1</v>
      </c>
      <c r="DE89" s="257">
        <f t="shared" si="543"/>
        <v>696000</v>
      </c>
      <c r="DF89" s="258">
        <f t="shared" si="544"/>
        <v>0</v>
      </c>
      <c r="DI89" s="344" t="s">
        <v>408</v>
      </c>
      <c r="DJ89" s="345" t="s">
        <v>409</v>
      </c>
      <c r="DK89" s="346" t="s">
        <v>155</v>
      </c>
      <c r="DL89" s="347">
        <v>2</v>
      </c>
      <c r="DM89" s="313">
        <v>305000</v>
      </c>
      <c r="DN89" s="314">
        <f t="shared" si="630"/>
        <v>610000</v>
      </c>
      <c r="DO89" s="264">
        <f t="shared" si="545"/>
        <v>1</v>
      </c>
      <c r="DP89" s="264">
        <f t="shared" si="546"/>
        <v>1</v>
      </c>
      <c r="DQ89" s="264">
        <f t="shared" si="547"/>
        <v>1</v>
      </c>
      <c r="DR89" s="264">
        <f t="shared" si="548"/>
        <v>1</v>
      </c>
      <c r="DS89" s="264">
        <f t="shared" si="695"/>
        <v>1</v>
      </c>
      <c r="DT89" s="264">
        <f t="shared" si="696"/>
        <v>1</v>
      </c>
      <c r="DU89" s="264">
        <f t="shared" si="697"/>
        <v>1</v>
      </c>
      <c r="DV89" s="257">
        <f t="shared" si="550"/>
        <v>610000</v>
      </c>
      <c r="DW89" s="258">
        <f t="shared" si="551"/>
        <v>0</v>
      </c>
      <c r="DZ89" s="344" t="s">
        <v>408</v>
      </c>
      <c r="EA89" s="345" t="s">
        <v>409</v>
      </c>
      <c r="EB89" s="346" t="s">
        <v>155</v>
      </c>
      <c r="EC89" s="347">
        <v>2</v>
      </c>
      <c r="ED89" s="308">
        <v>90000</v>
      </c>
      <c r="EE89" s="309">
        <f t="shared" si="634"/>
        <v>180000</v>
      </c>
      <c r="EF89" s="264">
        <f t="shared" si="552"/>
        <v>1</v>
      </c>
      <c r="EG89" s="264">
        <f t="shared" si="553"/>
        <v>1</v>
      </c>
      <c r="EH89" s="264">
        <f t="shared" si="554"/>
        <v>1</v>
      </c>
      <c r="EI89" s="264">
        <f t="shared" si="555"/>
        <v>1</v>
      </c>
      <c r="EJ89" s="264">
        <f t="shared" si="698"/>
        <v>1</v>
      </c>
      <c r="EK89" s="264">
        <f t="shared" si="699"/>
        <v>1</v>
      </c>
      <c r="EL89" s="264">
        <f t="shared" si="700"/>
        <v>1</v>
      </c>
      <c r="EM89" s="257">
        <f t="shared" si="557"/>
        <v>180000</v>
      </c>
      <c r="EN89" s="258">
        <f t="shared" si="558"/>
        <v>0</v>
      </c>
      <c r="EQ89" s="344" t="s">
        <v>408</v>
      </c>
      <c r="ER89" s="345" t="s">
        <v>409</v>
      </c>
      <c r="ES89" s="346" t="s">
        <v>155</v>
      </c>
      <c r="ET89" s="347">
        <v>2</v>
      </c>
      <c r="EU89" s="308">
        <v>76000</v>
      </c>
      <c r="EV89" s="309">
        <f t="shared" si="701"/>
        <v>152000</v>
      </c>
      <c r="EW89" s="264">
        <f t="shared" si="559"/>
        <v>1</v>
      </c>
      <c r="EX89" s="264">
        <f t="shared" si="560"/>
        <v>1</v>
      </c>
      <c r="EY89" s="264">
        <f t="shared" si="561"/>
        <v>1</v>
      </c>
      <c r="EZ89" s="264">
        <f t="shared" si="562"/>
        <v>1</v>
      </c>
      <c r="FA89" s="264">
        <f t="shared" si="702"/>
        <v>1</v>
      </c>
      <c r="FB89" s="264">
        <f t="shared" si="703"/>
        <v>1</v>
      </c>
      <c r="FC89" s="264">
        <f t="shared" si="704"/>
        <v>1</v>
      </c>
      <c r="FD89" s="257">
        <f t="shared" si="564"/>
        <v>152000</v>
      </c>
      <c r="FE89" s="258">
        <f t="shared" si="565"/>
        <v>0</v>
      </c>
      <c r="FH89" s="344" t="s">
        <v>408</v>
      </c>
      <c r="FI89" s="345" t="s">
        <v>409</v>
      </c>
      <c r="FJ89" s="346" t="s">
        <v>155</v>
      </c>
      <c r="FK89" s="347">
        <v>2</v>
      </c>
      <c r="FL89" s="308">
        <v>75000</v>
      </c>
      <c r="FM89" s="309">
        <f t="shared" si="705"/>
        <v>150000</v>
      </c>
      <c r="FN89" s="264">
        <f t="shared" si="566"/>
        <v>1</v>
      </c>
      <c r="FO89" s="264">
        <f t="shared" si="567"/>
        <v>1</v>
      </c>
      <c r="FP89" s="264">
        <f t="shared" si="568"/>
        <v>1</v>
      </c>
      <c r="FQ89" s="264">
        <f t="shared" si="569"/>
        <v>1</v>
      </c>
      <c r="FR89" s="264">
        <f t="shared" si="706"/>
        <v>1</v>
      </c>
      <c r="FS89" s="264">
        <f t="shared" si="707"/>
        <v>1</v>
      </c>
      <c r="FT89" s="264">
        <f t="shared" si="708"/>
        <v>1</v>
      </c>
      <c r="FU89" s="257">
        <f t="shared" si="571"/>
        <v>150000</v>
      </c>
      <c r="FV89" s="258">
        <f t="shared" si="572"/>
        <v>0</v>
      </c>
      <c r="FY89" s="344" t="s">
        <v>408</v>
      </c>
      <c r="FZ89" s="345" t="s">
        <v>409</v>
      </c>
      <c r="GA89" s="346" t="s">
        <v>155</v>
      </c>
      <c r="GB89" s="347">
        <v>2</v>
      </c>
      <c r="GC89" s="308">
        <v>250556</v>
      </c>
      <c r="GD89" s="309">
        <f t="shared" si="644"/>
        <v>501112</v>
      </c>
      <c r="GE89" s="264">
        <f t="shared" si="573"/>
        <v>1</v>
      </c>
      <c r="GF89" s="264">
        <f t="shared" si="574"/>
        <v>1</v>
      </c>
      <c r="GG89" s="264">
        <f t="shared" si="575"/>
        <v>1</v>
      </c>
      <c r="GH89" s="264">
        <f t="shared" si="576"/>
        <v>1</v>
      </c>
      <c r="GI89" s="264">
        <f t="shared" si="709"/>
        <v>1</v>
      </c>
      <c r="GJ89" s="264">
        <f t="shared" si="710"/>
        <v>1</v>
      </c>
      <c r="GK89" s="264">
        <f t="shared" si="711"/>
        <v>1</v>
      </c>
      <c r="GL89" s="257">
        <f t="shared" si="578"/>
        <v>501112</v>
      </c>
      <c r="GM89" s="258">
        <f t="shared" si="579"/>
        <v>0</v>
      </c>
      <c r="GP89" s="344" t="s">
        <v>408</v>
      </c>
      <c r="GQ89" s="345" t="s">
        <v>409</v>
      </c>
      <c r="GR89" s="346" t="s">
        <v>155</v>
      </c>
      <c r="GS89" s="347">
        <v>2</v>
      </c>
      <c r="GT89" s="308">
        <v>74500</v>
      </c>
      <c r="GU89" s="309">
        <f t="shared" si="648"/>
        <v>149000</v>
      </c>
      <c r="GV89" s="264">
        <f t="shared" si="580"/>
        <v>1</v>
      </c>
      <c r="GW89" s="264">
        <f t="shared" si="581"/>
        <v>1</v>
      </c>
      <c r="GX89" s="264">
        <f t="shared" si="582"/>
        <v>1</v>
      </c>
      <c r="GY89" s="264">
        <f t="shared" si="583"/>
        <v>1</v>
      </c>
      <c r="GZ89" s="264">
        <f t="shared" si="712"/>
        <v>1</v>
      </c>
      <c r="HA89" s="264">
        <f t="shared" si="713"/>
        <v>1</v>
      </c>
      <c r="HB89" s="264">
        <f t="shared" si="714"/>
        <v>1</v>
      </c>
      <c r="HC89" s="257">
        <f t="shared" si="585"/>
        <v>149000</v>
      </c>
      <c r="HD89" s="258">
        <f t="shared" si="586"/>
        <v>0</v>
      </c>
      <c r="HG89" s="344" t="s">
        <v>408</v>
      </c>
      <c r="HH89" s="345" t="s">
        <v>409</v>
      </c>
      <c r="HI89" s="346" t="s">
        <v>155</v>
      </c>
      <c r="HJ89" s="347">
        <v>2</v>
      </c>
      <c r="HK89" s="308">
        <v>49986</v>
      </c>
      <c r="HL89" s="309">
        <f t="shared" si="652"/>
        <v>99972</v>
      </c>
      <c r="HM89" s="264">
        <f t="shared" si="587"/>
        <v>1</v>
      </c>
      <c r="HN89" s="264">
        <f t="shared" si="588"/>
        <v>1</v>
      </c>
      <c r="HO89" s="264">
        <f t="shared" si="589"/>
        <v>1</v>
      </c>
      <c r="HP89" s="264">
        <f t="shared" si="590"/>
        <v>1</v>
      </c>
      <c r="HQ89" s="264">
        <f t="shared" si="715"/>
        <v>1</v>
      </c>
      <c r="HR89" s="264">
        <f t="shared" si="716"/>
        <v>1</v>
      </c>
      <c r="HS89" s="264">
        <f t="shared" si="717"/>
        <v>1</v>
      </c>
      <c r="HT89" s="257">
        <f t="shared" si="592"/>
        <v>99972</v>
      </c>
      <c r="HU89" s="258">
        <f t="shared" si="593"/>
        <v>0</v>
      </c>
    </row>
    <row r="90" spans="3:229" ht="15.75" outlineLevel="1" thickTop="1">
      <c r="C90" s="320" t="s">
        <v>410</v>
      </c>
      <c r="D90" s="298" t="s">
        <v>184</v>
      </c>
      <c r="E90" s="349"/>
      <c r="F90" s="350"/>
      <c r="G90" s="351"/>
      <c r="H90" s="352"/>
      <c r="K90" s="320" t="s">
        <v>410</v>
      </c>
      <c r="L90" s="298" t="s">
        <v>184</v>
      </c>
      <c r="M90" s="349"/>
      <c r="N90" s="350"/>
      <c r="O90" s="350"/>
      <c r="P90" s="353"/>
      <c r="Q90" s="180">
        <f t="shared" si="504"/>
        <v>1</v>
      </c>
      <c r="R90" s="180">
        <f t="shared" si="505"/>
        <v>1</v>
      </c>
      <c r="S90" s="180">
        <f t="shared" si="506"/>
        <v>1</v>
      </c>
      <c r="T90" s="180">
        <f t="shared" si="506"/>
        <v>1</v>
      </c>
      <c r="U90" s="180">
        <f t="shared" ref="U90:U91" si="718">IF(EXACT(G90,O90),1,0)</f>
        <v>1</v>
      </c>
      <c r="V90" s="180">
        <f t="shared" ref="V90:V91" si="719">IF(EXACT(H90,P90),1,0)</f>
        <v>1</v>
      </c>
      <c r="W90" s="264">
        <f t="shared" si="507"/>
        <v>1</v>
      </c>
      <c r="X90" s="257">
        <f t="shared" si="508"/>
        <v>0</v>
      </c>
      <c r="Y90" s="258">
        <f t="shared" si="509"/>
        <v>0</v>
      </c>
      <c r="AB90" s="320" t="s">
        <v>410</v>
      </c>
      <c r="AC90" s="298" t="s">
        <v>184</v>
      </c>
      <c r="AD90" s="349"/>
      <c r="AE90" s="350"/>
      <c r="AF90" s="351"/>
      <c r="AG90" s="352"/>
      <c r="AH90" s="264">
        <f t="shared" si="510"/>
        <v>1</v>
      </c>
      <c r="AI90" s="264">
        <f t="shared" si="511"/>
        <v>1</v>
      </c>
      <c r="AJ90" s="264">
        <f t="shared" si="512"/>
        <v>1</v>
      </c>
      <c r="AK90" s="264">
        <f t="shared" si="513"/>
        <v>1</v>
      </c>
      <c r="AL90" s="180">
        <f t="shared" ref="AL90:AL91" si="720">IF(EXACT(X90,AF90),1,0)</f>
        <v>0</v>
      </c>
      <c r="AM90" s="180">
        <f t="shared" ref="AM90:AM91" si="721">IF(EXACT(Y90,AG90),1,0)</f>
        <v>0</v>
      </c>
      <c r="AN90" s="264">
        <f>PRODUCT(AH90:AK90)</f>
        <v>1</v>
      </c>
      <c r="AO90" s="257">
        <f t="shared" si="515"/>
        <v>0</v>
      </c>
      <c r="AP90" s="258">
        <f t="shared" si="516"/>
        <v>0</v>
      </c>
      <c r="AS90" s="320" t="s">
        <v>410</v>
      </c>
      <c r="AT90" s="298" t="s">
        <v>184</v>
      </c>
      <c r="AU90" s="349"/>
      <c r="AV90" s="350"/>
      <c r="AW90" s="351"/>
      <c r="AX90" s="352"/>
      <c r="AY90" s="264">
        <f t="shared" si="517"/>
        <v>1</v>
      </c>
      <c r="AZ90" s="264">
        <f t="shared" si="518"/>
        <v>1</v>
      </c>
      <c r="BA90" s="264">
        <f t="shared" si="519"/>
        <v>1</v>
      </c>
      <c r="BB90" s="264">
        <f t="shared" si="520"/>
        <v>1</v>
      </c>
      <c r="BC90" s="180">
        <f t="shared" ref="BC90:BC91" si="722">IF(EXACT(AO90,AW90),1,0)</f>
        <v>0</v>
      </c>
      <c r="BD90" s="180">
        <f t="shared" ref="BD90:BD91" si="723">IF(EXACT(AP90,AX90),1,0)</f>
        <v>0</v>
      </c>
      <c r="BE90" s="264">
        <f>PRODUCT(AY90:BB90)</f>
        <v>1</v>
      </c>
      <c r="BF90" s="257">
        <f t="shared" si="522"/>
        <v>0</v>
      </c>
      <c r="BG90" s="258">
        <f t="shared" si="523"/>
        <v>0</v>
      </c>
      <c r="BJ90" s="320" t="s">
        <v>410</v>
      </c>
      <c r="BK90" s="298" t="s">
        <v>184</v>
      </c>
      <c r="BL90" s="349"/>
      <c r="BM90" s="350"/>
      <c r="BN90" s="351"/>
      <c r="BO90" s="352"/>
      <c r="BP90" s="264">
        <f t="shared" si="524"/>
        <v>1</v>
      </c>
      <c r="BQ90" s="264">
        <f t="shared" si="525"/>
        <v>1</v>
      </c>
      <c r="BR90" s="264">
        <f t="shared" si="526"/>
        <v>1</v>
      </c>
      <c r="BS90" s="264">
        <f t="shared" si="527"/>
        <v>1</v>
      </c>
      <c r="BT90" s="180">
        <f t="shared" ref="BT90:BT91" si="724">IF(EXACT(BF90,BN90),1,0)</f>
        <v>0</v>
      </c>
      <c r="BU90" s="180">
        <f t="shared" ref="BU90:BU91" si="725">IF(EXACT(BG90,BO90),1,0)</f>
        <v>0</v>
      </c>
      <c r="BV90" s="264">
        <f>PRODUCT(BP90:BS90)</f>
        <v>1</v>
      </c>
      <c r="BW90" s="257">
        <f t="shared" si="529"/>
        <v>0</v>
      </c>
      <c r="BX90" s="258">
        <f t="shared" si="530"/>
        <v>0</v>
      </c>
      <c r="CA90" s="320" t="s">
        <v>410</v>
      </c>
      <c r="CB90" s="304" t="s">
        <v>184</v>
      </c>
      <c r="CC90" s="349"/>
      <c r="CD90" s="350"/>
      <c r="CE90" s="351"/>
      <c r="CF90" s="352"/>
      <c r="CG90" s="264">
        <f t="shared" si="531"/>
        <v>1</v>
      </c>
      <c r="CH90" s="264">
        <f t="shared" si="532"/>
        <v>1</v>
      </c>
      <c r="CI90" s="264">
        <f t="shared" si="533"/>
        <v>1</v>
      </c>
      <c r="CJ90" s="264">
        <f t="shared" si="534"/>
        <v>1</v>
      </c>
      <c r="CK90" s="180">
        <f t="shared" ref="CK90:CK91" si="726">IF(EXACT(BW90,CE90),1,0)</f>
        <v>0</v>
      </c>
      <c r="CL90" s="180">
        <f t="shared" ref="CL90:CL91" si="727">IF(EXACT(BX90,CF90),1,0)</f>
        <v>0</v>
      </c>
      <c r="CM90" s="264">
        <f>PRODUCT(CG90:CJ90)</f>
        <v>1</v>
      </c>
      <c r="CN90" s="257">
        <f t="shared" si="536"/>
        <v>0</v>
      </c>
      <c r="CO90" s="258">
        <f t="shared" si="537"/>
        <v>0</v>
      </c>
      <c r="CR90" s="320" t="s">
        <v>410</v>
      </c>
      <c r="CS90" s="298" t="s">
        <v>184</v>
      </c>
      <c r="CT90" s="349"/>
      <c r="CU90" s="350"/>
      <c r="CV90" s="351"/>
      <c r="CW90" s="352"/>
      <c r="CX90" s="264">
        <f t="shared" si="538"/>
        <v>1</v>
      </c>
      <c r="CY90" s="264">
        <f t="shared" si="539"/>
        <v>1</v>
      </c>
      <c r="CZ90" s="264">
        <f t="shared" si="540"/>
        <v>1</v>
      </c>
      <c r="DA90" s="264">
        <f t="shared" si="541"/>
        <v>1</v>
      </c>
      <c r="DB90" s="180">
        <f t="shared" ref="DB90:DB91" si="728">IF(EXACT(CN90,CV90),1,0)</f>
        <v>0</v>
      </c>
      <c r="DC90" s="180">
        <f t="shared" ref="DC90:DC91" si="729">IF(EXACT(CO90,CW90),1,0)</f>
        <v>0</v>
      </c>
      <c r="DD90" s="264">
        <f>PRODUCT(CX90:DA90)</f>
        <v>1</v>
      </c>
      <c r="DE90" s="257">
        <f t="shared" si="543"/>
        <v>0</v>
      </c>
      <c r="DF90" s="258">
        <f t="shared" si="544"/>
        <v>0</v>
      </c>
      <c r="DI90" s="326" t="s">
        <v>410</v>
      </c>
      <c r="DJ90" s="327" t="s">
        <v>184</v>
      </c>
      <c r="DK90" s="354"/>
      <c r="DL90" s="355"/>
      <c r="DM90" s="356"/>
      <c r="DN90" s="357"/>
      <c r="DO90" s="264">
        <f t="shared" si="545"/>
        <v>1</v>
      </c>
      <c r="DP90" s="264">
        <f t="shared" si="546"/>
        <v>1</v>
      </c>
      <c r="DQ90" s="264">
        <f t="shared" si="547"/>
        <v>1</v>
      </c>
      <c r="DR90" s="264">
        <f t="shared" si="548"/>
        <v>1</v>
      </c>
      <c r="DS90" s="180">
        <f t="shared" ref="DS90:DS91" si="730">IF(EXACT(DE90,DM90),1,0)</f>
        <v>0</v>
      </c>
      <c r="DT90" s="180">
        <f t="shared" ref="DT90:DT91" si="731">IF(EXACT(DF90,DN90),1,0)</f>
        <v>0</v>
      </c>
      <c r="DU90" s="264">
        <f>PRODUCT(DO90:DR90)</f>
        <v>1</v>
      </c>
      <c r="DV90" s="257">
        <f t="shared" si="550"/>
        <v>0</v>
      </c>
      <c r="DW90" s="258">
        <f t="shared" si="551"/>
        <v>0</v>
      </c>
      <c r="DZ90" s="320" t="s">
        <v>410</v>
      </c>
      <c r="EA90" s="298" t="s">
        <v>184</v>
      </c>
      <c r="EB90" s="349"/>
      <c r="EC90" s="350"/>
      <c r="ED90" s="351"/>
      <c r="EE90" s="352"/>
      <c r="EF90" s="264">
        <f t="shared" si="552"/>
        <v>1</v>
      </c>
      <c r="EG90" s="264">
        <f t="shared" si="553"/>
        <v>1</v>
      </c>
      <c r="EH90" s="264">
        <f t="shared" si="554"/>
        <v>1</v>
      </c>
      <c r="EI90" s="264">
        <f t="shared" si="555"/>
        <v>1</v>
      </c>
      <c r="EJ90" s="180">
        <f t="shared" ref="EJ90:EJ91" si="732">IF(EXACT(DV90,ED90),1,0)</f>
        <v>0</v>
      </c>
      <c r="EK90" s="180">
        <f t="shared" ref="EK90:EK91" si="733">IF(EXACT(DW90,EE90),1,0)</f>
        <v>0</v>
      </c>
      <c r="EL90" s="264">
        <f>PRODUCT(EF90:EI90)</f>
        <v>1</v>
      </c>
      <c r="EM90" s="257">
        <f t="shared" si="557"/>
        <v>0</v>
      </c>
      <c r="EN90" s="258">
        <f t="shared" si="558"/>
        <v>0</v>
      </c>
      <c r="EQ90" s="320" t="s">
        <v>410</v>
      </c>
      <c r="ER90" s="298" t="s">
        <v>184</v>
      </c>
      <c r="ES90" s="349"/>
      <c r="ET90" s="350"/>
      <c r="EU90" s="351"/>
      <c r="EV90" s="352"/>
      <c r="EW90" s="264">
        <f t="shared" si="559"/>
        <v>1</v>
      </c>
      <c r="EX90" s="264">
        <f t="shared" si="560"/>
        <v>1</v>
      </c>
      <c r="EY90" s="264">
        <f t="shared" si="561"/>
        <v>1</v>
      </c>
      <c r="EZ90" s="264">
        <f t="shared" si="562"/>
        <v>1</v>
      </c>
      <c r="FA90" s="180">
        <f t="shared" ref="FA90:FA91" si="734">IF(EXACT(EM90,EU90),1,0)</f>
        <v>0</v>
      </c>
      <c r="FB90" s="180">
        <f t="shared" ref="FB90:FB91" si="735">IF(EXACT(EN90,EV90),1,0)</f>
        <v>0</v>
      </c>
      <c r="FC90" s="264">
        <f>PRODUCT(EW90:EZ90)</f>
        <v>1</v>
      </c>
      <c r="FD90" s="257">
        <f t="shared" si="564"/>
        <v>0</v>
      </c>
      <c r="FE90" s="258">
        <f t="shared" si="565"/>
        <v>0</v>
      </c>
      <c r="FH90" s="320" t="s">
        <v>410</v>
      </c>
      <c r="FI90" s="298" t="s">
        <v>184</v>
      </c>
      <c r="FJ90" s="349"/>
      <c r="FK90" s="350"/>
      <c r="FL90" s="351"/>
      <c r="FM90" s="352"/>
      <c r="FN90" s="264">
        <f t="shared" si="566"/>
        <v>1</v>
      </c>
      <c r="FO90" s="264">
        <f t="shared" si="567"/>
        <v>1</v>
      </c>
      <c r="FP90" s="264">
        <f t="shared" si="568"/>
        <v>1</v>
      </c>
      <c r="FQ90" s="264">
        <f t="shared" si="569"/>
        <v>1</v>
      </c>
      <c r="FR90" s="180">
        <f t="shared" ref="FR90:FR91" si="736">IF(EXACT(FD90,FL90),1,0)</f>
        <v>0</v>
      </c>
      <c r="FS90" s="180">
        <f t="shared" ref="FS90:FS91" si="737">IF(EXACT(FE90,FM90),1,0)</f>
        <v>0</v>
      </c>
      <c r="FT90" s="264">
        <f>PRODUCT(FN90:FQ90)</f>
        <v>1</v>
      </c>
      <c r="FU90" s="257">
        <f t="shared" si="571"/>
        <v>0</v>
      </c>
      <c r="FV90" s="258">
        <f t="shared" si="572"/>
        <v>0</v>
      </c>
      <c r="FY90" s="320" t="s">
        <v>410</v>
      </c>
      <c r="FZ90" s="298" t="s">
        <v>184</v>
      </c>
      <c r="GA90" s="349"/>
      <c r="GB90" s="350"/>
      <c r="GC90" s="351"/>
      <c r="GD90" s="352"/>
      <c r="GE90" s="264">
        <f t="shared" si="573"/>
        <v>1</v>
      </c>
      <c r="GF90" s="264">
        <f t="shared" si="574"/>
        <v>1</v>
      </c>
      <c r="GG90" s="264">
        <f t="shared" si="575"/>
        <v>1</v>
      </c>
      <c r="GH90" s="264">
        <f t="shared" si="576"/>
        <v>1</v>
      </c>
      <c r="GI90" s="180">
        <f t="shared" ref="GI90:GI91" si="738">IF(EXACT(FU90,GC90),1,0)</f>
        <v>0</v>
      </c>
      <c r="GJ90" s="180">
        <f t="shared" ref="GJ90:GJ91" si="739">IF(EXACT(FV90,GD90),1,0)</f>
        <v>0</v>
      </c>
      <c r="GK90" s="264">
        <f>PRODUCT(GE90:GH90)</f>
        <v>1</v>
      </c>
      <c r="GL90" s="257">
        <f t="shared" si="578"/>
        <v>0</v>
      </c>
      <c r="GM90" s="258">
        <f t="shared" si="579"/>
        <v>0</v>
      </c>
      <c r="GP90" s="320" t="s">
        <v>410</v>
      </c>
      <c r="GQ90" s="298" t="s">
        <v>184</v>
      </c>
      <c r="GR90" s="349"/>
      <c r="GS90" s="350"/>
      <c r="GT90" s="351"/>
      <c r="GU90" s="352"/>
      <c r="GV90" s="264">
        <f t="shared" si="580"/>
        <v>1</v>
      </c>
      <c r="GW90" s="264">
        <f t="shared" si="581"/>
        <v>1</v>
      </c>
      <c r="GX90" s="264">
        <f t="shared" si="582"/>
        <v>1</v>
      </c>
      <c r="GY90" s="264">
        <f t="shared" si="583"/>
        <v>1</v>
      </c>
      <c r="GZ90" s="180">
        <f t="shared" ref="GZ90:GZ91" si="740">IF(EXACT(GL90,GT90),1,0)</f>
        <v>0</v>
      </c>
      <c r="HA90" s="180">
        <f t="shared" ref="HA90:HA91" si="741">IF(EXACT(GM90,GU90),1,0)</f>
        <v>0</v>
      </c>
      <c r="HB90" s="264">
        <f>PRODUCT(GV90:GY90)</f>
        <v>1</v>
      </c>
      <c r="HC90" s="257">
        <f t="shared" si="585"/>
        <v>0</v>
      </c>
      <c r="HD90" s="258">
        <f t="shared" si="586"/>
        <v>0</v>
      </c>
      <c r="HG90" s="320" t="s">
        <v>410</v>
      </c>
      <c r="HH90" s="298" t="s">
        <v>184</v>
      </c>
      <c r="HI90" s="349"/>
      <c r="HJ90" s="350"/>
      <c r="HK90" s="351"/>
      <c r="HL90" s="352"/>
      <c r="HM90" s="264">
        <f t="shared" si="587"/>
        <v>1</v>
      </c>
      <c r="HN90" s="264">
        <f t="shared" si="588"/>
        <v>1</v>
      </c>
      <c r="HO90" s="264">
        <f t="shared" si="589"/>
        <v>1</v>
      </c>
      <c r="HP90" s="264">
        <f t="shared" si="590"/>
        <v>1</v>
      </c>
      <c r="HQ90" s="180">
        <f t="shared" ref="HQ90:HQ91" si="742">IF(EXACT(HC90,HK90),1,0)</f>
        <v>0</v>
      </c>
      <c r="HR90" s="180">
        <f t="shared" ref="HR90:HR91" si="743">IF(EXACT(HD90,HL90),1,0)</f>
        <v>0</v>
      </c>
      <c r="HS90" s="264">
        <f>PRODUCT(HM90:HP90)</f>
        <v>1</v>
      </c>
      <c r="HT90" s="257">
        <f t="shared" si="592"/>
        <v>0</v>
      </c>
      <c r="HU90" s="258">
        <f t="shared" si="593"/>
        <v>0</v>
      </c>
    </row>
    <row r="91" spans="3:229" ht="40.5" customHeight="1" outlineLevel="2">
      <c r="C91" s="344"/>
      <c r="D91" s="345" t="s">
        <v>185</v>
      </c>
      <c r="E91" s="346"/>
      <c r="F91" s="347"/>
      <c r="G91" s="348"/>
      <c r="H91" s="309"/>
      <c r="K91" s="344"/>
      <c r="L91" s="345" t="s">
        <v>185</v>
      </c>
      <c r="M91" s="346"/>
      <c r="N91" s="347"/>
      <c r="O91" s="308"/>
      <c r="P91" s="310"/>
      <c r="Q91" s="180">
        <f t="shared" si="504"/>
        <v>1</v>
      </c>
      <c r="R91" s="180">
        <f t="shared" si="505"/>
        <v>1</v>
      </c>
      <c r="S91" s="180">
        <f t="shared" si="506"/>
        <v>1</v>
      </c>
      <c r="T91" s="180">
        <f t="shared" si="506"/>
        <v>1</v>
      </c>
      <c r="U91" s="180">
        <f t="shared" si="718"/>
        <v>1</v>
      </c>
      <c r="V91" s="180">
        <f t="shared" si="719"/>
        <v>1</v>
      </c>
      <c r="W91" s="264">
        <f t="shared" si="507"/>
        <v>1</v>
      </c>
      <c r="X91" s="257">
        <f t="shared" si="508"/>
        <v>0</v>
      </c>
      <c r="Y91" s="258">
        <f t="shared" si="509"/>
        <v>0</v>
      </c>
      <c r="AB91" s="344"/>
      <c r="AC91" s="345" t="s">
        <v>185</v>
      </c>
      <c r="AD91" s="346"/>
      <c r="AE91" s="347"/>
      <c r="AF91" s="348"/>
      <c r="AG91" s="309"/>
      <c r="AH91" s="264">
        <f t="shared" si="510"/>
        <v>1</v>
      </c>
      <c r="AI91" s="264">
        <f t="shared" si="511"/>
        <v>1</v>
      </c>
      <c r="AJ91" s="264">
        <f t="shared" si="512"/>
        <v>1</v>
      </c>
      <c r="AK91" s="264">
        <f t="shared" si="513"/>
        <v>1</v>
      </c>
      <c r="AL91" s="180">
        <f t="shared" si="720"/>
        <v>0</v>
      </c>
      <c r="AM91" s="180">
        <f t="shared" si="721"/>
        <v>0</v>
      </c>
      <c r="AN91" s="264">
        <f>PRODUCT(AH91:AK91)</f>
        <v>1</v>
      </c>
      <c r="AO91" s="257">
        <f t="shared" si="515"/>
        <v>0</v>
      </c>
      <c r="AP91" s="258">
        <f t="shared" si="516"/>
        <v>0</v>
      </c>
      <c r="AS91" s="344"/>
      <c r="AT91" s="345" t="s">
        <v>185</v>
      </c>
      <c r="AU91" s="346"/>
      <c r="AV91" s="347"/>
      <c r="AW91" s="348"/>
      <c r="AX91" s="309"/>
      <c r="AY91" s="264">
        <f t="shared" si="517"/>
        <v>1</v>
      </c>
      <c r="AZ91" s="264">
        <f t="shared" si="518"/>
        <v>1</v>
      </c>
      <c r="BA91" s="264">
        <f t="shared" si="519"/>
        <v>1</v>
      </c>
      <c r="BB91" s="264">
        <f t="shared" si="520"/>
        <v>1</v>
      </c>
      <c r="BC91" s="180">
        <f t="shared" si="722"/>
        <v>0</v>
      </c>
      <c r="BD91" s="180">
        <f t="shared" si="723"/>
        <v>0</v>
      </c>
      <c r="BE91" s="264">
        <f>PRODUCT(AY91:BB91)</f>
        <v>1</v>
      </c>
      <c r="BF91" s="257">
        <f t="shared" si="522"/>
        <v>0</v>
      </c>
      <c r="BG91" s="258">
        <f t="shared" si="523"/>
        <v>0</v>
      </c>
      <c r="BJ91" s="344"/>
      <c r="BK91" s="345" t="s">
        <v>185</v>
      </c>
      <c r="BL91" s="346"/>
      <c r="BM91" s="347"/>
      <c r="BN91" s="348"/>
      <c r="BO91" s="309"/>
      <c r="BP91" s="264">
        <f t="shared" si="524"/>
        <v>1</v>
      </c>
      <c r="BQ91" s="264">
        <f t="shared" si="525"/>
        <v>1</v>
      </c>
      <c r="BR91" s="264">
        <f t="shared" si="526"/>
        <v>1</v>
      </c>
      <c r="BS91" s="264">
        <f t="shared" si="527"/>
        <v>1</v>
      </c>
      <c r="BT91" s="180">
        <f t="shared" si="724"/>
        <v>0</v>
      </c>
      <c r="BU91" s="180">
        <f t="shared" si="725"/>
        <v>0</v>
      </c>
      <c r="BV91" s="264">
        <f>PRODUCT(BP91:BS91)</f>
        <v>1</v>
      </c>
      <c r="BW91" s="257">
        <f t="shared" si="529"/>
        <v>0</v>
      </c>
      <c r="BX91" s="258">
        <f t="shared" si="530"/>
        <v>0</v>
      </c>
      <c r="CA91" s="344"/>
      <c r="CB91" s="345" t="s">
        <v>185</v>
      </c>
      <c r="CC91" s="346"/>
      <c r="CD91" s="347"/>
      <c r="CE91" s="348"/>
      <c r="CF91" s="309"/>
      <c r="CG91" s="264">
        <f t="shared" si="531"/>
        <v>1</v>
      </c>
      <c r="CH91" s="264">
        <f t="shared" si="532"/>
        <v>1</v>
      </c>
      <c r="CI91" s="264">
        <f t="shared" si="533"/>
        <v>1</v>
      </c>
      <c r="CJ91" s="264">
        <f t="shared" si="534"/>
        <v>1</v>
      </c>
      <c r="CK91" s="180">
        <f t="shared" si="726"/>
        <v>0</v>
      </c>
      <c r="CL91" s="180">
        <f t="shared" si="727"/>
        <v>0</v>
      </c>
      <c r="CM91" s="264">
        <f>PRODUCT(CG91:CJ91)</f>
        <v>1</v>
      </c>
      <c r="CN91" s="257">
        <f t="shared" si="536"/>
        <v>0</v>
      </c>
      <c r="CO91" s="258">
        <f t="shared" si="537"/>
        <v>0</v>
      </c>
      <c r="CR91" s="344"/>
      <c r="CS91" s="345" t="s">
        <v>185</v>
      </c>
      <c r="CT91" s="346"/>
      <c r="CU91" s="347"/>
      <c r="CV91" s="348"/>
      <c r="CW91" s="309"/>
      <c r="CX91" s="264">
        <f t="shared" si="538"/>
        <v>1</v>
      </c>
      <c r="CY91" s="264">
        <f t="shared" si="539"/>
        <v>1</v>
      </c>
      <c r="CZ91" s="264">
        <f t="shared" si="540"/>
        <v>1</v>
      </c>
      <c r="DA91" s="264">
        <f t="shared" si="541"/>
        <v>1</v>
      </c>
      <c r="DB91" s="180">
        <f t="shared" si="728"/>
        <v>0</v>
      </c>
      <c r="DC91" s="180">
        <f t="shared" si="729"/>
        <v>0</v>
      </c>
      <c r="DD91" s="264">
        <f>PRODUCT(CX91:DA91)</f>
        <v>1</v>
      </c>
      <c r="DE91" s="257">
        <f t="shared" si="543"/>
        <v>0</v>
      </c>
      <c r="DF91" s="258">
        <f t="shared" si="544"/>
        <v>0</v>
      </c>
      <c r="DI91" s="344"/>
      <c r="DJ91" s="345" t="s">
        <v>185</v>
      </c>
      <c r="DK91" s="346"/>
      <c r="DL91" s="347"/>
      <c r="DM91" s="348"/>
      <c r="DN91" s="314"/>
      <c r="DO91" s="264">
        <f t="shared" si="545"/>
        <v>1</v>
      </c>
      <c r="DP91" s="264">
        <f t="shared" si="546"/>
        <v>1</v>
      </c>
      <c r="DQ91" s="264">
        <f t="shared" si="547"/>
        <v>1</v>
      </c>
      <c r="DR91" s="264">
        <f t="shared" si="548"/>
        <v>1</v>
      </c>
      <c r="DS91" s="180">
        <f t="shared" si="730"/>
        <v>0</v>
      </c>
      <c r="DT91" s="180">
        <f t="shared" si="731"/>
        <v>0</v>
      </c>
      <c r="DU91" s="264">
        <f>PRODUCT(DO91:DR91)</f>
        <v>1</v>
      </c>
      <c r="DV91" s="257">
        <f t="shared" si="550"/>
        <v>0</v>
      </c>
      <c r="DW91" s="258">
        <f t="shared" si="551"/>
        <v>0</v>
      </c>
      <c r="DZ91" s="344"/>
      <c r="EA91" s="345" t="s">
        <v>185</v>
      </c>
      <c r="EB91" s="346"/>
      <c r="EC91" s="347"/>
      <c r="ED91" s="348"/>
      <c r="EE91" s="309"/>
      <c r="EF91" s="264">
        <f t="shared" si="552"/>
        <v>1</v>
      </c>
      <c r="EG91" s="264">
        <f t="shared" si="553"/>
        <v>1</v>
      </c>
      <c r="EH91" s="264">
        <f t="shared" si="554"/>
        <v>1</v>
      </c>
      <c r="EI91" s="264">
        <f t="shared" si="555"/>
        <v>1</v>
      </c>
      <c r="EJ91" s="180">
        <f t="shared" si="732"/>
        <v>0</v>
      </c>
      <c r="EK91" s="180">
        <f t="shared" si="733"/>
        <v>0</v>
      </c>
      <c r="EL91" s="264">
        <f>PRODUCT(EF91:EI91)</f>
        <v>1</v>
      </c>
      <c r="EM91" s="257">
        <f t="shared" si="557"/>
        <v>0</v>
      </c>
      <c r="EN91" s="258">
        <f t="shared" si="558"/>
        <v>0</v>
      </c>
      <c r="EQ91" s="344"/>
      <c r="ER91" s="345" t="s">
        <v>185</v>
      </c>
      <c r="ES91" s="346"/>
      <c r="ET91" s="347"/>
      <c r="EU91" s="348"/>
      <c r="EV91" s="309"/>
      <c r="EW91" s="264">
        <f t="shared" si="559"/>
        <v>1</v>
      </c>
      <c r="EX91" s="264">
        <f t="shared" si="560"/>
        <v>1</v>
      </c>
      <c r="EY91" s="264">
        <f t="shared" si="561"/>
        <v>1</v>
      </c>
      <c r="EZ91" s="264">
        <f t="shared" si="562"/>
        <v>1</v>
      </c>
      <c r="FA91" s="180">
        <f t="shared" si="734"/>
        <v>0</v>
      </c>
      <c r="FB91" s="180">
        <f t="shared" si="735"/>
        <v>0</v>
      </c>
      <c r="FC91" s="264">
        <f>PRODUCT(EW91:EZ91)</f>
        <v>1</v>
      </c>
      <c r="FD91" s="257">
        <f t="shared" si="564"/>
        <v>0</v>
      </c>
      <c r="FE91" s="258">
        <f t="shared" si="565"/>
        <v>0</v>
      </c>
      <c r="FH91" s="344"/>
      <c r="FI91" s="345" t="s">
        <v>185</v>
      </c>
      <c r="FJ91" s="346"/>
      <c r="FK91" s="347"/>
      <c r="FL91" s="348"/>
      <c r="FM91" s="309"/>
      <c r="FN91" s="264">
        <f t="shared" si="566"/>
        <v>1</v>
      </c>
      <c r="FO91" s="264">
        <f t="shared" si="567"/>
        <v>1</v>
      </c>
      <c r="FP91" s="264">
        <f t="shared" si="568"/>
        <v>1</v>
      </c>
      <c r="FQ91" s="264">
        <f t="shared" si="569"/>
        <v>1</v>
      </c>
      <c r="FR91" s="180">
        <f t="shared" si="736"/>
        <v>0</v>
      </c>
      <c r="FS91" s="180">
        <f t="shared" si="737"/>
        <v>0</v>
      </c>
      <c r="FT91" s="264">
        <f>PRODUCT(FN91:FQ91)</f>
        <v>1</v>
      </c>
      <c r="FU91" s="257">
        <f t="shared" si="571"/>
        <v>0</v>
      </c>
      <c r="FV91" s="258">
        <f t="shared" si="572"/>
        <v>0</v>
      </c>
      <c r="FY91" s="344"/>
      <c r="FZ91" s="345" t="s">
        <v>185</v>
      </c>
      <c r="GA91" s="346"/>
      <c r="GB91" s="347"/>
      <c r="GC91" s="348"/>
      <c r="GD91" s="309"/>
      <c r="GE91" s="264">
        <f t="shared" si="573"/>
        <v>1</v>
      </c>
      <c r="GF91" s="264">
        <f t="shared" si="574"/>
        <v>1</v>
      </c>
      <c r="GG91" s="264">
        <f t="shared" si="575"/>
        <v>1</v>
      </c>
      <c r="GH91" s="264">
        <f t="shared" si="576"/>
        <v>1</v>
      </c>
      <c r="GI91" s="180">
        <f t="shared" si="738"/>
        <v>0</v>
      </c>
      <c r="GJ91" s="180">
        <f t="shared" si="739"/>
        <v>0</v>
      </c>
      <c r="GK91" s="264">
        <f>PRODUCT(GE91:GH91)</f>
        <v>1</v>
      </c>
      <c r="GL91" s="257">
        <f t="shared" si="578"/>
        <v>0</v>
      </c>
      <c r="GM91" s="258">
        <f t="shared" si="579"/>
        <v>0</v>
      </c>
      <c r="GP91" s="344"/>
      <c r="GQ91" s="345" t="s">
        <v>185</v>
      </c>
      <c r="GR91" s="346"/>
      <c r="GS91" s="347"/>
      <c r="GT91" s="348"/>
      <c r="GU91" s="309"/>
      <c r="GV91" s="264">
        <f t="shared" si="580"/>
        <v>1</v>
      </c>
      <c r="GW91" s="264">
        <f t="shared" si="581"/>
        <v>1</v>
      </c>
      <c r="GX91" s="264">
        <f t="shared" si="582"/>
        <v>1</v>
      </c>
      <c r="GY91" s="264">
        <f t="shared" si="583"/>
        <v>1</v>
      </c>
      <c r="GZ91" s="180">
        <f t="shared" si="740"/>
        <v>0</v>
      </c>
      <c r="HA91" s="180">
        <f t="shared" si="741"/>
        <v>0</v>
      </c>
      <c r="HB91" s="264">
        <f>PRODUCT(GV91:GY91)</f>
        <v>1</v>
      </c>
      <c r="HC91" s="257">
        <f t="shared" si="585"/>
        <v>0</v>
      </c>
      <c r="HD91" s="258">
        <f t="shared" si="586"/>
        <v>0</v>
      </c>
      <c r="HG91" s="344"/>
      <c r="HH91" s="345" t="s">
        <v>185</v>
      </c>
      <c r="HI91" s="346"/>
      <c r="HJ91" s="347"/>
      <c r="HK91" s="348"/>
      <c r="HL91" s="309"/>
      <c r="HM91" s="264">
        <f t="shared" si="587"/>
        <v>1</v>
      </c>
      <c r="HN91" s="264">
        <f t="shared" si="588"/>
        <v>1</v>
      </c>
      <c r="HO91" s="264">
        <f t="shared" si="589"/>
        <v>1</v>
      </c>
      <c r="HP91" s="264">
        <f t="shared" si="590"/>
        <v>1</v>
      </c>
      <c r="HQ91" s="180">
        <f t="shared" si="742"/>
        <v>0</v>
      </c>
      <c r="HR91" s="180">
        <f t="shared" si="743"/>
        <v>0</v>
      </c>
      <c r="HS91" s="264">
        <f>PRODUCT(HM91:HP91)</f>
        <v>1</v>
      </c>
      <c r="HT91" s="257">
        <f t="shared" si="592"/>
        <v>0</v>
      </c>
      <c r="HU91" s="258">
        <f t="shared" si="593"/>
        <v>0</v>
      </c>
    </row>
    <row r="92" spans="3:229" ht="42" customHeight="1" outlineLevel="2">
      <c r="C92" s="344" t="s">
        <v>411</v>
      </c>
      <c r="D92" s="345" t="s">
        <v>412</v>
      </c>
      <c r="E92" s="346" t="s">
        <v>155</v>
      </c>
      <c r="F92" s="347">
        <v>28</v>
      </c>
      <c r="G92" s="308">
        <v>0</v>
      </c>
      <c r="H92" s="309">
        <f t="shared" ref="H92:H103" si="744">+ROUND(F92*G92,0)</f>
        <v>0</v>
      </c>
      <c r="K92" s="344" t="s">
        <v>411</v>
      </c>
      <c r="L92" s="345" t="s">
        <v>412</v>
      </c>
      <c r="M92" s="346" t="s">
        <v>155</v>
      </c>
      <c r="N92" s="347">
        <v>28</v>
      </c>
      <c r="O92" s="308">
        <v>32600</v>
      </c>
      <c r="P92" s="310">
        <f t="shared" ref="P92:P103" si="745">+ROUND(N92*O92,0)</f>
        <v>912800</v>
      </c>
      <c r="Q92" s="180">
        <f t="shared" si="504"/>
        <v>1</v>
      </c>
      <c r="R92" s="180">
        <f t="shared" si="505"/>
        <v>1</v>
      </c>
      <c r="S92" s="180">
        <f t="shared" si="506"/>
        <v>1</v>
      </c>
      <c r="T92" s="180">
        <f t="shared" si="506"/>
        <v>1</v>
      </c>
      <c r="U92" s="264">
        <f t="shared" si="608"/>
        <v>1</v>
      </c>
      <c r="V92" s="264">
        <f t="shared" si="609"/>
        <v>1</v>
      </c>
      <c r="W92" s="264">
        <f t="shared" si="507"/>
        <v>1</v>
      </c>
      <c r="X92" s="257">
        <f t="shared" si="508"/>
        <v>912800</v>
      </c>
      <c r="Y92" s="258">
        <f t="shared" si="509"/>
        <v>0</v>
      </c>
      <c r="AB92" s="344" t="s">
        <v>411</v>
      </c>
      <c r="AC92" s="345" t="s">
        <v>412</v>
      </c>
      <c r="AD92" s="346" t="s">
        <v>155</v>
      </c>
      <c r="AE92" s="347">
        <v>28</v>
      </c>
      <c r="AF92" s="308">
        <v>100000</v>
      </c>
      <c r="AG92" s="309">
        <f t="shared" ref="AG92:AG103" si="746">+ROUND(AE92*AF92,0)</f>
        <v>2800000</v>
      </c>
      <c r="AH92" s="264">
        <f t="shared" si="510"/>
        <v>1</v>
      </c>
      <c r="AI92" s="264">
        <f t="shared" si="511"/>
        <v>1</v>
      </c>
      <c r="AJ92" s="264">
        <f t="shared" si="512"/>
        <v>1</v>
      </c>
      <c r="AK92" s="264">
        <f t="shared" si="513"/>
        <v>1</v>
      </c>
      <c r="AL92" s="264">
        <f t="shared" ref="AL92:AL103" si="747">IF(AF92&lt;=0,0,1)</f>
        <v>1</v>
      </c>
      <c r="AM92" s="264">
        <f t="shared" ref="AM92:AM103" si="748">IF(AG92&lt;=0,0,1)</f>
        <v>1</v>
      </c>
      <c r="AN92" s="264">
        <f t="shared" si="613"/>
        <v>1</v>
      </c>
      <c r="AO92" s="257">
        <f t="shared" si="515"/>
        <v>2800000</v>
      </c>
      <c r="AP92" s="258">
        <f t="shared" si="516"/>
        <v>0</v>
      </c>
      <c r="AS92" s="344" t="s">
        <v>411</v>
      </c>
      <c r="AT92" s="345" t="s">
        <v>412</v>
      </c>
      <c r="AU92" s="346" t="s">
        <v>155</v>
      </c>
      <c r="AV92" s="347">
        <v>28</v>
      </c>
      <c r="AW92" s="308">
        <v>89000</v>
      </c>
      <c r="AX92" s="309">
        <f t="shared" ref="AX92:AX103" si="749">+ROUND(AV92*AW92,0)</f>
        <v>2492000</v>
      </c>
      <c r="AY92" s="264">
        <f t="shared" si="517"/>
        <v>1</v>
      </c>
      <c r="AZ92" s="264">
        <f t="shared" si="518"/>
        <v>1</v>
      </c>
      <c r="BA92" s="264">
        <f t="shared" si="519"/>
        <v>1</v>
      </c>
      <c r="BB92" s="264">
        <f t="shared" si="520"/>
        <v>1</v>
      </c>
      <c r="BC92" s="264">
        <f t="shared" ref="BC92:BC103" si="750">IF(AW92&lt;=0,0,1)</f>
        <v>1</v>
      </c>
      <c r="BD92" s="264">
        <f t="shared" ref="BD92:BD103" si="751">IF(AX92&lt;=0,0,1)</f>
        <v>1</v>
      </c>
      <c r="BE92" s="264">
        <f t="shared" si="617"/>
        <v>1</v>
      </c>
      <c r="BF92" s="257">
        <f t="shared" si="522"/>
        <v>2492000</v>
      </c>
      <c r="BG92" s="258">
        <f t="shared" si="523"/>
        <v>0</v>
      </c>
      <c r="BJ92" s="344" t="s">
        <v>411</v>
      </c>
      <c r="BK92" s="345" t="s">
        <v>412</v>
      </c>
      <c r="BL92" s="346" t="s">
        <v>155</v>
      </c>
      <c r="BM92" s="347">
        <v>28</v>
      </c>
      <c r="BN92" s="308">
        <v>32195</v>
      </c>
      <c r="BO92" s="309">
        <f t="shared" ref="BO92:BO103" si="752">+ROUND(BM92*BN92,0)</f>
        <v>901460</v>
      </c>
      <c r="BP92" s="264">
        <f t="shared" si="524"/>
        <v>1</v>
      </c>
      <c r="BQ92" s="264">
        <f t="shared" si="525"/>
        <v>1</v>
      </c>
      <c r="BR92" s="264">
        <f t="shared" si="526"/>
        <v>1</v>
      </c>
      <c r="BS92" s="264">
        <f t="shared" si="527"/>
        <v>1</v>
      </c>
      <c r="BT92" s="264">
        <f t="shared" ref="BT92:BT103" si="753">IF(BN92&lt;=0,0,1)</f>
        <v>1</v>
      </c>
      <c r="BU92" s="264">
        <f t="shared" ref="BU92:BU103" si="754">IF(BO92&lt;=0,0,1)</f>
        <v>1</v>
      </c>
      <c r="BV92" s="264">
        <f t="shared" ref="BV92:BV103" si="755">PRODUCT(BP92:BU92)</f>
        <v>1</v>
      </c>
      <c r="BW92" s="257">
        <f t="shared" si="529"/>
        <v>901460</v>
      </c>
      <c r="BX92" s="258">
        <f t="shared" si="530"/>
        <v>0</v>
      </c>
      <c r="CA92" s="344" t="s">
        <v>411</v>
      </c>
      <c r="CB92" s="345" t="s">
        <v>412</v>
      </c>
      <c r="CC92" s="346" t="s">
        <v>155</v>
      </c>
      <c r="CD92" s="347">
        <v>28</v>
      </c>
      <c r="CE92" s="308">
        <v>105860</v>
      </c>
      <c r="CF92" s="309">
        <f t="shared" ref="CF92:CF103" si="756">+ROUND(CD92*CE92,0)</f>
        <v>2964080</v>
      </c>
      <c r="CG92" s="264">
        <f t="shared" si="531"/>
        <v>1</v>
      </c>
      <c r="CH92" s="264">
        <f t="shared" si="532"/>
        <v>1</v>
      </c>
      <c r="CI92" s="264">
        <f t="shared" si="533"/>
        <v>1</v>
      </c>
      <c r="CJ92" s="264">
        <f t="shared" si="534"/>
        <v>1</v>
      </c>
      <c r="CK92" s="264">
        <f t="shared" ref="CK92:CK103" si="757">IF(CE92&lt;=0,0,1)</f>
        <v>1</v>
      </c>
      <c r="CL92" s="264">
        <f t="shared" ref="CL92:CL103" si="758">IF(CF92&lt;=0,0,1)</f>
        <v>1</v>
      </c>
      <c r="CM92" s="264">
        <f t="shared" ref="CM92:CM103" si="759">PRODUCT(CG92:CL92)</f>
        <v>1</v>
      </c>
      <c r="CN92" s="257">
        <f t="shared" si="536"/>
        <v>2964080</v>
      </c>
      <c r="CO92" s="258">
        <f t="shared" si="537"/>
        <v>0</v>
      </c>
      <c r="CR92" s="344" t="s">
        <v>411</v>
      </c>
      <c r="CS92" s="345" t="s">
        <v>412</v>
      </c>
      <c r="CT92" s="346" t="s">
        <v>155</v>
      </c>
      <c r="CU92" s="347">
        <v>28</v>
      </c>
      <c r="CV92" s="308">
        <v>42000</v>
      </c>
      <c r="CW92" s="309">
        <f t="shared" ref="CW92:CW103" si="760">+ROUND(CU92*CV92,0)</f>
        <v>1176000</v>
      </c>
      <c r="CX92" s="264">
        <f t="shared" si="538"/>
        <v>1</v>
      </c>
      <c r="CY92" s="264">
        <f t="shared" si="539"/>
        <v>1</v>
      </c>
      <c r="CZ92" s="264">
        <f t="shared" si="540"/>
        <v>1</v>
      </c>
      <c r="DA92" s="264">
        <f t="shared" si="541"/>
        <v>1</v>
      </c>
      <c r="DB92" s="264">
        <f t="shared" ref="DB92:DB103" si="761">IF(CV92&lt;=0,0,1)</f>
        <v>1</v>
      </c>
      <c r="DC92" s="264">
        <f t="shared" ref="DC92:DC103" si="762">IF(CW92&lt;=0,0,1)</f>
        <v>1</v>
      </c>
      <c r="DD92" s="264">
        <f t="shared" ref="DD92:DD103" si="763">PRODUCT(CX92:DC92)</f>
        <v>1</v>
      </c>
      <c r="DE92" s="257">
        <f t="shared" si="543"/>
        <v>1176000</v>
      </c>
      <c r="DF92" s="258">
        <f t="shared" si="544"/>
        <v>0</v>
      </c>
      <c r="DI92" s="344" t="s">
        <v>411</v>
      </c>
      <c r="DJ92" s="345" t="s">
        <v>412</v>
      </c>
      <c r="DK92" s="346" t="s">
        <v>155</v>
      </c>
      <c r="DL92" s="347">
        <v>28</v>
      </c>
      <c r="DM92" s="313">
        <v>78000</v>
      </c>
      <c r="DN92" s="314">
        <f t="shared" ref="DN92:DN103" si="764">+ROUND(DL92*DM92,0)</f>
        <v>2184000</v>
      </c>
      <c r="DO92" s="264">
        <f t="shared" si="545"/>
        <v>1</v>
      </c>
      <c r="DP92" s="264">
        <f t="shared" si="546"/>
        <v>1</v>
      </c>
      <c r="DQ92" s="264">
        <f t="shared" si="547"/>
        <v>1</v>
      </c>
      <c r="DR92" s="264">
        <f t="shared" si="548"/>
        <v>1</v>
      </c>
      <c r="DS92" s="264">
        <f t="shared" ref="DS92:DS103" si="765">IF(DM92&lt;=0,0,1)</f>
        <v>1</v>
      </c>
      <c r="DT92" s="264">
        <f t="shared" ref="DT92:DT103" si="766">IF(DN92&lt;=0,0,1)</f>
        <v>1</v>
      </c>
      <c r="DU92" s="264">
        <f t="shared" ref="DU92:DU103" si="767">PRODUCT(DO92:DT92)</f>
        <v>1</v>
      </c>
      <c r="DV92" s="257">
        <f t="shared" si="550"/>
        <v>2184000</v>
      </c>
      <c r="DW92" s="258">
        <f t="shared" si="551"/>
        <v>0</v>
      </c>
      <c r="DZ92" s="344" t="s">
        <v>411</v>
      </c>
      <c r="EA92" s="345" t="s">
        <v>412</v>
      </c>
      <c r="EB92" s="346" t="s">
        <v>155</v>
      </c>
      <c r="EC92" s="347">
        <v>28</v>
      </c>
      <c r="ED92" s="308">
        <v>90000</v>
      </c>
      <c r="EE92" s="309">
        <f t="shared" ref="EE92:EE103" si="768">+ROUND(EC92*ED92,0)</f>
        <v>2520000</v>
      </c>
      <c r="EF92" s="264">
        <f t="shared" si="552"/>
        <v>1</v>
      </c>
      <c r="EG92" s="264">
        <f t="shared" si="553"/>
        <v>1</v>
      </c>
      <c r="EH92" s="264">
        <f t="shared" si="554"/>
        <v>1</v>
      </c>
      <c r="EI92" s="264">
        <f t="shared" si="555"/>
        <v>1</v>
      </c>
      <c r="EJ92" s="264">
        <f t="shared" ref="EJ92:EJ103" si="769">IF(ED92&lt;=0,0,1)</f>
        <v>1</v>
      </c>
      <c r="EK92" s="264">
        <f t="shared" ref="EK92:EK103" si="770">IF(EE92&lt;=0,0,1)</f>
        <v>1</v>
      </c>
      <c r="EL92" s="264">
        <f t="shared" ref="EL92:EL103" si="771">PRODUCT(EF92:EK92)</f>
        <v>1</v>
      </c>
      <c r="EM92" s="257">
        <f t="shared" si="557"/>
        <v>2520000</v>
      </c>
      <c r="EN92" s="258">
        <f t="shared" si="558"/>
        <v>0</v>
      </c>
      <c r="EQ92" s="344" t="s">
        <v>411</v>
      </c>
      <c r="ER92" s="345" t="s">
        <v>412</v>
      </c>
      <c r="ES92" s="346" t="s">
        <v>155</v>
      </c>
      <c r="ET92" s="347">
        <v>28</v>
      </c>
      <c r="EU92" s="308">
        <v>45000</v>
      </c>
      <c r="EV92" s="309">
        <f t="shared" ref="EV92:EV103" si="772">+ROUND(ET92*EU92,0)</f>
        <v>1260000</v>
      </c>
      <c r="EW92" s="264">
        <f t="shared" si="559"/>
        <v>1</v>
      </c>
      <c r="EX92" s="264">
        <f t="shared" si="560"/>
        <v>1</v>
      </c>
      <c r="EY92" s="264">
        <f t="shared" si="561"/>
        <v>1</v>
      </c>
      <c r="EZ92" s="264">
        <f t="shared" si="562"/>
        <v>1</v>
      </c>
      <c r="FA92" s="264">
        <f t="shared" ref="FA92:FA103" si="773">IF(EU92&lt;=0,0,1)</f>
        <v>1</v>
      </c>
      <c r="FB92" s="264">
        <f t="shared" ref="FB92:FB103" si="774">IF(EV92&lt;=0,0,1)</f>
        <v>1</v>
      </c>
      <c r="FC92" s="264">
        <f t="shared" ref="FC92:FC103" si="775">PRODUCT(EW92:FB92)</f>
        <v>1</v>
      </c>
      <c r="FD92" s="257">
        <f t="shared" si="564"/>
        <v>1260000</v>
      </c>
      <c r="FE92" s="258">
        <f t="shared" si="565"/>
        <v>0</v>
      </c>
      <c r="FH92" s="344" t="s">
        <v>411</v>
      </c>
      <c r="FI92" s="345" t="s">
        <v>412</v>
      </c>
      <c r="FJ92" s="346" t="s">
        <v>155</v>
      </c>
      <c r="FK92" s="347">
        <v>28</v>
      </c>
      <c r="FL92" s="308">
        <v>46000</v>
      </c>
      <c r="FM92" s="309">
        <f t="shared" ref="FM92:FM103" si="776">+ROUND(FK92*FL92,0)</f>
        <v>1288000</v>
      </c>
      <c r="FN92" s="264">
        <f t="shared" si="566"/>
        <v>1</v>
      </c>
      <c r="FO92" s="264">
        <f t="shared" si="567"/>
        <v>1</v>
      </c>
      <c r="FP92" s="264">
        <f t="shared" si="568"/>
        <v>1</v>
      </c>
      <c r="FQ92" s="264">
        <f t="shared" si="569"/>
        <v>1</v>
      </c>
      <c r="FR92" s="264">
        <f t="shared" ref="FR92:FR103" si="777">IF(FL92&lt;=0,0,1)</f>
        <v>1</v>
      </c>
      <c r="FS92" s="264">
        <f t="shared" ref="FS92:FS103" si="778">IF(FM92&lt;=0,0,1)</f>
        <v>1</v>
      </c>
      <c r="FT92" s="264">
        <f t="shared" ref="FT92:FT103" si="779">PRODUCT(FN92:FS92)</f>
        <v>1</v>
      </c>
      <c r="FU92" s="257">
        <f t="shared" si="571"/>
        <v>1288000</v>
      </c>
      <c r="FV92" s="258">
        <f t="shared" si="572"/>
        <v>0</v>
      </c>
      <c r="FY92" s="344" t="s">
        <v>411</v>
      </c>
      <c r="FZ92" s="345" t="s">
        <v>412</v>
      </c>
      <c r="GA92" s="346" t="s">
        <v>155</v>
      </c>
      <c r="GB92" s="347">
        <v>28</v>
      </c>
      <c r="GC92" s="308">
        <v>48700</v>
      </c>
      <c r="GD92" s="309">
        <f t="shared" ref="GD92:GD103" si="780">+ROUND(GB92*GC92,0)</f>
        <v>1363600</v>
      </c>
      <c r="GE92" s="264">
        <f t="shared" si="573"/>
        <v>1</v>
      </c>
      <c r="GF92" s="264">
        <f t="shared" si="574"/>
        <v>1</v>
      </c>
      <c r="GG92" s="264">
        <f t="shared" si="575"/>
        <v>1</v>
      </c>
      <c r="GH92" s="264">
        <f t="shared" si="576"/>
        <v>1</v>
      </c>
      <c r="GI92" s="264">
        <f t="shared" ref="GI92:GI103" si="781">IF(GC92&lt;=0,0,1)</f>
        <v>1</v>
      </c>
      <c r="GJ92" s="264">
        <f t="shared" ref="GJ92:GJ103" si="782">IF(GD92&lt;=0,0,1)</f>
        <v>1</v>
      </c>
      <c r="GK92" s="264">
        <f t="shared" ref="GK92:GK103" si="783">PRODUCT(GE92:GJ92)</f>
        <v>1</v>
      </c>
      <c r="GL92" s="257">
        <f t="shared" si="578"/>
        <v>1363600</v>
      </c>
      <c r="GM92" s="258">
        <f t="shared" si="579"/>
        <v>0</v>
      </c>
      <c r="GP92" s="344" t="s">
        <v>411</v>
      </c>
      <c r="GQ92" s="345" t="s">
        <v>412</v>
      </c>
      <c r="GR92" s="346" t="s">
        <v>155</v>
      </c>
      <c r="GS92" s="347">
        <v>28</v>
      </c>
      <c r="GT92" s="308">
        <v>45000</v>
      </c>
      <c r="GU92" s="309">
        <f t="shared" ref="GU92:GU103" si="784">+ROUND(GS92*GT92,0)</f>
        <v>1260000</v>
      </c>
      <c r="GV92" s="264">
        <f t="shared" si="580"/>
        <v>1</v>
      </c>
      <c r="GW92" s="264">
        <f t="shared" si="581"/>
        <v>1</v>
      </c>
      <c r="GX92" s="264">
        <f t="shared" si="582"/>
        <v>1</v>
      </c>
      <c r="GY92" s="264">
        <f t="shared" si="583"/>
        <v>1</v>
      </c>
      <c r="GZ92" s="264">
        <f t="shared" ref="GZ92:GZ103" si="785">IF(GT92&lt;=0,0,1)</f>
        <v>1</v>
      </c>
      <c r="HA92" s="264">
        <f t="shared" ref="HA92:HA103" si="786">IF(GU92&lt;=0,0,1)</f>
        <v>1</v>
      </c>
      <c r="HB92" s="264">
        <f t="shared" ref="HB92:HB103" si="787">PRODUCT(GV92:HA92)</f>
        <v>1</v>
      </c>
      <c r="HC92" s="257">
        <f t="shared" si="585"/>
        <v>1260000</v>
      </c>
      <c r="HD92" s="258">
        <f t="shared" si="586"/>
        <v>0</v>
      </c>
      <c r="HG92" s="344" t="s">
        <v>411</v>
      </c>
      <c r="HH92" s="345" t="s">
        <v>412</v>
      </c>
      <c r="HI92" s="346" t="s">
        <v>155</v>
      </c>
      <c r="HJ92" s="347">
        <v>28</v>
      </c>
      <c r="HK92" s="308">
        <v>62300</v>
      </c>
      <c r="HL92" s="309">
        <f t="shared" ref="HL92:HL103" si="788">+ROUND(HJ92*HK92,0)</f>
        <v>1744400</v>
      </c>
      <c r="HM92" s="264">
        <f t="shared" si="587"/>
        <v>1</v>
      </c>
      <c r="HN92" s="264">
        <f t="shared" si="588"/>
        <v>1</v>
      </c>
      <c r="HO92" s="264">
        <f t="shared" si="589"/>
        <v>1</v>
      </c>
      <c r="HP92" s="264">
        <f t="shared" si="590"/>
        <v>1</v>
      </c>
      <c r="HQ92" s="264">
        <f t="shared" ref="HQ92:HQ103" si="789">IF(HK92&lt;=0,0,1)</f>
        <v>1</v>
      </c>
      <c r="HR92" s="264">
        <f t="shared" ref="HR92:HR103" si="790">IF(HL92&lt;=0,0,1)</f>
        <v>1</v>
      </c>
      <c r="HS92" s="264">
        <f t="shared" ref="HS92:HS103" si="791">PRODUCT(HM92:HR92)</f>
        <v>1</v>
      </c>
      <c r="HT92" s="257">
        <f t="shared" si="592"/>
        <v>1744400</v>
      </c>
      <c r="HU92" s="258">
        <f t="shared" si="593"/>
        <v>0</v>
      </c>
    </row>
    <row r="93" spans="3:229" ht="42" customHeight="1" outlineLevel="2">
      <c r="C93" s="344" t="s">
        <v>413</v>
      </c>
      <c r="D93" s="345" t="s">
        <v>414</v>
      </c>
      <c r="E93" s="346" t="s">
        <v>155</v>
      </c>
      <c r="F93" s="347">
        <v>5</v>
      </c>
      <c r="G93" s="308">
        <v>0</v>
      </c>
      <c r="H93" s="309">
        <f t="shared" si="744"/>
        <v>0</v>
      </c>
      <c r="K93" s="344" t="s">
        <v>413</v>
      </c>
      <c r="L93" s="345" t="s">
        <v>414</v>
      </c>
      <c r="M93" s="346" t="s">
        <v>155</v>
      </c>
      <c r="N93" s="347">
        <v>5</v>
      </c>
      <c r="O93" s="308">
        <v>82600</v>
      </c>
      <c r="P93" s="310">
        <f t="shared" si="745"/>
        <v>413000</v>
      </c>
      <c r="Q93" s="180">
        <f t="shared" si="504"/>
        <v>1</v>
      </c>
      <c r="R93" s="180">
        <f t="shared" si="505"/>
        <v>1</v>
      </c>
      <c r="S93" s="180">
        <f t="shared" si="506"/>
        <v>1</v>
      </c>
      <c r="T93" s="180">
        <f t="shared" si="506"/>
        <v>1</v>
      </c>
      <c r="U93" s="264">
        <f t="shared" si="608"/>
        <v>1</v>
      </c>
      <c r="V93" s="264">
        <f t="shared" si="609"/>
        <v>1</v>
      </c>
      <c r="W93" s="264">
        <f t="shared" si="507"/>
        <v>1</v>
      </c>
      <c r="X93" s="257">
        <f t="shared" si="508"/>
        <v>413000</v>
      </c>
      <c r="Y93" s="258">
        <f t="shared" si="509"/>
        <v>0</v>
      </c>
      <c r="AB93" s="344" t="s">
        <v>413</v>
      </c>
      <c r="AC93" s="345" t="s">
        <v>414</v>
      </c>
      <c r="AD93" s="346" t="s">
        <v>155</v>
      </c>
      <c r="AE93" s="347">
        <v>5</v>
      </c>
      <c r="AF93" s="308">
        <v>125000</v>
      </c>
      <c r="AG93" s="309">
        <f t="shared" si="746"/>
        <v>625000</v>
      </c>
      <c r="AH93" s="264">
        <f t="shared" si="510"/>
        <v>1</v>
      </c>
      <c r="AI93" s="264">
        <f t="shared" si="511"/>
        <v>1</v>
      </c>
      <c r="AJ93" s="264">
        <f t="shared" si="512"/>
        <v>1</v>
      </c>
      <c r="AK93" s="264">
        <f t="shared" si="513"/>
        <v>1</v>
      </c>
      <c r="AL93" s="264">
        <f t="shared" si="747"/>
        <v>1</v>
      </c>
      <c r="AM93" s="264">
        <f t="shared" si="748"/>
        <v>1</v>
      </c>
      <c r="AN93" s="264">
        <f t="shared" si="613"/>
        <v>1</v>
      </c>
      <c r="AO93" s="257">
        <f t="shared" si="515"/>
        <v>625000</v>
      </c>
      <c r="AP93" s="258">
        <f t="shared" si="516"/>
        <v>0</v>
      </c>
      <c r="AS93" s="344" t="s">
        <v>413</v>
      </c>
      <c r="AT93" s="345" t="s">
        <v>414</v>
      </c>
      <c r="AU93" s="346" t="s">
        <v>155</v>
      </c>
      <c r="AV93" s="347">
        <v>5</v>
      </c>
      <c r="AW93" s="308">
        <v>98000</v>
      </c>
      <c r="AX93" s="309">
        <f t="shared" si="749"/>
        <v>490000</v>
      </c>
      <c r="AY93" s="264">
        <f t="shared" si="517"/>
        <v>1</v>
      </c>
      <c r="AZ93" s="264">
        <f t="shared" si="518"/>
        <v>1</v>
      </c>
      <c r="BA93" s="264">
        <f t="shared" si="519"/>
        <v>1</v>
      </c>
      <c r="BB93" s="264">
        <f t="shared" si="520"/>
        <v>1</v>
      </c>
      <c r="BC93" s="264">
        <f t="shared" si="750"/>
        <v>1</v>
      </c>
      <c r="BD93" s="264">
        <f t="shared" si="751"/>
        <v>1</v>
      </c>
      <c r="BE93" s="264">
        <f t="shared" si="617"/>
        <v>1</v>
      </c>
      <c r="BF93" s="257">
        <f t="shared" si="522"/>
        <v>490000</v>
      </c>
      <c r="BG93" s="258">
        <f t="shared" si="523"/>
        <v>0</v>
      </c>
      <c r="BJ93" s="344" t="s">
        <v>413</v>
      </c>
      <c r="BK93" s="345" t="s">
        <v>414</v>
      </c>
      <c r="BL93" s="346" t="s">
        <v>155</v>
      </c>
      <c r="BM93" s="347">
        <v>5</v>
      </c>
      <c r="BN93" s="308">
        <v>81617</v>
      </c>
      <c r="BO93" s="309">
        <f t="shared" si="752"/>
        <v>408085</v>
      </c>
      <c r="BP93" s="264">
        <f t="shared" si="524"/>
        <v>1</v>
      </c>
      <c r="BQ93" s="264">
        <f t="shared" si="525"/>
        <v>1</v>
      </c>
      <c r="BR93" s="264">
        <f t="shared" si="526"/>
        <v>1</v>
      </c>
      <c r="BS93" s="264">
        <f t="shared" si="527"/>
        <v>1</v>
      </c>
      <c r="BT93" s="264">
        <f t="shared" si="753"/>
        <v>1</v>
      </c>
      <c r="BU93" s="264">
        <f t="shared" si="754"/>
        <v>1</v>
      </c>
      <c r="BV93" s="264">
        <f t="shared" si="755"/>
        <v>1</v>
      </c>
      <c r="BW93" s="257">
        <f t="shared" si="529"/>
        <v>408085</v>
      </c>
      <c r="BX93" s="258">
        <f t="shared" si="530"/>
        <v>0</v>
      </c>
      <c r="CA93" s="344" t="s">
        <v>413</v>
      </c>
      <c r="CB93" s="345" t="s">
        <v>414</v>
      </c>
      <c r="CC93" s="346" t="s">
        <v>155</v>
      </c>
      <c r="CD93" s="347">
        <v>5</v>
      </c>
      <c r="CE93" s="308">
        <v>105860</v>
      </c>
      <c r="CF93" s="309">
        <f t="shared" si="756"/>
        <v>529300</v>
      </c>
      <c r="CG93" s="264">
        <f t="shared" si="531"/>
        <v>1</v>
      </c>
      <c r="CH93" s="264">
        <f t="shared" si="532"/>
        <v>1</v>
      </c>
      <c r="CI93" s="264">
        <f t="shared" si="533"/>
        <v>1</v>
      </c>
      <c r="CJ93" s="264">
        <f t="shared" si="534"/>
        <v>1</v>
      </c>
      <c r="CK93" s="264">
        <f t="shared" si="757"/>
        <v>1</v>
      </c>
      <c r="CL93" s="264">
        <f t="shared" si="758"/>
        <v>1</v>
      </c>
      <c r="CM93" s="264">
        <f t="shared" si="759"/>
        <v>1</v>
      </c>
      <c r="CN93" s="257">
        <f t="shared" si="536"/>
        <v>529300</v>
      </c>
      <c r="CO93" s="258">
        <f t="shared" si="537"/>
        <v>0</v>
      </c>
      <c r="CR93" s="344" t="s">
        <v>413</v>
      </c>
      <c r="CS93" s="345" t="s">
        <v>414</v>
      </c>
      <c r="CT93" s="346" t="s">
        <v>155</v>
      </c>
      <c r="CU93" s="347">
        <v>5</v>
      </c>
      <c r="CV93" s="308">
        <v>45200</v>
      </c>
      <c r="CW93" s="309">
        <f t="shared" si="760"/>
        <v>226000</v>
      </c>
      <c r="CX93" s="264">
        <f t="shared" si="538"/>
        <v>1</v>
      </c>
      <c r="CY93" s="264">
        <f t="shared" si="539"/>
        <v>1</v>
      </c>
      <c r="CZ93" s="264">
        <f t="shared" si="540"/>
        <v>1</v>
      </c>
      <c r="DA93" s="264">
        <f t="shared" si="541"/>
        <v>1</v>
      </c>
      <c r="DB93" s="264">
        <f t="shared" si="761"/>
        <v>1</v>
      </c>
      <c r="DC93" s="264">
        <f t="shared" si="762"/>
        <v>1</v>
      </c>
      <c r="DD93" s="264">
        <f t="shared" si="763"/>
        <v>1</v>
      </c>
      <c r="DE93" s="257">
        <f t="shared" si="543"/>
        <v>226000</v>
      </c>
      <c r="DF93" s="258">
        <f t="shared" si="544"/>
        <v>0</v>
      </c>
      <c r="DI93" s="344" t="s">
        <v>413</v>
      </c>
      <c r="DJ93" s="345" t="s">
        <v>414</v>
      </c>
      <c r="DK93" s="346" t="s">
        <v>155</v>
      </c>
      <c r="DL93" s="347">
        <v>5</v>
      </c>
      <c r="DM93" s="313">
        <v>117000</v>
      </c>
      <c r="DN93" s="314">
        <f t="shared" si="764"/>
        <v>585000</v>
      </c>
      <c r="DO93" s="264">
        <f t="shared" si="545"/>
        <v>1</v>
      </c>
      <c r="DP93" s="264">
        <f t="shared" si="546"/>
        <v>1</v>
      </c>
      <c r="DQ93" s="264">
        <f t="shared" si="547"/>
        <v>1</v>
      </c>
      <c r="DR93" s="264">
        <f t="shared" si="548"/>
        <v>1</v>
      </c>
      <c r="DS93" s="264">
        <f t="shared" si="765"/>
        <v>1</v>
      </c>
      <c r="DT93" s="264">
        <f t="shared" si="766"/>
        <v>1</v>
      </c>
      <c r="DU93" s="264">
        <f t="shared" si="767"/>
        <v>1</v>
      </c>
      <c r="DV93" s="257">
        <f t="shared" si="550"/>
        <v>585000</v>
      </c>
      <c r="DW93" s="258">
        <f t="shared" si="551"/>
        <v>0</v>
      </c>
      <c r="DZ93" s="344" t="s">
        <v>413</v>
      </c>
      <c r="EA93" s="345" t="s">
        <v>414</v>
      </c>
      <c r="EB93" s="346" t="s">
        <v>155</v>
      </c>
      <c r="EC93" s="347">
        <v>5</v>
      </c>
      <c r="ED93" s="308">
        <v>120000</v>
      </c>
      <c r="EE93" s="309">
        <f t="shared" si="768"/>
        <v>600000</v>
      </c>
      <c r="EF93" s="264">
        <f t="shared" si="552"/>
        <v>1</v>
      </c>
      <c r="EG93" s="264">
        <f t="shared" si="553"/>
        <v>1</v>
      </c>
      <c r="EH93" s="264">
        <f t="shared" si="554"/>
        <v>1</v>
      </c>
      <c r="EI93" s="264">
        <f t="shared" si="555"/>
        <v>1</v>
      </c>
      <c r="EJ93" s="264">
        <f t="shared" si="769"/>
        <v>1</v>
      </c>
      <c r="EK93" s="264">
        <f t="shared" si="770"/>
        <v>1</v>
      </c>
      <c r="EL93" s="264">
        <f t="shared" si="771"/>
        <v>1</v>
      </c>
      <c r="EM93" s="257">
        <f t="shared" si="557"/>
        <v>600000</v>
      </c>
      <c r="EN93" s="258">
        <f t="shared" si="558"/>
        <v>0</v>
      </c>
      <c r="EQ93" s="344" t="s">
        <v>413</v>
      </c>
      <c r="ER93" s="345" t="s">
        <v>414</v>
      </c>
      <c r="ES93" s="346" t="s">
        <v>155</v>
      </c>
      <c r="ET93" s="347">
        <v>5</v>
      </c>
      <c r="EU93" s="308">
        <v>97000</v>
      </c>
      <c r="EV93" s="309">
        <f t="shared" si="772"/>
        <v>485000</v>
      </c>
      <c r="EW93" s="264">
        <f t="shared" si="559"/>
        <v>1</v>
      </c>
      <c r="EX93" s="264">
        <f t="shared" si="560"/>
        <v>1</v>
      </c>
      <c r="EY93" s="264">
        <f t="shared" si="561"/>
        <v>1</v>
      </c>
      <c r="EZ93" s="264">
        <f t="shared" si="562"/>
        <v>1</v>
      </c>
      <c r="FA93" s="264">
        <f t="shared" si="773"/>
        <v>1</v>
      </c>
      <c r="FB93" s="264">
        <f t="shared" si="774"/>
        <v>1</v>
      </c>
      <c r="FC93" s="264">
        <f t="shared" si="775"/>
        <v>1</v>
      </c>
      <c r="FD93" s="257">
        <f t="shared" si="564"/>
        <v>485000</v>
      </c>
      <c r="FE93" s="258">
        <f t="shared" si="565"/>
        <v>0</v>
      </c>
      <c r="FH93" s="344" t="s">
        <v>413</v>
      </c>
      <c r="FI93" s="345" t="s">
        <v>414</v>
      </c>
      <c r="FJ93" s="346" t="s">
        <v>155</v>
      </c>
      <c r="FK93" s="347">
        <v>5</v>
      </c>
      <c r="FL93" s="308">
        <v>100000</v>
      </c>
      <c r="FM93" s="309">
        <f t="shared" si="776"/>
        <v>500000</v>
      </c>
      <c r="FN93" s="264">
        <f t="shared" si="566"/>
        <v>1</v>
      </c>
      <c r="FO93" s="264">
        <f t="shared" si="567"/>
        <v>1</v>
      </c>
      <c r="FP93" s="264">
        <f t="shared" si="568"/>
        <v>1</v>
      </c>
      <c r="FQ93" s="264">
        <f t="shared" si="569"/>
        <v>1</v>
      </c>
      <c r="FR93" s="264">
        <f t="shared" si="777"/>
        <v>1</v>
      </c>
      <c r="FS93" s="264">
        <f t="shared" si="778"/>
        <v>1</v>
      </c>
      <c r="FT93" s="264">
        <f t="shared" si="779"/>
        <v>1</v>
      </c>
      <c r="FU93" s="257">
        <f t="shared" si="571"/>
        <v>500000</v>
      </c>
      <c r="FV93" s="258">
        <f t="shared" si="572"/>
        <v>0</v>
      </c>
      <c r="FY93" s="344" t="s">
        <v>413</v>
      </c>
      <c r="FZ93" s="345" t="s">
        <v>414</v>
      </c>
      <c r="GA93" s="346" t="s">
        <v>155</v>
      </c>
      <c r="GB93" s="347">
        <v>5</v>
      </c>
      <c r="GC93" s="308">
        <v>87900</v>
      </c>
      <c r="GD93" s="309">
        <f t="shared" si="780"/>
        <v>439500</v>
      </c>
      <c r="GE93" s="264">
        <f t="shared" si="573"/>
        <v>1</v>
      </c>
      <c r="GF93" s="264">
        <f t="shared" si="574"/>
        <v>1</v>
      </c>
      <c r="GG93" s="264">
        <f t="shared" si="575"/>
        <v>1</v>
      </c>
      <c r="GH93" s="264">
        <f t="shared" si="576"/>
        <v>1</v>
      </c>
      <c r="GI93" s="264">
        <f t="shared" si="781"/>
        <v>1</v>
      </c>
      <c r="GJ93" s="264">
        <f t="shared" si="782"/>
        <v>1</v>
      </c>
      <c r="GK93" s="264">
        <f t="shared" si="783"/>
        <v>1</v>
      </c>
      <c r="GL93" s="257">
        <f t="shared" si="578"/>
        <v>439500</v>
      </c>
      <c r="GM93" s="258">
        <f t="shared" si="579"/>
        <v>0</v>
      </c>
      <c r="GP93" s="344" t="s">
        <v>413</v>
      </c>
      <c r="GQ93" s="345" t="s">
        <v>414</v>
      </c>
      <c r="GR93" s="346" t="s">
        <v>155</v>
      </c>
      <c r="GS93" s="347">
        <v>5</v>
      </c>
      <c r="GT93" s="308">
        <v>97000</v>
      </c>
      <c r="GU93" s="309">
        <f t="shared" si="784"/>
        <v>485000</v>
      </c>
      <c r="GV93" s="264">
        <f t="shared" si="580"/>
        <v>1</v>
      </c>
      <c r="GW93" s="264">
        <f t="shared" si="581"/>
        <v>1</v>
      </c>
      <c r="GX93" s="264">
        <f t="shared" si="582"/>
        <v>1</v>
      </c>
      <c r="GY93" s="264">
        <f t="shared" si="583"/>
        <v>1</v>
      </c>
      <c r="GZ93" s="264">
        <f t="shared" si="785"/>
        <v>1</v>
      </c>
      <c r="HA93" s="264">
        <f t="shared" si="786"/>
        <v>1</v>
      </c>
      <c r="HB93" s="264">
        <f t="shared" si="787"/>
        <v>1</v>
      </c>
      <c r="HC93" s="257">
        <f t="shared" si="585"/>
        <v>485000</v>
      </c>
      <c r="HD93" s="258">
        <f t="shared" si="586"/>
        <v>0</v>
      </c>
      <c r="HG93" s="344" t="s">
        <v>413</v>
      </c>
      <c r="HH93" s="345" t="s">
        <v>414</v>
      </c>
      <c r="HI93" s="346" t="s">
        <v>155</v>
      </c>
      <c r="HJ93" s="347">
        <v>5</v>
      </c>
      <c r="HK93" s="308">
        <v>95200</v>
      </c>
      <c r="HL93" s="309">
        <f t="shared" si="788"/>
        <v>476000</v>
      </c>
      <c r="HM93" s="264">
        <f t="shared" si="587"/>
        <v>1</v>
      </c>
      <c r="HN93" s="264">
        <f t="shared" si="588"/>
        <v>1</v>
      </c>
      <c r="HO93" s="264">
        <f t="shared" si="589"/>
        <v>1</v>
      </c>
      <c r="HP93" s="264">
        <f t="shared" si="590"/>
        <v>1</v>
      </c>
      <c r="HQ93" s="264">
        <f t="shared" si="789"/>
        <v>1</v>
      </c>
      <c r="HR93" s="264">
        <f t="shared" si="790"/>
        <v>1</v>
      </c>
      <c r="HS93" s="264">
        <f t="shared" si="791"/>
        <v>1</v>
      </c>
      <c r="HT93" s="257">
        <f t="shared" si="592"/>
        <v>476000</v>
      </c>
      <c r="HU93" s="258">
        <f t="shared" si="593"/>
        <v>0</v>
      </c>
    </row>
    <row r="94" spans="3:229" ht="55.5" customHeight="1" outlineLevel="2">
      <c r="C94" s="344" t="s">
        <v>415</v>
      </c>
      <c r="D94" s="345" t="s">
        <v>416</v>
      </c>
      <c r="E94" s="346" t="s">
        <v>155</v>
      </c>
      <c r="F94" s="347">
        <v>2</v>
      </c>
      <c r="G94" s="308">
        <v>0</v>
      </c>
      <c r="H94" s="309">
        <f t="shared" si="744"/>
        <v>0</v>
      </c>
      <c r="K94" s="344" t="s">
        <v>415</v>
      </c>
      <c r="L94" s="345" t="s">
        <v>416</v>
      </c>
      <c r="M94" s="346" t="s">
        <v>155</v>
      </c>
      <c r="N94" s="347">
        <v>2</v>
      </c>
      <c r="O94" s="308">
        <v>139100</v>
      </c>
      <c r="P94" s="310">
        <f t="shared" si="745"/>
        <v>278200</v>
      </c>
      <c r="Q94" s="180">
        <f t="shared" si="504"/>
        <v>1</v>
      </c>
      <c r="R94" s="180">
        <f t="shared" si="505"/>
        <v>1</v>
      </c>
      <c r="S94" s="180">
        <f t="shared" si="506"/>
        <v>1</v>
      </c>
      <c r="T94" s="180">
        <f t="shared" si="506"/>
        <v>1</v>
      </c>
      <c r="U94" s="264">
        <f t="shared" si="608"/>
        <v>1</v>
      </c>
      <c r="V94" s="264">
        <f t="shared" si="609"/>
        <v>1</v>
      </c>
      <c r="W94" s="264">
        <f t="shared" si="507"/>
        <v>1</v>
      </c>
      <c r="X94" s="257">
        <f t="shared" si="508"/>
        <v>278200</v>
      </c>
      <c r="Y94" s="258">
        <f t="shared" si="509"/>
        <v>0</v>
      </c>
      <c r="AB94" s="344" t="s">
        <v>415</v>
      </c>
      <c r="AC94" s="345" t="s">
        <v>416</v>
      </c>
      <c r="AD94" s="346" t="s">
        <v>155</v>
      </c>
      <c r="AE94" s="347">
        <v>2</v>
      </c>
      <c r="AF94" s="308">
        <v>185000</v>
      </c>
      <c r="AG94" s="309">
        <f t="shared" si="746"/>
        <v>370000</v>
      </c>
      <c r="AH94" s="264">
        <f t="shared" si="510"/>
        <v>1</v>
      </c>
      <c r="AI94" s="264">
        <f t="shared" si="511"/>
        <v>1</v>
      </c>
      <c r="AJ94" s="264">
        <f t="shared" si="512"/>
        <v>1</v>
      </c>
      <c r="AK94" s="264">
        <f t="shared" si="513"/>
        <v>1</v>
      </c>
      <c r="AL94" s="264">
        <f t="shared" si="747"/>
        <v>1</v>
      </c>
      <c r="AM94" s="264">
        <f t="shared" si="748"/>
        <v>1</v>
      </c>
      <c r="AN94" s="264">
        <f t="shared" si="613"/>
        <v>1</v>
      </c>
      <c r="AO94" s="257">
        <f t="shared" si="515"/>
        <v>370000</v>
      </c>
      <c r="AP94" s="258">
        <f t="shared" si="516"/>
        <v>0</v>
      </c>
      <c r="AS94" s="344" t="s">
        <v>415</v>
      </c>
      <c r="AT94" s="345" t="s">
        <v>416</v>
      </c>
      <c r="AU94" s="346" t="s">
        <v>155</v>
      </c>
      <c r="AV94" s="347">
        <v>2</v>
      </c>
      <c r="AW94" s="308">
        <v>86000</v>
      </c>
      <c r="AX94" s="309">
        <f t="shared" si="749"/>
        <v>172000</v>
      </c>
      <c r="AY94" s="264">
        <f t="shared" si="517"/>
        <v>1</v>
      </c>
      <c r="AZ94" s="264">
        <f t="shared" si="518"/>
        <v>1</v>
      </c>
      <c r="BA94" s="264">
        <f t="shared" si="519"/>
        <v>1</v>
      </c>
      <c r="BB94" s="264">
        <f t="shared" si="520"/>
        <v>1</v>
      </c>
      <c r="BC94" s="264">
        <f t="shared" si="750"/>
        <v>1</v>
      </c>
      <c r="BD94" s="264">
        <f t="shared" si="751"/>
        <v>1</v>
      </c>
      <c r="BE94" s="264">
        <f t="shared" si="617"/>
        <v>1</v>
      </c>
      <c r="BF94" s="257">
        <f t="shared" si="522"/>
        <v>172000</v>
      </c>
      <c r="BG94" s="258">
        <f t="shared" si="523"/>
        <v>0</v>
      </c>
      <c r="BJ94" s="344" t="s">
        <v>415</v>
      </c>
      <c r="BK94" s="345" t="s">
        <v>416</v>
      </c>
      <c r="BL94" s="346" t="s">
        <v>155</v>
      </c>
      <c r="BM94" s="347">
        <v>2</v>
      </c>
      <c r="BN94" s="308">
        <v>137355</v>
      </c>
      <c r="BO94" s="309">
        <f t="shared" si="752"/>
        <v>274710</v>
      </c>
      <c r="BP94" s="264">
        <f t="shared" si="524"/>
        <v>1</v>
      </c>
      <c r="BQ94" s="264">
        <f t="shared" si="525"/>
        <v>1</v>
      </c>
      <c r="BR94" s="264">
        <f t="shared" si="526"/>
        <v>1</v>
      </c>
      <c r="BS94" s="264">
        <f t="shared" si="527"/>
        <v>1</v>
      </c>
      <c r="BT94" s="264">
        <f t="shared" si="753"/>
        <v>1</v>
      </c>
      <c r="BU94" s="264">
        <f t="shared" si="754"/>
        <v>1</v>
      </c>
      <c r="BV94" s="264">
        <f t="shared" si="755"/>
        <v>1</v>
      </c>
      <c r="BW94" s="257">
        <f t="shared" si="529"/>
        <v>274710</v>
      </c>
      <c r="BX94" s="258">
        <f t="shared" si="530"/>
        <v>0</v>
      </c>
      <c r="CA94" s="344" t="s">
        <v>415</v>
      </c>
      <c r="CB94" s="345" t="s">
        <v>416</v>
      </c>
      <c r="CC94" s="346" t="s">
        <v>155</v>
      </c>
      <c r="CD94" s="347">
        <v>2</v>
      </c>
      <c r="CE94" s="308">
        <v>97170</v>
      </c>
      <c r="CF94" s="309">
        <f t="shared" si="756"/>
        <v>194340</v>
      </c>
      <c r="CG94" s="264">
        <f t="shared" si="531"/>
        <v>1</v>
      </c>
      <c r="CH94" s="264">
        <f t="shared" si="532"/>
        <v>1</v>
      </c>
      <c r="CI94" s="264">
        <f t="shared" si="533"/>
        <v>1</v>
      </c>
      <c r="CJ94" s="264">
        <f t="shared" si="534"/>
        <v>1</v>
      </c>
      <c r="CK94" s="264">
        <f t="shared" si="757"/>
        <v>1</v>
      </c>
      <c r="CL94" s="264">
        <f t="shared" si="758"/>
        <v>1</v>
      </c>
      <c r="CM94" s="264">
        <f t="shared" si="759"/>
        <v>1</v>
      </c>
      <c r="CN94" s="257">
        <f t="shared" si="536"/>
        <v>194340</v>
      </c>
      <c r="CO94" s="258">
        <f t="shared" si="537"/>
        <v>0</v>
      </c>
      <c r="CR94" s="344" t="s">
        <v>415</v>
      </c>
      <c r="CS94" s="345" t="s">
        <v>416</v>
      </c>
      <c r="CT94" s="346" t="s">
        <v>155</v>
      </c>
      <c r="CU94" s="347">
        <v>2</v>
      </c>
      <c r="CV94" s="308">
        <v>236000</v>
      </c>
      <c r="CW94" s="309">
        <f t="shared" si="760"/>
        <v>472000</v>
      </c>
      <c r="CX94" s="264">
        <f t="shared" si="538"/>
        <v>1</v>
      </c>
      <c r="CY94" s="264">
        <f t="shared" si="539"/>
        <v>1</v>
      </c>
      <c r="CZ94" s="264">
        <f t="shared" si="540"/>
        <v>1</v>
      </c>
      <c r="DA94" s="264">
        <f t="shared" si="541"/>
        <v>1</v>
      </c>
      <c r="DB94" s="264">
        <f t="shared" si="761"/>
        <v>1</v>
      </c>
      <c r="DC94" s="264">
        <f t="shared" si="762"/>
        <v>1</v>
      </c>
      <c r="DD94" s="264">
        <f t="shared" si="763"/>
        <v>1</v>
      </c>
      <c r="DE94" s="257">
        <f t="shared" si="543"/>
        <v>472000</v>
      </c>
      <c r="DF94" s="258">
        <f t="shared" si="544"/>
        <v>0</v>
      </c>
      <c r="DI94" s="344" t="s">
        <v>415</v>
      </c>
      <c r="DJ94" s="345" t="s">
        <v>416</v>
      </c>
      <c r="DK94" s="346" t="s">
        <v>155</v>
      </c>
      <c r="DL94" s="347">
        <v>2</v>
      </c>
      <c r="DM94" s="313">
        <v>298000</v>
      </c>
      <c r="DN94" s="314">
        <f t="shared" si="764"/>
        <v>596000</v>
      </c>
      <c r="DO94" s="264">
        <f t="shared" si="545"/>
        <v>1</v>
      </c>
      <c r="DP94" s="264">
        <f t="shared" si="546"/>
        <v>1</v>
      </c>
      <c r="DQ94" s="264">
        <f t="shared" si="547"/>
        <v>1</v>
      </c>
      <c r="DR94" s="264">
        <f t="shared" si="548"/>
        <v>1</v>
      </c>
      <c r="DS94" s="264">
        <f t="shared" si="765"/>
        <v>1</v>
      </c>
      <c r="DT94" s="264">
        <f t="shared" si="766"/>
        <v>1</v>
      </c>
      <c r="DU94" s="264">
        <f t="shared" si="767"/>
        <v>1</v>
      </c>
      <c r="DV94" s="257">
        <f t="shared" si="550"/>
        <v>596000</v>
      </c>
      <c r="DW94" s="258">
        <f t="shared" si="551"/>
        <v>0</v>
      </c>
      <c r="DZ94" s="344" t="s">
        <v>415</v>
      </c>
      <c r="EA94" s="345" t="s">
        <v>416</v>
      </c>
      <c r="EB94" s="346" t="s">
        <v>155</v>
      </c>
      <c r="EC94" s="347">
        <v>2</v>
      </c>
      <c r="ED94" s="308">
        <v>120000</v>
      </c>
      <c r="EE94" s="309">
        <f t="shared" si="768"/>
        <v>240000</v>
      </c>
      <c r="EF94" s="264">
        <f t="shared" si="552"/>
        <v>1</v>
      </c>
      <c r="EG94" s="264">
        <f t="shared" si="553"/>
        <v>1</v>
      </c>
      <c r="EH94" s="264">
        <f t="shared" si="554"/>
        <v>1</v>
      </c>
      <c r="EI94" s="264">
        <f t="shared" si="555"/>
        <v>1</v>
      </c>
      <c r="EJ94" s="264">
        <f t="shared" si="769"/>
        <v>1</v>
      </c>
      <c r="EK94" s="264">
        <f t="shared" si="770"/>
        <v>1</v>
      </c>
      <c r="EL94" s="264">
        <f t="shared" si="771"/>
        <v>1</v>
      </c>
      <c r="EM94" s="257">
        <f t="shared" si="557"/>
        <v>240000</v>
      </c>
      <c r="EN94" s="258">
        <f t="shared" si="558"/>
        <v>0</v>
      </c>
      <c r="EQ94" s="344" t="s">
        <v>415</v>
      </c>
      <c r="ER94" s="345" t="s">
        <v>416</v>
      </c>
      <c r="ES94" s="346" t="s">
        <v>155</v>
      </c>
      <c r="ET94" s="347">
        <v>2</v>
      </c>
      <c r="EU94" s="308">
        <v>195000</v>
      </c>
      <c r="EV94" s="309">
        <f t="shared" si="772"/>
        <v>390000</v>
      </c>
      <c r="EW94" s="264">
        <f t="shared" si="559"/>
        <v>1</v>
      </c>
      <c r="EX94" s="264">
        <f t="shared" si="560"/>
        <v>1</v>
      </c>
      <c r="EY94" s="264">
        <f t="shared" si="561"/>
        <v>1</v>
      </c>
      <c r="EZ94" s="264">
        <f t="shared" si="562"/>
        <v>1</v>
      </c>
      <c r="FA94" s="264">
        <f t="shared" si="773"/>
        <v>1</v>
      </c>
      <c r="FB94" s="264">
        <f t="shared" si="774"/>
        <v>1</v>
      </c>
      <c r="FC94" s="264">
        <f t="shared" si="775"/>
        <v>1</v>
      </c>
      <c r="FD94" s="257">
        <f t="shared" si="564"/>
        <v>390000</v>
      </c>
      <c r="FE94" s="258">
        <f t="shared" si="565"/>
        <v>0</v>
      </c>
      <c r="FH94" s="344" t="s">
        <v>415</v>
      </c>
      <c r="FI94" s="345" t="s">
        <v>416</v>
      </c>
      <c r="FJ94" s="346" t="s">
        <v>155</v>
      </c>
      <c r="FK94" s="347">
        <v>2</v>
      </c>
      <c r="FL94" s="308">
        <v>205000</v>
      </c>
      <c r="FM94" s="309">
        <f t="shared" si="776"/>
        <v>410000</v>
      </c>
      <c r="FN94" s="264">
        <f t="shared" si="566"/>
        <v>1</v>
      </c>
      <c r="FO94" s="264">
        <f t="shared" si="567"/>
        <v>1</v>
      </c>
      <c r="FP94" s="264">
        <f t="shared" si="568"/>
        <v>1</v>
      </c>
      <c r="FQ94" s="264">
        <f t="shared" si="569"/>
        <v>1</v>
      </c>
      <c r="FR94" s="264">
        <f t="shared" si="777"/>
        <v>1</v>
      </c>
      <c r="FS94" s="264">
        <f t="shared" si="778"/>
        <v>1</v>
      </c>
      <c r="FT94" s="264">
        <f t="shared" si="779"/>
        <v>1</v>
      </c>
      <c r="FU94" s="257">
        <f t="shared" si="571"/>
        <v>410000</v>
      </c>
      <c r="FV94" s="258">
        <f t="shared" si="572"/>
        <v>0</v>
      </c>
      <c r="FY94" s="344" t="s">
        <v>415</v>
      </c>
      <c r="FZ94" s="345" t="s">
        <v>416</v>
      </c>
      <c r="GA94" s="346" t="s">
        <v>155</v>
      </c>
      <c r="GB94" s="347">
        <v>2</v>
      </c>
      <c r="GC94" s="308">
        <v>125400</v>
      </c>
      <c r="GD94" s="309">
        <f t="shared" si="780"/>
        <v>250800</v>
      </c>
      <c r="GE94" s="264">
        <f t="shared" si="573"/>
        <v>1</v>
      </c>
      <c r="GF94" s="264">
        <f t="shared" si="574"/>
        <v>1</v>
      </c>
      <c r="GG94" s="264">
        <f t="shared" si="575"/>
        <v>1</v>
      </c>
      <c r="GH94" s="264">
        <f t="shared" si="576"/>
        <v>1</v>
      </c>
      <c r="GI94" s="264">
        <f t="shared" si="781"/>
        <v>1</v>
      </c>
      <c r="GJ94" s="264">
        <f t="shared" si="782"/>
        <v>1</v>
      </c>
      <c r="GK94" s="264">
        <f t="shared" si="783"/>
        <v>1</v>
      </c>
      <c r="GL94" s="257">
        <f t="shared" si="578"/>
        <v>250800</v>
      </c>
      <c r="GM94" s="258">
        <f t="shared" si="579"/>
        <v>0</v>
      </c>
      <c r="GP94" s="344" t="s">
        <v>415</v>
      </c>
      <c r="GQ94" s="345" t="s">
        <v>416</v>
      </c>
      <c r="GR94" s="346" t="s">
        <v>155</v>
      </c>
      <c r="GS94" s="347">
        <v>2</v>
      </c>
      <c r="GT94" s="308">
        <v>200000</v>
      </c>
      <c r="GU94" s="309">
        <f t="shared" si="784"/>
        <v>400000</v>
      </c>
      <c r="GV94" s="264">
        <f t="shared" si="580"/>
        <v>1</v>
      </c>
      <c r="GW94" s="264">
        <f t="shared" si="581"/>
        <v>1</v>
      </c>
      <c r="GX94" s="264">
        <f t="shared" si="582"/>
        <v>1</v>
      </c>
      <c r="GY94" s="264">
        <f t="shared" si="583"/>
        <v>1</v>
      </c>
      <c r="GZ94" s="264">
        <f t="shared" si="785"/>
        <v>1</v>
      </c>
      <c r="HA94" s="264">
        <f t="shared" si="786"/>
        <v>1</v>
      </c>
      <c r="HB94" s="264">
        <f t="shared" si="787"/>
        <v>1</v>
      </c>
      <c r="HC94" s="257">
        <f t="shared" si="585"/>
        <v>400000</v>
      </c>
      <c r="HD94" s="258">
        <f t="shared" si="586"/>
        <v>0</v>
      </c>
      <c r="HG94" s="344" t="s">
        <v>415</v>
      </c>
      <c r="HH94" s="345" t="s">
        <v>416</v>
      </c>
      <c r="HI94" s="346" t="s">
        <v>155</v>
      </c>
      <c r="HJ94" s="347">
        <v>2</v>
      </c>
      <c r="HK94" s="308">
        <v>104720</v>
      </c>
      <c r="HL94" s="309">
        <f t="shared" si="788"/>
        <v>209440</v>
      </c>
      <c r="HM94" s="264">
        <f t="shared" si="587"/>
        <v>1</v>
      </c>
      <c r="HN94" s="264">
        <f t="shared" si="588"/>
        <v>1</v>
      </c>
      <c r="HO94" s="264">
        <f t="shared" si="589"/>
        <v>1</v>
      </c>
      <c r="HP94" s="264">
        <f t="shared" si="590"/>
        <v>1</v>
      </c>
      <c r="HQ94" s="264">
        <f t="shared" si="789"/>
        <v>1</v>
      </c>
      <c r="HR94" s="264">
        <f t="shared" si="790"/>
        <v>1</v>
      </c>
      <c r="HS94" s="264">
        <f t="shared" si="791"/>
        <v>1</v>
      </c>
      <c r="HT94" s="257">
        <f t="shared" si="592"/>
        <v>209440</v>
      </c>
      <c r="HU94" s="258">
        <f t="shared" si="593"/>
        <v>0</v>
      </c>
    </row>
    <row r="95" spans="3:229" ht="48.75" customHeight="1" outlineLevel="2">
      <c r="C95" s="344" t="s">
        <v>417</v>
      </c>
      <c r="D95" s="345" t="s">
        <v>418</v>
      </c>
      <c r="E95" s="346" t="s">
        <v>155</v>
      </c>
      <c r="F95" s="347">
        <v>3</v>
      </c>
      <c r="G95" s="308">
        <v>0</v>
      </c>
      <c r="H95" s="309">
        <f t="shared" si="744"/>
        <v>0</v>
      </c>
      <c r="K95" s="344" t="s">
        <v>417</v>
      </c>
      <c r="L95" s="345" t="s">
        <v>418</v>
      </c>
      <c r="M95" s="346" t="s">
        <v>155</v>
      </c>
      <c r="N95" s="347">
        <v>3</v>
      </c>
      <c r="O95" s="308">
        <v>66800</v>
      </c>
      <c r="P95" s="310">
        <f t="shared" si="745"/>
        <v>200400</v>
      </c>
      <c r="Q95" s="180">
        <f t="shared" si="504"/>
        <v>1</v>
      </c>
      <c r="R95" s="180">
        <f t="shared" si="505"/>
        <v>1</v>
      </c>
      <c r="S95" s="180">
        <f t="shared" si="506"/>
        <v>1</v>
      </c>
      <c r="T95" s="180">
        <f t="shared" si="506"/>
        <v>1</v>
      </c>
      <c r="U95" s="264">
        <f t="shared" si="608"/>
        <v>1</v>
      </c>
      <c r="V95" s="264">
        <f t="shared" si="609"/>
        <v>1</v>
      </c>
      <c r="W95" s="264">
        <f t="shared" si="507"/>
        <v>1</v>
      </c>
      <c r="X95" s="257">
        <f t="shared" si="508"/>
        <v>200400</v>
      </c>
      <c r="Y95" s="258">
        <f t="shared" si="509"/>
        <v>0</v>
      </c>
      <c r="AB95" s="344" t="s">
        <v>417</v>
      </c>
      <c r="AC95" s="345" t="s">
        <v>418</v>
      </c>
      <c r="AD95" s="346" t="s">
        <v>155</v>
      </c>
      <c r="AE95" s="347">
        <v>3</v>
      </c>
      <c r="AF95" s="308">
        <v>185000</v>
      </c>
      <c r="AG95" s="309">
        <f t="shared" si="746"/>
        <v>555000</v>
      </c>
      <c r="AH95" s="264">
        <f t="shared" si="510"/>
        <v>1</v>
      </c>
      <c r="AI95" s="264">
        <f t="shared" si="511"/>
        <v>1</v>
      </c>
      <c r="AJ95" s="264">
        <f t="shared" si="512"/>
        <v>1</v>
      </c>
      <c r="AK95" s="264">
        <f t="shared" si="513"/>
        <v>1</v>
      </c>
      <c r="AL95" s="264">
        <f t="shared" si="747"/>
        <v>1</v>
      </c>
      <c r="AM95" s="264">
        <f t="shared" si="748"/>
        <v>1</v>
      </c>
      <c r="AN95" s="264">
        <f t="shared" si="613"/>
        <v>1</v>
      </c>
      <c r="AO95" s="257">
        <f t="shared" si="515"/>
        <v>555000</v>
      </c>
      <c r="AP95" s="258">
        <f t="shared" si="516"/>
        <v>0</v>
      </c>
      <c r="AS95" s="344" t="s">
        <v>417</v>
      </c>
      <c r="AT95" s="345" t="s">
        <v>418</v>
      </c>
      <c r="AU95" s="346" t="s">
        <v>155</v>
      </c>
      <c r="AV95" s="347">
        <v>3</v>
      </c>
      <c r="AW95" s="308">
        <v>87000</v>
      </c>
      <c r="AX95" s="309">
        <f t="shared" si="749"/>
        <v>261000</v>
      </c>
      <c r="AY95" s="264">
        <f t="shared" si="517"/>
        <v>1</v>
      </c>
      <c r="AZ95" s="264">
        <f t="shared" si="518"/>
        <v>1</v>
      </c>
      <c r="BA95" s="264">
        <f t="shared" si="519"/>
        <v>1</v>
      </c>
      <c r="BB95" s="264">
        <f t="shared" si="520"/>
        <v>1</v>
      </c>
      <c r="BC95" s="264">
        <f t="shared" si="750"/>
        <v>1</v>
      </c>
      <c r="BD95" s="264">
        <f t="shared" si="751"/>
        <v>1</v>
      </c>
      <c r="BE95" s="264">
        <f t="shared" si="617"/>
        <v>1</v>
      </c>
      <c r="BF95" s="257">
        <f t="shared" si="522"/>
        <v>261000</v>
      </c>
      <c r="BG95" s="258">
        <f t="shared" si="523"/>
        <v>0</v>
      </c>
      <c r="BJ95" s="344" t="s">
        <v>417</v>
      </c>
      <c r="BK95" s="345" t="s">
        <v>418</v>
      </c>
      <c r="BL95" s="346" t="s">
        <v>155</v>
      </c>
      <c r="BM95" s="347">
        <v>3</v>
      </c>
      <c r="BN95" s="308">
        <v>66021</v>
      </c>
      <c r="BO95" s="309">
        <f t="shared" si="752"/>
        <v>198063</v>
      </c>
      <c r="BP95" s="264">
        <f t="shared" si="524"/>
        <v>1</v>
      </c>
      <c r="BQ95" s="264">
        <f t="shared" si="525"/>
        <v>1</v>
      </c>
      <c r="BR95" s="264">
        <f t="shared" si="526"/>
        <v>1</v>
      </c>
      <c r="BS95" s="264">
        <f t="shared" si="527"/>
        <v>1</v>
      </c>
      <c r="BT95" s="264">
        <f t="shared" si="753"/>
        <v>1</v>
      </c>
      <c r="BU95" s="264">
        <f t="shared" si="754"/>
        <v>1</v>
      </c>
      <c r="BV95" s="264">
        <f t="shared" si="755"/>
        <v>1</v>
      </c>
      <c r="BW95" s="257">
        <f t="shared" si="529"/>
        <v>198063</v>
      </c>
      <c r="BX95" s="258">
        <f t="shared" si="530"/>
        <v>0</v>
      </c>
      <c r="CA95" s="344" t="s">
        <v>417</v>
      </c>
      <c r="CB95" s="345" t="s">
        <v>418</v>
      </c>
      <c r="CC95" s="346" t="s">
        <v>155</v>
      </c>
      <c r="CD95" s="347">
        <v>3</v>
      </c>
      <c r="CE95" s="308">
        <v>105860</v>
      </c>
      <c r="CF95" s="309">
        <f t="shared" si="756"/>
        <v>317580</v>
      </c>
      <c r="CG95" s="264">
        <f t="shared" si="531"/>
        <v>1</v>
      </c>
      <c r="CH95" s="264">
        <f t="shared" si="532"/>
        <v>1</v>
      </c>
      <c r="CI95" s="264">
        <f t="shared" si="533"/>
        <v>1</v>
      </c>
      <c r="CJ95" s="264">
        <f t="shared" si="534"/>
        <v>1</v>
      </c>
      <c r="CK95" s="264">
        <f t="shared" si="757"/>
        <v>1</v>
      </c>
      <c r="CL95" s="264">
        <f t="shared" si="758"/>
        <v>1</v>
      </c>
      <c r="CM95" s="264">
        <f t="shared" si="759"/>
        <v>1</v>
      </c>
      <c r="CN95" s="257">
        <f t="shared" si="536"/>
        <v>317580</v>
      </c>
      <c r="CO95" s="258">
        <f t="shared" si="537"/>
        <v>0</v>
      </c>
      <c r="CR95" s="344" t="s">
        <v>417</v>
      </c>
      <c r="CS95" s="345" t="s">
        <v>418</v>
      </c>
      <c r="CT95" s="346" t="s">
        <v>155</v>
      </c>
      <c r="CU95" s="347">
        <v>3</v>
      </c>
      <c r="CV95" s="308">
        <v>65000</v>
      </c>
      <c r="CW95" s="309">
        <f t="shared" si="760"/>
        <v>195000</v>
      </c>
      <c r="CX95" s="264">
        <f t="shared" si="538"/>
        <v>1</v>
      </c>
      <c r="CY95" s="264">
        <f t="shared" si="539"/>
        <v>1</v>
      </c>
      <c r="CZ95" s="264">
        <f t="shared" si="540"/>
        <v>1</v>
      </c>
      <c r="DA95" s="264">
        <f t="shared" si="541"/>
        <v>1</v>
      </c>
      <c r="DB95" s="264">
        <f t="shared" si="761"/>
        <v>1</v>
      </c>
      <c r="DC95" s="264">
        <f t="shared" si="762"/>
        <v>1</v>
      </c>
      <c r="DD95" s="264">
        <f t="shared" si="763"/>
        <v>1</v>
      </c>
      <c r="DE95" s="257">
        <f t="shared" si="543"/>
        <v>195000</v>
      </c>
      <c r="DF95" s="258">
        <f t="shared" si="544"/>
        <v>0</v>
      </c>
      <c r="DI95" s="344" t="s">
        <v>417</v>
      </c>
      <c r="DJ95" s="345" t="s">
        <v>418</v>
      </c>
      <c r="DK95" s="346" t="s">
        <v>155</v>
      </c>
      <c r="DL95" s="347">
        <v>3</v>
      </c>
      <c r="DM95" s="313">
        <v>235000</v>
      </c>
      <c r="DN95" s="314">
        <f t="shared" si="764"/>
        <v>705000</v>
      </c>
      <c r="DO95" s="264">
        <f t="shared" si="545"/>
        <v>1</v>
      </c>
      <c r="DP95" s="264">
        <f t="shared" si="546"/>
        <v>1</v>
      </c>
      <c r="DQ95" s="264">
        <f t="shared" si="547"/>
        <v>1</v>
      </c>
      <c r="DR95" s="264">
        <f t="shared" si="548"/>
        <v>1</v>
      </c>
      <c r="DS95" s="264">
        <f t="shared" si="765"/>
        <v>1</v>
      </c>
      <c r="DT95" s="264">
        <f t="shared" si="766"/>
        <v>1</v>
      </c>
      <c r="DU95" s="264">
        <f t="shared" si="767"/>
        <v>1</v>
      </c>
      <c r="DV95" s="257">
        <f t="shared" si="550"/>
        <v>705000</v>
      </c>
      <c r="DW95" s="258">
        <f t="shared" si="551"/>
        <v>0</v>
      </c>
      <c r="DZ95" s="344" t="s">
        <v>417</v>
      </c>
      <c r="EA95" s="345" t="s">
        <v>418</v>
      </c>
      <c r="EB95" s="346" t="s">
        <v>155</v>
      </c>
      <c r="EC95" s="347">
        <v>3</v>
      </c>
      <c r="ED95" s="308">
        <v>90000</v>
      </c>
      <c r="EE95" s="309">
        <f t="shared" si="768"/>
        <v>270000</v>
      </c>
      <c r="EF95" s="264">
        <f t="shared" si="552"/>
        <v>1</v>
      </c>
      <c r="EG95" s="264">
        <f t="shared" si="553"/>
        <v>1</v>
      </c>
      <c r="EH95" s="264">
        <f t="shared" si="554"/>
        <v>1</v>
      </c>
      <c r="EI95" s="264">
        <f t="shared" si="555"/>
        <v>1</v>
      </c>
      <c r="EJ95" s="264">
        <f t="shared" si="769"/>
        <v>1</v>
      </c>
      <c r="EK95" s="264">
        <f t="shared" si="770"/>
        <v>1</v>
      </c>
      <c r="EL95" s="264">
        <f t="shared" si="771"/>
        <v>1</v>
      </c>
      <c r="EM95" s="257">
        <f t="shared" si="557"/>
        <v>270000</v>
      </c>
      <c r="EN95" s="258">
        <f t="shared" si="558"/>
        <v>0</v>
      </c>
      <c r="EQ95" s="344" t="s">
        <v>417</v>
      </c>
      <c r="ER95" s="345" t="s">
        <v>418</v>
      </c>
      <c r="ES95" s="346" t="s">
        <v>155</v>
      </c>
      <c r="ET95" s="347">
        <v>3</v>
      </c>
      <c r="EU95" s="308">
        <v>185000</v>
      </c>
      <c r="EV95" s="309">
        <f t="shared" si="772"/>
        <v>555000</v>
      </c>
      <c r="EW95" s="264">
        <f t="shared" si="559"/>
        <v>1</v>
      </c>
      <c r="EX95" s="264">
        <f t="shared" si="560"/>
        <v>1</v>
      </c>
      <c r="EY95" s="264">
        <f t="shared" si="561"/>
        <v>1</v>
      </c>
      <c r="EZ95" s="264">
        <f t="shared" si="562"/>
        <v>1</v>
      </c>
      <c r="FA95" s="264">
        <f t="shared" si="773"/>
        <v>1</v>
      </c>
      <c r="FB95" s="264">
        <f t="shared" si="774"/>
        <v>1</v>
      </c>
      <c r="FC95" s="264">
        <f t="shared" si="775"/>
        <v>1</v>
      </c>
      <c r="FD95" s="257">
        <f t="shared" si="564"/>
        <v>555000</v>
      </c>
      <c r="FE95" s="258">
        <f t="shared" si="565"/>
        <v>0</v>
      </c>
      <c r="FH95" s="344" t="s">
        <v>417</v>
      </c>
      <c r="FI95" s="345" t="s">
        <v>418</v>
      </c>
      <c r="FJ95" s="346" t="s">
        <v>155</v>
      </c>
      <c r="FK95" s="347">
        <v>3</v>
      </c>
      <c r="FL95" s="308">
        <v>185000</v>
      </c>
      <c r="FM95" s="309">
        <f t="shared" si="776"/>
        <v>555000</v>
      </c>
      <c r="FN95" s="264">
        <f t="shared" si="566"/>
        <v>1</v>
      </c>
      <c r="FO95" s="264">
        <f t="shared" si="567"/>
        <v>1</v>
      </c>
      <c r="FP95" s="264">
        <f t="shared" si="568"/>
        <v>1</v>
      </c>
      <c r="FQ95" s="264">
        <f t="shared" si="569"/>
        <v>1</v>
      </c>
      <c r="FR95" s="264">
        <f t="shared" si="777"/>
        <v>1</v>
      </c>
      <c r="FS95" s="264">
        <f t="shared" si="778"/>
        <v>1</v>
      </c>
      <c r="FT95" s="264">
        <f t="shared" si="779"/>
        <v>1</v>
      </c>
      <c r="FU95" s="257">
        <f t="shared" si="571"/>
        <v>555000</v>
      </c>
      <c r="FV95" s="258">
        <f t="shared" si="572"/>
        <v>0</v>
      </c>
      <c r="FY95" s="344" t="s">
        <v>417</v>
      </c>
      <c r="FZ95" s="345" t="s">
        <v>418</v>
      </c>
      <c r="GA95" s="346" t="s">
        <v>155</v>
      </c>
      <c r="GB95" s="347">
        <v>3</v>
      </c>
      <c r="GC95" s="308">
        <v>98500</v>
      </c>
      <c r="GD95" s="309">
        <f t="shared" si="780"/>
        <v>295500</v>
      </c>
      <c r="GE95" s="264">
        <f t="shared" si="573"/>
        <v>1</v>
      </c>
      <c r="GF95" s="264">
        <f t="shared" si="574"/>
        <v>1</v>
      </c>
      <c r="GG95" s="264">
        <f t="shared" si="575"/>
        <v>1</v>
      </c>
      <c r="GH95" s="264">
        <f t="shared" si="576"/>
        <v>1</v>
      </c>
      <c r="GI95" s="264">
        <f t="shared" si="781"/>
        <v>1</v>
      </c>
      <c r="GJ95" s="264">
        <f t="shared" si="782"/>
        <v>1</v>
      </c>
      <c r="GK95" s="264">
        <f t="shared" si="783"/>
        <v>1</v>
      </c>
      <c r="GL95" s="257">
        <f t="shared" si="578"/>
        <v>295500</v>
      </c>
      <c r="GM95" s="258">
        <f t="shared" si="579"/>
        <v>0</v>
      </c>
      <c r="GP95" s="344" t="s">
        <v>417</v>
      </c>
      <c r="GQ95" s="345" t="s">
        <v>418</v>
      </c>
      <c r="GR95" s="346" t="s">
        <v>155</v>
      </c>
      <c r="GS95" s="347">
        <v>3</v>
      </c>
      <c r="GT95" s="308">
        <v>180000</v>
      </c>
      <c r="GU95" s="309">
        <f t="shared" si="784"/>
        <v>540000</v>
      </c>
      <c r="GV95" s="264">
        <f t="shared" si="580"/>
        <v>1</v>
      </c>
      <c r="GW95" s="264">
        <f t="shared" si="581"/>
        <v>1</v>
      </c>
      <c r="GX95" s="264">
        <f t="shared" si="582"/>
        <v>1</v>
      </c>
      <c r="GY95" s="264">
        <f t="shared" si="583"/>
        <v>1</v>
      </c>
      <c r="GZ95" s="264">
        <f t="shared" si="785"/>
        <v>1</v>
      </c>
      <c r="HA95" s="264">
        <f t="shared" si="786"/>
        <v>1</v>
      </c>
      <c r="HB95" s="264">
        <f t="shared" si="787"/>
        <v>1</v>
      </c>
      <c r="HC95" s="257">
        <f t="shared" si="585"/>
        <v>540000</v>
      </c>
      <c r="HD95" s="258">
        <f t="shared" si="586"/>
        <v>0</v>
      </c>
      <c r="HG95" s="344" t="s">
        <v>417</v>
      </c>
      <c r="HH95" s="345" t="s">
        <v>418</v>
      </c>
      <c r="HI95" s="346" t="s">
        <v>155</v>
      </c>
      <c r="HJ95" s="347">
        <v>3</v>
      </c>
      <c r="HK95" s="308">
        <v>59500</v>
      </c>
      <c r="HL95" s="309">
        <f t="shared" si="788"/>
        <v>178500</v>
      </c>
      <c r="HM95" s="264">
        <f t="shared" si="587"/>
        <v>1</v>
      </c>
      <c r="HN95" s="264">
        <f t="shared" si="588"/>
        <v>1</v>
      </c>
      <c r="HO95" s="264">
        <f t="shared" si="589"/>
        <v>1</v>
      </c>
      <c r="HP95" s="264">
        <f t="shared" si="590"/>
        <v>1</v>
      </c>
      <c r="HQ95" s="264">
        <f t="shared" si="789"/>
        <v>1</v>
      </c>
      <c r="HR95" s="264">
        <f t="shared" si="790"/>
        <v>1</v>
      </c>
      <c r="HS95" s="264">
        <f t="shared" si="791"/>
        <v>1</v>
      </c>
      <c r="HT95" s="257">
        <f t="shared" si="592"/>
        <v>178500</v>
      </c>
      <c r="HU95" s="258">
        <f t="shared" si="593"/>
        <v>0</v>
      </c>
    </row>
    <row r="96" spans="3:229" ht="48" customHeight="1" outlineLevel="2">
      <c r="C96" s="344" t="s">
        <v>419</v>
      </c>
      <c r="D96" s="345" t="s">
        <v>420</v>
      </c>
      <c r="E96" s="346" t="s">
        <v>155</v>
      </c>
      <c r="F96" s="347">
        <v>5</v>
      </c>
      <c r="G96" s="308">
        <v>0</v>
      </c>
      <c r="H96" s="309">
        <f t="shared" si="744"/>
        <v>0</v>
      </c>
      <c r="K96" s="344" t="s">
        <v>419</v>
      </c>
      <c r="L96" s="345" t="s">
        <v>420</v>
      </c>
      <c r="M96" s="346" t="s">
        <v>155</v>
      </c>
      <c r="N96" s="347">
        <v>5</v>
      </c>
      <c r="O96" s="308">
        <v>114100</v>
      </c>
      <c r="P96" s="310">
        <f t="shared" si="745"/>
        <v>570500</v>
      </c>
      <c r="Q96" s="180">
        <f t="shared" si="504"/>
        <v>1</v>
      </c>
      <c r="R96" s="180">
        <f t="shared" si="505"/>
        <v>1</v>
      </c>
      <c r="S96" s="180">
        <f t="shared" si="506"/>
        <v>1</v>
      </c>
      <c r="T96" s="180">
        <f t="shared" si="506"/>
        <v>1</v>
      </c>
      <c r="U96" s="264">
        <f t="shared" si="608"/>
        <v>1</v>
      </c>
      <c r="V96" s="264">
        <f t="shared" si="609"/>
        <v>1</v>
      </c>
      <c r="W96" s="264">
        <f t="shared" si="507"/>
        <v>1</v>
      </c>
      <c r="X96" s="257">
        <f t="shared" si="508"/>
        <v>570500</v>
      </c>
      <c r="Y96" s="258">
        <f t="shared" si="509"/>
        <v>0</v>
      </c>
      <c r="AB96" s="344" t="s">
        <v>419</v>
      </c>
      <c r="AC96" s="345" t="s">
        <v>420</v>
      </c>
      <c r="AD96" s="346" t="s">
        <v>155</v>
      </c>
      <c r="AE96" s="347">
        <v>5</v>
      </c>
      <c r="AF96" s="308">
        <v>210000</v>
      </c>
      <c r="AG96" s="309">
        <f t="shared" si="746"/>
        <v>1050000</v>
      </c>
      <c r="AH96" s="264">
        <f t="shared" si="510"/>
        <v>1</v>
      </c>
      <c r="AI96" s="264">
        <f t="shared" si="511"/>
        <v>1</v>
      </c>
      <c r="AJ96" s="264">
        <f t="shared" si="512"/>
        <v>1</v>
      </c>
      <c r="AK96" s="264">
        <f t="shared" si="513"/>
        <v>1</v>
      </c>
      <c r="AL96" s="264">
        <f t="shared" si="747"/>
        <v>1</v>
      </c>
      <c r="AM96" s="264">
        <f t="shared" si="748"/>
        <v>1</v>
      </c>
      <c r="AN96" s="264">
        <f t="shared" si="613"/>
        <v>1</v>
      </c>
      <c r="AO96" s="257">
        <f t="shared" si="515"/>
        <v>1050000</v>
      </c>
      <c r="AP96" s="258">
        <f t="shared" si="516"/>
        <v>0</v>
      </c>
      <c r="AS96" s="344" t="s">
        <v>419</v>
      </c>
      <c r="AT96" s="345" t="s">
        <v>420</v>
      </c>
      <c r="AU96" s="346" t="s">
        <v>155</v>
      </c>
      <c r="AV96" s="347">
        <v>5</v>
      </c>
      <c r="AW96" s="308">
        <v>87000</v>
      </c>
      <c r="AX96" s="309">
        <f t="shared" si="749"/>
        <v>435000</v>
      </c>
      <c r="AY96" s="264">
        <f t="shared" si="517"/>
        <v>1</v>
      </c>
      <c r="AZ96" s="264">
        <f t="shared" si="518"/>
        <v>1</v>
      </c>
      <c r="BA96" s="264">
        <f t="shared" si="519"/>
        <v>1</v>
      </c>
      <c r="BB96" s="264">
        <f t="shared" si="520"/>
        <v>1</v>
      </c>
      <c r="BC96" s="264">
        <f t="shared" si="750"/>
        <v>1</v>
      </c>
      <c r="BD96" s="264">
        <f t="shared" si="751"/>
        <v>1</v>
      </c>
      <c r="BE96" s="264">
        <f t="shared" si="617"/>
        <v>1</v>
      </c>
      <c r="BF96" s="257">
        <f t="shared" si="522"/>
        <v>435000</v>
      </c>
      <c r="BG96" s="258">
        <f t="shared" si="523"/>
        <v>0</v>
      </c>
      <c r="BJ96" s="344" t="s">
        <v>419</v>
      </c>
      <c r="BK96" s="345" t="s">
        <v>420</v>
      </c>
      <c r="BL96" s="346" t="s">
        <v>155</v>
      </c>
      <c r="BM96" s="347">
        <v>5</v>
      </c>
      <c r="BN96" s="308">
        <v>112710</v>
      </c>
      <c r="BO96" s="309">
        <f t="shared" si="752"/>
        <v>563550</v>
      </c>
      <c r="BP96" s="264">
        <f t="shared" si="524"/>
        <v>1</v>
      </c>
      <c r="BQ96" s="264">
        <f t="shared" si="525"/>
        <v>1</v>
      </c>
      <c r="BR96" s="264">
        <f t="shared" si="526"/>
        <v>1</v>
      </c>
      <c r="BS96" s="264">
        <f t="shared" si="527"/>
        <v>1</v>
      </c>
      <c r="BT96" s="264">
        <f t="shared" si="753"/>
        <v>1</v>
      </c>
      <c r="BU96" s="264">
        <f t="shared" si="754"/>
        <v>1</v>
      </c>
      <c r="BV96" s="264">
        <f t="shared" si="755"/>
        <v>1</v>
      </c>
      <c r="BW96" s="257">
        <f t="shared" si="529"/>
        <v>563550</v>
      </c>
      <c r="BX96" s="258">
        <f t="shared" si="530"/>
        <v>0</v>
      </c>
      <c r="CA96" s="344" t="s">
        <v>419</v>
      </c>
      <c r="CB96" s="345" t="s">
        <v>420</v>
      </c>
      <c r="CC96" s="346" t="s">
        <v>155</v>
      </c>
      <c r="CD96" s="347">
        <v>5</v>
      </c>
      <c r="CE96" s="308">
        <v>105860</v>
      </c>
      <c r="CF96" s="309">
        <f t="shared" si="756"/>
        <v>529300</v>
      </c>
      <c r="CG96" s="264">
        <f t="shared" si="531"/>
        <v>1</v>
      </c>
      <c r="CH96" s="264">
        <f t="shared" si="532"/>
        <v>1</v>
      </c>
      <c r="CI96" s="264">
        <f t="shared" si="533"/>
        <v>1</v>
      </c>
      <c r="CJ96" s="264">
        <f t="shared" si="534"/>
        <v>1</v>
      </c>
      <c r="CK96" s="264">
        <f t="shared" si="757"/>
        <v>1</v>
      </c>
      <c r="CL96" s="264">
        <f t="shared" si="758"/>
        <v>1</v>
      </c>
      <c r="CM96" s="264">
        <f t="shared" si="759"/>
        <v>1</v>
      </c>
      <c r="CN96" s="257">
        <f t="shared" si="536"/>
        <v>529300</v>
      </c>
      <c r="CO96" s="258">
        <f t="shared" si="537"/>
        <v>0</v>
      </c>
      <c r="CR96" s="344" t="s">
        <v>419</v>
      </c>
      <c r="CS96" s="345" t="s">
        <v>420</v>
      </c>
      <c r="CT96" s="346" t="s">
        <v>155</v>
      </c>
      <c r="CU96" s="347">
        <v>5</v>
      </c>
      <c r="CV96" s="308">
        <v>65000</v>
      </c>
      <c r="CW96" s="309">
        <f t="shared" si="760"/>
        <v>325000</v>
      </c>
      <c r="CX96" s="264">
        <f t="shared" si="538"/>
        <v>1</v>
      </c>
      <c r="CY96" s="264">
        <f t="shared" si="539"/>
        <v>1</v>
      </c>
      <c r="CZ96" s="264">
        <f t="shared" si="540"/>
        <v>1</v>
      </c>
      <c r="DA96" s="264">
        <f t="shared" si="541"/>
        <v>1</v>
      </c>
      <c r="DB96" s="264">
        <f t="shared" si="761"/>
        <v>1</v>
      </c>
      <c r="DC96" s="264">
        <f t="shared" si="762"/>
        <v>1</v>
      </c>
      <c r="DD96" s="264">
        <f t="shared" si="763"/>
        <v>1</v>
      </c>
      <c r="DE96" s="257">
        <f t="shared" si="543"/>
        <v>325000</v>
      </c>
      <c r="DF96" s="258">
        <f t="shared" si="544"/>
        <v>0</v>
      </c>
      <c r="DI96" s="344" t="s">
        <v>419</v>
      </c>
      <c r="DJ96" s="345" t="s">
        <v>420</v>
      </c>
      <c r="DK96" s="346" t="s">
        <v>155</v>
      </c>
      <c r="DL96" s="347">
        <v>5</v>
      </c>
      <c r="DM96" s="313">
        <v>286000</v>
      </c>
      <c r="DN96" s="314">
        <f t="shared" si="764"/>
        <v>1430000</v>
      </c>
      <c r="DO96" s="264">
        <f t="shared" si="545"/>
        <v>1</v>
      </c>
      <c r="DP96" s="264">
        <f t="shared" si="546"/>
        <v>1</v>
      </c>
      <c r="DQ96" s="264">
        <f t="shared" si="547"/>
        <v>1</v>
      </c>
      <c r="DR96" s="264">
        <f t="shared" si="548"/>
        <v>1</v>
      </c>
      <c r="DS96" s="264">
        <f t="shared" si="765"/>
        <v>1</v>
      </c>
      <c r="DT96" s="264">
        <f t="shared" si="766"/>
        <v>1</v>
      </c>
      <c r="DU96" s="264">
        <f t="shared" si="767"/>
        <v>1</v>
      </c>
      <c r="DV96" s="257">
        <f t="shared" si="550"/>
        <v>1430000</v>
      </c>
      <c r="DW96" s="258">
        <f t="shared" si="551"/>
        <v>0</v>
      </c>
      <c r="DZ96" s="344" t="s">
        <v>419</v>
      </c>
      <c r="EA96" s="345" t="s">
        <v>420</v>
      </c>
      <c r="EB96" s="346" t="s">
        <v>155</v>
      </c>
      <c r="EC96" s="347">
        <v>5</v>
      </c>
      <c r="ED96" s="308">
        <v>90000</v>
      </c>
      <c r="EE96" s="309">
        <f t="shared" si="768"/>
        <v>450000</v>
      </c>
      <c r="EF96" s="264">
        <f t="shared" si="552"/>
        <v>1</v>
      </c>
      <c r="EG96" s="264">
        <f t="shared" si="553"/>
        <v>1</v>
      </c>
      <c r="EH96" s="264">
        <f t="shared" si="554"/>
        <v>1</v>
      </c>
      <c r="EI96" s="264">
        <f t="shared" si="555"/>
        <v>1</v>
      </c>
      <c r="EJ96" s="264">
        <f t="shared" si="769"/>
        <v>1</v>
      </c>
      <c r="EK96" s="264">
        <f t="shared" si="770"/>
        <v>1</v>
      </c>
      <c r="EL96" s="264">
        <f t="shared" si="771"/>
        <v>1</v>
      </c>
      <c r="EM96" s="257">
        <f t="shared" si="557"/>
        <v>450000</v>
      </c>
      <c r="EN96" s="258">
        <f t="shared" si="558"/>
        <v>0</v>
      </c>
      <c r="EQ96" s="344" t="s">
        <v>419</v>
      </c>
      <c r="ER96" s="345" t="s">
        <v>420</v>
      </c>
      <c r="ES96" s="346" t="s">
        <v>155</v>
      </c>
      <c r="ET96" s="347">
        <v>5</v>
      </c>
      <c r="EU96" s="308">
        <v>150000</v>
      </c>
      <c r="EV96" s="309">
        <f t="shared" si="772"/>
        <v>750000</v>
      </c>
      <c r="EW96" s="264">
        <f t="shared" si="559"/>
        <v>1</v>
      </c>
      <c r="EX96" s="264">
        <f t="shared" si="560"/>
        <v>1</v>
      </c>
      <c r="EY96" s="264">
        <f t="shared" si="561"/>
        <v>1</v>
      </c>
      <c r="EZ96" s="264">
        <f t="shared" si="562"/>
        <v>1</v>
      </c>
      <c r="FA96" s="264">
        <f t="shared" si="773"/>
        <v>1</v>
      </c>
      <c r="FB96" s="264">
        <f t="shared" si="774"/>
        <v>1</v>
      </c>
      <c r="FC96" s="264">
        <f t="shared" si="775"/>
        <v>1</v>
      </c>
      <c r="FD96" s="257">
        <f t="shared" si="564"/>
        <v>750000</v>
      </c>
      <c r="FE96" s="258">
        <f t="shared" si="565"/>
        <v>0</v>
      </c>
      <c r="FH96" s="344" t="s">
        <v>419</v>
      </c>
      <c r="FI96" s="345" t="s">
        <v>420</v>
      </c>
      <c r="FJ96" s="346" t="s">
        <v>155</v>
      </c>
      <c r="FK96" s="347">
        <v>5</v>
      </c>
      <c r="FL96" s="308">
        <v>170000</v>
      </c>
      <c r="FM96" s="309">
        <f t="shared" si="776"/>
        <v>850000</v>
      </c>
      <c r="FN96" s="264">
        <f t="shared" si="566"/>
        <v>1</v>
      </c>
      <c r="FO96" s="264">
        <f t="shared" si="567"/>
        <v>1</v>
      </c>
      <c r="FP96" s="264">
        <f t="shared" si="568"/>
        <v>1</v>
      </c>
      <c r="FQ96" s="264">
        <f t="shared" si="569"/>
        <v>1</v>
      </c>
      <c r="FR96" s="264">
        <f t="shared" si="777"/>
        <v>1</v>
      </c>
      <c r="FS96" s="264">
        <f t="shared" si="778"/>
        <v>1</v>
      </c>
      <c r="FT96" s="264">
        <f t="shared" si="779"/>
        <v>1</v>
      </c>
      <c r="FU96" s="257">
        <f t="shared" si="571"/>
        <v>850000</v>
      </c>
      <c r="FV96" s="258">
        <f t="shared" si="572"/>
        <v>0</v>
      </c>
      <c r="FY96" s="344" t="s">
        <v>419</v>
      </c>
      <c r="FZ96" s="345" t="s">
        <v>420</v>
      </c>
      <c r="GA96" s="346" t="s">
        <v>155</v>
      </c>
      <c r="GB96" s="347">
        <v>5</v>
      </c>
      <c r="GC96" s="308">
        <v>100000</v>
      </c>
      <c r="GD96" s="309">
        <f t="shared" si="780"/>
        <v>500000</v>
      </c>
      <c r="GE96" s="264">
        <f t="shared" si="573"/>
        <v>1</v>
      </c>
      <c r="GF96" s="264">
        <f t="shared" si="574"/>
        <v>1</v>
      </c>
      <c r="GG96" s="264">
        <f t="shared" si="575"/>
        <v>1</v>
      </c>
      <c r="GH96" s="264">
        <f t="shared" si="576"/>
        <v>1</v>
      </c>
      <c r="GI96" s="264">
        <f t="shared" si="781"/>
        <v>1</v>
      </c>
      <c r="GJ96" s="264">
        <f t="shared" si="782"/>
        <v>1</v>
      </c>
      <c r="GK96" s="264">
        <f t="shared" si="783"/>
        <v>1</v>
      </c>
      <c r="GL96" s="257">
        <f t="shared" si="578"/>
        <v>500000</v>
      </c>
      <c r="GM96" s="258">
        <f t="shared" si="579"/>
        <v>0</v>
      </c>
      <c r="GP96" s="344" t="s">
        <v>419</v>
      </c>
      <c r="GQ96" s="345" t="s">
        <v>420</v>
      </c>
      <c r="GR96" s="346" t="s">
        <v>155</v>
      </c>
      <c r="GS96" s="347">
        <v>5</v>
      </c>
      <c r="GT96" s="308">
        <v>165000</v>
      </c>
      <c r="GU96" s="309">
        <f t="shared" si="784"/>
        <v>825000</v>
      </c>
      <c r="GV96" s="264">
        <f t="shared" si="580"/>
        <v>1</v>
      </c>
      <c r="GW96" s="264">
        <f t="shared" si="581"/>
        <v>1</v>
      </c>
      <c r="GX96" s="264">
        <f t="shared" si="582"/>
        <v>1</v>
      </c>
      <c r="GY96" s="264">
        <f t="shared" si="583"/>
        <v>1</v>
      </c>
      <c r="GZ96" s="264">
        <f t="shared" si="785"/>
        <v>1</v>
      </c>
      <c r="HA96" s="264">
        <f t="shared" si="786"/>
        <v>1</v>
      </c>
      <c r="HB96" s="264">
        <f t="shared" si="787"/>
        <v>1</v>
      </c>
      <c r="HC96" s="257">
        <f t="shared" si="585"/>
        <v>825000</v>
      </c>
      <c r="HD96" s="258">
        <f t="shared" si="586"/>
        <v>0</v>
      </c>
      <c r="HG96" s="344" t="s">
        <v>419</v>
      </c>
      <c r="HH96" s="345" t="s">
        <v>420</v>
      </c>
      <c r="HI96" s="346" t="s">
        <v>155</v>
      </c>
      <c r="HJ96" s="347">
        <v>5</v>
      </c>
      <c r="HK96" s="308">
        <v>59500</v>
      </c>
      <c r="HL96" s="309">
        <f t="shared" si="788"/>
        <v>297500</v>
      </c>
      <c r="HM96" s="264">
        <f t="shared" si="587"/>
        <v>1</v>
      </c>
      <c r="HN96" s="264">
        <f t="shared" si="588"/>
        <v>1</v>
      </c>
      <c r="HO96" s="264">
        <f t="shared" si="589"/>
        <v>1</v>
      </c>
      <c r="HP96" s="264">
        <f t="shared" si="590"/>
        <v>1</v>
      </c>
      <c r="HQ96" s="264">
        <f t="shared" si="789"/>
        <v>1</v>
      </c>
      <c r="HR96" s="264">
        <f t="shared" si="790"/>
        <v>1</v>
      </c>
      <c r="HS96" s="264">
        <f t="shared" si="791"/>
        <v>1</v>
      </c>
      <c r="HT96" s="257">
        <f t="shared" si="592"/>
        <v>297500</v>
      </c>
      <c r="HU96" s="258">
        <f t="shared" si="593"/>
        <v>0</v>
      </c>
    </row>
    <row r="97" spans="3:229" ht="42" customHeight="1" outlineLevel="2">
      <c r="C97" s="344" t="s">
        <v>421</v>
      </c>
      <c r="D97" s="345" t="s">
        <v>422</v>
      </c>
      <c r="E97" s="346" t="s">
        <v>155</v>
      </c>
      <c r="F97" s="347">
        <v>1</v>
      </c>
      <c r="G97" s="308">
        <v>0</v>
      </c>
      <c r="H97" s="309">
        <f t="shared" si="744"/>
        <v>0</v>
      </c>
      <c r="K97" s="344" t="s">
        <v>421</v>
      </c>
      <c r="L97" s="345" t="s">
        <v>422</v>
      </c>
      <c r="M97" s="346" t="s">
        <v>155</v>
      </c>
      <c r="N97" s="347">
        <v>1</v>
      </c>
      <c r="O97" s="308">
        <v>94200</v>
      </c>
      <c r="P97" s="310">
        <f t="shared" si="745"/>
        <v>94200</v>
      </c>
      <c r="Q97" s="180">
        <f t="shared" si="504"/>
        <v>1</v>
      </c>
      <c r="R97" s="180">
        <f t="shared" si="505"/>
        <v>1</v>
      </c>
      <c r="S97" s="180">
        <f t="shared" si="506"/>
        <v>1</v>
      </c>
      <c r="T97" s="180">
        <f t="shared" si="506"/>
        <v>1</v>
      </c>
      <c r="U97" s="264">
        <f t="shared" si="608"/>
        <v>1</v>
      </c>
      <c r="V97" s="264">
        <f t="shared" si="609"/>
        <v>1</v>
      </c>
      <c r="W97" s="264">
        <f t="shared" si="507"/>
        <v>1</v>
      </c>
      <c r="X97" s="257">
        <f t="shared" si="508"/>
        <v>94200</v>
      </c>
      <c r="Y97" s="258">
        <f t="shared" si="509"/>
        <v>0</v>
      </c>
      <c r="AB97" s="344" t="s">
        <v>421</v>
      </c>
      <c r="AC97" s="345" t="s">
        <v>422</v>
      </c>
      <c r="AD97" s="346" t="s">
        <v>155</v>
      </c>
      <c r="AE97" s="347">
        <v>1</v>
      </c>
      <c r="AF97" s="308">
        <v>225000</v>
      </c>
      <c r="AG97" s="309">
        <f t="shared" si="746"/>
        <v>225000</v>
      </c>
      <c r="AH97" s="264">
        <f t="shared" si="510"/>
        <v>1</v>
      </c>
      <c r="AI97" s="264">
        <f t="shared" si="511"/>
        <v>1</v>
      </c>
      <c r="AJ97" s="264">
        <f t="shared" si="512"/>
        <v>1</v>
      </c>
      <c r="AK97" s="264">
        <f t="shared" si="513"/>
        <v>1</v>
      </c>
      <c r="AL97" s="264">
        <f t="shared" si="747"/>
        <v>1</v>
      </c>
      <c r="AM97" s="264">
        <f t="shared" si="748"/>
        <v>1</v>
      </c>
      <c r="AN97" s="264">
        <f t="shared" si="613"/>
        <v>1</v>
      </c>
      <c r="AO97" s="257">
        <f t="shared" si="515"/>
        <v>225000</v>
      </c>
      <c r="AP97" s="258">
        <f t="shared" si="516"/>
        <v>0</v>
      </c>
      <c r="AS97" s="344" t="s">
        <v>421</v>
      </c>
      <c r="AT97" s="345" t="s">
        <v>422</v>
      </c>
      <c r="AU97" s="346" t="s">
        <v>155</v>
      </c>
      <c r="AV97" s="347">
        <v>1</v>
      </c>
      <c r="AW97" s="308">
        <v>87000</v>
      </c>
      <c r="AX97" s="309">
        <f t="shared" si="749"/>
        <v>87000</v>
      </c>
      <c r="AY97" s="264">
        <f t="shared" si="517"/>
        <v>1</v>
      </c>
      <c r="AZ97" s="264">
        <f t="shared" si="518"/>
        <v>1</v>
      </c>
      <c r="BA97" s="264">
        <f t="shared" si="519"/>
        <v>1</v>
      </c>
      <c r="BB97" s="264">
        <f t="shared" si="520"/>
        <v>1</v>
      </c>
      <c r="BC97" s="264">
        <f t="shared" si="750"/>
        <v>1</v>
      </c>
      <c r="BD97" s="264">
        <f t="shared" si="751"/>
        <v>1</v>
      </c>
      <c r="BE97" s="264">
        <f t="shared" si="617"/>
        <v>1</v>
      </c>
      <c r="BF97" s="257">
        <f t="shared" si="522"/>
        <v>87000</v>
      </c>
      <c r="BG97" s="258">
        <f t="shared" si="523"/>
        <v>0</v>
      </c>
      <c r="BJ97" s="344" t="s">
        <v>421</v>
      </c>
      <c r="BK97" s="345" t="s">
        <v>422</v>
      </c>
      <c r="BL97" s="346" t="s">
        <v>155</v>
      </c>
      <c r="BM97" s="347">
        <v>1</v>
      </c>
      <c r="BN97" s="308">
        <v>93022</v>
      </c>
      <c r="BO97" s="309">
        <f t="shared" si="752"/>
        <v>93022</v>
      </c>
      <c r="BP97" s="264">
        <f t="shared" si="524"/>
        <v>1</v>
      </c>
      <c r="BQ97" s="264">
        <f t="shared" si="525"/>
        <v>1</v>
      </c>
      <c r="BR97" s="264">
        <f t="shared" si="526"/>
        <v>1</v>
      </c>
      <c r="BS97" s="264">
        <f t="shared" si="527"/>
        <v>1</v>
      </c>
      <c r="BT97" s="264">
        <f t="shared" si="753"/>
        <v>1</v>
      </c>
      <c r="BU97" s="264">
        <f t="shared" si="754"/>
        <v>1</v>
      </c>
      <c r="BV97" s="264">
        <f t="shared" si="755"/>
        <v>1</v>
      </c>
      <c r="BW97" s="257">
        <f t="shared" si="529"/>
        <v>93022</v>
      </c>
      <c r="BX97" s="258">
        <f t="shared" si="530"/>
        <v>0</v>
      </c>
      <c r="CA97" s="344" t="s">
        <v>421</v>
      </c>
      <c r="CB97" s="345" t="s">
        <v>422</v>
      </c>
      <c r="CC97" s="346" t="s">
        <v>155</v>
      </c>
      <c r="CD97" s="347">
        <v>1</v>
      </c>
      <c r="CE97" s="308">
        <v>105860</v>
      </c>
      <c r="CF97" s="309">
        <f t="shared" si="756"/>
        <v>105860</v>
      </c>
      <c r="CG97" s="264">
        <f t="shared" si="531"/>
        <v>1</v>
      </c>
      <c r="CH97" s="264">
        <f t="shared" si="532"/>
        <v>1</v>
      </c>
      <c r="CI97" s="264">
        <f t="shared" si="533"/>
        <v>1</v>
      </c>
      <c r="CJ97" s="264">
        <f t="shared" si="534"/>
        <v>1</v>
      </c>
      <c r="CK97" s="264">
        <f t="shared" si="757"/>
        <v>1</v>
      </c>
      <c r="CL97" s="264">
        <f t="shared" si="758"/>
        <v>1</v>
      </c>
      <c r="CM97" s="264">
        <f t="shared" si="759"/>
        <v>1</v>
      </c>
      <c r="CN97" s="257">
        <f t="shared" si="536"/>
        <v>105860</v>
      </c>
      <c r="CO97" s="258">
        <f t="shared" si="537"/>
        <v>0</v>
      </c>
      <c r="CR97" s="344" t="s">
        <v>421</v>
      </c>
      <c r="CS97" s="345" t="s">
        <v>422</v>
      </c>
      <c r="CT97" s="346" t="s">
        <v>155</v>
      </c>
      <c r="CU97" s="347">
        <v>1</v>
      </c>
      <c r="CV97" s="308">
        <v>42000</v>
      </c>
      <c r="CW97" s="309">
        <f t="shared" si="760"/>
        <v>42000</v>
      </c>
      <c r="CX97" s="264">
        <f t="shared" si="538"/>
        <v>1</v>
      </c>
      <c r="CY97" s="264">
        <f t="shared" si="539"/>
        <v>1</v>
      </c>
      <c r="CZ97" s="264">
        <f t="shared" si="540"/>
        <v>1</v>
      </c>
      <c r="DA97" s="264">
        <f t="shared" si="541"/>
        <v>1</v>
      </c>
      <c r="DB97" s="264">
        <f t="shared" si="761"/>
        <v>1</v>
      </c>
      <c r="DC97" s="264">
        <f t="shared" si="762"/>
        <v>1</v>
      </c>
      <c r="DD97" s="264">
        <f t="shared" si="763"/>
        <v>1</v>
      </c>
      <c r="DE97" s="257">
        <f t="shared" si="543"/>
        <v>42000</v>
      </c>
      <c r="DF97" s="258">
        <f t="shared" si="544"/>
        <v>0</v>
      </c>
      <c r="DI97" s="344" t="s">
        <v>421</v>
      </c>
      <c r="DJ97" s="345" t="s">
        <v>422</v>
      </c>
      <c r="DK97" s="346" t="s">
        <v>155</v>
      </c>
      <c r="DL97" s="347">
        <v>1</v>
      </c>
      <c r="DM97" s="313">
        <v>235000</v>
      </c>
      <c r="DN97" s="314">
        <f t="shared" si="764"/>
        <v>235000</v>
      </c>
      <c r="DO97" s="264">
        <f t="shared" si="545"/>
        <v>1</v>
      </c>
      <c r="DP97" s="264">
        <f t="shared" si="546"/>
        <v>1</v>
      </c>
      <c r="DQ97" s="264">
        <f t="shared" si="547"/>
        <v>1</v>
      </c>
      <c r="DR97" s="264">
        <f t="shared" si="548"/>
        <v>1</v>
      </c>
      <c r="DS97" s="264">
        <f t="shared" si="765"/>
        <v>1</v>
      </c>
      <c r="DT97" s="264">
        <f t="shared" si="766"/>
        <v>1</v>
      </c>
      <c r="DU97" s="264">
        <f t="shared" si="767"/>
        <v>1</v>
      </c>
      <c r="DV97" s="257">
        <f t="shared" si="550"/>
        <v>235000</v>
      </c>
      <c r="DW97" s="258">
        <f t="shared" si="551"/>
        <v>0</v>
      </c>
      <c r="DZ97" s="344" t="s">
        <v>421</v>
      </c>
      <c r="EA97" s="345" t="s">
        <v>422</v>
      </c>
      <c r="EB97" s="346" t="s">
        <v>155</v>
      </c>
      <c r="EC97" s="347">
        <v>1</v>
      </c>
      <c r="ED97" s="308">
        <v>120000</v>
      </c>
      <c r="EE97" s="309">
        <f t="shared" si="768"/>
        <v>120000</v>
      </c>
      <c r="EF97" s="264">
        <f t="shared" si="552"/>
        <v>1</v>
      </c>
      <c r="EG97" s="264">
        <f t="shared" si="553"/>
        <v>1</v>
      </c>
      <c r="EH97" s="264">
        <f t="shared" si="554"/>
        <v>1</v>
      </c>
      <c r="EI97" s="264">
        <f t="shared" si="555"/>
        <v>1</v>
      </c>
      <c r="EJ97" s="264">
        <f t="shared" si="769"/>
        <v>1</v>
      </c>
      <c r="EK97" s="264">
        <f t="shared" si="770"/>
        <v>1</v>
      </c>
      <c r="EL97" s="264">
        <f t="shared" si="771"/>
        <v>1</v>
      </c>
      <c r="EM97" s="257">
        <f t="shared" si="557"/>
        <v>120000</v>
      </c>
      <c r="EN97" s="258">
        <f t="shared" si="558"/>
        <v>0</v>
      </c>
      <c r="EQ97" s="344" t="s">
        <v>421</v>
      </c>
      <c r="ER97" s="345" t="s">
        <v>422</v>
      </c>
      <c r="ES97" s="346" t="s">
        <v>155</v>
      </c>
      <c r="ET97" s="347">
        <v>1</v>
      </c>
      <c r="EU97" s="308">
        <v>196000</v>
      </c>
      <c r="EV97" s="309">
        <f t="shared" si="772"/>
        <v>196000</v>
      </c>
      <c r="EW97" s="264">
        <f t="shared" si="559"/>
        <v>1</v>
      </c>
      <c r="EX97" s="264">
        <f t="shared" si="560"/>
        <v>1</v>
      </c>
      <c r="EY97" s="264">
        <f t="shared" si="561"/>
        <v>1</v>
      </c>
      <c r="EZ97" s="264">
        <f t="shared" si="562"/>
        <v>1</v>
      </c>
      <c r="FA97" s="264">
        <f t="shared" si="773"/>
        <v>1</v>
      </c>
      <c r="FB97" s="264">
        <f t="shared" si="774"/>
        <v>1</v>
      </c>
      <c r="FC97" s="264">
        <f t="shared" si="775"/>
        <v>1</v>
      </c>
      <c r="FD97" s="257">
        <f t="shared" si="564"/>
        <v>196000</v>
      </c>
      <c r="FE97" s="258">
        <f t="shared" si="565"/>
        <v>0</v>
      </c>
      <c r="FH97" s="344" t="s">
        <v>421</v>
      </c>
      <c r="FI97" s="345" t="s">
        <v>422</v>
      </c>
      <c r="FJ97" s="346" t="s">
        <v>155</v>
      </c>
      <c r="FK97" s="347">
        <v>1</v>
      </c>
      <c r="FL97" s="308">
        <v>190000</v>
      </c>
      <c r="FM97" s="309">
        <f t="shared" si="776"/>
        <v>190000</v>
      </c>
      <c r="FN97" s="264">
        <f t="shared" si="566"/>
        <v>1</v>
      </c>
      <c r="FO97" s="264">
        <f t="shared" si="567"/>
        <v>1</v>
      </c>
      <c r="FP97" s="264">
        <f t="shared" si="568"/>
        <v>1</v>
      </c>
      <c r="FQ97" s="264">
        <f t="shared" si="569"/>
        <v>1</v>
      </c>
      <c r="FR97" s="264">
        <f t="shared" si="777"/>
        <v>1</v>
      </c>
      <c r="FS97" s="264">
        <f t="shared" si="778"/>
        <v>1</v>
      </c>
      <c r="FT97" s="264">
        <f t="shared" si="779"/>
        <v>1</v>
      </c>
      <c r="FU97" s="257">
        <f t="shared" si="571"/>
        <v>190000</v>
      </c>
      <c r="FV97" s="258">
        <f t="shared" si="572"/>
        <v>0</v>
      </c>
      <c r="FY97" s="344" t="s">
        <v>421</v>
      </c>
      <c r="FZ97" s="345" t="s">
        <v>422</v>
      </c>
      <c r="GA97" s="346" t="s">
        <v>155</v>
      </c>
      <c r="GB97" s="347">
        <v>1</v>
      </c>
      <c r="GC97" s="308">
        <v>87000</v>
      </c>
      <c r="GD97" s="309">
        <f t="shared" si="780"/>
        <v>87000</v>
      </c>
      <c r="GE97" s="264">
        <f t="shared" si="573"/>
        <v>1</v>
      </c>
      <c r="GF97" s="264">
        <f t="shared" si="574"/>
        <v>1</v>
      </c>
      <c r="GG97" s="264">
        <f t="shared" si="575"/>
        <v>1</v>
      </c>
      <c r="GH97" s="264">
        <f t="shared" si="576"/>
        <v>1</v>
      </c>
      <c r="GI97" s="264">
        <f t="shared" si="781"/>
        <v>1</v>
      </c>
      <c r="GJ97" s="264">
        <f t="shared" si="782"/>
        <v>1</v>
      </c>
      <c r="GK97" s="264">
        <f t="shared" si="783"/>
        <v>1</v>
      </c>
      <c r="GL97" s="257">
        <f t="shared" si="578"/>
        <v>87000</v>
      </c>
      <c r="GM97" s="258">
        <f t="shared" si="579"/>
        <v>0</v>
      </c>
      <c r="GP97" s="344" t="s">
        <v>421</v>
      </c>
      <c r="GQ97" s="345" t="s">
        <v>422</v>
      </c>
      <c r="GR97" s="346" t="s">
        <v>155</v>
      </c>
      <c r="GS97" s="347">
        <v>1</v>
      </c>
      <c r="GT97" s="308">
        <v>185000</v>
      </c>
      <c r="GU97" s="309">
        <f t="shared" si="784"/>
        <v>185000</v>
      </c>
      <c r="GV97" s="264">
        <f t="shared" si="580"/>
        <v>1</v>
      </c>
      <c r="GW97" s="264">
        <f t="shared" si="581"/>
        <v>1</v>
      </c>
      <c r="GX97" s="264">
        <f t="shared" si="582"/>
        <v>1</v>
      </c>
      <c r="GY97" s="264">
        <f t="shared" si="583"/>
        <v>1</v>
      </c>
      <c r="GZ97" s="264">
        <f t="shared" si="785"/>
        <v>1</v>
      </c>
      <c r="HA97" s="264">
        <f t="shared" si="786"/>
        <v>1</v>
      </c>
      <c r="HB97" s="264">
        <f t="shared" si="787"/>
        <v>1</v>
      </c>
      <c r="HC97" s="257">
        <f t="shared" si="585"/>
        <v>185000</v>
      </c>
      <c r="HD97" s="258">
        <f t="shared" si="586"/>
        <v>0</v>
      </c>
      <c r="HG97" s="344" t="s">
        <v>421</v>
      </c>
      <c r="HH97" s="345" t="s">
        <v>422</v>
      </c>
      <c r="HI97" s="346" t="s">
        <v>155</v>
      </c>
      <c r="HJ97" s="347">
        <v>1</v>
      </c>
      <c r="HK97" s="308">
        <v>71400</v>
      </c>
      <c r="HL97" s="309">
        <f t="shared" si="788"/>
        <v>71400</v>
      </c>
      <c r="HM97" s="264">
        <f t="shared" si="587"/>
        <v>1</v>
      </c>
      <c r="HN97" s="264">
        <f t="shared" si="588"/>
        <v>1</v>
      </c>
      <c r="HO97" s="264">
        <f t="shared" si="589"/>
        <v>1</v>
      </c>
      <c r="HP97" s="264">
        <f t="shared" si="590"/>
        <v>1</v>
      </c>
      <c r="HQ97" s="264">
        <f t="shared" si="789"/>
        <v>1</v>
      </c>
      <c r="HR97" s="264">
        <f t="shared" si="790"/>
        <v>1</v>
      </c>
      <c r="HS97" s="264">
        <f t="shared" si="791"/>
        <v>1</v>
      </c>
      <c r="HT97" s="257">
        <f t="shared" si="592"/>
        <v>71400</v>
      </c>
      <c r="HU97" s="258">
        <f t="shared" si="593"/>
        <v>0</v>
      </c>
    </row>
    <row r="98" spans="3:229" ht="42" customHeight="1" outlineLevel="2">
      <c r="C98" s="344" t="s">
        <v>423</v>
      </c>
      <c r="D98" s="345" t="s">
        <v>424</v>
      </c>
      <c r="E98" s="346" t="s">
        <v>155</v>
      </c>
      <c r="F98" s="347">
        <v>4</v>
      </c>
      <c r="G98" s="308">
        <v>0</v>
      </c>
      <c r="H98" s="309">
        <f t="shared" si="744"/>
        <v>0</v>
      </c>
      <c r="K98" s="344" t="s">
        <v>423</v>
      </c>
      <c r="L98" s="345" t="s">
        <v>424</v>
      </c>
      <c r="M98" s="346" t="s">
        <v>155</v>
      </c>
      <c r="N98" s="347">
        <v>4</v>
      </c>
      <c r="O98" s="308">
        <v>40500</v>
      </c>
      <c r="P98" s="310">
        <f t="shared" si="745"/>
        <v>162000</v>
      </c>
      <c r="Q98" s="180">
        <f t="shared" si="504"/>
        <v>1</v>
      </c>
      <c r="R98" s="180">
        <f t="shared" si="505"/>
        <v>1</v>
      </c>
      <c r="S98" s="180">
        <f t="shared" si="506"/>
        <v>1</v>
      </c>
      <c r="T98" s="180">
        <f t="shared" si="506"/>
        <v>1</v>
      </c>
      <c r="U98" s="264">
        <f t="shared" si="608"/>
        <v>1</v>
      </c>
      <c r="V98" s="264">
        <f t="shared" si="609"/>
        <v>1</v>
      </c>
      <c r="W98" s="264">
        <f t="shared" si="507"/>
        <v>1</v>
      </c>
      <c r="X98" s="257">
        <f t="shared" si="508"/>
        <v>162000</v>
      </c>
      <c r="Y98" s="258">
        <f t="shared" si="509"/>
        <v>0</v>
      </c>
      <c r="AB98" s="344" t="s">
        <v>423</v>
      </c>
      <c r="AC98" s="345" t="s">
        <v>424</v>
      </c>
      <c r="AD98" s="346" t="s">
        <v>155</v>
      </c>
      <c r="AE98" s="347">
        <v>4</v>
      </c>
      <c r="AF98" s="308">
        <v>140000</v>
      </c>
      <c r="AG98" s="309">
        <f t="shared" si="746"/>
        <v>560000</v>
      </c>
      <c r="AH98" s="264">
        <f t="shared" si="510"/>
        <v>1</v>
      </c>
      <c r="AI98" s="264">
        <f t="shared" si="511"/>
        <v>1</v>
      </c>
      <c r="AJ98" s="264">
        <f t="shared" si="512"/>
        <v>1</v>
      </c>
      <c r="AK98" s="264">
        <f t="shared" si="513"/>
        <v>1</v>
      </c>
      <c r="AL98" s="264">
        <f t="shared" si="747"/>
        <v>1</v>
      </c>
      <c r="AM98" s="264">
        <f t="shared" si="748"/>
        <v>1</v>
      </c>
      <c r="AN98" s="264">
        <f t="shared" si="613"/>
        <v>1</v>
      </c>
      <c r="AO98" s="257">
        <f t="shared" si="515"/>
        <v>560000</v>
      </c>
      <c r="AP98" s="258">
        <f t="shared" si="516"/>
        <v>0</v>
      </c>
      <c r="AS98" s="344" t="s">
        <v>423</v>
      </c>
      <c r="AT98" s="345" t="s">
        <v>424</v>
      </c>
      <c r="AU98" s="346" t="s">
        <v>155</v>
      </c>
      <c r="AV98" s="347">
        <v>4</v>
      </c>
      <c r="AW98" s="308">
        <v>87000</v>
      </c>
      <c r="AX98" s="309">
        <f t="shared" si="749"/>
        <v>348000</v>
      </c>
      <c r="AY98" s="264">
        <f t="shared" si="517"/>
        <v>1</v>
      </c>
      <c r="AZ98" s="264">
        <f t="shared" si="518"/>
        <v>1</v>
      </c>
      <c r="BA98" s="264">
        <f t="shared" si="519"/>
        <v>1</v>
      </c>
      <c r="BB98" s="264">
        <f t="shared" si="520"/>
        <v>1</v>
      </c>
      <c r="BC98" s="264">
        <f t="shared" si="750"/>
        <v>1</v>
      </c>
      <c r="BD98" s="264">
        <f t="shared" si="751"/>
        <v>1</v>
      </c>
      <c r="BE98" s="264">
        <f t="shared" si="617"/>
        <v>1</v>
      </c>
      <c r="BF98" s="257">
        <f t="shared" si="522"/>
        <v>348000</v>
      </c>
      <c r="BG98" s="258">
        <f t="shared" si="523"/>
        <v>0</v>
      </c>
      <c r="BJ98" s="344" t="s">
        <v>423</v>
      </c>
      <c r="BK98" s="345" t="s">
        <v>424</v>
      </c>
      <c r="BL98" s="346" t="s">
        <v>155</v>
      </c>
      <c r="BM98" s="347">
        <v>4</v>
      </c>
      <c r="BN98" s="308">
        <v>39963</v>
      </c>
      <c r="BO98" s="309">
        <f t="shared" si="752"/>
        <v>159852</v>
      </c>
      <c r="BP98" s="264">
        <f t="shared" si="524"/>
        <v>1</v>
      </c>
      <c r="BQ98" s="264">
        <f t="shared" si="525"/>
        <v>1</v>
      </c>
      <c r="BR98" s="264">
        <f t="shared" si="526"/>
        <v>1</v>
      </c>
      <c r="BS98" s="264">
        <f t="shared" si="527"/>
        <v>1</v>
      </c>
      <c r="BT98" s="264">
        <f t="shared" si="753"/>
        <v>1</v>
      </c>
      <c r="BU98" s="264">
        <f t="shared" si="754"/>
        <v>1</v>
      </c>
      <c r="BV98" s="264">
        <f t="shared" si="755"/>
        <v>1</v>
      </c>
      <c r="BW98" s="257">
        <f t="shared" si="529"/>
        <v>159852</v>
      </c>
      <c r="BX98" s="258">
        <f t="shared" si="530"/>
        <v>0</v>
      </c>
      <c r="CA98" s="344" t="s">
        <v>423</v>
      </c>
      <c r="CB98" s="345" t="s">
        <v>424</v>
      </c>
      <c r="CC98" s="346" t="s">
        <v>155</v>
      </c>
      <c r="CD98" s="347">
        <v>4</v>
      </c>
      <c r="CE98" s="308">
        <v>105860</v>
      </c>
      <c r="CF98" s="309">
        <f t="shared" si="756"/>
        <v>423440</v>
      </c>
      <c r="CG98" s="264">
        <f t="shared" si="531"/>
        <v>1</v>
      </c>
      <c r="CH98" s="264">
        <f t="shared" si="532"/>
        <v>1</v>
      </c>
      <c r="CI98" s="264">
        <f t="shared" si="533"/>
        <v>1</v>
      </c>
      <c r="CJ98" s="264">
        <f t="shared" si="534"/>
        <v>1</v>
      </c>
      <c r="CK98" s="264">
        <f t="shared" si="757"/>
        <v>1</v>
      </c>
      <c r="CL98" s="264">
        <f t="shared" si="758"/>
        <v>1</v>
      </c>
      <c r="CM98" s="264">
        <f t="shared" si="759"/>
        <v>1</v>
      </c>
      <c r="CN98" s="257">
        <f t="shared" si="536"/>
        <v>423440</v>
      </c>
      <c r="CO98" s="258">
        <f t="shared" si="537"/>
        <v>0</v>
      </c>
      <c r="CR98" s="344" t="s">
        <v>423</v>
      </c>
      <c r="CS98" s="345" t="s">
        <v>424</v>
      </c>
      <c r="CT98" s="346" t="s">
        <v>155</v>
      </c>
      <c r="CU98" s="347">
        <v>4</v>
      </c>
      <c r="CV98" s="308">
        <v>42000</v>
      </c>
      <c r="CW98" s="309">
        <f t="shared" si="760"/>
        <v>168000</v>
      </c>
      <c r="CX98" s="264">
        <f t="shared" si="538"/>
        <v>1</v>
      </c>
      <c r="CY98" s="264">
        <f t="shared" si="539"/>
        <v>1</v>
      </c>
      <c r="CZ98" s="264">
        <f t="shared" si="540"/>
        <v>1</v>
      </c>
      <c r="DA98" s="264">
        <f t="shared" si="541"/>
        <v>1</v>
      </c>
      <c r="DB98" s="264">
        <f t="shared" si="761"/>
        <v>1</v>
      </c>
      <c r="DC98" s="264">
        <f t="shared" si="762"/>
        <v>1</v>
      </c>
      <c r="DD98" s="264">
        <f t="shared" si="763"/>
        <v>1</v>
      </c>
      <c r="DE98" s="257">
        <f t="shared" si="543"/>
        <v>168000</v>
      </c>
      <c r="DF98" s="258">
        <f t="shared" si="544"/>
        <v>0</v>
      </c>
      <c r="DI98" s="344" t="s">
        <v>423</v>
      </c>
      <c r="DJ98" s="345" t="s">
        <v>424</v>
      </c>
      <c r="DK98" s="346" t="s">
        <v>155</v>
      </c>
      <c r="DL98" s="347">
        <v>4</v>
      </c>
      <c r="DM98" s="313">
        <v>91000</v>
      </c>
      <c r="DN98" s="314">
        <f t="shared" si="764"/>
        <v>364000</v>
      </c>
      <c r="DO98" s="264">
        <f t="shared" si="545"/>
        <v>1</v>
      </c>
      <c r="DP98" s="264">
        <f t="shared" si="546"/>
        <v>1</v>
      </c>
      <c r="DQ98" s="264">
        <f t="shared" si="547"/>
        <v>1</v>
      </c>
      <c r="DR98" s="264">
        <f t="shared" si="548"/>
        <v>1</v>
      </c>
      <c r="DS98" s="264">
        <f t="shared" si="765"/>
        <v>1</v>
      </c>
      <c r="DT98" s="264">
        <f t="shared" si="766"/>
        <v>1</v>
      </c>
      <c r="DU98" s="264">
        <f t="shared" si="767"/>
        <v>1</v>
      </c>
      <c r="DV98" s="257">
        <f t="shared" si="550"/>
        <v>364000</v>
      </c>
      <c r="DW98" s="258">
        <f t="shared" si="551"/>
        <v>0</v>
      </c>
      <c r="DZ98" s="344" t="s">
        <v>423</v>
      </c>
      <c r="EA98" s="345" t="s">
        <v>424</v>
      </c>
      <c r="EB98" s="346" t="s">
        <v>155</v>
      </c>
      <c r="EC98" s="347">
        <v>4</v>
      </c>
      <c r="ED98" s="308">
        <v>90000</v>
      </c>
      <c r="EE98" s="309">
        <f t="shared" si="768"/>
        <v>360000</v>
      </c>
      <c r="EF98" s="264">
        <f t="shared" si="552"/>
        <v>1</v>
      </c>
      <c r="EG98" s="264">
        <f t="shared" si="553"/>
        <v>1</v>
      </c>
      <c r="EH98" s="264">
        <f t="shared" si="554"/>
        <v>1</v>
      </c>
      <c r="EI98" s="264">
        <f t="shared" si="555"/>
        <v>1</v>
      </c>
      <c r="EJ98" s="264">
        <f t="shared" si="769"/>
        <v>1</v>
      </c>
      <c r="EK98" s="264">
        <f t="shared" si="770"/>
        <v>1</v>
      </c>
      <c r="EL98" s="264">
        <f t="shared" si="771"/>
        <v>1</v>
      </c>
      <c r="EM98" s="257">
        <f t="shared" si="557"/>
        <v>360000</v>
      </c>
      <c r="EN98" s="258">
        <f t="shared" si="558"/>
        <v>0</v>
      </c>
      <c r="EQ98" s="344" t="s">
        <v>423</v>
      </c>
      <c r="ER98" s="345" t="s">
        <v>424</v>
      </c>
      <c r="ES98" s="346" t="s">
        <v>155</v>
      </c>
      <c r="ET98" s="347">
        <v>4</v>
      </c>
      <c r="EU98" s="308">
        <v>49000</v>
      </c>
      <c r="EV98" s="309">
        <f t="shared" si="772"/>
        <v>196000</v>
      </c>
      <c r="EW98" s="264">
        <f t="shared" si="559"/>
        <v>1</v>
      </c>
      <c r="EX98" s="264">
        <f t="shared" si="560"/>
        <v>1</v>
      </c>
      <c r="EY98" s="264">
        <f t="shared" si="561"/>
        <v>1</v>
      </c>
      <c r="EZ98" s="264">
        <f t="shared" si="562"/>
        <v>1</v>
      </c>
      <c r="FA98" s="264">
        <f t="shared" si="773"/>
        <v>1</v>
      </c>
      <c r="FB98" s="264">
        <f t="shared" si="774"/>
        <v>1</v>
      </c>
      <c r="FC98" s="264">
        <f t="shared" si="775"/>
        <v>1</v>
      </c>
      <c r="FD98" s="257">
        <f t="shared" si="564"/>
        <v>196000</v>
      </c>
      <c r="FE98" s="258">
        <f t="shared" si="565"/>
        <v>0</v>
      </c>
      <c r="FH98" s="344" t="s">
        <v>423</v>
      </c>
      <c r="FI98" s="345" t="s">
        <v>424</v>
      </c>
      <c r="FJ98" s="346" t="s">
        <v>155</v>
      </c>
      <c r="FK98" s="347">
        <v>4</v>
      </c>
      <c r="FL98" s="308">
        <v>50000</v>
      </c>
      <c r="FM98" s="309">
        <f t="shared" si="776"/>
        <v>200000</v>
      </c>
      <c r="FN98" s="264">
        <f t="shared" si="566"/>
        <v>1</v>
      </c>
      <c r="FO98" s="264">
        <f t="shared" si="567"/>
        <v>1</v>
      </c>
      <c r="FP98" s="264">
        <f t="shared" si="568"/>
        <v>1</v>
      </c>
      <c r="FQ98" s="264">
        <f t="shared" si="569"/>
        <v>1</v>
      </c>
      <c r="FR98" s="264">
        <f t="shared" si="777"/>
        <v>1</v>
      </c>
      <c r="FS98" s="264">
        <f t="shared" si="778"/>
        <v>1</v>
      </c>
      <c r="FT98" s="264">
        <f t="shared" si="779"/>
        <v>1</v>
      </c>
      <c r="FU98" s="257">
        <f t="shared" si="571"/>
        <v>200000</v>
      </c>
      <c r="FV98" s="258">
        <f t="shared" si="572"/>
        <v>0</v>
      </c>
      <c r="FY98" s="344" t="s">
        <v>423</v>
      </c>
      <c r="FZ98" s="345" t="s">
        <v>424</v>
      </c>
      <c r="GA98" s="346" t="s">
        <v>155</v>
      </c>
      <c r="GB98" s="347">
        <v>4</v>
      </c>
      <c r="GC98" s="308">
        <v>88000</v>
      </c>
      <c r="GD98" s="309">
        <f t="shared" si="780"/>
        <v>352000</v>
      </c>
      <c r="GE98" s="264">
        <f t="shared" si="573"/>
        <v>1</v>
      </c>
      <c r="GF98" s="264">
        <f t="shared" si="574"/>
        <v>1</v>
      </c>
      <c r="GG98" s="264">
        <f t="shared" si="575"/>
        <v>1</v>
      </c>
      <c r="GH98" s="264">
        <f t="shared" si="576"/>
        <v>1</v>
      </c>
      <c r="GI98" s="264">
        <f t="shared" si="781"/>
        <v>1</v>
      </c>
      <c r="GJ98" s="264">
        <f t="shared" si="782"/>
        <v>1</v>
      </c>
      <c r="GK98" s="264">
        <f t="shared" si="783"/>
        <v>1</v>
      </c>
      <c r="GL98" s="257">
        <f t="shared" si="578"/>
        <v>352000</v>
      </c>
      <c r="GM98" s="258">
        <f t="shared" si="579"/>
        <v>0</v>
      </c>
      <c r="GP98" s="344" t="s">
        <v>423</v>
      </c>
      <c r="GQ98" s="345" t="s">
        <v>424</v>
      </c>
      <c r="GR98" s="346" t="s">
        <v>155</v>
      </c>
      <c r="GS98" s="347">
        <v>4</v>
      </c>
      <c r="GT98" s="308">
        <v>48500</v>
      </c>
      <c r="GU98" s="309">
        <f t="shared" si="784"/>
        <v>194000</v>
      </c>
      <c r="GV98" s="264">
        <f t="shared" si="580"/>
        <v>1</v>
      </c>
      <c r="GW98" s="264">
        <f t="shared" si="581"/>
        <v>1</v>
      </c>
      <c r="GX98" s="264">
        <f t="shared" si="582"/>
        <v>1</v>
      </c>
      <c r="GY98" s="264">
        <f t="shared" si="583"/>
        <v>1</v>
      </c>
      <c r="GZ98" s="264">
        <f t="shared" si="785"/>
        <v>1</v>
      </c>
      <c r="HA98" s="264">
        <f t="shared" si="786"/>
        <v>1</v>
      </c>
      <c r="HB98" s="264">
        <f t="shared" si="787"/>
        <v>1</v>
      </c>
      <c r="HC98" s="257">
        <f t="shared" si="585"/>
        <v>194000</v>
      </c>
      <c r="HD98" s="258">
        <f t="shared" si="586"/>
        <v>0</v>
      </c>
      <c r="HG98" s="344" t="s">
        <v>423</v>
      </c>
      <c r="HH98" s="345" t="s">
        <v>424</v>
      </c>
      <c r="HI98" s="346" t="s">
        <v>155</v>
      </c>
      <c r="HJ98" s="347">
        <v>4</v>
      </c>
      <c r="HK98" s="308">
        <v>65800</v>
      </c>
      <c r="HL98" s="309">
        <f t="shared" si="788"/>
        <v>263200</v>
      </c>
      <c r="HM98" s="264">
        <f t="shared" si="587"/>
        <v>1</v>
      </c>
      <c r="HN98" s="264">
        <f t="shared" si="588"/>
        <v>1</v>
      </c>
      <c r="HO98" s="264">
        <f t="shared" si="589"/>
        <v>1</v>
      </c>
      <c r="HP98" s="264">
        <f t="shared" si="590"/>
        <v>1</v>
      </c>
      <c r="HQ98" s="264">
        <f t="shared" si="789"/>
        <v>1</v>
      </c>
      <c r="HR98" s="264">
        <f t="shared" si="790"/>
        <v>1</v>
      </c>
      <c r="HS98" s="264">
        <f t="shared" si="791"/>
        <v>1</v>
      </c>
      <c r="HT98" s="257">
        <f t="shared" si="592"/>
        <v>263200</v>
      </c>
      <c r="HU98" s="258">
        <f t="shared" si="593"/>
        <v>0</v>
      </c>
    </row>
    <row r="99" spans="3:229" ht="42" customHeight="1" outlineLevel="2">
      <c r="C99" s="344" t="s">
        <v>425</v>
      </c>
      <c r="D99" s="345" t="s">
        <v>426</v>
      </c>
      <c r="E99" s="346" t="s">
        <v>155</v>
      </c>
      <c r="F99" s="347">
        <v>6</v>
      </c>
      <c r="G99" s="308">
        <v>0</v>
      </c>
      <c r="H99" s="309">
        <f t="shared" si="744"/>
        <v>0</v>
      </c>
      <c r="K99" s="344" t="s">
        <v>425</v>
      </c>
      <c r="L99" s="345" t="s">
        <v>426</v>
      </c>
      <c r="M99" s="346" t="s">
        <v>155</v>
      </c>
      <c r="N99" s="347">
        <v>6</v>
      </c>
      <c r="O99" s="308">
        <v>40900</v>
      </c>
      <c r="P99" s="310">
        <f t="shared" si="745"/>
        <v>245400</v>
      </c>
      <c r="Q99" s="180">
        <f t="shared" si="504"/>
        <v>1</v>
      </c>
      <c r="R99" s="180">
        <f t="shared" si="505"/>
        <v>1</v>
      </c>
      <c r="S99" s="180">
        <f t="shared" si="506"/>
        <v>1</v>
      </c>
      <c r="T99" s="180">
        <f t="shared" si="506"/>
        <v>1</v>
      </c>
      <c r="U99" s="264">
        <f t="shared" si="608"/>
        <v>1</v>
      </c>
      <c r="V99" s="264">
        <f t="shared" si="609"/>
        <v>1</v>
      </c>
      <c r="W99" s="264">
        <f t="shared" si="507"/>
        <v>1</v>
      </c>
      <c r="X99" s="257">
        <f t="shared" si="508"/>
        <v>245400</v>
      </c>
      <c r="Y99" s="258">
        <f t="shared" si="509"/>
        <v>0</v>
      </c>
      <c r="AB99" s="344" t="s">
        <v>425</v>
      </c>
      <c r="AC99" s="345" t="s">
        <v>426</v>
      </c>
      <c r="AD99" s="346" t="s">
        <v>155</v>
      </c>
      <c r="AE99" s="347">
        <v>6</v>
      </c>
      <c r="AF99" s="308">
        <v>160000</v>
      </c>
      <c r="AG99" s="309">
        <f t="shared" si="746"/>
        <v>960000</v>
      </c>
      <c r="AH99" s="264">
        <f t="shared" si="510"/>
        <v>1</v>
      </c>
      <c r="AI99" s="264">
        <f t="shared" si="511"/>
        <v>1</v>
      </c>
      <c r="AJ99" s="264">
        <f t="shared" si="512"/>
        <v>1</v>
      </c>
      <c r="AK99" s="264">
        <f t="shared" si="513"/>
        <v>1</v>
      </c>
      <c r="AL99" s="264">
        <f t="shared" si="747"/>
        <v>1</v>
      </c>
      <c r="AM99" s="264">
        <f t="shared" si="748"/>
        <v>1</v>
      </c>
      <c r="AN99" s="264">
        <f t="shared" si="613"/>
        <v>1</v>
      </c>
      <c r="AO99" s="257">
        <f t="shared" si="515"/>
        <v>960000</v>
      </c>
      <c r="AP99" s="258">
        <f t="shared" si="516"/>
        <v>0</v>
      </c>
      <c r="AS99" s="344" t="s">
        <v>425</v>
      </c>
      <c r="AT99" s="345" t="s">
        <v>426</v>
      </c>
      <c r="AU99" s="346" t="s">
        <v>155</v>
      </c>
      <c r="AV99" s="347">
        <v>6</v>
      </c>
      <c r="AW99" s="308">
        <v>87000</v>
      </c>
      <c r="AX99" s="309">
        <f t="shared" si="749"/>
        <v>522000</v>
      </c>
      <c r="AY99" s="264">
        <f t="shared" si="517"/>
        <v>1</v>
      </c>
      <c r="AZ99" s="264">
        <f t="shared" si="518"/>
        <v>1</v>
      </c>
      <c r="BA99" s="264">
        <f t="shared" si="519"/>
        <v>1</v>
      </c>
      <c r="BB99" s="264">
        <f t="shared" si="520"/>
        <v>1</v>
      </c>
      <c r="BC99" s="264">
        <f t="shared" si="750"/>
        <v>1</v>
      </c>
      <c r="BD99" s="264">
        <f t="shared" si="751"/>
        <v>1</v>
      </c>
      <c r="BE99" s="264">
        <f t="shared" si="617"/>
        <v>1</v>
      </c>
      <c r="BF99" s="257">
        <f t="shared" si="522"/>
        <v>522000</v>
      </c>
      <c r="BG99" s="258">
        <f t="shared" si="523"/>
        <v>0</v>
      </c>
      <c r="BJ99" s="344" t="s">
        <v>425</v>
      </c>
      <c r="BK99" s="345" t="s">
        <v>426</v>
      </c>
      <c r="BL99" s="346" t="s">
        <v>155</v>
      </c>
      <c r="BM99" s="347">
        <v>6</v>
      </c>
      <c r="BN99" s="308">
        <v>40342</v>
      </c>
      <c r="BO99" s="309">
        <f t="shared" si="752"/>
        <v>242052</v>
      </c>
      <c r="BP99" s="264">
        <f t="shared" si="524"/>
        <v>1</v>
      </c>
      <c r="BQ99" s="264">
        <f t="shared" si="525"/>
        <v>1</v>
      </c>
      <c r="BR99" s="264">
        <f t="shared" si="526"/>
        <v>1</v>
      </c>
      <c r="BS99" s="264">
        <f t="shared" si="527"/>
        <v>1</v>
      </c>
      <c r="BT99" s="264">
        <f t="shared" si="753"/>
        <v>1</v>
      </c>
      <c r="BU99" s="264">
        <f t="shared" si="754"/>
        <v>1</v>
      </c>
      <c r="BV99" s="264">
        <f t="shared" si="755"/>
        <v>1</v>
      </c>
      <c r="BW99" s="257">
        <f t="shared" si="529"/>
        <v>242052</v>
      </c>
      <c r="BX99" s="258">
        <f t="shared" si="530"/>
        <v>0</v>
      </c>
      <c r="CA99" s="344" t="s">
        <v>425</v>
      </c>
      <c r="CB99" s="345" t="s">
        <v>426</v>
      </c>
      <c r="CC99" s="346" t="s">
        <v>155</v>
      </c>
      <c r="CD99" s="347">
        <v>6</v>
      </c>
      <c r="CE99" s="308">
        <v>105860</v>
      </c>
      <c r="CF99" s="309">
        <f t="shared" si="756"/>
        <v>635160</v>
      </c>
      <c r="CG99" s="264">
        <f t="shared" si="531"/>
        <v>1</v>
      </c>
      <c r="CH99" s="264">
        <f t="shared" si="532"/>
        <v>1</v>
      </c>
      <c r="CI99" s="264">
        <f t="shared" si="533"/>
        <v>1</v>
      </c>
      <c r="CJ99" s="264">
        <f t="shared" si="534"/>
        <v>1</v>
      </c>
      <c r="CK99" s="264">
        <f t="shared" si="757"/>
        <v>1</v>
      </c>
      <c r="CL99" s="264">
        <f t="shared" si="758"/>
        <v>1</v>
      </c>
      <c r="CM99" s="264">
        <f t="shared" si="759"/>
        <v>1</v>
      </c>
      <c r="CN99" s="257">
        <f t="shared" si="536"/>
        <v>635160</v>
      </c>
      <c r="CO99" s="258">
        <f t="shared" si="537"/>
        <v>0</v>
      </c>
      <c r="CR99" s="344" t="s">
        <v>425</v>
      </c>
      <c r="CS99" s="345" t="s">
        <v>426</v>
      </c>
      <c r="CT99" s="346" t="s">
        <v>155</v>
      </c>
      <c r="CU99" s="347">
        <v>6</v>
      </c>
      <c r="CV99" s="308">
        <v>42000</v>
      </c>
      <c r="CW99" s="309">
        <f t="shared" si="760"/>
        <v>252000</v>
      </c>
      <c r="CX99" s="264">
        <f t="shared" si="538"/>
        <v>1</v>
      </c>
      <c r="CY99" s="264">
        <f t="shared" si="539"/>
        <v>1</v>
      </c>
      <c r="CZ99" s="264">
        <f t="shared" si="540"/>
        <v>1</v>
      </c>
      <c r="DA99" s="264">
        <f t="shared" si="541"/>
        <v>1</v>
      </c>
      <c r="DB99" s="264">
        <f t="shared" si="761"/>
        <v>1</v>
      </c>
      <c r="DC99" s="264">
        <f t="shared" si="762"/>
        <v>1</v>
      </c>
      <c r="DD99" s="264">
        <f t="shared" si="763"/>
        <v>1</v>
      </c>
      <c r="DE99" s="257">
        <f t="shared" si="543"/>
        <v>252000</v>
      </c>
      <c r="DF99" s="258">
        <f t="shared" si="544"/>
        <v>0</v>
      </c>
      <c r="DI99" s="344" t="s">
        <v>425</v>
      </c>
      <c r="DJ99" s="345" t="s">
        <v>426</v>
      </c>
      <c r="DK99" s="346" t="s">
        <v>155</v>
      </c>
      <c r="DL99" s="347">
        <v>6</v>
      </c>
      <c r="DM99" s="313">
        <v>94000</v>
      </c>
      <c r="DN99" s="314">
        <f t="shared" si="764"/>
        <v>564000</v>
      </c>
      <c r="DO99" s="264">
        <f t="shared" si="545"/>
        <v>1</v>
      </c>
      <c r="DP99" s="264">
        <f t="shared" si="546"/>
        <v>1</v>
      </c>
      <c r="DQ99" s="264">
        <f t="shared" si="547"/>
        <v>1</v>
      </c>
      <c r="DR99" s="264">
        <f t="shared" si="548"/>
        <v>1</v>
      </c>
      <c r="DS99" s="264">
        <f t="shared" si="765"/>
        <v>1</v>
      </c>
      <c r="DT99" s="264">
        <f t="shared" si="766"/>
        <v>1</v>
      </c>
      <c r="DU99" s="264">
        <f t="shared" si="767"/>
        <v>1</v>
      </c>
      <c r="DV99" s="257">
        <f t="shared" si="550"/>
        <v>564000</v>
      </c>
      <c r="DW99" s="258">
        <f t="shared" si="551"/>
        <v>0</v>
      </c>
      <c r="DZ99" s="344" t="s">
        <v>425</v>
      </c>
      <c r="EA99" s="345" t="s">
        <v>426</v>
      </c>
      <c r="EB99" s="346" t="s">
        <v>155</v>
      </c>
      <c r="EC99" s="347">
        <v>6</v>
      </c>
      <c r="ED99" s="308">
        <v>80000</v>
      </c>
      <c r="EE99" s="309">
        <f t="shared" si="768"/>
        <v>480000</v>
      </c>
      <c r="EF99" s="264">
        <f t="shared" si="552"/>
        <v>1</v>
      </c>
      <c r="EG99" s="264">
        <f t="shared" si="553"/>
        <v>1</v>
      </c>
      <c r="EH99" s="264">
        <f t="shared" si="554"/>
        <v>1</v>
      </c>
      <c r="EI99" s="264">
        <f t="shared" si="555"/>
        <v>1</v>
      </c>
      <c r="EJ99" s="264">
        <f t="shared" si="769"/>
        <v>1</v>
      </c>
      <c r="EK99" s="264">
        <f t="shared" si="770"/>
        <v>1</v>
      </c>
      <c r="EL99" s="264">
        <f t="shared" si="771"/>
        <v>1</v>
      </c>
      <c r="EM99" s="257">
        <f t="shared" si="557"/>
        <v>480000</v>
      </c>
      <c r="EN99" s="258">
        <f t="shared" si="558"/>
        <v>0</v>
      </c>
      <c r="EQ99" s="344" t="s">
        <v>425</v>
      </c>
      <c r="ER99" s="345" t="s">
        <v>426</v>
      </c>
      <c r="ES99" s="346" t="s">
        <v>155</v>
      </c>
      <c r="ET99" s="347">
        <v>6</v>
      </c>
      <c r="EU99" s="308">
        <v>44000</v>
      </c>
      <c r="EV99" s="309">
        <f t="shared" si="772"/>
        <v>264000</v>
      </c>
      <c r="EW99" s="264">
        <f t="shared" si="559"/>
        <v>1</v>
      </c>
      <c r="EX99" s="264">
        <f t="shared" si="560"/>
        <v>1</v>
      </c>
      <c r="EY99" s="264">
        <f t="shared" si="561"/>
        <v>1</v>
      </c>
      <c r="EZ99" s="264">
        <f t="shared" si="562"/>
        <v>1</v>
      </c>
      <c r="FA99" s="264">
        <f t="shared" si="773"/>
        <v>1</v>
      </c>
      <c r="FB99" s="264">
        <f t="shared" si="774"/>
        <v>1</v>
      </c>
      <c r="FC99" s="264">
        <f t="shared" si="775"/>
        <v>1</v>
      </c>
      <c r="FD99" s="257">
        <f t="shared" si="564"/>
        <v>264000</v>
      </c>
      <c r="FE99" s="258">
        <f t="shared" si="565"/>
        <v>0</v>
      </c>
      <c r="FH99" s="344" t="s">
        <v>425</v>
      </c>
      <c r="FI99" s="345" t="s">
        <v>426</v>
      </c>
      <c r="FJ99" s="346" t="s">
        <v>155</v>
      </c>
      <c r="FK99" s="347">
        <v>6</v>
      </c>
      <c r="FL99" s="308">
        <v>48000</v>
      </c>
      <c r="FM99" s="309">
        <f t="shared" si="776"/>
        <v>288000</v>
      </c>
      <c r="FN99" s="264">
        <f t="shared" si="566"/>
        <v>1</v>
      </c>
      <c r="FO99" s="264">
        <f t="shared" si="567"/>
        <v>1</v>
      </c>
      <c r="FP99" s="264">
        <f t="shared" si="568"/>
        <v>1</v>
      </c>
      <c r="FQ99" s="264">
        <f t="shared" si="569"/>
        <v>1</v>
      </c>
      <c r="FR99" s="264">
        <f t="shared" si="777"/>
        <v>1</v>
      </c>
      <c r="FS99" s="264">
        <f t="shared" si="778"/>
        <v>1</v>
      </c>
      <c r="FT99" s="264">
        <f t="shared" si="779"/>
        <v>1</v>
      </c>
      <c r="FU99" s="257">
        <f t="shared" si="571"/>
        <v>288000</v>
      </c>
      <c r="FV99" s="258">
        <f t="shared" si="572"/>
        <v>0</v>
      </c>
      <c r="FY99" s="344" t="s">
        <v>425</v>
      </c>
      <c r="FZ99" s="345" t="s">
        <v>426</v>
      </c>
      <c r="GA99" s="346" t="s">
        <v>155</v>
      </c>
      <c r="GB99" s="347">
        <v>6</v>
      </c>
      <c r="GC99" s="308">
        <v>55000</v>
      </c>
      <c r="GD99" s="309">
        <f t="shared" si="780"/>
        <v>330000</v>
      </c>
      <c r="GE99" s="264">
        <f t="shared" si="573"/>
        <v>1</v>
      </c>
      <c r="GF99" s="264">
        <f t="shared" si="574"/>
        <v>1</v>
      </c>
      <c r="GG99" s="264">
        <f t="shared" si="575"/>
        <v>1</v>
      </c>
      <c r="GH99" s="264">
        <f t="shared" si="576"/>
        <v>1</v>
      </c>
      <c r="GI99" s="264">
        <f t="shared" si="781"/>
        <v>1</v>
      </c>
      <c r="GJ99" s="264">
        <f t="shared" si="782"/>
        <v>1</v>
      </c>
      <c r="GK99" s="264">
        <f t="shared" si="783"/>
        <v>1</v>
      </c>
      <c r="GL99" s="257">
        <f t="shared" si="578"/>
        <v>330000</v>
      </c>
      <c r="GM99" s="258">
        <f t="shared" si="579"/>
        <v>0</v>
      </c>
      <c r="GP99" s="344" t="s">
        <v>425</v>
      </c>
      <c r="GQ99" s="345" t="s">
        <v>426</v>
      </c>
      <c r="GR99" s="346" t="s">
        <v>155</v>
      </c>
      <c r="GS99" s="347">
        <v>6</v>
      </c>
      <c r="GT99" s="308">
        <v>47000</v>
      </c>
      <c r="GU99" s="309">
        <f t="shared" si="784"/>
        <v>282000</v>
      </c>
      <c r="GV99" s="264">
        <f t="shared" si="580"/>
        <v>1</v>
      </c>
      <c r="GW99" s="264">
        <f t="shared" si="581"/>
        <v>1</v>
      </c>
      <c r="GX99" s="264">
        <f t="shared" si="582"/>
        <v>1</v>
      </c>
      <c r="GY99" s="264">
        <f t="shared" si="583"/>
        <v>1</v>
      </c>
      <c r="GZ99" s="264">
        <f t="shared" si="785"/>
        <v>1</v>
      </c>
      <c r="HA99" s="264">
        <f t="shared" si="786"/>
        <v>1</v>
      </c>
      <c r="HB99" s="264">
        <f t="shared" si="787"/>
        <v>1</v>
      </c>
      <c r="HC99" s="257">
        <f t="shared" si="585"/>
        <v>282000</v>
      </c>
      <c r="HD99" s="258">
        <f t="shared" si="586"/>
        <v>0</v>
      </c>
      <c r="HG99" s="344" t="s">
        <v>425</v>
      </c>
      <c r="HH99" s="345" t="s">
        <v>426</v>
      </c>
      <c r="HI99" s="346" t="s">
        <v>155</v>
      </c>
      <c r="HJ99" s="347">
        <v>6</v>
      </c>
      <c r="HK99" s="308">
        <v>78960</v>
      </c>
      <c r="HL99" s="309">
        <f t="shared" si="788"/>
        <v>473760</v>
      </c>
      <c r="HM99" s="264">
        <f t="shared" si="587"/>
        <v>1</v>
      </c>
      <c r="HN99" s="264">
        <f t="shared" si="588"/>
        <v>1</v>
      </c>
      <c r="HO99" s="264">
        <f t="shared" si="589"/>
        <v>1</v>
      </c>
      <c r="HP99" s="264">
        <f t="shared" si="590"/>
        <v>1</v>
      </c>
      <c r="HQ99" s="264">
        <f t="shared" si="789"/>
        <v>1</v>
      </c>
      <c r="HR99" s="264">
        <f t="shared" si="790"/>
        <v>1</v>
      </c>
      <c r="HS99" s="264">
        <f t="shared" si="791"/>
        <v>1</v>
      </c>
      <c r="HT99" s="257">
        <f t="shared" si="592"/>
        <v>473760</v>
      </c>
      <c r="HU99" s="258">
        <f t="shared" si="593"/>
        <v>0</v>
      </c>
    </row>
    <row r="100" spans="3:229" ht="42" customHeight="1" outlineLevel="2">
      <c r="C100" s="344" t="s">
        <v>427</v>
      </c>
      <c r="D100" s="345" t="s">
        <v>428</v>
      </c>
      <c r="E100" s="346" t="s">
        <v>155</v>
      </c>
      <c r="F100" s="347">
        <v>5</v>
      </c>
      <c r="G100" s="308">
        <v>0</v>
      </c>
      <c r="H100" s="309">
        <f t="shared" si="744"/>
        <v>0</v>
      </c>
      <c r="K100" s="344" t="s">
        <v>427</v>
      </c>
      <c r="L100" s="345" t="s">
        <v>428</v>
      </c>
      <c r="M100" s="346" t="s">
        <v>155</v>
      </c>
      <c r="N100" s="347">
        <v>5</v>
      </c>
      <c r="O100" s="308">
        <v>44100</v>
      </c>
      <c r="P100" s="310">
        <f t="shared" si="745"/>
        <v>220500</v>
      </c>
      <c r="Q100" s="180">
        <f t="shared" si="504"/>
        <v>1</v>
      </c>
      <c r="R100" s="180">
        <f t="shared" si="505"/>
        <v>1</v>
      </c>
      <c r="S100" s="180">
        <f t="shared" si="506"/>
        <v>1</v>
      </c>
      <c r="T100" s="180">
        <f t="shared" si="506"/>
        <v>1</v>
      </c>
      <c r="U100" s="264">
        <f t="shared" si="608"/>
        <v>1</v>
      </c>
      <c r="V100" s="264">
        <f t="shared" si="609"/>
        <v>1</v>
      </c>
      <c r="W100" s="264">
        <f t="shared" si="507"/>
        <v>1</v>
      </c>
      <c r="X100" s="257">
        <f t="shared" si="508"/>
        <v>220500</v>
      </c>
      <c r="Y100" s="258">
        <f t="shared" si="509"/>
        <v>0</v>
      </c>
      <c r="AB100" s="344" t="s">
        <v>427</v>
      </c>
      <c r="AC100" s="345" t="s">
        <v>428</v>
      </c>
      <c r="AD100" s="346" t="s">
        <v>155</v>
      </c>
      <c r="AE100" s="347">
        <v>5</v>
      </c>
      <c r="AF100" s="308">
        <v>140000</v>
      </c>
      <c r="AG100" s="309">
        <f t="shared" si="746"/>
        <v>700000</v>
      </c>
      <c r="AH100" s="264">
        <f t="shared" si="510"/>
        <v>1</v>
      </c>
      <c r="AI100" s="264">
        <f t="shared" si="511"/>
        <v>1</v>
      </c>
      <c r="AJ100" s="264">
        <f t="shared" si="512"/>
        <v>1</v>
      </c>
      <c r="AK100" s="264">
        <f t="shared" si="513"/>
        <v>1</v>
      </c>
      <c r="AL100" s="264">
        <f t="shared" si="747"/>
        <v>1</v>
      </c>
      <c r="AM100" s="264">
        <f t="shared" si="748"/>
        <v>1</v>
      </c>
      <c r="AN100" s="264">
        <f t="shared" si="613"/>
        <v>1</v>
      </c>
      <c r="AO100" s="257">
        <f t="shared" si="515"/>
        <v>700000</v>
      </c>
      <c r="AP100" s="258">
        <f t="shared" si="516"/>
        <v>0</v>
      </c>
      <c r="AS100" s="344" t="s">
        <v>427</v>
      </c>
      <c r="AT100" s="345" t="s">
        <v>428</v>
      </c>
      <c r="AU100" s="346" t="s">
        <v>155</v>
      </c>
      <c r="AV100" s="347">
        <v>5</v>
      </c>
      <c r="AW100" s="308">
        <v>87000</v>
      </c>
      <c r="AX100" s="309">
        <f t="shared" si="749"/>
        <v>435000</v>
      </c>
      <c r="AY100" s="264">
        <f t="shared" si="517"/>
        <v>1</v>
      </c>
      <c r="AZ100" s="264">
        <f t="shared" si="518"/>
        <v>1</v>
      </c>
      <c r="BA100" s="264">
        <f t="shared" si="519"/>
        <v>1</v>
      </c>
      <c r="BB100" s="264">
        <f t="shared" si="520"/>
        <v>1</v>
      </c>
      <c r="BC100" s="264">
        <f t="shared" si="750"/>
        <v>1</v>
      </c>
      <c r="BD100" s="264">
        <f t="shared" si="751"/>
        <v>1</v>
      </c>
      <c r="BE100" s="264">
        <f t="shared" si="617"/>
        <v>1</v>
      </c>
      <c r="BF100" s="257">
        <f t="shared" si="522"/>
        <v>435000</v>
      </c>
      <c r="BG100" s="258">
        <f t="shared" si="523"/>
        <v>0</v>
      </c>
      <c r="BJ100" s="344" t="s">
        <v>427</v>
      </c>
      <c r="BK100" s="345" t="s">
        <v>428</v>
      </c>
      <c r="BL100" s="346" t="s">
        <v>155</v>
      </c>
      <c r="BM100" s="347">
        <v>5</v>
      </c>
      <c r="BN100" s="308">
        <v>43561</v>
      </c>
      <c r="BO100" s="309">
        <f t="shared" si="752"/>
        <v>217805</v>
      </c>
      <c r="BP100" s="264">
        <f t="shared" si="524"/>
        <v>1</v>
      </c>
      <c r="BQ100" s="264">
        <f t="shared" si="525"/>
        <v>1</v>
      </c>
      <c r="BR100" s="264">
        <f t="shared" si="526"/>
        <v>1</v>
      </c>
      <c r="BS100" s="264">
        <f t="shared" si="527"/>
        <v>1</v>
      </c>
      <c r="BT100" s="264">
        <f t="shared" si="753"/>
        <v>1</v>
      </c>
      <c r="BU100" s="264">
        <f t="shared" si="754"/>
        <v>1</v>
      </c>
      <c r="BV100" s="264">
        <f t="shared" si="755"/>
        <v>1</v>
      </c>
      <c r="BW100" s="257">
        <f t="shared" si="529"/>
        <v>217805</v>
      </c>
      <c r="BX100" s="258">
        <f t="shared" si="530"/>
        <v>0</v>
      </c>
      <c r="CA100" s="344" t="s">
        <v>427</v>
      </c>
      <c r="CB100" s="345" t="s">
        <v>428</v>
      </c>
      <c r="CC100" s="346" t="s">
        <v>155</v>
      </c>
      <c r="CD100" s="347">
        <v>5</v>
      </c>
      <c r="CE100" s="308">
        <v>105860</v>
      </c>
      <c r="CF100" s="309">
        <f t="shared" si="756"/>
        <v>529300</v>
      </c>
      <c r="CG100" s="264">
        <f t="shared" si="531"/>
        <v>1</v>
      </c>
      <c r="CH100" s="264">
        <f t="shared" si="532"/>
        <v>1</v>
      </c>
      <c r="CI100" s="264">
        <f t="shared" si="533"/>
        <v>1</v>
      </c>
      <c r="CJ100" s="264">
        <f t="shared" si="534"/>
        <v>1</v>
      </c>
      <c r="CK100" s="264">
        <f t="shared" si="757"/>
        <v>1</v>
      </c>
      <c r="CL100" s="264">
        <f t="shared" si="758"/>
        <v>1</v>
      </c>
      <c r="CM100" s="264">
        <f t="shared" si="759"/>
        <v>1</v>
      </c>
      <c r="CN100" s="257">
        <f t="shared" si="536"/>
        <v>529300</v>
      </c>
      <c r="CO100" s="258">
        <f t="shared" si="537"/>
        <v>0</v>
      </c>
      <c r="CR100" s="344" t="s">
        <v>427</v>
      </c>
      <c r="CS100" s="345" t="s">
        <v>428</v>
      </c>
      <c r="CT100" s="346" t="s">
        <v>155</v>
      </c>
      <c r="CU100" s="347">
        <v>5</v>
      </c>
      <c r="CV100" s="308">
        <v>42000</v>
      </c>
      <c r="CW100" s="309">
        <f t="shared" si="760"/>
        <v>210000</v>
      </c>
      <c r="CX100" s="264">
        <f t="shared" si="538"/>
        <v>1</v>
      </c>
      <c r="CY100" s="264">
        <f t="shared" si="539"/>
        <v>1</v>
      </c>
      <c r="CZ100" s="264">
        <f t="shared" si="540"/>
        <v>1</v>
      </c>
      <c r="DA100" s="264">
        <f t="shared" si="541"/>
        <v>1</v>
      </c>
      <c r="DB100" s="264">
        <f t="shared" si="761"/>
        <v>1</v>
      </c>
      <c r="DC100" s="264">
        <f t="shared" si="762"/>
        <v>1</v>
      </c>
      <c r="DD100" s="264">
        <f t="shared" si="763"/>
        <v>1</v>
      </c>
      <c r="DE100" s="257">
        <f t="shared" si="543"/>
        <v>210000</v>
      </c>
      <c r="DF100" s="258">
        <f t="shared" si="544"/>
        <v>0</v>
      </c>
      <c r="DI100" s="344" t="s">
        <v>427</v>
      </c>
      <c r="DJ100" s="345" t="s">
        <v>428</v>
      </c>
      <c r="DK100" s="346" t="s">
        <v>155</v>
      </c>
      <c r="DL100" s="347">
        <v>5</v>
      </c>
      <c r="DM100" s="313">
        <v>113000</v>
      </c>
      <c r="DN100" s="314">
        <f t="shared" si="764"/>
        <v>565000</v>
      </c>
      <c r="DO100" s="264">
        <f t="shared" si="545"/>
        <v>1</v>
      </c>
      <c r="DP100" s="264">
        <f t="shared" si="546"/>
        <v>1</v>
      </c>
      <c r="DQ100" s="264">
        <f t="shared" si="547"/>
        <v>1</v>
      </c>
      <c r="DR100" s="264">
        <f t="shared" si="548"/>
        <v>1</v>
      </c>
      <c r="DS100" s="264">
        <f t="shared" si="765"/>
        <v>1</v>
      </c>
      <c r="DT100" s="264">
        <f t="shared" si="766"/>
        <v>1</v>
      </c>
      <c r="DU100" s="264">
        <f t="shared" si="767"/>
        <v>1</v>
      </c>
      <c r="DV100" s="257">
        <f t="shared" si="550"/>
        <v>565000</v>
      </c>
      <c r="DW100" s="258">
        <f t="shared" si="551"/>
        <v>0</v>
      </c>
      <c r="DZ100" s="344" t="s">
        <v>427</v>
      </c>
      <c r="EA100" s="345" t="s">
        <v>428</v>
      </c>
      <c r="EB100" s="346" t="s">
        <v>155</v>
      </c>
      <c r="EC100" s="347">
        <v>5</v>
      </c>
      <c r="ED100" s="308">
        <v>70000</v>
      </c>
      <c r="EE100" s="309">
        <f t="shared" si="768"/>
        <v>350000</v>
      </c>
      <c r="EF100" s="264">
        <f t="shared" si="552"/>
        <v>1</v>
      </c>
      <c r="EG100" s="264">
        <f t="shared" si="553"/>
        <v>1</v>
      </c>
      <c r="EH100" s="264">
        <f t="shared" si="554"/>
        <v>1</v>
      </c>
      <c r="EI100" s="264">
        <f t="shared" si="555"/>
        <v>1</v>
      </c>
      <c r="EJ100" s="264">
        <f t="shared" si="769"/>
        <v>1</v>
      </c>
      <c r="EK100" s="264">
        <f t="shared" si="770"/>
        <v>1</v>
      </c>
      <c r="EL100" s="264">
        <f t="shared" si="771"/>
        <v>1</v>
      </c>
      <c r="EM100" s="257">
        <f t="shared" si="557"/>
        <v>350000</v>
      </c>
      <c r="EN100" s="258">
        <f t="shared" si="558"/>
        <v>0</v>
      </c>
      <c r="EQ100" s="344" t="s">
        <v>427</v>
      </c>
      <c r="ER100" s="345" t="s">
        <v>428</v>
      </c>
      <c r="ES100" s="346" t="s">
        <v>155</v>
      </c>
      <c r="ET100" s="347">
        <v>5</v>
      </c>
      <c r="EU100" s="308">
        <v>45000</v>
      </c>
      <c r="EV100" s="309">
        <f t="shared" si="772"/>
        <v>225000</v>
      </c>
      <c r="EW100" s="264">
        <f t="shared" si="559"/>
        <v>1</v>
      </c>
      <c r="EX100" s="264">
        <f t="shared" si="560"/>
        <v>1</v>
      </c>
      <c r="EY100" s="264">
        <f t="shared" si="561"/>
        <v>1</v>
      </c>
      <c r="EZ100" s="264">
        <f t="shared" si="562"/>
        <v>1</v>
      </c>
      <c r="FA100" s="264">
        <f t="shared" si="773"/>
        <v>1</v>
      </c>
      <c r="FB100" s="264">
        <f t="shared" si="774"/>
        <v>1</v>
      </c>
      <c r="FC100" s="264">
        <f t="shared" si="775"/>
        <v>1</v>
      </c>
      <c r="FD100" s="257">
        <f t="shared" si="564"/>
        <v>225000</v>
      </c>
      <c r="FE100" s="258">
        <f t="shared" si="565"/>
        <v>0</v>
      </c>
      <c r="FH100" s="344" t="s">
        <v>427</v>
      </c>
      <c r="FI100" s="345" t="s">
        <v>428</v>
      </c>
      <c r="FJ100" s="346" t="s">
        <v>155</v>
      </c>
      <c r="FK100" s="347">
        <v>5</v>
      </c>
      <c r="FL100" s="308">
        <v>45000</v>
      </c>
      <c r="FM100" s="309">
        <f t="shared" si="776"/>
        <v>225000</v>
      </c>
      <c r="FN100" s="264">
        <f t="shared" si="566"/>
        <v>1</v>
      </c>
      <c r="FO100" s="264">
        <f t="shared" si="567"/>
        <v>1</v>
      </c>
      <c r="FP100" s="264">
        <f t="shared" si="568"/>
        <v>1</v>
      </c>
      <c r="FQ100" s="264">
        <f t="shared" si="569"/>
        <v>1</v>
      </c>
      <c r="FR100" s="264">
        <f t="shared" si="777"/>
        <v>1</v>
      </c>
      <c r="FS100" s="264">
        <f t="shared" si="778"/>
        <v>1</v>
      </c>
      <c r="FT100" s="264">
        <f t="shared" si="779"/>
        <v>1</v>
      </c>
      <c r="FU100" s="257">
        <f t="shared" si="571"/>
        <v>225000</v>
      </c>
      <c r="FV100" s="258">
        <f t="shared" si="572"/>
        <v>0</v>
      </c>
      <c r="FY100" s="344" t="s">
        <v>427</v>
      </c>
      <c r="FZ100" s="345" t="s">
        <v>428</v>
      </c>
      <c r="GA100" s="346" t="s">
        <v>155</v>
      </c>
      <c r="GB100" s="347">
        <v>5</v>
      </c>
      <c r="GC100" s="308">
        <v>87000</v>
      </c>
      <c r="GD100" s="309">
        <f t="shared" si="780"/>
        <v>435000</v>
      </c>
      <c r="GE100" s="264">
        <f t="shared" si="573"/>
        <v>1</v>
      </c>
      <c r="GF100" s="264">
        <f t="shared" si="574"/>
        <v>1</v>
      </c>
      <c r="GG100" s="264">
        <f t="shared" si="575"/>
        <v>1</v>
      </c>
      <c r="GH100" s="264">
        <f t="shared" si="576"/>
        <v>1</v>
      </c>
      <c r="GI100" s="264">
        <f t="shared" si="781"/>
        <v>1</v>
      </c>
      <c r="GJ100" s="264">
        <f t="shared" si="782"/>
        <v>1</v>
      </c>
      <c r="GK100" s="264">
        <f t="shared" si="783"/>
        <v>1</v>
      </c>
      <c r="GL100" s="257">
        <f t="shared" si="578"/>
        <v>435000</v>
      </c>
      <c r="GM100" s="258">
        <f t="shared" si="579"/>
        <v>0</v>
      </c>
      <c r="GP100" s="344" t="s">
        <v>427</v>
      </c>
      <c r="GQ100" s="345" t="s">
        <v>428</v>
      </c>
      <c r="GR100" s="346" t="s">
        <v>155</v>
      </c>
      <c r="GS100" s="347">
        <v>5</v>
      </c>
      <c r="GT100" s="308">
        <v>44000</v>
      </c>
      <c r="GU100" s="309">
        <f t="shared" si="784"/>
        <v>220000</v>
      </c>
      <c r="GV100" s="264">
        <f t="shared" si="580"/>
        <v>1</v>
      </c>
      <c r="GW100" s="264">
        <f t="shared" si="581"/>
        <v>1</v>
      </c>
      <c r="GX100" s="264">
        <f t="shared" si="582"/>
        <v>1</v>
      </c>
      <c r="GY100" s="264">
        <f t="shared" si="583"/>
        <v>1</v>
      </c>
      <c r="GZ100" s="264">
        <f t="shared" si="785"/>
        <v>1</v>
      </c>
      <c r="HA100" s="264">
        <f t="shared" si="786"/>
        <v>1</v>
      </c>
      <c r="HB100" s="264">
        <f t="shared" si="787"/>
        <v>1</v>
      </c>
      <c r="HC100" s="257">
        <f t="shared" si="585"/>
        <v>220000</v>
      </c>
      <c r="HD100" s="258">
        <f t="shared" si="586"/>
        <v>0</v>
      </c>
      <c r="HG100" s="344" t="s">
        <v>427</v>
      </c>
      <c r="HH100" s="345" t="s">
        <v>428</v>
      </c>
      <c r="HI100" s="346" t="s">
        <v>155</v>
      </c>
      <c r="HJ100" s="347">
        <v>5</v>
      </c>
      <c r="HK100" s="308">
        <v>78960</v>
      </c>
      <c r="HL100" s="309">
        <f t="shared" si="788"/>
        <v>394800</v>
      </c>
      <c r="HM100" s="264">
        <f t="shared" si="587"/>
        <v>1</v>
      </c>
      <c r="HN100" s="264">
        <f t="shared" si="588"/>
        <v>1</v>
      </c>
      <c r="HO100" s="264">
        <f t="shared" si="589"/>
        <v>1</v>
      </c>
      <c r="HP100" s="264">
        <f t="shared" si="590"/>
        <v>1</v>
      </c>
      <c r="HQ100" s="264">
        <f t="shared" si="789"/>
        <v>1</v>
      </c>
      <c r="HR100" s="264">
        <f t="shared" si="790"/>
        <v>1</v>
      </c>
      <c r="HS100" s="264">
        <f t="shared" si="791"/>
        <v>1</v>
      </c>
      <c r="HT100" s="257">
        <f t="shared" si="592"/>
        <v>394800</v>
      </c>
      <c r="HU100" s="258">
        <f t="shared" si="593"/>
        <v>0</v>
      </c>
    </row>
    <row r="101" spans="3:229" ht="42" customHeight="1" outlineLevel="2">
      <c r="C101" s="344" t="s">
        <v>429</v>
      </c>
      <c r="D101" s="345" t="s">
        <v>430</v>
      </c>
      <c r="E101" s="346" t="s">
        <v>155</v>
      </c>
      <c r="F101" s="347">
        <v>3</v>
      </c>
      <c r="G101" s="308">
        <v>0</v>
      </c>
      <c r="H101" s="309">
        <f t="shared" si="744"/>
        <v>0</v>
      </c>
      <c r="K101" s="344" t="s">
        <v>429</v>
      </c>
      <c r="L101" s="345" t="s">
        <v>430</v>
      </c>
      <c r="M101" s="346" t="s">
        <v>155</v>
      </c>
      <c r="N101" s="347">
        <v>3</v>
      </c>
      <c r="O101" s="308">
        <v>56600</v>
      </c>
      <c r="P101" s="310">
        <f t="shared" si="745"/>
        <v>169800</v>
      </c>
      <c r="Q101" s="180">
        <f t="shared" si="504"/>
        <v>1</v>
      </c>
      <c r="R101" s="180">
        <f t="shared" si="505"/>
        <v>1</v>
      </c>
      <c r="S101" s="180">
        <f t="shared" si="506"/>
        <v>1</v>
      </c>
      <c r="T101" s="180">
        <f t="shared" si="506"/>
        <v>1</v>
      </c>
      <c r="U101" s="264">
        <f t="shared" si="608"/>
        <v>1</v>
      </c>
      <c r="V101" s="264">
        <f t="shared" si="609"/>
        <v>1</v>
      </c>
      <c r="W101" s="264">
        <f t="shared" si="507"/>
        <v>1</v>
      </c>
      <c r="X101" s="257">
        <f t="shared" si="508"/>
        <v>169800</v>
      </c>
      <c r="Y101" s="258">
        <f t="shared" si="509"/>
        <v>0</v>
      </c>
      <c r="AB101" s="344" t="s">
        <v>429</v>
      </c>
      <c r="AC101" s="345" t="s">
        <v>430</v>
      </c>
      <c r="AD101" s="346" t="s">
        <v>155</v>
      </c>
      <c r="AE101" s="347">
        <v>3</v>
      </c>
      <c r="AF101" s="308">
        <v>140000</v>
      </c>
      <c r="AG101" s="309">
        <f t="shared" si="746"/>
        <v>420000</v>
      </c>
      <c r="AH101" s="264">
        <f t="shared" si="510"/>
        <v>1</v>
      </c>
      <c r="AI101" s="264">
        <f t="shared" si="511"/>
        <v>1</v>
      </c>
      <c r="AJ101" s="264">
        <f t="shared" si="512"/>
        <v>1</v>
      </c>
      <c r="AK101" s="264">
        <f t="shared" si="513"/>
        <v>1</v>
      </c>
      <c r="AL101" s="264">
        <f t="shared" si="747"/>
        <v>1</v>
      </c>
      <c r="AM101" s="264">
        <f t="shared" si="748"/>
        <v>1</v>
      </c>
      <c r="AN101" s="264">
        <f t="shared" si="613"/>
        <v>1</v>
      </c>
      <c r="AO101" s="257">
        <f t="shared" si="515"/>
        <v>420000</v>
      </c>
      <c r="AP101" s="258">
        <f t="shared" si="516"/>
        <v>0</v>
      </c>
      <c r="AS101" s="344" t="s">
        <v>429</v>
      </c>
      <c r="AT101" s="345" t="s">
        <v>430</v>
      </c>
      <c r="AU101" s="346" t="s">
        <v>155</v>
      </c>
      <c r="AV101" s="347">
        <v>3</v>
      </c>
      <c r="AW101" s="308">
        <v>87000</v>
      </c>
      <c r="AX101" s="309">
        <f t="shared" si="749"/>
        <v>261000</v>
      </c>
      <c r="AY101" s="264">
        <f t="shared" si="517"/>
        <v>1</v>
      </c>
      <c r="AZ101" s="264">
        <f t="shared" si="518"/>
        <v>1</v>
      </c>
      <c r="BA101" s="264">
        <f t="shared" si="519"/>
        <v>1</v>
      </c>
      <c r="BB101" s="264">
        <f t="shared" si="520"/>
        <v>1</v>
      </c>
      <c r="BC101" s="264">
        <f t="shared" si="750"/>
        <v>1</v>
      </c>
      <c r="BD101" s="264">
        <f t="shared" si="751"/>
        <v>1</v>
      </c>
      <c r="BE101" s="264">
        <f t="shared" si="617"/>
        <v>1</v>
      </c>
      <c r="BF101" s="257">
        <f t="shared" si="522"/>
        <v>261000</v>
      </c>
      <c r="BG101" s="258">
        <f t="shared" si="523"/>
        <v>0</v>
      </c>
      <c r="BJ101" s="344" t="s">
        <v>429</v>
      </c>
      <c r="BK101" s="345" t="s">
        <v>430</v>
      </c>
      <c r="BL101" s="346" t="s">
        <v>155</v>
      </c>
      <c r="BM101" s="347">
        <v>3</v>
      </c>
      <c r="BN101" s="308">
        <v>55848</v>
      </c>
      <c r="BO101" s="309">
        <f t="shared" si="752"/>
        <v>167544</v>
      </c>
      <c r="BP101" s="264">
        <f t="shared" si="524"/>
        <v>1</v>
      </c>
      <c r="BQ101" s="264">
        <f t="shared" si="525"/>
        <v>1</v>
      </c>
      <c r="BR101" s="264">
        <f t="shared" si="526"/>
        <v>1</v>
      </c>
      <c r="BS101" s="264">
        <f t="shared" si="527"/>
        <v>1</v>
      </c>
      <c r="BT101" s="264">
        <f t="shared" si="753"/>
        <v>1</v>
      </c>
      <c r="BU101" s="264">
        <f t="shared" si="754"/>
        <v>1</v>
      </c>
      <c r="BV101" s="264">
        <f t="shared" si="755"/>
        <v>1</v>
      </c>
      <c r="BW101" s="257">
        <f t="shared" si="529"/>
        <v>167544</v>
      </c>
      <c r="BX101" s="258">
        <f t="shared" si="530"/>
        <v>0</v>
      </c>
      <c r="CA101" s="344" t="s">
        <v>429</v>
      </c>
      <c r="CB101" s="345" t="s">
        <v>430</v>
      </c>
      <c r="CC101" s="346" t="s">
        <v>155</v>
      </c>
      <c r="CD101" s="347">
        <v>3</v>
      </c>
      <c r="CE101" s="308">
        <v>105860</v>
      </c>
      <c r="CF101" s="309">
        <f t="shared" si="756"/>
        <v>317580</v>
      </c>
      <c r="CG101" s="264">
        <f t="shared" si="531"/>
        <v>1</v>
      </c>
      <c r="CH101" s="264">
        <f t="shared" si="532"/>
        <v>1</v>
      </c>
      <c r="CI101" s="264">
        <f t="shared" si="533"/>
        <v>1</v>
      </c>
      <c r="CJ101" s="264">
        <f t="shared" si="534"/>
        <v>1</v>
      </c>
      <c r="CK101" s="264">
        <f t="shared" si="757"/>
        <v>1</v>
      </c>
      <c r="CL101" s="264">
        <f t="shared" si="758"/>
        <v>1</v>
      </c>
      <c r="CM101" s="264">
        <f t="shared" si="759"/>
        <v>1</v>
      </c>
      <c r="CN101" s="257">
        <f t="shared" si="536"/>
        <v>317580</v>
      </c>
      <c r="CO101" s="258">
        <f t="shared" si="537"/>
        <v>0</v>
      </c>
      <c r="CR101" s="344" t="s">
        <v>429</v>
      </c>
      <c r="CS101" s="345" t="s">
        <v>430</v>
      </c>
      <c r="CT101" s="346" t="s">
        <v>155</v>
      </c>
      <c r="CU101" s="347">
        <v>3</v>
      </c>
      <c r="CV101" s="308">
        <v>42000</v>
      </c>
      <c r="CW101" s="309">
        <f t="shared" si="760"/>
        <v>126000</v>
      </c>
      <c r="CX101" s="264">
        <f t="shared" si="538"/>
        <v>1</v>
      </c>
      <c r="CY101" s="264">
        <f t="shared" si="539"/>
        <v>1</v>
      </c>
      <c r="CZ101" s="264">
        <f t="shared" si="540"/>
        <v>1</v>
      </c>
      <c r="DA101" s="264">
        <f t="shared" si="541"/>
        <v>1</v>
      </c>
      <c r="DB101" s="264">
        <f t="shared" si="761"/>
        <v>1</v>
      </c>
      <c r="DC101" s="264">
        <f t="shared" si="762"/>
        <v>1</v>
      </c>
      <c r="DD101" s="264">
        <f t="shared" si="763"/>
        <v>1</v>
      </c>
      <c r="DE101" s="257">
        <f t="shared" si="543"/>
        <v>126000</v>
      </c>
      <c r="DF101" s="258">
        <f t="shared" si="544"/>
        <v>0</v>
      </c>
      <c r="DI101" s="344" t="s">
        <v>429</v>
      </c>
      <c r="DJ101" s="345" t="s">
        <v>430</v>
      </c>
      <c r="DK101" s="346" t="s">
        <v>155</v>
      </c>
      <c r="DL101" s="347">
        <v>3</v>
      </c>
      <c r="DM101" s="313">
        <v>130000</v>
      </c>
      <c r="DN101" s="314">
        <f t="shared" si="764"/>
        <v>390000</v>
      </c>
      <c r="DO101" s="264">
        <f t="shared" si="545"/>
        <v>1</v>
      </c>
      <c r="DP101" s="264">
        <f t="shared" si="546"/>
        <v>1</v>
      </c>
      <c r="DQ101" s="264">
        <f t="shared" si="547"/>
        <v>1</v>
      </c>
      <c r="DR101" s="264">
        <f t="shared" si="548"/>
        <v>1</v>
      </c>
      <c r="DS101" s="264">
        <f t="shared" si="765"/>
        <v>1</v>
      </c>
      <c r="DT101" s="264">
        <f t="shared" si="766"/>
        <v>1</v>
      </c>
      <c r="DU101" s="264">
        <f t="shared" si="767"/>
        <v>1</v>
      </c>
      <c r="DV101" s="257">
        <f t="shared" si="550"/>
        <v>390000</v>
      </c>
      <c r="DW101" s="258">
        <f t="shared" si="551"/>
        <v>0</v>
      </c>
      <c r="DZ101" s="344" t="s">
        <v>429</v>
      </c>
      <c r="EA101" s="345" t="s">
        <v>430</v>
      </c>
      <c r="EB101" s="346" t="s">
        <v>155</v>
      </c>
      <c r="EC101" s="347">
        <v>3</v>
      </c>
      <c r="ED101" s="308">
        <v>75000</v>
      </c>
      <c r="EE101" s="309">
        <f t="shared" si="768"/>
        <v>225000</v>
      </c>
      <c r="EF101" s="264">
        <f t="shared" si="552"/>
        <v>1</v>
      </c>
      <c r="EG101" s="264">
        <f t="shared" si="553"/>
        <v>1</v>
      </c>
      <c r="EH101" s="264">
        <f t="shared" si="554"/>
        <v>1</v>
      </c>
      <c r="EI101" s="264">
        <f t="shared" si="555"/>
        <v>1</v>
      </c>
      <c r="EJ101" s="264">
        <f t="shared" si="769"/>
        <v>1</v>
      </c>
      <c r="EK101" s="264">
        <f t="shared" si="770"/>
        <v>1</v>
      </c>
      <c r="EL101" s="264">
        <f t="shared" si="771"/>
        <v>1</v>
      </c>
      <c r="EM101" s="257">
        <f t="shared" si="557"/>
        <v>225000</v>
      </c>
      <c r="EN101" s="258">
        <f t="shared" si="558"/>
        <v>0</v>
      </c>
      <c r="EQ101" s="344" t="s">
        <v>429</v>
      </c>
      <c r="ER101" s="345" t="s">
        <v>430</v>
      </c>
      <c r="ES101" s="346" t="s">
        <v>155</v>
      </c>
      <c r="ET101" s="347">
        <v>3</v>
      </c>
      <c r="EU101" s="308">
        <v>49000</v>
      </c>
      <c r="EV101" s="309">
        <f t="shared" si="772"/>
        <v>147000</v>
      </c>
      <c r="EW101" s="264">
        <f t="shared" si="559"/>
        <v>1</v>
      </c>
      <c r="EX101" s="264">
        <f t="shared" si="560"/>
        <v>1</v>
      </c>
      <c r="EY101" s="264">
        <f t="shared" si="561"/>
        <v>1</v>
      </c>
      <c r="EZ101" s="264">
        <f t="shared" si="562"/>
        <v>1</v>
      </c>
      <c r="FA101" s="264">
        <f t="shared" si="773"/>
        <v>1</v>
      </c>
      <c r="FB101" s="264">
        <f t="shared" si="774"/>
        <v>1</v>
      </c>
      <c r="FC101" s="264">
        <f t="shared" si="775"/>
        <v>1</v>
      </c>
      <c r="FD101" s="257">
        <f t="shared" si="564"/>
        <v>147000</v>
      </c>
      <c r="FE101" s="258">
        <f t="shared" si="565"/>
        <v>0</v>
      </c>
      <c r="FH101" s="344" t="s">
        <v>429</v>
      </c>
      <c r="FI101" s="345" t="s">
        <v>430</v>
      </c>
      <c r="FJ101" s="346" t="s">
        <v>155</v>
      </c>
      <c r="FK101" s="347">
        <v>3</v>
      </c>
      <c r="FL101" s="308">
        <v>52000</v>
      </c>
      <c r="FM101" s="309">
        <f t="shared" si="776"/>
        <v>156000</v>
      </c>
      <c r="FN101" s="264">
        <f t="shared" si="566"/>
        <v>1</v>
      </c>
      <c r="FO101" s="264">
        <f t="shared" si="567"/>
        <v>1</v>
      </c>
      <c r="FP101" s="264">
        <f t="shared" si="568"/>
        <v>1</v>
      </c>
      <c r="FQ101" s="264">
        <f t="shared" si="569"/>
        <v>1</v>
      </c>
      <c r="FR101" s="264">
        <f t="shared" si="777"/>
        <v>1</v>
      </c>
      <c r="FS101" s="264">
        <f t="shared" si="778"/>
        <v>1</v>
      </c>
      <c r="FT101" s="264">
        <f t="shared" si="779"/>
        <v>1</v>
      </c>
      <c r="FU101" s="257">
        <f t="shared" si="571"/>
        <v>156000</v>
      </c>
      <c r="FV101" s="258">
        <f t="shared" si="572"/>
        <v>0</v>
      </c>
      <c r="FY101" s="344" t="s">
        <v>429</v>
      </c>
      <c r="FZ101" s="345" t="s">
        <v>430</v>
      </c>
      <c r="GA101" s="346" t="s">
        <v>155</v>
      </c>
      <c r="GB101" s="347">
        <v>3</v>
      </c>
      <c r="GC101" s="308">
        <v>95600</v>
      </c>
      <c r="GD101" s="309">
        <f t="shared" si="780"/>
        <v>286800</v>
      </c>
      <c r="GE101" s="264">
        <f t="shared" si="573"/>
        <v>1</v>
      </c>
      <c r="GF101" s="264">
        <f t="shared" si="574"/>
        <v>1</v>
      </c>
      <c r="GG101" s="264">
        <f t="shared" si="575"/>
        <v>1</v>
      </c>
      <c r="GH101" s="264">
        <f t="shared" si="576"/>
        <v>1</v>
      </c>
      <c r="GI101" s="264">
        <f t="shared" si="781"/>
        <v>1</v>
      </c>
      <c r="GJ101" s="264">
        <f t="shared" si="782"/>
        <v>1</v>
      </c>
      <c r="GK101" s="264">
        <f t="shared" si="783"/>
        <v>1</v>
      </c>
      <c r="GL101" s="257">
        <f t="shared" si="578"/>
        <v>286800</v>
      </c>
      <c r="GM101" s="258">
        <f t="shared" si="579"/>
        <v>0</v>
      </c>
      <c r="GP101" s="344" t="s">
        <v>429</v>
      </c>
      <c r="GQ101" s="345" t="s">
        <v>430</v>
      </c>
      <c r="GR101" s="346" t="s">
        <v>155</v>
      </c>
      <c r="GS101" s="347">
        <v>3</v>
      </c>
      <c r="GT101" s="308">
        <v>50500</v>
      </c>
      <c r="GU101" s="309">
        <f t="shared" si="784"/>
        <v>151500</v>
      </c>
      <c r="GV101" s="264">
        <f t="shared" si="580"/>
        <v>1</v>
      </c>
      <c r="GW101" s="264">
        <f t="shared" si="581"/>
        <v>1</v>
      </c>
      <c r="GX101" s="264">
        <f t="shared" si="582"/>
        <v>1</v>
      </c>
      <c r="GY101" s="264">
        <f t="shared" si="583"/>
        <v>1</v>
      </c>
      <c r="GZ101" s="264">
        <f t="shared" si="785"/>
        <v>1</v>
      </c>
      <c r="HA101" s="264">
        <f t="shared" si="786"/>
        <v>1</v>
      </c>
      <c r="HB101" s="264">
        <f t="shared" si="787"/>
        <v>1</v>
      </c>
      <c r="HC101" s="257">
        <f t="shared" si="585"/>
        <v>151500</v>
      </c>
      <c r="HD101" s="258">
        <f t="shared" si="586"/>
        <v>0</v>
      </c>
      <c r="HG101" s="344" t="s">
        <v>429</v>
      </c>
      <c r="HH101" s="345" t="s">
        <v>430</v>
      </c>
      <c r="HI101" s="346" t="s">
        <v>155</v>
      </c>
      <c r="HJ101" s="347">
        <v>3</v>
      </c>
      <c r="HK101" s="308">
        <v>78960</v>
      </c>
      <c r="HL101" s="309">
        <f t="shared" si="788"/>
        <v>236880</v>
      </c>
      <c r="HM101" s="264">
        <f t="shared" si="587"/>
        <v>1</v>
      </c>
      <c r="HN101" s="264">
        <f t="shared" si="588"/>
        <v>1</v>
      </c>
      <c r="HO101" s="264">
        <f t="shared" si="589"/>
        <v>1</v>
      </c>
      <c r="HP101" s="264">
        <f t="shared" si="590"/>
        <v>1</v>
      </c>
      <c r="HQ101" s="264">
        <f t="shared" si="789"/>
        <v>1</v>
      </c>
      <c r="HR101" s="264">
        <f t="shared" si="790"/>
        <v>1</v>
      </c>
      <c r="HS101" s="264">
        <f t="shared" si="791"/>
        <v>1</v>
      </c>
      <c r="HT101" s="257">
        <f t="shared" si="592"/>
        <v>236880</v>
      </c>
      <c r="HU101" s="258">
        <f t="shared" si="593"/>
        <v>0</v>
      </c>
    </row>
    <row r="102" spans="3:229" ht="42" customHeight="1" outlineLevel="2">
      <c r="C102" s="344" t="s">
        <v>431</v>
      </c>
      <c r="D102" s="345" t="s">
        <v>186</v>
      </c>
      <c r="E102" s="346" t="s">
        <v>155</v>
      </c>
      <c r="F102" s="347">
        <v>54</v>
      </c>
      <c r="G102" s="308">
        <v>0</v>
      </c>
      <c r="H102" s="309">
        <f t="shared" si="744"/>
        <v>0</v>
      </c>
      <c r="K102" s="344" t="s">
        <v>431</v>
      </c>
      <c r="L102" s="345" t="s">
        <v>186</v>
      </c>
      <c r="M102" s="346" t="s">
        <v>155</v>
      </c>
      <c r="N102" s="347">
        <v>54</v>
      </c>
      <c r="O102" s="308">
        <v>37200</v>
      </c>
      <c r="P102" s="310">
        <f t="shared" si="745"/>
        <v>2008800</v>
      </c>
      <c r="Q102" s="180">
        <f t="shared" si="504"/>
        <v>1</v>
      </c>
      <c r="R102" s="180">
        <f t="shared" si="505"/>
        <v>1</v>
      </c>
      <c r="S102" s="180">
        <f t="shared" si="506"/>
        <v>1</v>
      </c>
      <c r="T102" s="180">
        <f t="shared" si="506"/>
        <v>1</v>
      </c>
      <c r="U102" s="264">
        <f t="shared" si="608"/>
        <v>1</v>
      </c>
      <c r="V102" s="264">
        <f t="shared" si="609"/>
        <v>1</v>
      </c>
      <c r="W102" s="264">
        <f t="shared" si="507"/>
        <v>1</v>
      </c>
      <c r="X102" s="257">
        <f t="shared" si="508"/>
        <v>2008800</v>
      </c>
      <c r="Y102" s="258">
        <f t="shared" si="509"/>
        <v>0</v>
      </c>
      <c r="AB102" s="344" t="s">
        <v>431</v>
      </c>
      <c r="AC102" s="345" t="s">
        <v>186</v>
      </c>
      <c r="AD102" s="346" t="s">
        <v>155</v>
      </c>
      <c r="AE102" s="347">
        <v>54</v>
      </c>
      <c r="AF102" s="308">
        <v>90000</v>
      </c>
      <c r="AG102" s="309">
        <f t="shared" si="746"/>
        <v>4860000</v>
      </c>
      <c r="AH102" s="264">
        <f t="shared" si="510"/>
        <v>1</v>
      </c>
      <c r="AI102" s="264">
        <f t="shared" si="511"/>
        <v>1</v>
      </c>
      <c r="AJ102" s="264">
        <f t="shared" si="512"/>
        <v>1</v>
      </c>
      <c r="AK102" s="264">
        <f t="shared" si="513"/>
        <v>1</v>
      </c>
      <c r="AL102" s="264">
        <f t="shared" si="747"/>
        <v>1</v>
      </c>
      <c r="AM102" s="264">
        <f t="shared" si="748"/>
        <v>1</v>
      </c>
      <c r="AN102" s="264">
        <f t="shared" si="613"/>
        <v>1</v>
      </c>
      <c r="AO102" s="257">
        <f t="shared" si="515"/>
        <v>4860000</v>
      </c>
      <c r="AP102" s="258">
        <f t="shared" si="516"/>
        <v>0</v>
      </c>
      <c r="AS102" s="344" t="s">
        <v>431</v>
      </c>
      <c r="AT102" s="345" t="s">
        <v>186</v>
      </c>
      <c r="AU102" s="346" t="s">
        <v>155</v>
      </c>
      <c r="AV102" s="347">
        <v>54</v>
      </c>
      <c r="AW102" s="308">
        <v>78000</v>
      </c>
      <c r="AX102" s="309">
        <f t="shared" si="749"/>
        <v>4212000</v>
      </c>
      <c r="AY102" s="264">
        <f t="shared" si="517"/>
        <v>1</v>
      </c>
      <c r="AZ102" s="264">
        <f t="shared" si="518"/>
        <v>1</v>
      </c>
      <c r="BA102" s="264">
        <f t="shared" si="519"/>
        <v>1</v>
      </c>
      <c r="BB102" s="264">
        <f t="shared" si="520"/>
        <v>1</v>
      </c>
      <c r="BC102" s="264">
        <f t="shared" si="750"/>
        <v>1</v>
      </c>
      <c r="BD102" s="264">
        <f t="shared" si="751"/>
        <v>1</v>
      </c>
      <c r="BE102" s="264">
        <f t="shared" si="617"/>
        <v>1</v>
      </c>
      <c r="BF102" s="257">
        <f t="shared" si="522"/>
        <v>4212000</v>
      </c>
      <c r="BG102" s="258">
        <f t="shared" si="523"/>
        <v>0</v>
      </c>
      <c r="BJ102" s="344" t="s">
        <v>431</v>
      </c>
      <c r="BK102" s="345" t="s">
        <v>186</v>
      </c>
      <c r="BL102" s="346" t="s">
        <v>155</v>
      </c>
      <c r="BM102" s="347">
        <v>54</v>
      </c>
      <c r="BN102" s="308">
        <v>37099</v>
      </c>
      <c r="BO102" s="309">
        <f t="shared" si="752"/>
        <v>2003346</v>
      </c>
      <c r="BP102" s="264">
        <f t="shared" si="524"/>
        <v>1</v>
      </c>
      <c r="BQ102" s="264">
        <f t="shared" si="525"/>
        <v>1</v>
      </c>
      <c r="BR102" s="264">
        <f t="shared" si="526"/>
        <v>1</v>
      </c>
      <c r="BS102" s="264">
        <f t="shared" si="527"/>
        <v>1</v>
      </c>
      <c r="BT102" s="264">
        <f t="shared" si="753"/>
        <v>1</v>
      </c>
      <c r="BU102" s="264">
        <f t="shared" si="754"/>
        <v>1</v>
      </c>
      <c r="BV102" s="264">
        <f t="shared" si="755"/>
        <v>1</v>
      </c>
      <c r="BW102" s="257">
        <f t="shared" si="529"/>
        <v>2003346</v>
      </c>
      <c r="BX102" s="258">
        <f t="shared" si="530"/>
        <v>0</v>
      </c>
      <c r="CA102" s="344" t="s">
        <v>431</v>
      </c>
      <c r="CB102" s="345" t="s">
        <v>186</v>
      </c>
      <c r="CC102" s="346" t="s">
        <v>155</v>
      </c>
      <c r="CD102" s="347">
        <v>54</v>
      </c>
      <c r="CE102" s="308">
        <v>105860</v>
      </c>
      <c r="CF102" s="309">
        <f t="shared" si="756"/>
        <v>5716440</v>
      </c>
      <c r="CG102" s="264">
        <f t="shared" si="531"/>
        <v>1</v>
      </c>
      <c r="CH102" s="264">
        <f t="shared" si="532"/>
        <v>1</v>
      </c>
      <c r="CI102" s="264">
        <f t="shared" si="533"/>
        <v>1</v>
      </c>
      <c r="CJ102" s="264">
        <f t="shared" si="534"/>
        <v>1</v>
      </c>
      <c r="CK102" s="264">
        <f t="shared" si="757"/>
        <v>1</v>
      </c>
      <c r="CL102" s="264">
        <f t="shared" si="758"/>
        <v>1</v>
      </c>
      <c r="CM102" s="264">
        <f t="shared" si="759"/>
        <v>1</v>
      </c>
      <c r="CN102" s="257">
        <f t="shared" si="536"/>
        <v>5716440</v>
      </c>
      <c r="CO102" s="258">
        <f t="shared" si="537"/>
        <v>0</v>
      </c>
      <c r="CR102" s="344" t="s">
        <v>431</v>
      </c>
      <c r="CS102" s="345" t="s">
        <v>186</v>
      </c>
      <c r="CT102" s="346" t="s">
        <v>155</v>
      </c>
      <c r="CU102" s="347">
        <v>54</v>
      </c>
      <c r="CV102" s="308">
        <v>42000</v>
      </c>
      <c r="CW102" s="309">
        <f t="shared" si="760"/>
        <v>2268000</v>
      </c>
      <c r="CX102" s="264">
        <f t="shared" si="538"/>
        <v>1</v>
      </c>
      <c r="CY102" s="264">
        <f t="shared" si="539"/>
        <v>1</v>
      </c>
      <c r="CZ102" s="264">
        <f t="shared" si="540"/>
        <v>1</v>
      </c>
      <c r="DA102" s="264">
        <f t="shared" si="541"/>
        <v>1</v>
      </c>
      <c r="DB102" s="264">
        <f t="shared" si="761"/>
        <v>1</v>
      </c>
      <c r="DC102" s="264">
        <f t="shared" si="762"/>
        <v>1</v>
      </c>
      <c r="DD102" s="264">
        <f t="shared" si="763"/>
        <v>1</v>
      </c>
      <c r="DE102" s="257">
        <f t="shared" si="543"/>
        <v>2268000</v>
      </c>
      <c r="DF102" s="258">
        <f t="shared" si="544"/>
        <v>0</v>
      </c>
      <c r="DI102" s="344" t="s">
        <v>431</v>
      </c>
      <c r="DJ102" s="345" t="s">
        <v>186</v>
      </c>
      <c r="DK102" s="346" t="s">
        <v>155</v>
      </c>
      <c r="DL102" s="347">
        <v>54</v>
      </c>
      <c r="DM102" s="313">
        <v>49000</v>
      </c>
      <c r="DN102" s="314">
        <f t="shared" si="764"/>
        <v>2646000</v>
      </c>
      <c r="DO102" s="264">
        <f t="shared" si="545"/>
        <v>1</v>
      </c>
      <c r="DP102" s="264">
        <f t="shared" si="546"/>
        <v>1</v>
      </c>
      <c r="DQ102" s="264">
        <f t="shared" si="547"/>
        <v>1</v>
      </c>
      <c r="DR102" s="264">
        <f t="shared" si="548"/>
        <v>1</v>
      </c>
      <c r="DS102" s="264">
        <f t="shared" si="765"/>
        <v>1</v>
      </c>
      <c r="DT102" s="264">
        <f t="shared" si="766"/>
        <v>1</v>
      </c>
      <c r="DU102" s="264">
        <f t="shared" si="767"/>
        <v>1</v>
      </c>
      <c r="DV102" s="257">
        <f t="shared" si="550"/>
        <v>2646000</v>
      </c>
      <c r="DW102" s="258">
        <f t="shared" si="551"/>
        <v>0</v>
      </c>
      <c r="DZ102" s="344" t="s">
        <v>431</v>
      </c>
      <c r="EA102" s="345" t="s">
        <v>186</v>
      </c>
      <c r="EB102" s="346" t="s">
        <v>155</v>
      </c>
      <c r="EC102" s="347">
        <v>54</v>
      </c>
      <c r="ED102" s="308">
        <v>78000</v>
      </c>
      <c r="EE102" s="309">
        <f t="shared" si="768"/>
        <v>4212000</v>
      </c>
      <c r="EF102" s="264">
        <f t="shared" si="552"/>
        <v>1</v>
      </c>
      <c r="EG102" s="264">
        <f t="shared" si="553"/>
        <v>1</v>
      </c>
      <c r="EH102" s="264">
        <f t="shared" si="554"/>
        <v>1</v>
      </c>
      <c r="EI102" s="264">
        <f t="shared" si="555"/>
        <v>1</v>
      </c>
      <c r="EJ102" s="264">
        <f t="shared" si="769"/>
        <v>1</v>
      </c>
      <c r="EK102" s="264">
        <f t="shared" si="770"/>
        <v>1</v>
      </c>
      <c r="EL102" s="264">
        <f t="shared" si="771"/>
        <v>1</v>
      </c>
      <c r="EM102" s="257">
        <f t="shared" si="557"/>
        <v>4212000</v>
      </c>
      <c r="EN102" s="258">
        <f t="shared" si="558"/>
        <v>0</v>
      </c>
      <c r="EQ102" s="344" t="s">
        <v>431</v>
      </c>
      <c r="ER102" s="345" t="s">
        <v>186</v>
      </c>
      <c r="ES102" s="346" t="s">
        <v>155</v>
      </c>
      <c r="ET102" s="347">
        <v>54</v>
      </c>
      <c r="EU102" s="308">
        <v>49000</v>
      </c>
      <c r="EV102" s="309">
        <f t="shared" si="772"/>
        <v>2646000</v>
      </c>
      <c r="EW102" s="264">
        <f t="shared" si="559"/>
        <v>1</v>
      </c>
      <c r="EX102" s="264">
        <f t="shared" si="560"/>
        <v>1</v>
      </c>
      <c r="EY102" s="264">
        <f t="shared" si="561"/>
        <v>1</v>
      </c>
      <c r="EZ102" s="264">
        <f t="shared" si="562"/>
        <v>1</v>
      </c>
      <c r="FA102" s="264">
        <f t="shared" si="773"/>
        <v>1</v>
      </c>
      <c r="FB102" s="264">
        <f t="shared" si="774"/>
        <v>1</v>
      </c>
      <c r="FC102" s="264">
        <f t="shared" si="775"/>
        <v>1</v>
      </c>
      <c r="FD102" s="257">
        <f t="shared" si="564"/>
        <v>2646000</v>
      </c>
      <c r="FE102" s="258">
        <f t="shared" si="565"/>
        <v>0</v>
      </c>
      <c r="FH102" s="344" t="s">
        <v>431</v>
      </c>
      <c r="FI102" s="345" t="s">
        <v>186</v>
      </c>
      <c r="FJ102" s="346" t="s">
        <v>155</v>
      </c>
      <c r="FK102" s="347">
        <v>54</v>
      </c>
      <c r="FL102" s="308">
        <v>50000</v>
      </c>
      <c r="FM102" s="309">
        <f t="shared" si="776"/>
        <v>2700000</v>
      </c>
      <c r="FN102" s="264">
        <f t="shared" si="566"/>
        <v>1</v>
      </c>
      <c r="FO102" s="264">
        <f t="shared" si="567"/>
        <v>1</v>
      </c>
      <c r="FP102" s="264">
        <f t="shared" si="568"/>
        <v>1</v>
      </c>
      <c r="FQ102" s="264">
        <f t="shared" si="569"/>
        <v>1</v>
      </c>
      <c r="FR102" s="264">
        <f t="shared" si="777"/>
        <v>1</v>
      </c>
      <c r="FS102" s="264">
        <f t="shared" si="778"/>
        <v>1</v>
      </c>
      <c r="FT102" s="264">
        <f t="shared" si="779"/>
        <v>1</v>
      </c>
      <c r="FU102" s="257">
        <f t="shared" si="571"/>
        <v>2700000</v>
      </c>
      <c r="FV102" s="258">
        <f t="shared" si="572"/>
        <v>0</v>
      </c>
      <c r="FY102" s="344" t="s">
        <v>431</v>
      </c>
      <c r="FZ102" s="345" t="s">
        <v>186</v>
      </c>
      <c r="GA102" s="346" t="s">
        <v>155</v>
      </c>
      <c r="GB102" s="347">
        <v>54</v>
      </c>
      <c r="GC102" s="308">
        <v>77000</v>
      </c>
      <c r="GD102" s="309">
        <f t="shared" si="780"/>
        <v>4158000</v>
      </c>
      <c r="GE102" s="264">
        <f t="shared" si="573"/>
        <v>1</v>
      </c>
      <c r="GF102" s="264">
        <f t="shared" si="574"/>
        <v>1</v>
      </c>
      <c r="GG102" s="264">
        <f t="shared" si="575"/>
        <v>1</v>
      </c>
      <c r="GH102" s="264">
        <f t="shared" si="576"/>
        <v>1</v>
      </c>
      <c r="GI102" s="264">
        <f t="shared" si="781"/>
        <v>1</v>
      </c>
      <c r="GJ102" s="264">
        <f t="shared" si="782"/>
        <v>1</v>
      </c>
      <c r="GK102" s="264">
        <f t="shared" si="783"/>
        <v>1</v>
      </c>
      <c r="GL102" s="257">
        <f t="shared" si="578"/>
        <v>4158000</v>
      </c>
      <c r="GM102" s="258">
        <f t="shared" si="579"/>
        <v>0</v>
      </c>
      <c r="GP102" s="344" t="s">
        <v>431</v>
      </c>
      <c r="GQ102" s="345" t="s">
        <v>186</v>
      </c>
      <c r="GR102" s="346" t="s">
        <v>155</v>
      </c>
      <c r="GS102" s="347">
        <v>54</v>
      </c>
      <c r="GT102" s="308">
        <v>48500</v>
      </c>
      <c r="GU102" s="309">
        <f t="shared" si="784"/>
        <v>2619000</v>
      </c>
      <c r="GV102" s="264">
        <f t="shared" si="580"/>
        <v>1</v>
      </c>
      <c r="GW102" s="264">
        <f t="shared" si="581"/>
        <v>1</v>
      </c>
      <c r="GX102" s="264">
        <f t="shared" si="582"/>
        <v>1</v>
      </c>
      <c r="GY102" s="264">
        <f t="shared" si="583"/>
        <v>1</v>
      </c>
      <c r="GZ102" s="264">
        <f t="shared" si="785"/>
        <v>1</v>
      </c>
      <c r="HA102" s="264">
        <f t="shared" si="786"/>
        <v>1</v>
      </c>
      <c r="HB102" s="264">
        <f t="shared" si="787"/>
        <v>1</v>
      </c>
      <c r="HC102" s="257">
        <f t="shared" si="585"/>
        <v>2619000</v>
      </c>
      <c r="HD102" s="258">
        <f t="shared" si="586"/>
        <v>0</v>
      </c>
      <c r="HG102" s="344" t="s">
        <v>431</v>
      </c>
      <c r="HH102" s="345" t="s">
        <v>186</v>
      </c>
      <c r="HI102" s="346" t="s">
        <v>155</v>
      </c>
      <c r="HJ102" s="347">
        <v>54</v>
      </c>
      <c r="HK102" s="308">
        <v>58400</v>
      </c>
      <c r="HL102" s="309">
        <f t="shared" si="788"/>
        <v>3153600</v>
      </c>
      <c r="HM102" s="264">
        <f t="shared" si="587"/>
        <v>1</v>
      </c>
      <c r="HN102" s="264">
        <f t="shared" si="588"/>
        <v>1</v>
      </c>
      <c r="HO102" s="264">
        <f t="shared" si="589"/>
        <v>1</v>
      </c>
      <c r="HP102" s="264">
        <f t="shared" si="590"/>
        <v>1</v>
      </c>
      <c r="HQ102" s="264">
        <f t="shared" si="789"/>
        <v>1</v>
      </c>
      <c r="HR102" s="264">
        <f t="shared" si="790"/>
        <v>1</v>
      </c>
      <c r="HS102" s="264">
        <f t="shared" si="791"/>
        <v>1</v>
      </c>
      <c r="HT102" s="257">
        <f t="shared" si="592"/>
        <v>3153600</v>
      </c>
      <c r="HU102" s="258">
        <f t="shared" si="593"/>
        <v>0</v>
      </c>
    </row>
    <row r="103" spans="3:229" ht="56.25" customHeight="1" outlineLevel="2" thickBot="1">
      <c r="C103" s="344" t="s">
        <v>432</v>
      </c>
      <c r="D103" s="345" t="s">
        <v>433</v>
      </c>
      <c r="E103" s="346" t="s">
        <v>155</v>
      </c>
      <c r="F103" s="347">
        <v>5</v>
      </c>
      <c r="G103" s="308">
        <v>0</v>
      </c>
      <c r="H103" s="309">
        <f t="shared" si="744"/>
        <v>0</v>
      </c>
      <c r="K103" s="344" t="s">
        <v>432</v>
      </c>
      <c r="L103" s="345" t="s">
        <v>433</v>
      </c>
      <c r="M103" s="346" t="s">
        <v>155</v>
      </c>
      <c r="N103" s="347">
        <v>5</v>
      </c>
      <c r="O103" s="308">
        <v>60900</v>
      </c>
      <c r="P103" s="310">
        <f t="shared" si="745"/>
        <v>304500</v>
      </c>
      <c r="Q103" s="180">
        <f t="shared" si="504"/>
        <v>1</v>
      </c>
      <c r="R103" s="180">
        <f t="shared" si="505"/>
        <v>1</v>
      </c>
      <c r="S103" s="180">
        <f t="shared" si="506"/>
        <v>1</v>
      </c>
      <c r="T103" s="180">
        <f t="shared" si="506"/>
        <v>1</v>
      </c>
      <c r="U103" s="264">
        <f t="shared" si="608"/>
        <v>1</v>
      </c>
      <c r="V103" s="264">
        <f t="shared" si="609"/>
        <v>1</v>
      </c>
      <c r="W103" s="264">
        <f t="shared" si="507"/>
        <v>1</v>
      </c>
      <c r="X103" s="257">
        <f t="shared" si="508"/>
        <v>304500</v>
      </c>
      <c r="Y103" s="258">
        <f t="shared" si="509"/>
        <v>0</v>
      </c>
      <c r="AB103" s="344" t="s">
        <v>432</v>
      </c>
      <c r="AC103" s="345" t="s">
        <v>433</v>
      </c>
      <c r="AD103" s="346" t="s">
        <v>155</v>
      </c>
      <c r="AE103" s="347">
        <v>5</v>
      </c>
      <c r="AF103" s="308">
        <v>160000</v>
      </c>
      <c r="AG103" s="309">
        <f t="shared" si="746"/>
        <v>800000</v>
      </c>
      <c r="AH103" s="264">
        <f t="shared" si="510"/>
        <v>1</v>
      </c>
      <c r="AI103" s="264">
        <f t="shared" si="511"/>
        <v>1</v>
      </c>
      <c r="AJ103" s="264">
        <f t="shared" si="512"/>
        <v>1</v>
      </c>
      <c r="AK103" s="264">
        <f t="shared" si="513"/>
        <v>1</v>
      </c>
      <c r="AL103" s="264">
        <f t="shared" si="747"/>
        <v>1</v>
      </c>
      <c r="AM103" s="264">
        <f t="shared" si="748"/>
        <v>1</v>
      </c>
      <c r="AN103" s="264">
        <f t="shared" si="613"/>
        <v>1</v>
      </c>
      <c r="AO103" s="257">
        <f t="shared" si="515"/>
        <v>800000</v>
      </c>
      <c r="AP103" s="258">
        <f t="shared" si="516"/>
        <v>0</v>
      </c>
      <c r="AS103" s="344" t="s">
        <v>432</v>
      </c>
      <c r="AT103" s="345" t="s">
        <v>433</v>
      </c>
      <c r="AU103" s="346" t="s">
        <v>155</v>
      </c>
      <c r="AV103" s="347">
        <v>5</v>
      </c>
      <c r="AW103" s="308">
        <v>78000</v>
      </c>
      <c r="AX103" s="309">
        <f t="shared" si="749"/>
        <v>390000</v>
      </c>
      <c r="AY103" s="264">
        <f t="shared" si="517"/>
        <v>1</v>
      </c>
      <c r="AZ103" s="264">
        <f t="shared" si="518"/>
        <v>1</v>
      </c>
      <c r="BA103" s="264">
        <f t="shared" si="519"/>
        <v>1</v>
      </c>
      <c r="BB103" s="264">
        <f t="shared" si="520"/>
        <v>1</v>
      </c>
      <c r="BC103" s="264">
        <f t="shared" si="750"/>
        <v>1</v>
      </c>
      <c r="BD103" s="264">
        <f t="shared" si="751"/>
        <v>1</v>
      </c>
      <c r="BE103" s="264">
        <f t="shared" si="617"/>
        <v>1</v>
      </c>
      <c r="BF103" s="257">
        <f t="shared" si="522"/>
        <v>390000</v>
      </c>
      <c r="BG103" s="258">
        <f t="shared" si="523"/>
        <v>0</v>
      </c>
      <c r="BJ103" s="344" t="s">
        <v>432</v>
      </c>
      <c r="BK103" s="345" t="s">
        <v>433</v>
      </c>
      <c r="BL103" s="346" t="s">
        <v>155</v>
      </c>
      <c r="BM103" s="347">
        <v>5</v>
      </c>
      <c r="BN103" s="308">
        <v>60231</v>
      </c>
      <c r="BO103" s="309">
        <f t="shared" si="752"/>
        <v>301155</v>
      </c>
      <c r="BP103" s="264">
        <f t="shared" si="524"/>
        <v>1</v>
      </c>
      <c r="BQ103" s="264">
        <f t="shared" si="525"/>
        <v>1</v>
      </c>
      <c r="BR103" s="264">
        <f t="shared" si="526"/>
        <v>1</v>
      </c>
      <c r="BS103" s="264">
        <f t="shared" si="527"/>
        <v>1</v>
      </c>
      <c r="BT103" s="264">
        <f t="shared" si="753"/>
        <v>1</v>
      </c>
      <c r="BU103" s="264">
        <f t="shared" si="754"/>
        <v>1</v>
      </c>
      <c r="BV103" s="264">
        <f t="shared" si="755"/>
        <v>1</v>
      </c>
      <c r="BW103" s="257">
        <f t="shared" si="529"/>
        <v>301155</v>
      </c>
      <c r="BX103" s="258">
        <f t="shared" si="530"/>
        <v>0</v>
      </c>
      <c r="CA103" s="344" t="s">
        <v>432</v>
      </c>
      <c r="CB103" s="345" t="s">
        <v>433</v>
      </c>
      <c r="CC103" s="346" t="s">
        <v>155</v>
      </c>
      <c r="CD103" s="347">
        <v>5</v>
      </c>
      <c r="CE103" s="308">
        <v>105860</v>
      </c>
      <c r="CF103" s="309">
        <f t="shared" si="756"/>
        <v>529300</v>
      </c>
      <c r="CG103" s="264">
        <f t="shared" si="531"/>
        <v>1</v>
      </c>
      <c r="CH103" s="264">
        <f t="shared" si="532"/>
        <v>1</v>
      </c>
      <c r="CI103" s="264">
        <f t="shared" si="533"/>
        <v>1</v>
      </c>
      <c r="CJ103" s="264">
        <f t="shared" si="534"/>
        <v>1</v>
      </c>
      <c r="CK103" s="264">
        <f t="shared" si="757"/>
        <v>1</v>
      </c>
      <c r="CL103" s="264">
        <f t="shared" si="758"/>
        <v>1</v>
      </c>
      <c r="CM103" s="264">
        <f t="shared" si="759"/>
        <v>1</v>
      </c>
      <c r="CN103" s="257">
        <f t="shared" si="536"/>
        <v>529300</v>
      </c>
      <c r="CO103" s="258">
        <f t="shared" si="537"/>
        <v>0</v>
      </c>
      <c r="CR103" s="344" t="s">
        <v>432</v>
      </c>
      <c r="CS103" s="345" t="s">
        <v>433</v>
      </c>
      <c r="CT103" s="346" t="s">
        <v>155</v>
      </c>
      <c r="CU103" s="347">
        <v>5</v>
      </c>
      <c r="CV103" s="308">
        <v>42000</v>
      </c>
      <c r="CW103" s="309">
        <f t="shared" si="760"/>
        <v>210000</v>
      </c>
      <c r="CX103" s="264">
        <f t="shared" si="538"/>
        <v>1</v>
      </c>
      <c r="CY103" s="264">
        <f t="shared" si="539"/>
        <v>1</v>
      </c>
      <c r="CZ103" s="264">
        <f t="shared" si="540"/>
        <v>1</v>
      </c>
      <c r="DA103" s="264">
        <f t="shared" si="541"/>
        <v>1</v>
      </c>
      <c r="DB103" s="264">
        <f t="shared" si="761"/>
        <v>1</v>
      </c>
      <c r="DC103" s="264">
        <f t="shared" si="762"/>
        <v>1</v>
      </c>
      <c r="DD103" s="264">
        <f t="shared" si="763"/>
        <v>1</v>
      </c>
      <c r="DE103" s="257">
        <f t="shared" si="543"/>
        <v>210000</v>
      </c>
      <c r="DF103" s="258">
        <f t="shared" si="544"/>
        <v>0</v>
      </c>
      <c r="DI103" s="344" t="s">
        <v>432</v>
      </c>
      <c r="DJ103" s="345" t="s">
        <v>433</v>
      </c>
      <c r="DK103" s="346" t="s">
        <v>155</v>
      </c>
      <c r="DL103" s="347">
        <v>5</v>
      </c>
      <c r="DM103" s="313">
        <v>70000</v>
      </c>
      <c r="DN103" s="314">
        <f t="shared" si="764"/>
        <v>350000</v>
      </c>
      <c r="DO103" s="264">
        <f t="shared" si="545"/>
        <v>1</v>
      </c>
      <c r="DP103" s="264">
        <f t="shared" si="546"/>
        <v>1</v>
      </c>
      <c r="DQ103" s="264">
        <f t="shared" si="547"/>
        <v>1</v>
      </c>
      <c r="DR103" s="264">
        <f t="shared" si="548"/>
        <v>1</v>
      </c>
      <c r="DS103" s="264">
        <f t="shared" si="765"/>
        <v>1</v>
      </c>
      <c r="DT103" s="264">
        <f t="shared" si="766"/>
        <v>1</v>
      </c>
      <c r="DU103" s="264">
        <f t="shared" si="767"/>
        <v>1</v>
      </c>
      <c r="DV103" s="257">
        <f t="shared" si="550"/>
        <v>350000</v>
      </c>
      <c r="DW103" s="258">
        <f t="shared" si="551"/>
        <v>0</v>
      </c>
      <c r="DZ103" s="344" t="s">
        <v>432</v>
      </c>
      <c r="EA103" s="345" t="s">
        <v>433</v>
      </c>
      <c r="EB103" s="346" t="s">
        <v>155</v>
      </c>
      <c r="EC103" s="347">
        <v>5</v>
      </c>
      <c r="ED103" s="308">
        <v>93000</v>
      </c>
      <c r="EE103" s="309">
        <f t="shared" si="768"/>
        <v>465000</v>
      </c>
      <c r="EF103" s="264">
        <f t="shared" si="552"/>
        <v>1</v>
      </c>
      <c r="EG103" s="264">
        <f t="shared" si="553"/>
        <v>1</v>
      </c>
      <c r="EH103" s="264">
        <f t="shared" si="554"/>
        <v>1</v>
      </c>
      <c r="EI103" s="264">
        <f t="shared" si="555"/>
        <v>1</v>
      </c>
      <c r="EJ103" s="264">
        <f t="shared" si="769"/>
        <v>1</v>
      </c>
      <c r="EK103" s="264">
        <f t="shared" si="770"/>
        <v>1</v>
      </c>
      <c r="EL103" s="264">
        <f t="shared" si="771"/>
        <v>1</v>
      </c>
      <c r="EM103" s="257">
        <f t="shared" si="557"/>
        <v>465000</v>
      </c>
      <c r="EN103" s="258">
        <f t="shared" si="558"/>
        <v>0</v>
      </c>
      <c r="EQ103" s="344" t="s">
        <v>432</v>
      </c>
      <c r="ER103" s="345" t="s">
        <v>433</v>
      </c>
      <c r="ES103" s="346" t="s">
        <v>155</v>
      </c>
      <c r="ET103" s="347">
        <v>5</v>
      </c>
      <c r="EU103" s="308">
        <v>64000</v>
      </c>
      <c r="EV103" s="309">
        <f t="shared" si="772"/>
        <v>320000</v>
      </c>
      <c r="EW103" s="264">
        <f t="shared" si="559"/>
        <v>1</v>
      </c>
      <c r="EX103" s="264">
        <f t="shared" si="560"/>
        <v>1</v>
      </c>
      <c r="EY103" s="264">
        <f t="shared" si="561"/>
        <v>1</v>
      </c>
      <c r="EZ103" s="264">
        <f t="shared" si="562"/>
        <v>1</v>
      </c>
      <c r="FA103" s="264">
        <f t="shared" si="773"/>
        <v>1</v>
      </c>
      <c r="FB103" s="264">
        <f t="shared" si="774"/>
        <v>1</v>
      </c>
      <c r="FC103" s="264">
        <f t="shared" si="775"/>
        <v>1</v>
      </c>
      <c r="FD103" s="257">
        <f t="shared" si="564"/>
        <v>320000</v>
      </c>
      <c r="FE103" s="258">
        <f t="shared" si="565"/>
        <v>0</v>
      </c>
      <c r="FH103" s="344" t="s">
        <v>432</v>
      </c>
      <c r="FI103" s="345" t="s">
        <v>433</v>
      </c>
      <c r="FJ103" s="346" t="s">
        <v>155</v>
      </c>
      <c r="FK103" s="347">
        <v>5</v>
      </c>
      <c r="FL103" s="308">
        <v>68000</v>
      </c>
      <c r="FM103" s="309">
        <f t="shared" si="776"/>
        <v>340000</v>
      </c>
      <c r="FN103" s="264">
        <f t="shared" si="566"/>
        <v>1</v>
      </c>
      <c r="FO103" s="264">
        <f t="shared" si="567"/>
        <v>1</v>
      </c>
      <c r="FP103" s="264">
        <f t="shared" si="568"/>
        <v>1</v>
      </c>
      <c r="FQ103" s="264">
        <f t="shared" si="569"/>
        <v>1</v>
      </c>
      <c r="FR103" s="264">
        <f t="shared" si="777"/>
        <v>1</v>
      </c>
      <c r="FS103" s="264">
        <f t="shared" si="778"/>
        <v>1</v>
      </c>
      <c r="FT103" s="264">
        <f t="shared" si="779"/>
        <v>1</v>
      </c>
      <c r="FU103" s="257">
        <f t="shared" si="571"/>
        <v>340000</v>
      </c>
      <c r="FV103" s="258">
        <f t="shared" si="572"/>
        <v>0</v>
      </c>
      <c r="FY103" s="344" t="s">
        <v>432</v>
      </c>
      <c r="FZ103" s="345" t="s">
        <v>433</v>
      </c>
      <c r="GA103" s="346" t="s">
        <v>155</v>
      </c>
      <c r="GB103" s="347">
        <v>5</v>
      </c>
      <c r="GC103" s="308">
        <v>68000</v>
      </c>
      <c r="GD103" s="309">
        <f t="shared" si="780"/>
        <v>340000</v>
      </c>
      <c r="GE103" s="264">
        <f t="shared" si="573"/>
        <v>1</v>
      </c>
      <c r="GF103" s="264">
        <f t="shared" si="574"/>
        <v>1</v>
      </c>
      <c r="GG103" s="264">
        <f t="shared" si="575"/>
        <v>1</v>
      </c>
      <c r="GH103" s="264">
        <f t="shared" si="576"/>
        <v>1</v>
      </c>
      <c r="GI103" s="264">
        <f t="shared" si="781"/>
        <v>1</v>
      </c>
      <c r="GJ103" s="264">
        <f t="shared" si="782"/>
        <v>1</v>
      </c>
      <c r="GK103" s="264">
        <f t="shared" si="783"/>
        <v>1</v>
      </c>
      <c r="GL103" s="257">
        <f t="shared" si="578"/>
        <v>340000</v>
      </c>
      <c r="GM103" s="258">
        <f t="shared" si="579"/>
        <v>0</v>
      </c>
      <c r="GP103" s="344" t="s">
        <v>432</v>
      </c>
      <c r="GQ103" s="345" t="s">
        <v>433</v>
      </c>
      <c r="GR103" s="346" t="s">
        <v>155</v>
      </c>
      <c r="GS103" s="347">
        <v>5</v>
      </c>
      <c r="GT103" s="308">
        <v>66000</v>
      </c>
      <c r="GU103" s="309">
        <f t="shared" si="784"/>
        <v>330000</v>
      </c>
      <c r="GV103" s="264">
        <f t="shared" si="580"/>
        <v>1</v>
      </c>
      <c r="GW103" s="264">
        <f t="shared" si="581"/>
        <v>1</v>
      </c>
      <c r="GX103" s="264">
        <f t="shared" si="582"/>
        <v>1</v>
      </c>
      <c r="GY103" s="264">
        <f t="shared" si="583"/>
        <v>1</v>
      </c>
      <c r="GZ103" s="264">
        <f t="shared" si="785"/>
        <v>1</v>
      </c>
      <c r="HA103" s="264">
        <f t="shared" si="786"/>
        <v>1</v>
      </c>
      <c r="HB103" s="264">
        <f t="shared" si="787"/>
        <v>1</v>
      </c>
      <c r="HC103" s="257">
        <f t="shared" si="585"/>
        <v>330000</v>
      </c>
      <c r="HD103" s="258">
        <f t="shared" si="586"/>
        <v>0</v>
      </c>
      <c r="HG103" s="344" t="s">
        <v>432</v>
      </c>
      <c r="HH103" s="345" t="s">
        <v>433</v>
      </c>
      <c r="HI103" s="346" t="s">
        <v>155</v>
      </c>
      <c r="HJ103" s="347">
        <v>5</v>
      </c>
      <c r="HK103" s="308">
        <v>94752</v>
      </c>
      <c r="HL103" s="309">
        <f t="shared" si="788"/>
        <v>473760</v>
      </c>
      <c r="HM103" s="264">
        <f t="shared" si="587"/>
        <v>1</v>
      </c>
      <c r="HN103" s="264">
        <f t="shared" si="588"/>
        <v>1</v>
      </c>
      <c r="HO103" s="264">
        <f t="shared" si="589"/>
        <v>1</v>
      </c>
      <c r="HP103" s="264">
        <f t="shared" si="590"/>
        <v>1</v>
      </c>
      <c r="HQ103" s="264">
        <f t="shared" si="789"/>
        <v>1</v>
      </c>
      <c r="HR103" s="264">
        <f t="shared" si="790"/>
        <v>1</v>
      </c>
      <c r="HS103" s="264">
        <f t="shared" si="791"/>
        <v>1</v>
      </c>
      <c r="HT103" s="257">
        <f t="shared" si="592"/>
        <v>473760</v>
      </c>
      <c r="HU103" s="258">
        <f t="shared" si="593"/>
        <v>0</v>
      </c>
    </row>
    <row r="104" spans="3:229" ht="15.75" outlineLevel="1" thickTop="1">
      <c r="C104" s="320" t="s">
        <v>434</v>
      </c>
      <c r="D104" s="298" t="s">
        <v>435</v>
      </c>
      <c r="E104" s="349"/>
      <c r="F104" s="350"/>
      <c r="G104" s="351"/>
      <c r="H104" s="352"/>
      <c r="K104" s="320" t="s">
        <v>434</v>
      </c>
      <c r="L104" s="298" t="s">
        <v>435</v>
      </c>
      <c r="M104" s="349"/>
      <c r="N104" s="350"/>
      <c r="O104" s="350"/>
      <c r="P104" s="353"/>
      <c r="Q104" s="180">
        <f t="shared" si="504"/>
        <v>1</v>
      </c>
      <c r="R104" s="180">
        <f t="shared" si="505"/>
        <v>1</v>
      </c>
      <c r="S104" s="180">
        <f t="shared" si="506"/>
        <v>1</v>
      </c>
      <c r="T104" s="180">
        <f t="shared" si="506"/>
        <v>1</v>
      </c>
      <c r="U104" s="180">
        <f t="shared" ref="U104:U105" si="792">IF(EXACT(G104,O104),1,0)</f>
        <v>1</v>
      </c>
      <c r="V104" s="180">
        <f t="shared" ref="V104:V105" si="793">IF(EXACT(H104,P104),1,0)</f>
        <v>1</v>
      </c>
      <c r="W104" s="264">
        <f t="shared" si="507"/>
        <v>1</v>
      </c>
      <c r="X104" s="257">
        <f t="shared" si="508"/>
        <v>0</v>
      </c>
      <c r="Y104" s="258">
        <f t="shared" si="509"/>
        <v>0</v>
      </c>
      <c r="AB104" s="320" t="s">
        <v>434</v>
      </c>
      <c r="AC104" s="298" t="s">
        <v>435</v>
      </c>
      <c r="AD104" s="349"/>
      <c r="AE104" s="350"/>
      <c r="AF104" s="351"/>
      <c r="AG104" s="352"/>
      <c r="AH104" s="264">
        <f t="shared" si="510"/>
        <v>1</v>
      </c>
      <c r="AI104" s="264">
        <f t="shared" si="511"/>
        <v>1</v>
      </c>
      <c r="AJ104" s="264">
        <f t="shared" si="512"/>
        <v>1</v>
      </c>
      <c r="AK104" s="264">
        <f t="shared" si="513"/>
        <v>1</v>
      </c>
      <c r="AL104" s="180">
        <f t="shared" ref="AL104:AL105" si="794">IF(EXACT(X104,AF104),1,0)</f>
        <v>0</v>
      </c>
      <c r="AM104" s="180">
        <f t="shared" ref="AM104:AM105" si="795">IF(EXACT(Y104,AG104),1,0)</f>
        <v>0</v>
      </c>
      <c r="AN104" s="264">
        <f t="shared" ref="AN104:AN105" si="796">PRODUCT(AH104:AK104)</f>
        <v>1</v>
      </c>
      <c r="AO104" s="257">
        <f t="shared" si="515"/>
        <v>0</v>
      </c>
      <c r="AP104" s="258">
        <f t="shared" si="516"/>
        <v>0</v>
      </c>
      <c r="AS104" s="320" t="s">
        <v>434</v>
      </c>
      <c r="AT104" s="298" t="s">
        <v>435</v>
      </c>
      <c r="AU104" s="349"/>
      <c r="AV104" s="350"/>
      <c r="AW104" s="351"/>
      <c r="AX104" s="352"/>
      <c r="AY104" s="264">
        <f t="shared" si="517"/>
        <v>1</v>
      </c>
      <c r="AZ104" s="264">
        <f t="shared" si="518"/>
        <v>1</v>
      </c>
      <c r="BA104" s="264">
        <f t="shared" si="519"/>
        <v>1</v>
      </c>
      <c r="BB104" s="264">
        <f t="shared" si="520"/>
        <v>1</v>
      </c>
      <c r="BC104" s="180">
        <f t="shared" ref="BC104:BC105" si="797">IF(EXACT(AO104,AW104),1,0)</f>
        <v>0</v>
      </c>
      <c r="BD104" s="180">
        <f t="shared" ref="BD104:BD105" si="798">IF(EXACT(AP104,AX104),1,0)</f>
        <v>0</v>
      </c>
      <c r="BE104" s="264">
        <f t="shared" ref="BE104:BE105" si="799">PRODUCT(AY104:BB104)</f>
        <v>1</v>
      </c>
      <c r="BF104" s="257">
        <f t="shared" si="522"/>
        <v>0</v>
      </c>
      <c r="BG104" s="258">
        <f t="shared" si="523"/>
        <v>0</v>
      </c>
      <c r="BJ104" s="320" t="s">
        <v>434</v>
      </c>
      <c r="BK104" s="298" t="s">
        <v>435</v>
      </c>
      <c r="BL104" s="349"/>
      <c r="BM104" s="350"/>
      <c r="BN104" s="351"/>
      <c r="BO104" s="352"/>
      <c r="BP104" s="264">
        <f t="shared" si="524"/>
        <v>1</v>
      </c>
      <c r="BQ104" s="264">
        <f t="shared" si="525"/>
        <v>1</v>
      </c>
      <c r="BR104" s="264">
        <f t="shared" si="526"/>
        <v>1</v>
      </c>
      <c r="BS104" s="264">
        <f t="shared" si="527"/>
        <v>1</v>
      </c>
      <c r="BT104" s="180">
        <f t="shared" ref="BT104:BT105" si="800">IF(EXACT(BF104,BN104),1,0)</f>
        <v>0</v>
      </c>
      <c r="BU104" s="180">
        <f t="shared" ref="BU104:BU105" si="801">IF(EXACT(BG104,BO104),1,0)</f>
        <v>0</v>
      </c>
      <c r="BV104" s="264">
        <f t="shared" ref="BV104:BV105" si="802">PRODUCT(BP104:BS104)</f>
        <v>1</v>
      </c>
      <c r="BW104" s="257">
        <f t="shared" si="529"/>
        <v>0</v>
      </c>
      <c r="BX104" s="258">
        <f t="shared" si="530"/>
        <v>0</v>
      </c>
      <c r="CA104" s="320" t="s">
        <v>434</v>
      </c>
      <c r="CB104" s="304" t="s">
        <v>435</v>
      </c>
      <c r="CC104" s="349"/>
      <c r="CD104" s="350"/>
      <c r="CE104" s="351"/>
      <c r="CF104" s="352"/>
      <c r="CG104" s="264">
        <f t="shared" si="531"/>
        <v>1</v>
      </c>
      <c r="CH104" s="264">
        <f t="shared" si="532"/>
        <v>1</v>
      </c>
      <c r="CI104" s="264">
        <f t="shared" si="533"/>
        <v>1</v>
      </c>
      <c r="CJ104" s="264">
        <f t="shared" si="534"/>
        <v>1</v>
      </c>
      <c r="CK104" s="180">
        <f t="shared" ref="CK104:CK105" si="803">IF(EXACT(BW104,CE104),1,0)</f>
        <v>0</v>
      </c>
      <c r="CL104" s="180">
        <f t="shared" ref="CL104:CL105" si="804">IF(EXACT(BX104,CF104),1,0)</f>
        <v>0</v>
      </c>
      <c r="CM104" s="264">
        <f t="shared" ref="CM104:CM105" si="805">PRODUCT(CG104:CJ104)</f>
        <v>1</v>
      </c>
      <c r="CN104" s="257">
        <f t="shared" si="536"/>
        <v>0</v>
      </c>
      <c r="CO104" s="258">
        <f t="shared" si="537"/>
        <v>0</v>
      </c>
      <c r="CR104" s="320" t="s">
        <v>434</v>
      </c>
      <c r="CS104" s="298" t="s">
        <v>435</v>
      </c>
      <c r="CT104" s="349"/>
      <c r="CU104" s="350"/>
      <c r="CV104" s="351"/>
      <c r="CW104" s="352"/>
      <c r="CX104" s="264">
        <f t="shared" si="538"/>
        <v>1</v>
      </c>
      <c r="CY104" s="264">
        <f t="shared" si="539"/>
        <v>1</v>
      </c>
      <c r="CZ104" s="264">
        <f t="shared" si="540"/>
        <v>1</v>
      </c>
      <c r="DA104" s="264">
        <f t="shared" si="541"/>
        <v>1</v>
      </c>
      <c r="DB104" s="180">
        <f t="shared" ref="DB104:DB105" si="806">IF(EXACT(CN104,CV104),1,0)</f>
        <v>0</v>
      </c>
      <c r="DC104" s="180">
        <f t="shared" ref="DC104:DC105" si="807">IF(EXACT(CO104,CW104),1,0)</f>
        <v>0</v>
      </c>
      <c r="DD104" s="264">
        <f t="shared" ref="DD104:DD105" si="808">PRODUCT(CX104:DA104)</f>
        <v>1</v>
      </c>
      <c r="DE104" s="257">
        <f t="shared" si="543"/>
        <v>0</v>
      </c>
      <c r="DF104" s="258">
        <f t="shared" si="544"/>
        <v>0</v>
      </c>
      <c r="DI104" s="326" t="s">
        <v>434</v>
      </c>
      <c r="DJ104" s="327" t="s">
        <v>435</v>
      </c>
      <c r="DK104" s="354"/>
      <c r="DL104" s="355"/>
      <c r="DM104" s="356"/>
      <c r="DN104" s="357"/>
      <c r="DO104" s="264">
        <f t="shared" si="545"/>
        <v>1</v>
      </c>
      <c r="DP104" s="264">
        <f t="shared" si="546"/>
        <v>1</v>
      </c>
      <c r="DQ104" s="264">
        <f t="shared" si="547"/>
        <v>1</v>
      </c>
      <c r="DR104" s="264">
        <f t="shared" si="548"/>
        <v>1</v>
      </c>
      <c r="DS104" s="180">
        <f t="shared" ref="DS104:DS105" si="809">IF(EXACT(DE104,DM104),1,0)</f>
        <v>0</v>
      </c>
      <c r="DT104" s="180">
        <f t="shared" ref="DT104:DT105" si="810">IF(EXACT(DF104,DN104),1,0)</f>
        <v>0</v>
      </c>
      <c r="DU104" s="264">
        <f t="shared" ref="DU104:DU105" si="811">PRODUCT(DO104:DR104)</f>
        <v>1</v>
      </c>
      <c r="DV104" s="257">
        <f t="shared" si="550"/>
        <v>0</v>
      </c>
      <c r="DW104" s="258">
        <f t="shared" si="551"/>
        <v>0</v>
      </c>
      <c r="DZ104" s="320" t="s">
        <v>434</v>
      </c>
      <c r="EA104" s="298" t="s">
        <v>435</v>
      </c>
      <c r="EB104" s="349"/>
      <c r="EC104" s="350"/>
      <c r="ED104" s="351"/>
      <c r="EE104" s="352"/>
      <c r="EF104" s="264">
        <f t="shared" si="552"/>
        <v>1</v>
      </c>
      <c r="EG104" s="264">
        <f t="shared" si="553"/>
        <v>1</v>
      </c>
      <c r="EH104" s="264">
        <f t="shared" si="554"/>
        <v>1</v>
      </c>
      <c r="EI104" s="264">
        <f t="shared" si="555"/>
        <v>1</v>
      </c>
      <c r="EJ104" s="180">
        <f t="shared" ref="EJ104:EJ105" si="812">IF(EXACT(DV104,ED104),1,0)</f>
        <v>0</v>
      </c>
      <c r="EK104" s="180">
        <f t="shared" ref="EK104:EK105" si="813">IF(EXACT(DW104,EE104),1,0)</f>
        <v>0</v>
      </c>
      <c r="EL104" s="264">
        <f t="shared" ref="EL104:EL105" si="814">PRODUCT(EF104:EI104)</f>
        <v>1</v>
      </c>
      <c r="EM104" s="257">
        <f t="shared" si="557"/>
        <v>0</v>
      </c>
      <c r="EN104" s="258">
        <f t="shared" si="558"/>
        <v>0</v>
      </c>
      <c r="EQ104" s="320" t="s">
        <v>434</v>
      </c>
      <c r="ER104" s="298" t="s">
        <v>435</v>
      </c>
      <c r="ES104" s="349"/>
      <c r="ET104" s="350"/>
      <c r="EU104" s="351"/>
      <c r="EV104" s="352"/>
      <c r="EW104" s="264">
        <f t="shared" si="559"/>
        <v>1</v>
      </c>
      <c r="EX104" s="264">
        <f t="shared" si="560"/>
        <v>1</v>
      </c>
      <c r="EY104" s="264">
        <f t="shared" si="561"/>
        <v>1</v>
      </c>
      <c r="EZ104" s="264">
        <f t="shared" si="562"/>
        <v>1</v>
      </c>
      <c r="FA104" s="180">
        <f t="shared" ref="FA104:FA105" si="815">IF(EXACT(EM104,EU104),1,0)</f>
        <v>0</v>
      </c>
      <c r="FB104" s="180">
        <f t="shared" ref="FB104:FB105" si="816">IF(EXACT(EN104,EV104),1,0)</f>
        <v>0</v>
      </c>
      <c r="FC104" s="264">
        <f t="shared" ref="FC104:FC105" si="817">PRODUCT(EW104:EZ104)</f>
        <v>1</v>
      </c>
      <c r="FD104" s="257">
        <f t="shared" si="564"/>
        <v>0</v>
      </c>
      <c r="FE104" s="258">
        <f t="shared" si="565"/>
        <v>0</v>
      </c>
      <c r="FH104" s="320" t="s">
        <v>434</v>
      </c>
      <c r="FI104" s="298" t="s">
        <v>435</v>
      </c>
      <c r="FJ104" s="349"/>
      <c r="FK104" s="350"/>
      <c r="FL104" s="351"/>
      <c r="FM104" s="352"/>
      <c r="FN104" s="264">
        <f t="shared" si="566"/>
        <v>1</v>
      </c>
      <c r="FO104" s="264">
        <f t="shared" si="567"/>
        <v>1</v>
      </c>
      <c r="FP104" s="264">
        <f t="shared" si="568"/>
        <v>1</v>
      </c>
      <c r="FQ104" s="264">
        <f t="shared" si="569"/>
        <v>1</v>
      </c>
      <c r="FR104" s="180">
        <f t="shared" ref="FR104:FR105" si="818">IF(EXACT(FD104,FL104),1,0)</f>
        <v>0</v>
      </c>
      <c r="FS104" s="180">
        <f t="shared" ref="FS104:FS105" si="819">IF(EXACT(FE104,FM104),1,0)</f>
        <v>0</v>
      </c>
      <c r="FT104" s="264">
        <f t="shared" ref="FT104:FT105" si="820">PRODUCT(FN104:FQ104)</f>
        <v>1</v>
      </c>
      <c r="FU104" s="257">
        <f t="shared" si="571"/>
        <v>0</v>
      </c>
      <c r="FV104" s="258">
        <f t="shared" si="572"/>
        <v>0</v>
      </c>
      <c r="FY104" s="320" t="s">
        <v>434</v>
      </c>
      <c r="FZ104" s="298" t="s">
        <v>435</v>
      </c>
      <c r="GA104" s="349"/>
      <c r="GB104" s="350"/>
      <c r="GC104" s="351"/>
      <c r="GD104" s="352"/>
      <c r="GE104" s="264">
        <f t="shared" si="573"/>
        <v>1</v>
      </c>
      <c r="GF104" s="264">
        <f t="shared" si="574"/>
        <v>1</v>
      </c>
      <c r="GG104" s="264">
        <f t="shared" si="575"/>
        <v>1</v>
      </c>
      <c r="GH104" s="264">
        <f t="shared" si="576"/>
        <v>1</v>
      </c>
      <c r="GI104" s="180">
        <f t="shared" ref="GI104:GI105" si="821">IF(EXACT(FU104,GC104),1,0)</f>
        <v>0</v>
      </c>
      <c r="GJ104" s="180">
        <f t="shared" ref="GJ104:GJ105" si="822">IF(EXACT(FV104,GD104),1,0)</f>
        <v>0</v>
      </c>
      <c r="GK104" s="264">
        <f t="shared" ref="GK104:GK105" si="823">PRODUCT(GE104:GH104)</f>
        <v>1</v>
      </c>
      <c r="GL104" s="257">
        <f t="shared" si="578"/>
        <v>0</v>
      </c>
      <c r="GM104" s="258">
        <f t="shared" si="579"/>
        <v>0</v>
      </c>
      <c r="GP104" s="320" t="s">
        <v>434</v>
      </c>
      <c r="GQ104" s="298" t="s">
        <v>435</v>
      </c>
      <c r="GR104" s="349"/>
      <c r="GS104" s="350"/>
      <c r="GT104" s="351"/>
      <c r="GU104" s="352"/>
      <c r="GV104" s="264">
        <f t="shared" si="580"/>
        <v>1</v>
      </c>
      <c r="GW104" s="264">
        <f t="shared" si="581"/>
        <v>1</v>
      </c>
      <c r="GX104" s="264">
        <f t="shared" si="582"/>
        <v>1</v>
      </c>
      <c r="GY104" s="264">
        <f t="shared" si="583"/>
        <v>1</v>
      </c>
      <c r="GZ104" s="180">
        <f t="shared" ref="GZ104:GZ105" si="824">IF(EXACT(GL104,GT104),1,0)</f>
        <v>0</v>
      </c>
      <c r="HA104" s="180">
        <f t="shared" ref="HA104:HA105" si="825">IF(EXACT(GM104,GU104),1,0)</f>
        <v>0</v>
      </c>
      <c r="HB104" s="264">
        <f t="shared" ref="HB104:HB105" si="826">PRODUCT(GV104:GY104)</f>
        <v>1</v>
      </c>
      <c r="HC104" s="257">
        <f t="shared" si="585"/>
        <v>0</v>
      </c>
      <c r="HD104" s="258">
        <f t="shared" si="586"/>
        <v>0</v>
      </c>
      <c r="HG104" s="320" t="s">
        <v>434</v>
      </c>
      <c r="HH104" s="298" t="s">
        <v>435</v>
      </c>
      <c r="HI104" s="349"/>
      <c r="HJ104" s="350"/>
      <c r="HK104" s="351"/>
      <c r="HL104" s="352"/>
      <c r="HM104" s="264">
        <f t="shared" si="587"/>
        <v>1</v>
      </c>
      <c r="HN104" s="264">
        <f t="shared" si="588"/>
        <v>1</v>
      </c>
      <c r="HO104" s="264">
        <f t="shared" si="589"/>
        <v>1</v>
      </c>
      <c r="HP104" s="264">
        <f t="shared" si="590"/>
        <v>1</v>
      </c>
      <c r="HQ104" s="180">
        <f t="shared" ref="HQ104:HQ105" si="827">IF(EXACT(HC104,HK104),1,0)</f>
        <v>0</v>
      </c>
      <c r="HR104" s="180">
        <f t="shared" ref="HR104:HR105" si="828">IF(EXACT(HD104,HL104),1,0)</f>
        <v>0</v>
      </c>
      <c r="HS104" s="264">
        <f t="shared" ref="HS104:HS105" si="829">PRODUCT(HM104:HP104)</f>
        <v>1</v>
      </c>
      <c r="HT104" s="257">
        <f t="shared" si="592"/>
        <v>0</v>
      </c>
      <c r="HU104" s="258">
        <f t="shared" si="593"/>
        <v>0</v>
      </c>
    </row>
    <row r="105" spans="3:229" ht="47.25" customHeight="1" outlineLevel="2">
      <c r="C105" s="344"/>
      <c r="D105" s="345" t="s">
        <v>185</v>
      </c>
      <c r="E105" s="346"/>
      <c r="F105" s="347"/>
      <c r="G105" s="348"/>
      <c r="H105" s="309"/>
      <c r="K105" s="344"/>
      <c r="L105" s="345" t="s">
        <v>185</v>
      </c>
      <c r="M105" s="346"/>
      <c r="N105" s="347"/>
      <c r="O105" s="308"/>
      <c r="P105" s="310"/>
      <c r="Q105" s="180">
        <f t="shared" si="504"/>
        <v>1</v>
      </c>
      <c r="R105" s="180">
        <f t="shared" si="505"/>
        <v>1</v>
      </c>
      <c r="S105" s="180">
        <f t="shared" si="506"/>
        <v>1</v>
      </c>
      <c r="T105" s="180">
        <f t="shared" si="506"/>
        <v>1</v>
      </c>
      <c r="U105" s="180">
        <f t="shared" si="792"/>
        <v>1</v>
      </c>
      <c r="V105" s="180">
        <f t="shared" si="793"/>
        <v>1</v>
      </c>
      <c r="W105" s="264">
        <f t="shared" si="507"/>
        <v>1</v>
      </c>
      <c r="X105" s="257">
        <f t="shared" si="508"/>
        <v>0</v>
      </c>
      <c r="Y105" s="258">
        <f t="shared" si="509"/>
        <v>0</v>
      </c>
      <c r="AB105" s="344"/>
      <c r="AC105" s="345" t="s">
        <v>185</v>
      </c>
      <c r="AD105" s="346"/>
      <c r="AE105" s="347"/>
      <c r="AF105" s="348"/>
      <c r="AG105" s="309"/>
      <c r="AH105" s="264">
        <f t="shared" si="510"/>
        <v>1</v>
      </c>
      <c r="AI105" s="264">
        <f t="shared" si="511"/>
        <v>1</v>
      </c>
      <c r="AJ105" s="264">
        <f t="shared" si="512"/>
        <v>1</v>
      </c>
      <c r="AK105" s="264">
        <f t="shared" si="513"/>
        <v>1</v>
      </c>
      <c r="AL105" s="180">
        <f t="shared" si="794"/>
        <v>0</v>
      </c>
      <c r="AM105" s="180">
        <f t="shared" si="795"/>
        <v>0</v>
      </c>
      <c r="AN105" s="264">
        <f t="shared" si="796"/>
        <v>1</v>
      </c>
      <c r="AO105" s="257">
        <f t="shared" si="515"/>
        <v>0</v>
      </c>
      <c r="AP105" s="258">
        <f t="shared" si="516"/>
        <v>0</v>
      </c>
      <c r="AS105" s="344"/>
      <c r="AT105" s="345" t="s">
        <v>185</v>
      </c>
      <c r="AU105" s="346"/>
      <c r="AV105" s="347"/>
      <c r="AW105" s="348"/>
      <c r="AX105" s="309"/>
      <c r="AY105" s="264">
        <f t="shared" si="517"/>
        <v>1</v>
      </c>
      <c r="AZ105" s="264">
        <f t="shared" si="518"/>
        <v>1</v>
      </c>
      <c r="BA105" s="264">
        <f t="shared" si="519"/>
        <v>1</v>
      </c>
      <c r="BB105" s="264">
        <f t="shared" si="520"/>
        <v>1</v>
      </c>
      <c r="BC105" s="180">
        <f t="shared" si="797"/>
        <v>0</v>
      </c>
      <c r="BD105" s="180">
        <f t="shared" si="798"/>
        <v>0</v>
      </c>
      <c r="BE105" s="264">
        <f t="shared" si="799"/>
        <v>1</v>
      </c>
      <c r="BF105" s="257">
        <f t="shared" si="522"/>
        <v>0</v>
      </c>
      <c r="BG105" s="258">
        <f t="shared" si="523"/>
        <v>0</v>
      </c>
      <c r="BJ105" s="344"/>
      <c r="BK105" s="345" t="s">
        <v>185</v>
      </c>
      <c r="BL105" s="346"/>
      <c r="BM105" s="347"/>
      <c r="BN105" s="348"/>
      <c r="BO105" s="309"/>
      <c r="BP105" s="264">
        <f t="shared" si="524"/>
        <v>1</v>
      </c>
      <c r="BQ105" s="264">
        <f t="shared" si="525"/>
        <v>1</v>
      </c>
      <c r="BR105" s="264">
        <f t="shared" si="526"/>
        <v>1</v>
      </c>
      <c r="BS105" s="264">
        <f t="shared" si="527"/>
        <v>1</v>
      </c>
      <c r="BT105" s="180">
        <f t="shared" si="800"/>
        <v>0</v>
      </c>
      <c r="BU105" s="180">
        <f t="shared" si="801"/>
        <v>0</v>
      </c>
      <c r="BV105" s="264">
        <f t="shared" si="802"/>
        <v>1</v>
      </c>
      <c r="BW105" s="257">
        <f t="shared" si="529"/>
        <v>0</v>
      </c>
      <c r="BX105" s="258">
        <f t="shared" si="530"/>
        <v>0</v>
      </c>
      <c r="CA105" s="344"/>
      <c r="CB105" s="345" t="s">
        <v>185</v>
      </c>
      <c r="CC105" s="346"/>
      <c r="CD105" s="347"/>
      <c r="CE105" s="348"/>
      <c r="CF105" s="309"/>
      <c r="CG105" s="264">
        <f t="shared" si="531"/>
        <v>1</v>
      </c>
      <c r="CH105" s="264">
        <f t="shared" si="532"/>
        <v>1</v>
      </c>
      <c r="CI105" s="264">
        <f t="shared" si="533"/>
        <v>1</v>
      </c>
      <c r="CJ105" s="264">
        <f t="shared" si="534"/>
        <v>1</v>
      </c>
      <c r="CK105" s="180">
        <f t="shared" si="803"/>
        <v>0</v>
      </c>
      <c r="CL105" s="180">
        <f t="shared" si="804"/>
        <v>0</v>
      </c>
      <c r="CM105" s="264">
        <f t="shared" si="805"/>
        <v>1</v>
      </c>
      <c r="CN105" s="257">
        <f t="shared" si="536"/>
        <v>0</v>
      </c>
      <c r="CO105" s="258">
        <f t="shared" si="537"/>
        <v>0</v>
      </c>
      <c r="CR105" s="344"/>
      <c r="CS105" s="345" t="s">
        <v>185</v>
      </c>
      <c r="CT105" s="346"/>
      <c r="CU105" s="347"/>
      <c r="CV105" s="348"/>
      <c r="CW105" s="309"/>
      <c r="CX105" s="264">
        <f t="shared" si="538"/>
        <v>1</v>
      </c>
      <c r="CY105" s="264">
        <f t="shared" si="539"/>
        <v>1</v>
      </c>
      <c r="CZ105" s="264">
        <f t="shared" si="540"/>
        <v>1</v>
      </c>
      <c r="DA105" s="264">
        <f t="shared" si="541"/>
        <v>1</v>
      </c>
      <c r="DB105" s="180">
        <f t="shared" si="806"/>
        <v>0</v>
      </c>
      <c r="DC105" s="180">
        <f t="shared" si="807"/>
        <v>0</v>
      </c>
      <c r="DD105" s="264">
        <f t="shared" si="808"/>
        <v>1</v>
      </c>
      <c r="DE105" s="257">
        <f t="shared" si="543"/>
        <v>0</v>
      </c>
      <c r="DF105" s="258">
        <f t="shared" si="544"/>
        <v>0</v>
      </c>
      <c r="DI105" s="344"/>
      <c r="DJ105" s="345" t="s">
        <v>185</v>
      </c>
      <c r="DK105" s="346"/>
      <c r="DL105" s="347"/>
      <c r="DM105" s="348"/>
      <c r="DN105" s="314"/>
      <c r="DO105" s="264">
        <f t="shared" si="545"/>
        <v>1</v>
      </c>
      <c r="DP105" s="264">
        <f t="shared" si="546"/>
        <v>1</v>
      </c>
      <c r="DQ105" s="264">
        <f t="shared" si="547"/>
        <v>1</v>
      </c>
      <c r="DR105" s="264">
        <f t="shared" si="548"/>
        <v>1</v>
      </c>
      <c r="DS105" s="180">
        <f t="shared" si="809"/>
        <v>0</v>
      </c>
      <c r="DT105" s="180">
        <f t="shared" si="810"/>
        <v>0</v>
      </c>
      <c r="DU105" s="264">
        <f t="shared" si="811"/>
        <v>1</v>
      </c>
      <c r="DV105" s="257">
        <f t="shared" si="550"/>
        <v>0</v>
      </c>
      <c r="DW105" s="258">
        <f t="shared" si="551"/>
        <v>0</v>
      </c>
      <c r="DZ105" s="344"/>
      <c r="EA105" s="345" t="s">
        <v>185</v>
      </c>
      <c r="EB105" s="346"/>
      <c r="EC105" s="347"/>
      <c r="ED105" s="348"/>
      <c r="EE105" s="309"/>
      <c r="EF105" s="264">
        <f t="shared" si="552"/>
        <v>1</v>
      </c>
      <c r="EG105" s="264">
        <f t="shared" si="553"/>
        <v>1</v>
      </c>
      <c r="EH105" s="264">
        <f t="shared" si="554"/>
        <v>1</v>
      </c>
      <c r="EI105" s="264">
        <f t="shared" si="555"/>
        <v>1</v>
      </c>
      <c r="EJ105" s="180">
        <f t="shared" si="812"/>
        <v>0</v>
      </c>
      <c r="EK105" s="180">
        <f t="shared" si="813"/>
        <v>0</v>
      </c>
      <c r="EL105" s="264">
        <f t="shared" si="814"/>
        <v>1</v>
      </c>
      <c r="EM105" s="257">
        <f t="shared" si="557"/>
        <v>0</v>
      </c>
      <c r="EN105" s="258">
        <f t="shared" si="558"/>
        <v>0</v>
      </c>
      <c r="EQ105" s="344"/>
      <c r="ER105" s="345" t="s">
        <v>185</v>
      </c>
      <c r="ES105" s="346"/>
      <c r="ET105" s="347"/>
      <c r="EU105" s="348"/>
      <c r="EV105" s="309"/>
      <c r="EW105" s="264">
        <f t="shared" si="559"/>
        <v>1</v>
      </c>
      <c r="EX105" s="264">
        <f t="shared" si="560"/>
        <v>1</v>
      </c>
      <c r="EY105" s="264">
        <f t="shared" si="561"/>
        <v>1</v>
      </c>
      <c r="EZ105" s="264">
        <f t="shared" si="562"/>
        <v>1</v>
      </c>
      <c r="FA105" s="180">
        <f t="shared" si="815"/>
        <v>0</v>
      </c>
      <c r="FB105" s="180">
        <f t="shared" si="816"/>
        <v>0</v>
      </c>
      <c r="FC105" s="264">
        <f t="shared" si="817"/>
        <v>1</v>
      </c>
      <c r="FD105" s="257">
        <f t="shared" si="564"/>
        <v>0</v>
      </c>
      <c r="FE105" s="258">
        <f t="shared" si="565"/>
        <v>0</v>
      </c>
      <c r="FH105" s="344"/>
      <c r="FI105" s="345" t="s">
        <v>185</v>
      </c>
      <c r="FJ105" s="346"/>
      <c r="FK105" s="347"/>
      <c r="FL105" s="348"/>
      <c r="FM105" s="309"/>
      <c r="FN105" s="264">
        <f t="shared" si="566"/>
        <v>1</v>
      </c>
      <c r="FO105" s="264">
        <f t="shared" si="567"/>
        <v>1</v>
      </c>
      <c r="FP105" s="264">
        <f t="shared" si="568"/>
        <v>1</v>
      </c>
      <c r="FQ105" s="264">
        <f t="shared" si="569"/>
        <v>1</v>
      </c>
      <c r="FR105" s="180">
        <f t="shared" si="818"/>
        <v>0</v>
      </c>
      <c r="FS105" s="180">
        <f t="shared" si="819"/>
        <v>0</v>
      </c>
      <c r="FT105" s="264">
        <f t="shared" si="820"/>
        <v>1</v>
      </c>
      <c r="FU105" s="257">
        <f t="shared" si="571"/>
        <v>0</v>
      </c>
      <c r="FV105" s="258">
        <f t="shared" si="572"/>
        <v>0</v>
      </c>
      <c r="FY105" s="344"/>
      <c r="FZ105" s="345" t="s">
        <v>185</v>
      </c>
      <c r="GA105" s="346"/>
      <c r="GB105" s="347"/>
      <c r="GC105" s="348"/>
      <c r="GD105" s="309"/>
      <c r="GE105" s="264">
        <f t="shared" si="573"/>
        <v>1</v>
      </c>
      <c r="GF105" s="264">
        <f t="shared" si="574"/>
        <v>1</v>
      </c>
      <c r="GG105" s="264">
        <f t="shared" si="575"/>
        <v>1</v>
      </c>
      <c r="GH105" s="264">
        <f t="shared" si="576"/>
        <v>1</v>
      </c>
      <c r="GI105" s="180">
        <f t="shared" si="821"/>
        <v>0</v>
      </c>
      <c r="GJ105" s="180">
        <f t="shared" si="822"/>
        <v>0</v>
      </c>
      <c r="GK105" s="264">
        <f t="shared" si="823"/>
        <v>1</v>
      </c>
      <c r="GL105" s="257">
        <f t="shared" si="578"/>
        <v>0</v>
      </c>
      <c r="GM105" s="258">
        <f t="shared" si="579"/>
        <v>0</v>
      </c>
      <c r="GP105" s="344"/>
      <c r="GQ105" s="345" t="s">
        <v>185</v>
      </c>
      <c r="GR105" s="346"/>
      <c r="GS105" s="347"/>
      <c r="GT105" s="348"/>
      <c r="GU105" s="309"/>
      <c r="GV105" s="264">
        <f t="shared" si="580"/>
        <v>1</v>
      </c>
      <c r="GW105" s="264">
        <f t="shared" si="581"/>
        <v>1</v>
      </c>
      <c r="GX105" s="264">
        <f t="shared" si="582"/>
        <v>1</v>
      </c>
      <c r="GY105" s="264">
        <f t="shared" si="583"/>
        <v>1</v>
      </c>
      <c r="GZ105" s="180">
        <f t="shared" si="824"/>
        <v>0</v>
      </c>
      <c r="HA105" s="180">
        <f t="shared" si="825"/>
        <v>0</v>
      </c>
      <c r="HB105" s="264">
        <f t="shared" si="826"/>
        <v>1</v>
      </c>
      <c r="HC105" s="257">
        <f t="shared" si="585"/>
        <v>0</v>
      </c>
      <c r="HD105" s="258">
        <f t="shared" si="586"/>
        <v>0</v>
      </c>
      <c r="HG105" s="344"/>
      <c r="HH105" s="345" t="s">
        <v>185</v>
      </c>
      <c r="HI105" s="346"/>
      <c r="HJ105" s="347"/>
      <c r="HK105" s="348"/>
      <c r="HL105" s="309"/>
      <c r="HM105" s="264">
        <f t="shared" si="587"/>
        <v>1</v>
      </c>
      <c r="HN105" s="264">
        <f t="shared" si="588"/>
        <v>1</v>
      </c>
      <c r="HO105" s="264">
        <f t="shared" si="589"/>
        <v>1</v>
      </c>
      <c r="HP105" s="264">
        <f t="shared" si="590"/>
        <v>1</v>
      </c>
      <c r="HQ105" s="180">
        <f t="shared" si="827"/>
        <v>0</v>
      </c>
      <c r="HR105" s="180">
        <f t="shared" si="828"/>
        <v>0</v>
      </c>
      <c r="HS105" s="264">
        <f t="shared" si="829"/>
        <v>1</v>
      </c>
      <c r="HT105" s="257">
        <f t="shared" si="592"/>
        <v>0</v>
      </c>
      <c r="HU105" s="258">
        <f t="shared" si="593"/>
        <v>0</v>
      </c>
    </row>
    <row r="106" spans="3:229" ht="80.25" customHeight="1" outlineLevel="2">
      <c r="C106" s="344" t="s">
        <v>436</v>
      </c>
      <c r="D106" s="345" t="s">
        <v>437</v>
      </c>
      <c r="E106" s="346" t="s">
        <v>155</v>
      </c>
      <c r="F106" s="347">
        <v>30</v>
      </c>
      <c r="G106" s="308">
        <v>0</v>
      </c>
      <c r="H106" s="309">
        <f t="shared" ref="H106:H107" si="830">+ROUND(F106*G106,0)</f>
        <v>0</v>
      </c>
      <c r="K106" s="344" t="s">
        <v>436</v>
      </c>
      <c r="L106" s="345" t="s">
        <v>437</v>
      </c>
      <c r="M106" s="346" t="s">
        <v>155</v>
      </c>
      <c r="N106" s="347">
        <v>30</v>
      </c>
      <c r="O106" s="308">
        <v>168700</v>
      </c>
      <c r="P106" s="310">
        <f t="shared" ref="P106:P107" si="831">+ROUND(N106*O106,0)</f>
        <v>5061000</v>
      </c>
      <c r="Q106" s="180">
        <f t="shared" si="504"/>
        <v>1</v>
      </c>
      <c r="R106" s="180">
        <f t="shared" si="505"/>
        <v>1</v>
      </c>
      <c r="S106" s="180">
        <f t="shared" si="506"/>
        <v>1</v>
      </c>
      <c r="T106" s="180">
        <f t="shared" si="506"/>
        <v>1</v>
      </c>
      <c r="U106" s="264">
        <f t="shared" si="608"/>
        <v>1</v>
      </c>
      <c r="V106" s="264">
        <f t="shared" si="609"/>
        <v>1</v>
      </c>
      <c r="W106" s="264">
        <f t="shared" si="507"/>
        <v>1</v>
      </c>
      <c r="X106" s="257">
        <f t="shared" si="508"/>
        <v>5061000</v>
      </c>
      <c r="Y106" s="258">
        <f t="shared" si="509"/>
        <v>0</v>
      </c>
      <c r="AB106" s="344" t="s">
        <v>436</v>
      </c>
      <c r="AC106" s="345" t="s">
        <v>437</v>
      </c>
      <c r="AD106" s="346" t="s">
        <v>155</v>
      </c>
      <c r="AE106" s="347">
        <v>30</v>
      </c>
      <c r="AF106" s="308">
        <v>250000</v>
      </c>
      <c r="AG106" s="309">
        <f t="shared" ref="AG106:AG107" si="832">+ROUND(AE106*AF106,0)</f>
        <v>7500000</v>
      </c>
      <c r="AH106" s="264">
        <f t="shared" si="510"/>
        <v>1</v>
      </c>
      <c r="AI106" s="264">
        <f t="shared" si="511"/>
        <v>1</v>
      </c>
      <c r="AJ106" s="264">
        <f t="shared" si="512"/>
        <v>1</v>
      </c>
      <c r="AK106" s="264">
        <f t="shared" si="513"/>
        <v>1</v>
      </c>
      <c r="AL106" s="264">
        <f t="shared" ref="AL106:AL107" si="833">IF(AF106&lt;=0,0,1)</f>
        <v>1</v>
      </c>
      <c r="AM106" s="264">
        <f t="shared" ref="AM106:AM107" si="834">IF(AG106&lt;=0,0,1)</f>
        <v>1</v>
      </c>
      <c r="AN106" s="264">
        <f t="shared" si="613"/>
        <v>1</v>
      </c>
      <c r="AO106" s="257">
        <f t="shared" si="515"/>
        <v>7500000</v>
      </c>
      <c r="AP106" s="258">
        <f t="shared" si="516"/>
        <v>0</v>
      </c>
      <c r="AS106" s="344" t="s">
        <v>436</v>
      </c>
      <c r="AT106" s="345" t="s">
        <v>437</v>
      </c>
      <c r="AU106" s="346" t="s">
        <v>155</v>
      </c>
      <c r="AV106" s="347">
        <v>30</v>
      </c>
      <c r="AW106" s="308">
        <v>145000</v>
      </c>
      <c r="AX106" s="309">
        <f t="shared" ref="AX106:AX107" si="835">+ROUND(AV106*AW106,0)</f>
        <v>4350000</v>
      </c>
      <c r="AY106" s="264">
        <f t="shared" si="517"/>
        <v>1</v>
      </c>
      <c r="AZ106" s="264">
        <f t="shared" si="518"/>
        <v>1</v>
      </c>
      <c r="BA106" s="264">
        <f t="shared" si="519"/>
        <v>1</v>
      </c>
      <c r="BB106" s="264">
        <f t="shared" si="520"/>
        <v>1</v>
      </c>
      <c r="BC106" s="264">
        <f t="shared" ref="BC106:BC107" si="836">IF(AW106&lt;=0,0,1)</f>
        <v>1</v>
      </c>
      <c r="BD106" s="264">
        <f t="shared" ref="BD106:BD107" si="837">IF(AX106&lt;=0,0,1)</f>
        <v>1</v>
      </c>
      <c r="BE106" s="264">
        <f t="shared" si="617"/>
        <v>1</v>
      </c>
      <c r="BF106" s="257">
        <f t="shared" si="522"/>
        <v>4350000</v>
      </c>
      <c r="BG106" s="258">
        <f t="shared" si="523"/>
        <v>0</v>
      </c>
      <c r="BJ106" s="344" t="s">
        <v>436</v>
      </c>
      <c r="BK106" s="345" t="s">
        <v>437</v>
      </c>
      <c r="BL106" s="346" t="s">
        <v>155</v>
      </c>
      <c r="BM106" s="347">
        <v>30</v>
      </c>
      <c r="BN106" s="308">
        <v>157368</v>
      </c>
      <c r="BO106" s="309">
        <f>+ROUND(BM106*BN106,0)</f>
        <v>4721040</v>
      </c>
      <c r="BP106" s="264">
        <f t="shared" si="524"/>
        <v>1</v>
      </c>
      <c r="BQ106" s="264">
        <f t="shared" si="525"/>
        <v>1</v>
      </c>
      <c r="BR106" s="264">
        <f t="shared" si="526"/>
        <v>1</v>
      </c>
      <c r="BS106" s="264">
        <f t="shared" si="527"/>
        <v>1</v>
      </c>
      <c r="BT106" s="264">
        <f t="shared" ref="BT106:BT107" si="838">IF(BN106&lt;=0,0,1)</f>
        <v>1</v>
      </c>
      <c r="BU106" s="264">
        <f t="shared" ref="BU106:BU107" si="839">IF(BO106&lt;=0,0,1)</f>
        <v>1</v>
      </c>
      <c r="BV106" s="264">
        <f t="shared" ref="BV106:BV107" si="840">PRODUCT(BP106:BU106)</f>
        <v>1</v>
      </c>
      <c r="BW106" s="257">
        <f t="shared" si="529"/>
        <v>4721040</v>
      </c>
      <c r="BX106" s="258">
        <f t="shared" si="530"/>
        <v>0</v>
      </c>
      <c r="CA106" s="344" t="s">
        <v>436</v>
      </c>
      <c r="CB106" s="345" t="s">
        <v>437</v>
      </c>
      <c r="CC106" s="346" t="s">
        <v>155</v>
      </c>
      <c r="CD106" s="347">
        <v>30</v>
      </c>
      <c r="CE106" s="308">
        <v>226730</v>
      </c>
      <c r="CF106" s="309">
        <f t="shared" ref="CF106:CF107" si="841">+ROUND(CD106*CE106,0)</f>
        <v>6801900</v>
      </c>
      <c r="CG106" s="264">
        <f t="shared" si="531"/>
        <v>1</v>
      </c>
      <c r="CH106" s="264">
        <f t="shared" si="532"/>
        <v>1</v>
      </c>
      <c r="CI106" s="264">
        <f t="shared" si="533"/>
        <v>1</v>
      </c>
      <c r="CJ106" s="264">
        <f t="shared" si="534"/>
        <v>1</v>
      </c>
      <c r="CK106" s="264">
        <f t="shared" ref="CK106:CK107" si="842">IF(CE106&lt;=0,0,1)</f>
        <v>1</v>
      </c>
      <c r="CL106" s="264">
        <f t="shared" ref="CL106:CL107" si="843">IF(CF106&lt;=0,0,1)</f>
        <v>1</v>
      </c>
      <c r="CM106" s="264">
        <f t="shared" ref="CM106:CM107" si="844">PRODUCT(CG106:CL106)</f>
        <v>1</v>
      </c>
      <c r="CN106" s="257">
        <f t="shared" si="536"/>
        <v>6801900</v>
      </c>
      <c r="CO106" s="258">
        <f t="shared" si="537"/>
        <v>0</v>
      </c>
      <c r="CR106" s="344" t="s">
        <v>436</v>
      </c>
      <c r="CS106" s="345" t="s">
        <v>437</v>
      </c>
      <c r="CT106" s="346" t="s">
        <v>155</v>
      </c>
      <c r="CU106" s="347">
        <v>30</v>
      </c>
      <c r="CV106" s="308">
        <v>195000</v>
      </c>
      <c r="CW106" s="309">
        <f t="shared" ref="CW106:CW107" si="845">+ROUND(CU106*CV106,0)</f>
        <v>5850000</v>
      </c>
      <c r="CX106" s="264">
        <f t="shared" si="538"/>
        <v>1</v>
      </c>
      <c r="CY106" s="264">
        <f t="shared" si="539"/>
        <v>1</v>
      </c>
      <c r="CZ106" s="264">
        <f t="shared" si="540"/>
        <v>1</v>
      </c>
      <c r="DA106" s="264">
        <f t="shared" si="541"/>
        <v>1</v>
      </c>
      <c r="DB106" s="264">
        <f t="shared" ref="DB106:DB107" si="846">IF(CV106&lt;=0,0,1)</f>
        <v>1</v>
      </c>
      <c r="DC106" s="264">
        <f t="shared" ref="DC106:DC107" si="847">IF(CW106&lt;=0,0,1)</f>
        <v>1</v>
      </c>
      <c r="DD106" s="264">
        <f t="shared" ref="DD106:DD107" si="848">PRODUCT(CX106:DC106)</f>
        <v>1</v>
      </c>
      <c r="DE106" s="257">
        <f t="shared" si="543"/>
        <v>5850000</v>
      </c>
      <c r="DF106" s="258">
        <f t="shared" si="544"/>
        <v>0</v>
      </c>
      <c r="DI106" s="344" t="s">
        <v>436</v>
      </c>
      <c r="DJ106" s="345" t="s">
        <v>437</v>
      </c>
      <c r="DK106" s="346" t="s">
        <v>155</v>
      </c>
      <c r="DL106" s="347">
        <v>30</v>
      </c>
      <c r="DM106" s="313">
        <v>285000</v>
      </c>
      <c r="DN106" s="314">
        <f t="shared" ref="DN106:DN107" si="849">+ROUND(DL106*DM106,0)</f>
        <v>8550000</v>
      </c>
      <c r="DO106" s="264">
        <f t="shared" si="545"/>
        <v>1</v>
      </c>
      <c r="DP106" s="264">
        <f t="shared" si="546"/>
        <v>1</v>
      </c>
      <c r="DQ106" s="264">
        <f t="shared" si="547"/>
        <v>1</v>
      </c>
      <c r="DR106" s="264">
        <f t="shared" si="548"/>
        <v>1</v>
      </c>
      <c r="DS106" s="264">
        <f t="shared" ref="DS106:DS107" si="850">IF(DM106&lt;=0,0,1)</f>
        <v>1</v>
      </c>
      <c r="DT106" s="264">
        <f t="shared" ref="DT106:DT107" si="851">IF(DN106&lt;=0,0,1)</f>
        <v>1</v>
      </c>
      <c r="DU106" s="264">
        <f t="shared" ref="DU106:DU107" si="852">PRODUCT(DO106:DT106)</f>
        <v>1</v>
      </c>
      <c r="DV106" s="257">
        <f t="shared" si="550"/>
        <v>8550000</v>
      </c>
      <c r="DW106" s="258">
        <f t="shared" si="551"/>
        <v>0</v>
      </c>
      <c r="DZ106" s="344" t="s">
        <v>436</v>
      </c>
      <c r="EA106" s="345" t="s">
        <v>437</v>
      </c>
      <c r="EB106" s="346" t="s">
        <v>155</v>
      </c>
      <c r="EC106" s="347">
        <v>30</v>
      </c>
      <c r="ED106" s="308">
        <v>250000</v>
      </c>
      <c r="EE106" s="309">
        <f t="shared" ref="EE106:EE107" si="853">+ROUND(EC106*ED106,0)</f>
        <v>7500000</v>
      </c>
      <c r="EF106" s="264">
        <f t="shared" si="552"/>
        <v>1</v>
      </c>
      <c r="EG106" s="264">
        <f t="shared" si="553"/>
        <v>1</v>
      </c>
      <c r="EH106" s="264">
        <f t="shared" si="554"/>
        <v>1</v>
      </c>
      <c r="EI106" s="264">
        <f t="shared" si="555"/>
        <v>1</v>
      </c>
      <c r="EJ106" s="264">
        <f t="shared" ref="EJ106:EJ107" si="854">IF(ED106&lt;=0,0,1)</f>
        <v>1</v>
      </c>
      <c r="EK106" s="264">
        <f t="shared" ref="EK106:EK107" si="855">IF(EE106&lt;=0,0,1)</f>
        <v>1</v>
      </c>
      <c r="EL106" s="264">
        <f t="shared" ref="EL106:EL107" si="856">PRODUCT(EF106:EK106)</f>
        <v>1</v>
      </c>
      <c r="EM106" s="257">
        <f t="shared" si="557"/>
        <v>7500000</v>
      </c>
      <c r="EN106" s="258">
        <f t="shared" si="558"/>
        <v>0</v>
      </c>
      <c r="EQ106" s="344" t="s">
        <v>436</v>
      </c>
      <c r="ER106" s="345" t="s">
        <v>437</v>
      </c>
      <c r="ES106" s="346" t="s">
        <v>155</v>
      </c>
      <c r="ET106" s="347">
        <v>30</v>
      </c>
      <c r="EU106" s="308">
        <v>410000</v>
      </c>
      <c r="EV106" s="309">
        <f t="shared" ref="EV106:EV107" si="857">+ROUND(ET106*EU106,0)</f>
        <v>12300000</v>
      </c>
      <c r="EW106" s="264">
        <f t="shared" si="559"/>
        <v>1</v>
      </c>
      <c r="EX106" s="264">
        <f t="shared" si="560"/>
        <v>1</v>
      </c>
      <c r="EY106" s="264">
        <f t="shared" si="561"/>
        <v>1</v>
      </c>
      <c r="EZ106" s="264">
        <f t="shared" si="562"/>
        <v>1</v>
      </c>
      <c r="FA106" s="264">
        <f t="shared" ref="FA106:FA107" si="858">IF(EU106&lt;=0,0,1)</f>
        <v>1</v>
      </c>
      <c r="FB106" s="264">
        <f t="shared" ref="FB106:FB107" si="859">IF(EV106&lt;=0,0,1)</f>
        <v>1</v>
      </c>
      <c r="FC106" s="264">
        <f t="shared" ref="FC106:FC107" si="860">PRODUCT(EW106:FB106)</f>
        <v>1</v>
      </c>
      <c r="FD106" s="257">
        <f t="shared" si="564"/>
        <v>12300000</v>
      </c>
      <c r="FE106" s="258">
        <f t="shared" si="565"/>
        <v>0</v>
      </c>
      <c r="FH106" s="344" t="s">
        <v>436</v>
      </c>
      <c r="FI106" s="345" t="s">
        <v>437</v>
      </c>
      <c r="FJ106" s="346" t="s">
        <v>155</v>
      </c>
      <c r="FK106" s="347">
        <v>30</v>
      </c>
      <c r="FL106" s="308">
        <v>420000</v>
      </c>
      <c r="FM106" s="309">
        <f t="shared" ref="FM106:FM107" si="861">+ROUND(FK106*FL106,0)</f>
        <v>12600000</v>
      </c>
      <c r="FN106" s="264">
        <f t="shared" si="566"/>
        <v>1</v>
      </c>
      <c r="FO106" s="264">
        <f t="shared" si="567"/>
        <v>1</v>
      </c>
      <c r="FP106" s="264">
        <f t="shared" si="568"/>
        <v>1</v>
      </c>
      <c r="FQ106" s="264">
        <f t="shared" si="569"/>
        <v>1</v>
      </c>
      <c r="FR106" s="264">
        <f t="shared" ref="FR106:FR107" si="862">IF(FL106&lt;=0,0,1)</f>
        <v>1</v>
      </c>
      <c r="FS106" s="264">
        <f t="shared" ref="FS106:FS107" si="863">IF(FM106&lt;=0,0,1)</f>
        <v>1</v>
      </c>
      <c r="FT106" s="264">
        <f t="shared" ref="FT106:FT107" si="864">PRODUCT(FN106:FS106)</f>
        <v>1</v>
      </c>
      <c r="FU106" s="257">
        <f t="shared" si="571"/>
        <v>12600000</v>
      </c>
      <c r="FV106" s="258">
        <f t="shared" si="572"/>
        <v>0</v>
      </c>
      <c r="FY106" s="344" t="s">
        <v>436</v>
      </c>
      <c r="FZ106" s="345" t="s">
        <v>437</v>
      </c>
      <c r="GA106" s="346" t="s">
        <v>155</v>
      </c>
      <c r="GB106" s="347">
        <v>30</v>
      </c>
      <c r="GC106" s="358">
        <v>295552</v>
      </c>
      <c r="GD106" s="309">
        <f t="shared" ref="GD106:GD107" si="865">+ROUND(GB106*GC106,0)</f>
        <v>8866560</v>
      </c>
      <c r="GE106" s="264">
        <f t="shared" si="573"/>
        <v>1</v>
      </c>
      <c r="GF106" s="264">
        <f t="shared" si="574"/>
        <v>1</v>
      </c>
      <c r="GG106" s="264">
        <f t="shared" si="575"/>
        <v>1</v>
      </c>
      <c r="GH106" s="264">
        <f t="shared" si="576"/>
        <v>1</v>
      </c>
      <c r="GI106" s="264">
        <f t="shared" ref="GI106:GI107" si="866">IF(GC106&lt;=0,0,1)</f>
        <v>1</v>
      </c>
      <c r="GJ106" s="264">
        <f t="shared" ref="GJ106:GJ107" si="867">IF(GD106&lt;=0,0,1)</f>
        <v>1</v>
      </c>
      <c r="GK106" s="264">
        <f t="shared" ref="GK106:GK107" si="868">PRODUCT(GE106:GJ106)</f>
        <v>1</v>
      </c>
      <c r="GL106" s="257">
        <f t="shared" si="578"/>
        <v>8866560</v>
      </c>
      <c r="GM106" s="258">
        <f t="shared" si="579"/>
        <v>0</v>
      </c>
      <c r="GP106" s="344" t="s">
        <v>436</v>
      </c>
      <c r="GQ106" s="345" t="s">
        <v>437</v>
      </c>
      <c r="GR106" s="346" t="s">
        <v>155</v>
      </c>
      <c r="GS106" s="347">
        <v>30</v>
      </c>
      <c r="GT106" s="308">
        <v>415000</v>
      </c>
      <c r="GU106" s="309">
        <f t="shared" ref="GU106:GU107" si="869">+ROUND(GS106*GT106,0)</f>
        <v>12450000</v>
      </c>
      <c r="GV106" s="264">
        <f t="shared" si="580"/>
        <v>1</v>
      </c>
      <c r="GW106" s="264">
        <f t="shared" si="581"/>
        <v>1</v>
      </c>
      <c r="GX106" s="264">
        <f t="shared" si="582"/>
        <v>1</v>
      </c>
      <c r="GY106" s="264">
        <f t="shared" si="583"/>
        <v>1</v>
      </c>
      <c r="GZ106" s="264">
        <f t="shared" ref="GZ106:GZ107" si="870">IF(GT106&lt;=0,0,1)</f>
        <v>1</v>
      </c>
      <c r="HA106" s="264">
        <f t="shared" ref="HA106:HA107" si="871">IF(GU106&lt;=0,0,1)</f>
        <v>1</v>
      </c>
      <c r="HB106" s="264">
        <f t="shared" ref="HB106:HB107" si="872">PRODUCT(GV106:HA106)</f>
        <v>1</v>
      </c>
      <c r="HC106" s="257">
        <f t="shared" si="585"/>
        <v>12450000</v>
      </c>
      <c r="HD106" s="258">
        <f t="shared" si="586"/>
        <v>0</v>
      </c>
      <c r="HG106" s="344" t="s">
        <v>436</v>
      </c>
      <c r="HH106" s="345" t="s">
        <v>437</v>
      </c>
      <c r="HI106" s="346" t="s">
        <v>155</v>
      </c>
      <c r="HJ106" s="347">
        <v>30</v>
      </c>
      <c r="HK106" s="308">
        <v>80000</v>
      </c>
      <c r="HL106" s="309">
        <f t="shared" ref="HL106:HL107" si="873">+ROUND(HJ106*HK106,0)</f>
        <v>2400000</v>
      </c>
      <c r="HM106" s="264">
        <f t="shared" si="587"/>
        <v>1</v>
      </c>
      <c r="HN106" s="264">
        <f t="shared" si="588"/>
        <v>1</v>
      </c>
      <c r="HO106" s="264">
        <f t="shared" si="589"/>
        <v>1</v>
      </c>
      <c r="HP106" s="264">
        <f t="shared" si="590"/>
        <v>1</v>
      </c>
      <c r="HQ106" s="264">
        <f t="shared" ref="HQ106:HQ107" si="874">IF(HK106&lt;=0,0,1)</f>
        <v>1</v>
      </c>
      <c r="HR106" s="264">
        <f t="shared" ref="HR106:HR107" si="875">IF(HL106&lt;=0,0,1)</f>
        <v>1</v>
      </c>
      <c r="HS106" s="264">
        <f t="shared" ref="HS106:HS107" si="876">PRODUCT(HM106:HR106)</f>
        <v>1</v>
      </c>
      <c r="HT106" s="257">
        <f t="shared" si="592"/>
        <v>2400000</v>
      </c>
      <c r="HU106" s="258">
        <f t="shared" si="593"/>
        <v>0</v>
      </c>
    </row>
    <row r="107" spans="3:229" ht="126" customHeight="1" outlineLevel="2" thickBot="1">
      <c r="C107" s="344" t="s">
        <v>438</v>
      </c>
      <c r="D107" s="345" t="s">
        <v>439</v>
      </c>
      <c r="E107" s="346" t="s">
        <v>155</v>
      </c>
      <c r="F107" s="347">
        <v>24</v>
      </c>
      <c r="G107" s="308">
        <v>0</v>
      </c>
      <c r="H107" s="309">
        <f t="shared" si="830"/>
        <v>0</v>
      </c>
      <c r="K107" s="344" t="s">
        <v>438</v>
      </c>
      <c r="L107" s="345" t="s">
        <v>439</v>
      </c>
      <c r="M107" s="346" t="s">
        <v>155</v>
      </c>
      <c r="N107" s="347">
        <v>24</v>
      </c>
      <c r="O107" s="308">
        <v>280500</v>
      </c>
      <c r="P107" s="310">
        <f t="shared" si="831"/>
        <v>6732000</v>
      </c>
      <c r="Q107" s="180">
        <f t="shared" si="504"/>
        <v>1</v>
      </c>
      <c r="R107" s="180">
        <f t="shared" si="505"/>
        <v>1</v>
      </c>
      <c r="S107" s="180">
        <f t="shared" si="506"/>
        <v>1</v>
      </c>
      <c r="T107" s="180">
        <f t="shared" si="506"/>
        <v>1</v>
      </c>
      <c r="U107" s="264">
        <f t="shared" si="608"/>
        <v>1</v>
      </c>
      <c r="V107" s="264">
        <f t="shared" si="609"/>
        <v>1</v>
      </c>
      <c r="W107" s="264">
        <f t="shared" si="507"/>
        <v>1</v>
      </c>
      <c r="X107" s="257">
        <f t="shared" si="508"/>
        <v>6732000</v>
      </c>
      <c r="Y107" s="258">
        <f t="shared" si="509"/>
        <v>0</v>
      </c>
      <c r="AB107" s="344" t="s">
        <v>438</v>
      </c>
      <c r="AC107" s="345" t="s">
        <v>439</v>
      </c>
      <c r="AD107" s="346" t="s">
        <v>155</v>
      </c>
      <c r="AE107" s="347">
        <v>24</v>
      </c>
      <c r="AF107" s="308">
        <v>250000</v>
      </c>
      <c r="AG107" s="309">
        <f t="shared" si="832"/>
        <v>6000000</v>
      </c>
      <c r="AH107" s="264">
        <f t="shared" si="510"/>
        <v>1</v>
      </c>
      <c r="AI107" s="264">
        <f t="shared" si="511"/>
        <v>1</v>
      </c>
      <c r="AJ107" s="264">
        <f t="shared" si="512"/>
        <v>1</v>
      </c>
      <c r="AK107" s="264">
        <f t="shared" si="513"/>
        <v>1</v>
      </c>
      <c r="AL107" s="264">
        <f t="shared" si="833"/>
        <v>1</v>
      </c>
      <c r="AM107" s="264">
        <f t="shared" si="834"/>
        <v>1</v>
      </c>
      <c r="AN107" s="264">
        <f t="shared" si="613"/>
        <v>1</v>
      </c>
      <c r="AO107" s="257">
        <f t="shared" si="515"/>
        <v>6000000</v>
      </c>
      <c r="AP107" s="258">
        <f t="shared" si="516"/>
        <v>0</v>
      </c>
      <c r="AS107" s="344" t="s">
        <v>438</v>
      </c>
      <c r="AT107" s="345" t="s">
        <v>439</v>
      </c>
      <c r="AU107" s="346" t="s">
        <v>155</v>
      </c>
      <c r="AV107" s="347">
        <v>24</v>
      </c>
      <c r="AW107" s="308">
        <v>215000</v>
      </c>
      <c r="AX107" s="309">
        <f t="shared" si="835"/>
        <v>5160000</v>
      </c>
      <c r="AY107" s="264">
        <f t="shared" si="517"/>
        <v>1</v>
      </c>
      <c r="AZ107" s="264">
        <f t="shared" si="518"/>
        <v>1</v>
      </c>
      <c r="BA107" s="264">
        <f t="shared" si="519"/>
        <v>1</v>
      </c>
      <c r="BB107" s="264">
        <f t="shared" si="520"/>
        <v>1</v>
      </c>
      <c r="BC107" s="264">
        <f t="shared" si="836"/>
        <v>1</v>
      </c>
      <c r="BD107" s="264">
        <f t="shared" si="837"/>
        <v>1</v>
      </c>
      <c r="BE107" s="264">
        <f t="shared" si="617"/>
        <v>1</v>
      </c>
      <c r="BF107" s="257">
        <f t="shared" si="522"/>
        <v>5160000</v>
      </c>
      <c r="BG107" s="258">
        <f t="shared" si="523"/>
        <v>0</v>
      </c>
      <c r="BJ107" s="344" t="s">
        <v>438</v>
      </c>
      <c r="BK107" s="345" t="s">
        <v>439</v>
      </c>
      <c r="BL107" s="346" t="s">
        <v>155</v>
      </c>
      <c r="BM107" s="347">
        <v>24</v>
      </c>
      <c r="BN107" s="308">
        <v>273018</v>
      </c>
      <c r="BO107" s="309">
        <f>+ROUND(BM107*BN107,0)</f>
        <v>6552432</v>
      </c>
      <c r="BP107" s="264">
        <f t="shared" si="524"/>
        <v>1</v>
      </c>
      <c r="BQ107" s="264">
        <f t="shared" si="525"/>
        <v>1</v>
      </c>
      <c r="BR107" s="264">
        <f t="shared" si="526"/>
        <v>1</v>
      </c>
      <c r="BS107" s="264">
        <f t="shared" si="527"/>
        <v>1</v>
      </c>
      <c r="BT107" s="264">
        <f t="shared" si="838"/>
        <v>1</v>
      </c>
      <c r="BU107" s="264">
        <f t="shared" si="839"/>
        <v>1</v>
      </c>
      <c r="BV107" s="264">
        <f t="shared" si="840"/>
        <v>1</v>
      </c>
      <c r="BW107" s="257">
        <f t="shared" si="529"/>
        <v>6552432</v>
      </c>
      <c r="BX107" s="258">
        <f t="shared" si="530"/>
        <v>0</v>
      </c>
      <c r="CA107" s="344" t="s">
        <v>438</v>
      </c>
      <c r="CB107" s="345" t="s">
        <v>439</v>
      </c>
      <c r="CC107" s="346" t="s">
        <v>155</v>
      </c>
      <c r="CD107" s="347">
        <v>24</v>
      </c>
      <c r="CE107" s="308">
        <v>82950</v>
      </c>
      <c r="CF107" s="309">
        <f t="shared" si="841"/>
        <v>1990800</v>
      </c>
      <c r="CG107" s="264">
        <f t="shared" si="531"/>
        <v>1</v>
      </c>
      <c r="CH107" s="264">
        <f t="shared" si="532"/>
        <v>1</v>
      </c>
      <c r="CI107" s="264">
        <f t="shared" si="533"/>
        <v>1</v>
      </c>
      <c r="CJ107" s="264">
        <f t="shared" si="534"/>
        <v>1</v>
      </c>
      <c r="CK107" s="264">
        <f t="shared" si="842"/>
        <v>1</v>
      </c>
      <c r="CL107" s="264">
        <f t="shared" si="843"/>
        <v>1</v>
      </c>
      <c r="CM107" s="264">
        <f t="shared" si="844"/>
        <v>1</v>
      </c>
      <c r="CN107" s="257">
        <f t="shared" si="536"/>
        <v>1990800</v>
      </c>
      <c r="CO107" s="258">
        <f t="shared" si="537"/>
        <v>0</v>
      </c>
      <c r="CR107" s="344" t="s">
        <v>438</v>
      </c>
      <c r="CS107" s="345" t="s">
        <v>439</v>
      </c>
      <c r="CT107" s="346" t="s">
        <v>155</v>
      </c>
      <c r="CU107" s="347">
        <v>24</v>
      </c>
      <c r="CV107" s="308">
        <v>221000</v>
      </c>
      <c r="CW107" s="309">
        <f t="shared" si="845"/>
        <v>5304000</v>
      </c>
      <c r="CX107" s="264">
        <f t="shared" si="538"/>
        <v>1</v>
      </c>
      <c r="CY107" s="264">
        <f t="shared" si="539"/>
        <v>1</v>
      </c>
      <c r="CZ107" s="264">
        <f t="shared" si="540"/>
        <v>1</v>
      </c>
      <c r="DA107" s="264">
        <f t="shared" si="541"/>
        <v>1</v>
      </c>
      <c r="DB107" s="264">
        <f t="shared" si="846"/>
        <v>1</v>
      </c>
      <c r="DC107" s="264">
        <f t="shared" si="847"/>
        <v>1</v>
      </c>
      <c r="DD107" s="264">
        <f t="shared" si="848"/>
        <v>1</v>
      </c>
      <c r="DE107" s="257">
        <f t="shared" si="543"/>
        <v>5304000</v>
      </c>
      <c r="DF107" s="258">
        <f t="shared" si="544"/>
        <v>0</v>
      </c>
      <c r="DI107" s="344" t="s">
        <v>438</v>
      </c>
      <c r="DJ107" s="345" t="s">
        <v>439</v>
      </c>
      <c r="DK107" s="346" t="s">
        <v>155</v>
      </c>
      <c r="DL107" s="347">
        <v>24</v>
      </c>
      <c r="DM107" s="313">
        <v>485000</v>
      </c>
      <c r="DN107" s="314">
        <f t="shared" si="849"/>
        <v>11640000</v>
      </c>
      <c r="DO107" s="264">
        <f t="shared" si="545"/>
        <v>1</v>
      </c>
      <c r="DP107" s="264">
        <f t="shared" si="546"/>
        <v>1</v>
      </c>
      <c r="DQ107" s="264">
        <f t="shared" si="547"/>
        <v>1</v>
      </c>
      <c r="DR107" s="264">
        <f t="shared" si="548"/>
        <v>1</v>
      </c>
      <c r="DS107" s="264">
        <f t="shared" si="850"/>
        <v>1</v>
      </c>
      <c r="DT107" s="264">
        <f t="shared" si="851"/>
        <v>1</v>
      </c>
      <c r="DU107" s="264">
        <f t="shared" si="852"/>
        <v>1</v>
      </c>
      <c r="DV107" s="257">
        <f t="shared" si="550"/>
        <v>11640000</v>
      </c>
      <c r="DW107" s="258">
        <f t="shared" si="551"/>
        <v>0</v>
      </c>
      <c r="DZ107" s="344" t="s">
        <v>438</v>
      </c>
      <c r="EA107" s="345" t="s">
        <v>439</v>
      </c>
      <c r="EB107" s="346" t="s">
        <v>155</v>
      </c>
      <c r="EC107" s="347">
        <v>24</v>
      </c>
      <c r="ED107" s="308">
        <v>300000</v>
      </c>
      <c r="EE107" s="309">
        <f t="shared" si="853"/>
        <v>7200000</v>
      </c>
      <c r="EF107" s="264">
        <f t="shared" si="552"/>
        <v>1</v>
      </c>
      <c r="EG107" s="264">
        <f t="shared" si="553"/>
        <v>1</v>
      </c>
      <c r="EH107" s="264">
        <f t="shared" si="554"/>
        <v>1</v>
      </c>
      <c r="EI107" s="264">
        <f t="shared" si="555"/>
        <v>1</v>
      </c>
      <c r="EJ107" s="264">
        <f t="shared" si="854"/>
        <v>1</v>
      </c>
      <c r="EK107" s="264">
        <f t="shared" si="855"/>
        <v>1</v>
      </c>
      <c r="EL107" s="264">
        <f t="shared" si="856"/>
        <v>1</v>
      </c>
      <c r="EM107" s="257">
        <f t="shared" si="557"/>
        <v>7200000</v>
      </c>
      <c r="EN107" s="258">
        <f t="shared" si="558"/>
        <v>0</v>
      </c>
      <c r="EQ107" s="344" t="s">
        <v>438</v>
      </c>
      <c r="ER107" s="345" t="s">
        <v>439</v>
      </c>
      <c r="ES107" s="346" t="s">
        <v>155</v>
      </c>
      <c r="ET107" s="347">
        <v>24</v>
      </c>
      <c r="EU107" s="308">
        <v>540000</v>
      </c>
      <c r="EV107" s="309">
        <f t="shared" si="857"/>
        <v>12960000</v>
      </c>
      <c r="EW107" s="264">
        <f t="shared" si="559"/>
        <v>1</v>
      </c>
      <c r="EX107" s="264">
        <f t="shared" si="560"/>
        <v>1</v>
      </c>
      <c r="EY107" s="264">
        <f t="shared" si="561"/>
        <v>1</v>
      </c>
      <c r="EZ107" s="264">
        <f t="shared" si="562"/>
        <v>1</v>
      </c>
      <c r="FA107" s="264">
        <f t="shared" si="858"/>
        <v>1</v>
      </c>
      <c r="FB107" s="264">
        <f t="shared" si="859"/>
        <v>1</v>
      </c>
      <c r="FC107" s="264">
        <f t="shared" si="860"/>
        <v>1</v>
      </c>
      <c r="FD107" s="257">
        <f t="shared" si="564"/>
        <v>12960000</v>
      </c>
      <c r="FE107" s="258">
        <f t="shared" si="565"/>
        <v>0</v>
      </c>
      <c r="FH107" s="344" t="s">
        <v>438</v>
      </c>
      <c r="FI107" s="345" t="s">
        <v>439</v>
      </c>
      <c r="FJ107" s="346" t="s">
        <v>155</v>
      </c>
      <c r="FK107" s="347">
        <v>24</v>
      </c>
      <c r="FL107" s="308">
        <v>550000</v>
      </c>
      <c r="FM107" s="309">
        <f t="shared" si="861"/>
        <v>13200000</v>
      </c>
      <c r="FN107" s="264">
        <f t="shared" si="566"/>
        <v>1</v>
      </c>
      <c r="FO107" s="264">
        <f t="shared" si="567"/>
        <v>1</v>
      </c>
      <c r="FP107" s="264">
        <f t="shared" si="568"/>
        <v>1</v>
      </c>
      <c r="FQ107" s="264">
        <f t="shared" si="569"/>
        <v>1</v>
      </c>
      <c r="FR107" s="264">
        <f t="shared" si="862"/>
        <v>1</v>
      </c>
      <c r="FS107" s="264">
        <f t="shared" si="863"/>
        <v>1</v>
      </c>
      <c r="FT107" s="264">
        <f t="shared" si="864"/>
        <v>1</v>
      </c>
      <c r="FU107" s="257">
        <f t="shared" si="571"/>
        <v>13200000</v>
      </c>
      <c r="FV107" s="258">
        <f t="shared" si="572"/>
        <v>0</v>
      </c>
      <c r="FY107" s="344" t="s">
        <v>438</v>
      </c>
      <c r="FZ107" s="345" t="s">
        <v>439</v>
      </c>
      <c r="GA107" s="346" t="s">
        <v>155</v>
      </c>
      <c r="GB107" s="347">
        <v>24</v>
      </c>
      <c r="GC107" s="358">
        <v>345370</v>
      </c>
      <c r="GD107" s="309">
        <f t="shared" si="865"/>
        <v>8288880</v>
      </c>
      <c r="GE107" s="264">
        <f t="shared" si="573"/>
        <v>1</v>
      </c>
      <c r="GF107" s="264">
        <f t="shared" si="574"/>
        <v>1</v>
      </c>
      <c r="GG107" s="264">
        <f t="shared" si="575"/>
        <v>1</v>
      </c>
      <c r="GH107" s="264">
        <f t="shared" si="576"/>
        <v>1</v>
      </c>
      <c r="GI107" s="264">
        <f t="shared" si="866"/>
        <v>1</v>
      </c>
      <c r="GJ107" s="264">
        <f t="shared" si="867"/>
        <v>1</v>
      </c>
      <c r="GK107" s="264">
        <f t="shared" si="868"/>
        <v>1</v>
      </c>
      <c r="GL107" s="257">
        <f t="shared" si="578"/>
        <v>8288880</v>
      </c>
      <c r="GM107" s="258">
        <f t="shared" si="579"/>
        <v>0</v>
      </c>
      <c r="GP107" s="344" t="s">
        <v>438</v>
      </c>
      <c r="GQ107" s="345" t="s">
        <v>439</v>
      </c>
      <c r="GR107" s="346" t="s">
        <v>155</v>
      </c>
      <c r="GS107" s="347">
        <v>24</v>
      </c>
      <c r="GT107" s="308">
        <v>535000</v>
      </c>
      <c r="GU107" s="309">
        <f t="shared" si="869"/>
        <v>12840000</v>
      </c>
      <c r="GV107" s="264">
        <f t="shared" si="580"/>
        <v>1</v>
      </c>
      <c r="GW107" s="264">
        <f t="shared" si="581"/>
        <v>1</v>
      </c>
      <c r="GX107" s="264">
        <f t="shared" si="582"/>
        <v>1</v>
      </c>
      <c r="GY107" s="264">
        <f t="shared" si="583"/>
        <v>1</v>
      </c>
      <c r="GZ107" s="264">
        <f t="shared" si="870"/>
        <v>1</v>
      </c>
      <c r="HA107" s="264">
        <f t="shared" si="871"/>
        <v>1</v>
      </c>
      <c r="HB107" s="264">
        <f t="shared" si="872"/>
        <v>1</v>
      </c>
      <c r="HC107" s="257">
        <f t="shared" si="585"/>
        <v>12840000</v>
      </c>
      <c r="HD107" s="258">
        <f t="shared" si="586"/>
        <v>0</v>
      </c>
      <c r="HG107" s="344" t="s">
        <v>438</v>
      </c>
      <c r="HH107" s="345" t="s">
        <v>439</v>
      </c>
      <c r="HI107" s="346" t="s">
        <v>155</v>
      </c>
      <c r="HJ107" s="347">
        <v>24</v>
      </c>
      <c r="HK107" s="308">
        <v>184000</v>
      </c>
      <c r="HL107" s="309">
        <f t="shared" si="873"/>
        <v>4416000</v>
      </c>
      <c r="HM107" s="264">
        <f t="shared" si="587"/>
        <v>1</v>
      </c>
      <c r="HN107" s="264">
        <f t="shared" si="588"/>
        <v>1</v>
      </c>
      <c r="HO107" s="264">
        <f t="shared" si="589"/>
        <v>1</v>
      </c>
      <c r="HP107" s="264">
        <f t="shared" si="590"/>
        <v>1</v>
      </c>
      <c r="HQ107" s="264">
        <f t="shared" si="874"/>
        <v>1</v>
      </c>
      <c r="HR107" s="264">
        <f t="shared" si="875"/>
        <v>1</v>
      </c>
      <c r="HS107" s="264">
        <f t="shared" si="876"/>
        <v>1</v>
      </c>
      <c r="HT107" s="257">
        <f t="shared" si="592"/>
        <v>4416000</v>
      </c>
      <c r="HU107" s="258">
        <f t="shared" si="593"/>
        <v>0</v>
      </c>
    </row>
    <row r="108" spans="3:229" ht="15.75" outlineLevel="1" thickTop="1">
      <c r="C108" s="320" t="s">
        <v>440</v>
      </c>
      <c r="D108" s="298" t="s">
        <v>187</v>
      </c>
      <c r="E108" s="349"/>
      <c r="F108" s="350"/>
      <c r="G108" s="351"/>
      <c r="H108" s="352"/>
      <c r="K108" s="320" t="s">
        <v>440</v>
      </c>
      <c r="L108" s="298" t="s">
        <v>187</v>
      </c>
      <c r="M108" s="349"/>
      <c r="N108" s="350"/>
      <c r="O108" s="350"/>
      <c r="P108" s="353"/>
      <c r="Q108" s="180">
        <f t="shared" si="504"/>
        <v>1</v>
      </c>
      <c r="R108" s="180">
        <f t="shared" si="505"/>
        <v>1</v>
      </c>
      <c r="S108" s="180">
        <f t="shared" si="506"/>
        <v>1</v>
      </c>
      <c r="T108" s="180">
        <f t="shared" si="506"/>
        <v>1</v>
      </c>
      <c r="U108" s="180">
        <f t="shared" ref="U108:U109" si="877">IF(EXACT(G108,O108),1,0)</f>
        <v>1</v>
      </c>
      <c r="V108" s="180">
        <f t="shared" ref="V108:V109" si="878">IF(EXACT(H108,P108),1,0)</f>
        <v>1</v>
      </c>
      <c r="W108" s="264">
        <f t="shared" si="507"/>
        <v>1</v>
      </c>
      <c r="X108" s="257">
        <f t="shared" si="508"/>
        <v>0</v>
      </c>
      <c r="Y108" s="258">
        <f t="shared" si="509"/>
        <v>0</v>
      </c>
      <c r="AB108" s="320" t="s">
        <v>440</v>
      </c>
      <c r="AC108" s="298" t="s">
        <v>187</v>
      </c>
      <c r="AD108" s="349"/>
      <c r="AE108" s="350"/>
      <c r="AF108" s="351"/>
      <c r="AG108" s="352"/>
      <c r="AH108" s="264">
        <f t="shared" si="510"/>
        <v>1</v>
      </c>
      <c r="AI108" s="264">
        <f t="shared" si="511"/>
        <v>1</v>
      </c>
      <c r="AJ108" s="264">
        <f t="shared" si="512"/>
        <v>1</v>
      </c>
      <c r="AK108" s="264">
        <f t="shared" si="513"/>
        <v>1</v>
      </c>
      <c r="AL108" s="180">
        <f t="shared" ref="AL108:AL109" si="879">IF(EXACT(X108,AF108),1,0)</f>
        <v>0</v>
      </c>
      <c r="AM108" s="180">
        <f t="shared" ref="AM108:AM109" si="880">IF(EXACT(Y108,AG108),1,0)</f>
        <v>0</v>
      </c>
      <c r="AN108" s="264">
        <f t="shared" ref="AN108:AN109" si="881">PRODUCT(AH108:AK108)</f>
        <v>1</v>
      </c>
      <c r="AO108" s="257">
        <f t="shared" si="515"/>
        <v>0</v>
      </c>
      <c r="AP108" s="258">
        <f t="shared" si="516"/>
        <v>0</v>
      </c>
      <c r="AS108" s="320" t="s">
        <v>440</v>
      </c>
      <c r="AT108" s="298" t="s">
        <v>187</v>
      </c>
      <c r="AU108" s="349"/>
      <c r="AV108" s="350"/>
      <c r="AW108" s="351"/>
      <c r="AX108" s="352"/>
      <c r="AY108" s="264">
        <f t="shared" si="517"/>
        <v>1</v>
      </c>
      <c r="AZ108" s="264">
        <f t="shared" si="518"/>
        <v>1</v>
      </c>
      <c r="BA108" s="264">
        <f t="shared" si="519"/>
        <v>1</v>
      </c>
      <c r="BB108" s="264">
        <f t="shared" si="520"/>
        <v>1</v>
      </c>
      <c r="BC108" s="180">
        <f t="shared" ref="BC108:BC109" si="882">IF(EXACT(AO108,AW108),1,0)</f>
        <v>0</v>
      </c>
      <c r="BD108" s="180">
        <f t="shared" ref="BD108:BD109" si="883">IF(EXACT(AP108,AX108),1,0)</f>
        <v>0</v>
      </c>
      <c r="BE108" s="264">
        <f t="shared" ref="BE108:BE109" si="884">PRODUCT(AY108:BB108)</f>
        <v>1</v>
      </c>
      <c r="BF108" s="257">
        <f t="shared" si="522"/>
        <v>0</v>
      </c>
      <c r="BG108" s="258">
        <f t="shared" si="523"/>
        <v>0</v>
      </c>
      <c r="BJ108" s="320" t="s">
        <v>440</v>
      </c>
      <c r="BK108" s="298" t="s">
        <v>187</v>
      </c>
      <c r="BL108" s="349"/>
      <c r="BM108" s="350"/>
      <c r="BN108" s="351"/>
      <c r="BO108" s="352"/>
      <c r="BP108" s="264">
        <f t="shared" si="524"/>
        <v>1</v>
      </c>
      <c r="BQ108" s="264">
        <f t="shared" si="525"/>
        <v>1</v>
      </c>
      <c r="BR108" s="264">
        <f t="shared" si="526"/>
        <v>1</v>
      </c>
      <c r="BS108" s="264">
        <f t="shared" si="527"/>
        <v>1</v>
      </c>
      <c r="BT108" s="180">
        <f t="shared" ref="BT108:BT109" si="885">IF(EXACT(BF108,BN108),1,0)</f>
        <v>0</v>
      </c>
      <c r="BU108" s="180">
        <f t="shared" ref="BU108:BU109" si="886">IF(EXACT(BG108,BO108),1,0)</f>
        <v>0</v>
      </c>
      <c r="BV108" s="264">
        <f t="shared" ref="BV108:BV109" si="887">PRODUCT(BP108:BS108)</f>
        <v>1</v>
      </c>
      <c r="BW108" s="257">
        <f t="shared" si="529"/>
        <v>0</v>
      </c>
      <c r="BX108" s="258">
        <f t="shared" si="530"/>
        <v>0</v>
      </c>
      <c r="CA108" s="320" t="s">
        <v>440</v>
      </c>
      <c r="CB108" s="304" t="s">
        <v>187</v>
      </c>
      <c r="CC108" s="349"/>
      <c r="CD108" s="350"/>
      <c r="CE108" s="351"/>
      <c r="CF108" s="352"/>
      <c r="CG108" s="264">
        <f t="shared" si="531"/>
        <v>1</v>
      </c>
      <c r="CH108" s="264">
        <f t="shared" si="532"/>
        <v>1</v>
      </c>
      <c r="CI108" s="264">
        <f t="shared" si="533"/>
        <v>1</v>
      </c>
      <c r="CJ108" s="264">
        <f t="shared" si="534"/>
        <v>1</v>
      </c>
      <c r="CK108" s="180">
        <f t="shared" ref="CK108:CK109" si="888">IF(EXACT(BW108,CE108),1,0)</f>
        <v>0</v>
      </c>
      <c r="CL108" s="180">
        <f t="shared" ref="CL108:CL109" si="889">IF(EXACT(BX108,CF108),1,0)</f>
        <v>0</v>
      </c>
      <c r="CM108" s="264">
        <f t="shared" ref="CM108:CM109" si="890">PRODUCT(CG108:CJ108)</f>
        <v>1</v>
      </c>
      <c r="CN108" s="257">
        <f t="shared" si="536"/>
        <v>0</v>
      </c>
      <c r="CO108" s="258">
        <f t="shared" si="537"/>
        <v>0</v>
      </c>
      <c r="CR108" s="320" t="s">
        <v>440</v>
      </c>
      <c r="CS108" s="298" t="s">
        <v>187</v>
      </c>
      <c r="CT108" s="349"/>
      <c r="CU108" s="350"/>
      <c r="CV108" s="351"/>
      <c r="CW108" s="352"/>
      <c r="CX108" s="264">
        <f t="shared" si="538"/>
        <v>1</v>
      </c>
      <c r="CY108" s="264">
        <f t="shared" si="539"/>
        <v>1</v>
      </c>
      <c r="CZ108" s="264">
        <f t="shared" si="540"/>
        <v>1</v>
      </c>
      <c r="DA108" s="264">
        <f t="shared" si="541"/>
        <v>1</v>
      </c>
      <c r="DB108" s="180">
        <f t="shared" ref="DB108:DB109" si="891">IF(EXACT(CN108,CV108),1,0)</f>
        <v>0</v>
      </c>
      <c r="DC108" s="180">
        <f t="shared" ref="DC108:DC109" si="892">IF(EXACT(CO108,CW108),1,0)</f>
        <v>0</v>
      </c>
      <c r="DD108" s="264">
        <f t="shared" ref="DD108:DD109" si="893">PRODUCT(CX108:DA108)</f>
        <v>1</v>
      </c>
      <c r="DE108" s="257">
        <f t="shared" si="543"/>
        <v>0</v>
      </c>
      <c r="DF108" s="258">
        <f t="shared" si="544"/>
        <v>0</v>
      </c>
      <c r="DI108" s="326" t="s">
        <v>440</v>
      </c>
      <c r="DJ108" s="327" t="s">
        <v>187</v>
      </c>
      <c r="DK108" s="354"/>
      <c r="DL108" s="355"/>
      <c r="DM108" s="356"/>
      <c r="DN108" s="357"/>
      <c r="DO108" s="264">
        <f t="shared" si="545"/>
        <v>1</v>
      </c>
      <c r="DP108" s="264">
        <f t="shared" si="546"/>
        <v>1</v>
      </c>
      <c r="DQ108" s="264">
        <f t="shared" si="547"/>
        <v>1</v>
      </c>
      <c r="DR108" s="264">
        <f t="shared" si="548"/>
        <v>1</v>
      </c>
      <c r="DS108" s="180">
        <f t="shared" ref="DS108:DS109" si="894">IF(EXACT(DE108,DM108),1,0)</f>
        <v>0</v>
      </c>
      <c r="DT108" s="180">
        <f t="shared" ref="DT108:DT109" si="895">IF(EXACT(DF108,DN108),1,0)</f>
        <v>0</v>
      </c>
      <c r="DU108" s="264">
        <f t="shared" ref="DU108:DU109" si="896">PRODUCT(DO108:DR108)</f>
        <v>1</v>
      </c>
      <c r="DV108" s="257">
        <f t="shared" si="550"/>
        <v>0</v>
      </c>
      <c r="DW108" s="258">
        <f t="shared" si="551"/>
        <v>0</v>
      </c>
      <c r="DZ108" s="320" t="s">
        <v>440</v>
      </c>
      <c r="EA108" s="298" t="s">
        <v>187</v>
      </c>
      <c r="EB108" s="349"/>
      <c r="EC108" s="350"/>
      <c r="ED108" s="351"/>
      <c r="EE108" s="352"/>
      <c r="EF108" s="264">
        <f t="shared" si="552"/>
        <v>1</v>
      </c>
      <c r="EG108" s="264">
        <f t="shared" si="553"/>
        <v>1</v>
      </c>
      <c r="EH108" s="264">
        <f t="shared" si="554"/>
        <v>1</v>
      </c>
      <c r="EI108" s="264">
        <f t="shared" si="555"/>
        <v>1</v>
      </c>
      <c r="EJ108" s="180">
        <f t="shared" ref="EJ108:EJ109" si="897">IF(EXACT(DV108,ED108),1,0)</f>
        <v>0</v>
      </c>
      <c r="EK108" s="180">
        <f t="shared" ref="EK108:EK109" si="898">IF(EXACT(DW108,EE108),1,0)</f>
        <v>0</v>
      </c>
      <c r="EL108" s="264">
        <f t="shared" ref="EL108:EL109" si="899">PRODUCT(EF108:EI108)</f>
        <v>1</v>
      </c>
      <c r="EM108" s="257">
        <f t="shared" si="557"/>
        <v>0</v>
      </c>
      <c r="EN108" s="258">
        <f t="shared" si="558"/>
        <v>0</v>
      </c>
      <c r="EQ108" s="320" t="s">
        <v>440</v>
      </c>
      <c r="ER108" s="298" t="s">
        <v>187</v>
      </c>
      <c r="ES108" s="349"/>
      <c r="ET108" s="350"/>
      <c r="EU108" s="351"/>
      <c r="EV108" s="352"/>
      <c r="EW108" s="264">
        <f t="shared" si="559"/>
        <v>1</v>
      </c>
      <c r="EX108" s="264">
        <f t="shared" si="560"/>
        <v>1</v>
      </c>
      <c r="EY108" s="264">
        <f t="shared" si="561"/>
        <v>1</v>
      </c>
      <c r="EZ108" s="264">
        <f t="shared" si="562"/>
        <v>1</v>
      </c>
      <c r="FA108" s="180">
        <f t="shared" ref="FA108:FA109" si="900">IF(EXACT(EM108,EU108),1,0)</f>
        <v>0</v>
      </c>
      <c r="FB108" s="180">
        <f t="shared" ref="FB108:FB109" si="901">IF(EXACT(EN108,EV108),1,0)</f>
        <v>0</v>
      </c>
      <c r="FC108" s="264">
        <f t="shared" ref="FC108:FC109" si="902">PRODUCT(EW108:EZ108)</f>
        <v>1</v>
      </c>
      <c r="FD108" s="257">
        <f t="shared" si="564"/>
        <v>0</v>
      </c>
      <c r="FE108" s="258">
        <f t="shared" si="565"/>
        <v>0</v>
      </c>
      <c r="FH108" s="320" t="s">
        <v>440</v>
      </c>
      <c r="FI108" s="298" t="s">
        <v>187</v>
      </c>
      <c r="FJ108" s="349"/>
      <c r="FK108" s="350"/>
      <c r="FL108" s="351"/>
      <c r="FM108" s="352"/>
      <c r="FN108" s="264">
        <f t="shared" si="566"/>
        <v>1</v>
      </c>
      <c r="FO108" s="264">
        <f t="shared" si="567"/>
        <v>1</v>
      </c>
      <c r="FP108" s="264">
        <f t="shared" si="568"/>
        <v>1</v>
      </c>
      <c r="FQ108" s="264">
        <f t="shared" si="569"/>
        <v>1</v>
      </c>
      <c r="FR108" s="180">
        <f t="shared" ref="FR108:FR109" si="903">IF(EXACT(FD108,FL108),1,0)</f>
        <v>0</v>
      </c>
      <c r="FS108" s="180">
        <f t="shared" ref="FS108:FS109" si="904">IF(EXACT(FE108,FM108),1,0)</f>
        <v>0</v>
      </c>
      <c r="FT108" s="264">
        <f t="shared" ref="FT108:FT109" si="905">PRODUCT(FN108:FQ108)</f>
        <v>1</v>
      </c>
      <c r="FU108" s="257">
        <f t="shared" si="571"/>
        <v>0</v>
      </c>
      <c r="FV108" s="258">
        <f t="shared" si="572"/>
        <v>0</v>
      </c>
      <c r="FY108" s="320" t="s">
        <v>440</v>
      </c>
      <c r="FZ108" s="298" t="s">
        <v>187</v>
      </c>
      <c r="GA108" s="349"/>
      <c r="GB108" s="350"/>
      <c r="GC108" s="351"/>
      <c r="GD108" s="352"/>
      <c r="GE108" s="264">
        <f t="shared" si="573"/>
        <v>1</v>
      </c>
      <c r="GF108" s="264">
        <f t="shared" si="574"/>
        <v>1</v>
      </c>
      <c r="GG108" s="264">
        <f t="shared" si="575"/>
        <v>1</v>
      </c>
      <c r="GH108" s="264">
        <f t="shared" si="576"/>
        <v>1</v>
      </c>
      <c r="GI108" s="180">
        <f t="shared" ref="GI108:GI109" si="906">IF(EXACT(FU108,GC108),1,0)</f>
        <v>0</v>
      </c>
      <c r="GJ108" s="180">
        <f t="shared" ref="GJ108:GJ109" si="907">IF(EXACT(FV108,GD108),1,0)</f>
        <v>0</v>
      </c>
      <c r="GK108" s="264">
        <f t="shared" ref="GK108:GK109" si="908">PRODUCT(GE108:GH108)</f>
        <v>1</v>
      </c>
      <c r="GL108" s="257">
        <f t="shared" si="578"/>
        <v>0</v>
      </c>
      <c r="GM108" s="258">
        <f t="shared" si="579"/>
        <v>0</v>
      </c>
      <c r="GP108" s="320" t="s">
        <v>440</v>
      </c>
      <c r="GQ108" s="298" t="s">
        <v>187</v>
      </c>
      <c r="GR108" s="349"/>
      <c r="GS108" s="350"/>
      <c r="GT108" s="351"/>
      <c r="GU108" s="352"/>
      <c r="GV108" s="264">
        <f t="shared" si="580"/>
        <v>1</v>
      </c>
      <c r="GW108" s="264">
        <f t="shared" si="581"/>
        <v>1</v>
      </c>
      <c r="GX108" s="264">
        <f t="shared" si="582"/>
        <v>1</v>
      </c>
      <c r="GY108" s="264">
        <f t="shared" si="583"/>
        <v>1</v>
      </c>
      <c r="GZ108" s="180">
        <f t="shared" ref="GZ108:GZ109" si="909">IF(EXACT(GL108,GT108),1,0)</f>
        <v>0</v>
      </c>
      <c r="HA108" s="180">
        <f t="shared" ref="HA108:HA109" si="910">IF(EXACT(GM108,GU108),1,0)</f>
        <v>0</v>
      </c>
      <c r="HB108" s="264">
        <f t="shared" ref="HB108:HB109" si="911">PRODUCT(GV108:GY108)</f>
        <v>1</v>
      </c>
      <c r="HC108" s="257">
        <f t="shared" si="585"/>
        <v>0</v>
      </c>
      <c r="HD108" s="258">
        <f t="shared" si="586"/>
        <v>0</v>
      </c>
      <c r="HG108" s="320" t="s">
        <v>440</v>
      </c>
      <c r="HH108" s="298" t="s">
        <v>187</v>
      </c>
      <c r="HI108" s="349"/>
      <c r="HJ108" s="350"/>
      <c r="HK108" s="351"/>
      <c r="HL108" s="352"/>
      <c r="HM108" s="264">
        <f t="shared" si="587"/>
        <v>1</v>
      </c>
      <c r="HN108" s="264">
        <f t="shared" si="588"/>
        <v>1</v>
      </c>
      <c r="HO108" s="264">
        <f t="shared" si="589"/>
        <v>1</v>
      </c>
      <c r="HP108" s="264">
        <f t="shared" si="590"/>
        <v>1</v>
      </c>
      <c r="HQ108" s="180">
        <f t="shared" ref="HQ108:HQ109" si="912">IF(EXACT(HC108,HK108),1,0)</f>
        <v>0</v>
      </c>
      <c r="HR108" s="180">
        <f t="shared" ref="HR108:HR109" si="913">IF(EXACT(HD108,HL108),1,0)</f>
        <v>0</v>
      </c>
      <c r="HS108" s="264">
        <f t="shared" ref="HS108:HS109" si="914">PRODUCT(HM108:HP108)</f>
        <v>1</v>
      </c>
      <c r="HT108" s="257">
        <f t="shared" si="592"/>
        <v>0</v>
      </c>
      <c r="HU108" s="258">
        <f t="shared" si="593"/>
        <v>0</v>
      </c>
    </row>
    <row r="109" spans="3:229" ht="26.25" customHeight="1" outlineLevel="2">
      <c r="C109" s="344"/>
      <c r="D109" s="345" t="s">
        <v>441</v>
      </c>
      <c r="E109" s="346"/>
      <c r="F109" s="347"/>
      <c r="G109" s="348"/>
      <c r="H109" s="309"/>
      <c r="K109" s="344"/>
      <c r="L109" s="345" t="s">
        <v>441</v>
      </c>
      <c r="M109" s="346"/>
      <c r="N109" s="347"/>
      <c r="O109" s="308"/>
      <c r="P109" s="310"/>
      <c r="Q109" s="180">
        <f t="shared" si="504"/>
        <v>1</v>
      </c>
      <c r="R109" s="180">
        <f t="shared" si="505"/>
        <v>1</v>
      </c>
      <c r="S109" s="180">
        <f t="shared" si="506"/>
        <v>1</v>
      </c>
      <c r="T109" s="180">
        <f t="shared" si="506"/>
        <v>1</v>
      </c>
      <c r="U109" s="180">
        <f t="shared" si="877"/>
        <v>1</v>
      </c>
      <c r="V109" s="180">
        <f t="shared" si="878"/>
        <v>1</v>
      </c>
      <c r="W109" s="264">
        <f t="shared" si="507"/>
        <v>1</v>
      </c>
      <c r="X109" s="257">
        <f t="shared" si="508"/>
        <v>0</v>
      </c>
      <c r="Y109" s="258">
        <f t="shared" si="509"/>
        <v>0</v>
      </c>
      <c r="AB109" s="344"/>
      <c r="AC109" s="345" t="s">
        <v>441</v>
      </c>
      <c r="AD109" s="346"/>
      <c r="AE109" s="347"/>
      <c r="AF109" s="348"/>
      <c r="AG109" s="309"/>
      <c r="AH109" s="264">
        <f t="shared" si="510"/>
        <v>1</v>
      </c>
      <c r="AI109" s="264">
        <f t="shared" si="511"/>
        <v>1</v>
      </c>
      <c r="AJ109" s="264">
        <f t="shared" si="512"/>
        <v>1</v>
      </c>
      <c r="AK109" s="264">
        <f t="shared" si="513"/>
        <v>1</v>
      </c>
      <c r="AL109" s="180">
        <f t="shared" si="879"/>
        <v>0</v>
      </c>
      <c r="AM109" s="180">
        <f t="shared" si="880"/>
        <v>0</v>
      </c>
      <c r="AN109" s="264">
        <f t="shared" si="881"/>
        <v>1</v>
      </c>
      <c r="AO109" s="257">
        <f t="shared" si="515"/>
        <v>0</v>
      </c>
      <c r="AP109" s="258">
        <f t="shared" si="516"/>
        <v>0</v>
      </c>
      <c r="AS109" s="344"/>
      <c r="AT109" s="345" t="s">
        <v>441</v>
      </c>
      <c r="AU109" s="346"/>
      <c r="AV109" s="347"/>
      <c r="AW109" s="348"/>
      <c r="AX109" s="309"/>
      <c r="AY109" s="264">
        <f t="shared" si="517"/>
        <v>1</v>
      </c>
      <c r="AZ109" s="264">
        <f t="shared" si="518"/>
        <v>1</v>
      </c>
      <c r="BA109" s="264">
        <f t="shared" si="519"/>
        <v>1</v>
      </c>
      <c r="BB109" s="264">
        <f t="shared" si="520"/>
        <v>1</v>
      </c>
      <c r="BC109" s="180">
        <f t="shared" si="882"/>
        <v>0</v>
      </c>
      <c r="BD109" s="180">
        <f t="shared" si="883"/>
        <v>0</v>
      </c>
      <c r="BE109" s="264">
        <f t="shared" si="884"/>
        <v>1</v>
      </c>
      <c r="BF109" s="257">
        <f t="shared" si="522"/>
        <v>0</v>
      </c>
      <c r="BG109" s="258">
        <f t="shared" si="523"/>
        <v>0</v>
      </c>
      <c r="BJ109" s="344"/>
      <c r="BK109" s="345" t="s">
        <v>441</v>
      </c>
      <c r="BL109" s="346"/>
      <c r="BM109" s="347"/>
      <c r="BN109" s="348"/>
      <c r="BO109" s="309"/>
      <c r="BP109" s="264">
        <f t="shared" si="524"/>
        <v>1</v>
      </c>
      <c r="BQ109" s="264">
        <f t="shared" si="525"/>
        <v>1</v>
      </c>
      <c r="BR109" s="264">
        <f t="shared" si="526"/>
        <v>1</v>
      </c>
      <c r="BS109" s="264">
        <f t="shared" si="527"/>
        <v>1</v>
      </c>
      <c r="BT109" s="180">
        <f t="shared" si="885"/>
        <v>0</v>
      </c>
      <c r="BU109" s="180">
        <f t="shared" si="886"/>
        <v>0</v>
      </c>
      <c r="BV109" s="264">
        <f t="shared" si="887"/>
        <v>1</v>
      </c>
      <c r="BW109" s="257">
        <f t="shared" si="529"/>
        <v>0</v>
      </c>
      <c r="BX109" s="258">
        <f t="shared" si="530"/>
        <v>0</v>
      </c>
      <c r="CA109" s="344"/>
      <c r="CB109" s="345" t="s">
        <v>441</v>
      </c>
      <c r="CC109" s="346"/>
      <c r="CD109" s="347"/>
      <c r="CE109" s="348"/>
      <c r="CF109" s="309"/>
      <c r="CG109" s="264">
        <f t="shared" si="531"/>
        <v>1</v>
      </c>
      <c r="CH109" s="264">
        <f t="shared" si="532"/>
        <v>1</v>
      </c>
      <c r="CI109" s="264">
        <f t="shared" si="533"/>
        <v>1</v>
      </c>
      <c r="CJ109" s="264">
        <f t="shared" si="534"/>
        <v>1</v>
      </c>
      <c r="CK109" s="180">
        <f t="shared" si="888"/>
        <v>0</v>
      </c>
      <c r="CL109" s="180">
        <f t="shared" si="889"/>
        <v>0</v>
      </c>
      <c r="CM109" s="264">
        <f t="shared" si="890"/>
        <v>1</v>
      </c>
      <c r="CN109" s="257">
        <f t="shared" si="536"/>
        <v>0</v>
      </c>
      <c r="CO109" s="258">
        <f t="shared" si="537"/>
        <v>0</v>
      </c>
      <c r="CR109" s="344"/>
      <c r="CS109" s="345" t="s">
        <v>441</v>
      </c>
      <c r="CT109" s="346"/>
      <c r="CU109" s="347"/>
      <c r="CV109" s="348"/>
      <c r="CW109" s="309"/>
      <c r="CX109" s="264">
        <f t="shared" si="538"/>
        <v>1</v>
      </c>
      <c r="CY109" s="264">
        <f t="shared" si="539"/>
        <v>1</v>
      </c>
      <c r="CZ109" s="264">
        <f t="shared" si="540"/>
        <v>1</v>
      </c>
      <c r="DA109" s="264">
        <f t="shared" si="541"/>
        <v>1</v>
      </c>
      <c r="DB109" s="180">
        <f t="shared" si="891"/>
        <v>0</v>
      </c>
      <c r="DC109" s="180">
        <f t="shared" si="892"/>
        <v>0</v>
      </c>
      <c r="DD109" s="264">
        <f t="shared" si="893"/>
        <v>1</v>
      </c>
      <c r="DE109" s="257">
        <f t="shared" si="543"/>
        <v>0</v>
      </c>
      <c r="DF109" s="258">
        <f t="shared" si="544"/>
        <v>0</v>
      </c>
      <c r="DI109" s="344"/>
      <c r="DJ109" s="345" t="s">
        <v>441</v>
      </c>
      <c r="DK109" s="346"/>
      <c r="DL109" s="347"/>
      <c r="DM109" s="348"/>
      <c r="DN109" s="314"/>
      <c r="DO109" s="264">
        <f t="shared" si="545"/>
        <v>1</v>
      </c>
      <c r="DP109" s="264">
        <f t="shared" si="546"/>
        <v>1</v>
      </c>
      <c r="DQ109" s="264">
        <f t="shared" si="547"/>
        <v>1</v>
      </c>
      <c r="DR109" s="264">
        <f t="shared" si="548"/>
        <v>1</v>
      </c>
      <c r="DS109" s="180">
        <f t="shared" si="894"/>
        <v>0</v>
      </c>
      <c r="DT109" s="180">
        <f t="shared" si="895"/>
        <v>0</v>
      </c>
      <c r="DU109" s="264">
        <f t="shared" si="896"/>
        <v>1</v>
      </c>
      <c r="DV109" s="257">
        <f t="shared" si="550"/>
        <v>0</v>
      </c>
      <c r="DW109" s="258">
        <f t="shared" si="551"/>
        <v>0</v>
      </c>
      <c r="DZ109" s="344"/>
      <c r="EA109" s="345" t="s">
        <v>441</v>
      </c>
      <c r="EB109" s="346"/>
      <c r="EC109" s="347"/>
      <c r="ED109" s="348"/>
      <c r="EE109" s="309"/>
      <c r="EF109" s="264">
        <f t="shared" si="552"/>
        <v>1</v>
      </c>
      <c r="EG109" s="264">
        <f t="shared" si="553"/>
        <v>1</v>
      </c>
      <c r="EH109" s="264">
        <f t="shared" si="554"/>
        <v>1</v>
      </c>
      <c r="EI109" s="264">
        <f t="shared" si="555"/>
        <v>1</v>
      </c>
      <c r="EJ109" s="180">
        <f t="shared" si="897"/>
        <v>0</v>
      </c>
      <c r="EK109" s="180">
        <f t="shared" si="898"/>
        <v>0</v>
      </c>
      <c r="EL109" s="264">
        <f t="shared" si="899"/>
        <v>1</v>
      </c>
      <c r="EM109" s="257">
        <f t="shared" si="557"/>
        <v>0</v>
      </c>
      <c r="EN109" s="258">
        <f t="shared" si="558"/>
        <v>0</v>
      </c>
      <c r="EQ109" s="344"/>
      <c r="ER109" s="345" t="s">
        <v>441</v>
      </c>
      <c r="ES109" s="346"/>
      <c r="ET109" s="347"/>
      <c r="EU109" s="348"/>
      <c r="EV109" s="309"/>
      <c r="EW109" s="264">
        <f t="shared" si="559"/>
        <v>1</v>
      </c>
      <c r="EX109" s="264">
        <f t="shared" si="560"/>
        <v>1</v>
      </c>
      <c r="EY109" s="264">
        <f t="shared" si="561"/>
        <v>1</v>
      </c>
      <c r="EZ109" s="264">
        <f t="shared" si="562"/>
        <v>1</v>
      </c>
      <c r="FA109" s="180">
        <f t="shared" si="900"/>
        <v>0</v>
      </c>
      <c r="FB109" s="180">
        <f t="shared" si="901"/>
        <v>0</v>
      </c>
      <c r="FC109" s="264">
        <f t="shared" si="902"/>
        <v>1</v>
      </c>
      <c r="FD109" s="257">
        <f t="shared" si="564"/>
        <v>0</v>
      </c>
      <c r="FE109" s="258">
        <f t="shared" si="565"/>
        <v>0</v>
      </c>
      <c r="FH109" s="344"/>
      <c r="FI109" s="345" t="s">
        <v>441</v>
      </c>
      <c r="FJ109" s="346"/>
      <c r="FK109" s="347"/>
      <c r="FL109" s="348"/>
      <c r="FM109" s="309"/>
      <c r="FN109" s="264">
        <f t="shared" si="566"/>
        <v>1</v>
      </c>
      <c r="FO109" s="264">
        <f t="shared" si="567"/>
        <v>1</v>
      </c>
      <c r="FP109" s="264">
        <f t="shared" si="568"/>
        <v>1</v>
      </c>
      <c r="FQ109" s="264">
        <f t="shared" si="569"/>
        <v>1</v>
      </c>
      <c r="FR109" s="180">
        <f t="shared" si="903"/>
        <v>0</v>
      </c>
      <c r="FS109" s="180">
        <f t="shared" si="904"/>
        <v>0</v>
      </c>
      <c r="FT109" s="264">
        <f t="shared" si="905"/>
        <v>1</v>
      </c>
      <c r="FU109" s="257">
        <f t="shared" si="571"/>
        <v>0</v>
      </c>
      <c r="FV109" s="258">
        <f t="shared" si="572"/>
        <v>0</v>
      </c>
      <c r="FY109" s="344"/>
      <c r="FZ109" s="345" t="s">
        <v>441</v>
      </c>
      <c r="GA109" s="346"/>
      <c r="GB109" s="347"/>
      <c r="GC109" s="348"/>
      <c r="GD109" s="309"/>
      <c r="GE109" s="264">
        <f t="shared" si="573"/>
        <v>1</v>
      </c>
      <c r="GF109" s="264">
        <f t="shared" si="574"/>
        <v>1</v>
      </c>
      <c r="GG109" s="264">
        <f t="shared" si="575"/>
        <v>1</v>
      </c>
      <c r="GH109" s="264">
        <f t="shared" si="576"/>
        <v>1</v>
      </c>
      <c r="GI109" s="180">
        <f t="shared" si="906"/>
        <v>0</v>
      </c>
      <c r="GJ109" s="180">
        <f t="shared" si="907"/>
        <v>0</v>
      </c>
      <c r="GK109" s="264">
        <f t="shared" si="908"/>
        <v>1</v>
      </c>
      <c r="GL109" s="257">
        <f t="shared" si="578"/>
        <v>0</v>
      </c>
      <c r="GM109" s="258">
        <f t="shared" si="579"/>
        <v>0</v>
      </c>
      <c r="GP109" s="344"/>
      <c r="GQ109" s="345" t="s">
        <v>441</v>
      </c>
      <c r="GR109" s="346"/>
      <c r="GS109" s="347"/>
      <c r="GT109" s="348"/>
      <c r="GU109" s="309"/>
      <c r="GV109" s="264">
        <f t="shared" si="580"/>
        <v>1</v>
      </c>
      <c r="GW109" s="264">
        <f t="shared" si="581"/>
        <v>1</v>
      </c>
      <c r="GX109" s="264">
        <f t="shared" si="582"/>
        <v>1</v>
      </c>
      <c r="GY109" s="264">
        <f t="shared" si="583"/>
        <v>1</v>
      </c>
      <c r="GZ109" s="180">
        <f t="shared" si="909"/>
        <v>0</v>
      </c>
      <c r="HA109" s="180">
        <f t="shared" si="910"/>
        <v>0</v>
      </c>
      <c r="HB109" s="264">
        <f t="shared" si="911"/>
        <v>1</v>
      </c>
      <c r="HC109" s="257">
        <f t="shared" si="585"/>
        <v>0</v>
      </c>
      <c r="HD109" s="258">
        <f t="shared" si="586"/>
        <v>0</v>
      </c>
      <c r="HG109" s="344"/>
      <c r="HH109" s="345" t="s">
        <v>441</v>
      </c>
      <c r="HI109" s="346"/>
      <c r="HJ109" s="347"/>
      <c r="HK109" s="348"/>
      <c r="HL109" s="309"/>
      <c r="HM109" s="264">
        <f t="shared" si="587"/>
        <v>1</v>
      </c>
      <c r="HN109" s="264">
        <f t="shared" si="588"/>
        <v>1</v>
      </c>
      <c r="HO109" s="264">
        <f t="shared" si="589"/>
        <v>1</v>
      </c>
      <c r="HP109" s="264">
        <f t="shared" si="590"/>
        <v>1</v>
      </c>
      <c r="HQ109" s="180">
        <f t="shared" si="912"/>
        <v>0</v>
      </c>
      <c r="HR109" s="180">
        <f t="shared" si="913"/>
        <v>0</v>
      </c>
      <c r="HS109" s="264">
        <f t="shared" si="914"/>
        <v>1</v>
      </c>
      <c r="HT109" s="257">
        <f t="shared" si="592"/>
        <v>0</v>
      </c>
      <c r="HU109" s="258">
        <f t="shared" si="593"/>
        <v>0</v>
      </c>
    </row>
    <row r="110" spans="3:229" ht="36.75" customHeight="1" outlineLevel="2">
      <c r="C110" s="344" t="s">
        <v>442</v>
      </c>
      <c r="D110" s="345" t="s">
        <v>443</v>
      </c>
      <c r="E110" s="346" t="s">
        <v>168</v>
      </c>
      <c r="F110" s="347">
        <v>550</v>
      </c>
      <c r="G110" s="308">
        <v>0</v>
      </c>
      <c r="H110" s="309">
        <f t="shared" ref="H110:H116" si="915">+ROUND(F110*G110,0)</f>
        <v>0</v>
      </c>
      <c r="K110" s="344" t="s">
        <v>442</v>
      </c>
      <c r="L110" s="345" t="s">
        <v>443</v>
      </c>
      <c r="M110" s="346" t="s">
        <v>168</v>
      </c>
      <c r="N110" s="347">
        <v>550</v>
      </c>
      <c r="O110" s="308">
        <v>12400</v>
      </c>
      <c r="P110" s="310">
        <f t="shared" ref="P110:P116" si="916">+ROUND(N110*O110,0)</f>
        <v>6820000</v>
      </c>
      <c r="Q110" s="180">
        <f t="shared" si="504"/>
        <v>1</v>
      </c>
      <c r="R110" s="180">
        <f t="shared" si="505"/>
        <v>1</v>
      </c>
      <c r="S110" s="180">
        <f t="shared" si="506"/>
        <v>1</v>
      </c>
      <c r="T110" s="180">
        <f t="shared" si="506"/>
        <v>1</v>
      </c>
      <c r="U110" s="264">
        <f t="shared" si="608"/>
        <v>1</v>
      </c>
      <c r="V110" s="264">
        <f t="shared" si="609"/>
        <v>1</v>
      </c>
      <c r="W110" s="264">
        <f t="shared" si="507"/>
        <v>1</v>
      </c>
      <c r="X110" s="257">
        <f t="shared" si="508"/>
        <v>6820000</v>
      </c>
      <c r="Y110" s="258">
        <f t="shared" si="509"/>
        <v>0</v>
      </c>
      <c r="AB110" s="344" t="s">
        <v>442</v>
      </c>
      <c r="AC110" s="345" t="s">
        <v>443</v>
      </c>
      <c r="AD110" s="346" t="s">
        <v>168</v>
      </c>
      <c r="AE110" s="347">
        <v>550</v>
      </c>
      <c r="AF110" s="308">
        <v>9500</v>
      </c>
      <c r="AG110" s="309">
        <f t="shared" ref="AG110:AG116" si="917">+ROUND(AE110*AF110,0)</f>
        <v>5225000</v>
      </c>
      <c r="AH110" s="264">
        <f t="shared" si="510"/>
        <v>1</v>
      </c>
      <c r="AI110" s="264">
        <f t="shared" si="511"/>
        <v>1</v>
      </c>
      <c r="AJ110" s="264">
        <f t="shared" si="512"/>
        <v>1</v>
      </c>
      <c r="AK110" s="264">
        <f t="shared" si="513"/>
        <v>1</v>
      </c>
      <c r="AL110" s="264">
        <f t="shared" ref="AL110:AL116" si="918">IF(AF110&lt;=0,0,1)</f>
        <v>1</v>
      </c>
      <c r="AM110" s="264">
        <f t="shared" ref="AM110:AM116" si="919">IF(AG110&lt;=0,0,1)</f>
        <v>1</v>
      </c>
      <c r="AN110" s="264">
        <f t="shared" si="613"/>
        <v>1</v>
      </c>
      <c r="AO110" s="257">
        <f t="shared" si="515"/>
        <v>5225000</v>
      </c>
      <c r="AP110" s="258">
        <f t="shared" si="516"/>
        <v>0</v>
      </c>
      <c r="AS110" s="344" t="s">
        <v>442</v>
      </c>
      <c r="AT110" s="345" t="s">
        <v>443</v>
      </c>
      <c r="AU110" s="346" t="s">
        <v>168</v>
      </c>
      <c r="AV110" s="347">
        <v>550</v>
      </c>
      <c r="AW110" s="308">
        <v>8500</v>
      </c>
      <c r="AX110" s="309">
        <f t="shared" ref="AX110:AX116" si="920">+ROUND(AV110*AW110,0)</f>
        <v>4675000</v>
      </c>
      <c r="AY110" s="264">
        <f t="shared" si="517"/>
        <v>1</v>
      </c>
      <c r="AZ110" s="264">
        <f t="shared" si="518"/>
        <v>1</v>
      </c>
      <c r="BA110" s="264">
        <f t="shared" si="519"/>
        <v>1</v>
      </c>
      <c r="BB110" s="264">
        <f t="shared" si="520"/>
        <v>1</v>
      </c>
      <c r="BC110" s="264">
        <f t="shared" ref="BC110:BC116" si="921">IF(AW110&lt;=0,0,1)</f>
        <v>1</v>
      </c>
      <c r="BD110" s="264">
        <f t="shared" ref="BD110:BD116" si="922">IF(AX110&lt;=0,0,1)</f>
        <v>1</v>
      </c>
      <c r="BE110" s="264">
        <f t="shared" si="617"/>
        <v>1</v>
      </c>
      <c r="BF110" s="257">
        <f t="shared" si="522"/>
        <v>4675000</v>
      </c>
      <c r="BG110" s="258">
        <f t="shared" si="523"/>
        <v>0</v>
      </c>
      <c r="BJ110" s="344" t="s">
        <v>442</v>
      </c>
      <c r="BK110" s="345" t="s">
        <v>443</v>
      </c>
      <c r="BL110" s="346" t="s">
        <v>168</v>
      </c>
      <c r="BM110" s="347">
        <v>550</v>
      </c>
      <c r="BN110" s="308">
        <v>12373</v>
      </c>
      <c r="BO110" s="309">
        <f t="shared" ref="BO110:BO116" si="923">+ROUND(BM110*BN110,0)</f>
        <v>6805150</v>
      </c>
      <c r="BP110" s="264">
        <f t="shared" si="524"/>
        <v>1</v>
      </c>
      <c r="BQ110" s="264">
        <f t="shared" si="525"/>
        <v>1</v>
      </c>
      <c r="BR110" s="264">
        <f t="shared" si="526"/>
        <v>1</v>
      </c>
      <c r="BS110" s="264">
        <f t="shared" si="527"/>
        <v>1</v>
      </c>
      <c r="BT110" s="264">
        <f t="shared" ref="BT110:BT116" si="924">IF(BN110&lt;=0,0,1)</f>
        <v>1</v>
      </c>
      <c r="BU110" s="264">
        <f t="shared" ref="BU110:BU116" si="925">IF(BO110&lt;=0,0,1)</f>
        <v>1</v>
      </c>
      <c r="BV110" s="264">
        <f t="shared" ref="BV110:BV116" si="926">PRODUCT(BP110:BU110)</f>
        <v>1</v>
      </c>
      <c r="BW110" s="257">
        <f t="shared" si="529"/>
        <v>6805150</v>
      </c>
      <c r="BX110" s="258">
        <f t="shared" si="530"/>
        <v>0</v>
      </c>
      <c r="CA110" s="344" t="s">
        <v>442</v>
      </c>
      <c r="CB110" s="345" t="s">
        <v>443</v>
      </c>
      <c r="CC110" s="346" t="s">
        <v>168</v>
      </c>
      <c r="CD110" s="347">
        <v>550</v>
      </c>
      <c r="CE110" s="308">
        <v>7742</v>
      </c>
      <c r="CF110" s="309">
        <f t="shared" ref="CF110:CF116" si="927">+ROUND(CD110*CE110,0)</f>
        <v>4258100</v>
      </c>
      <c r="CG110" s="264">
        <f t="shared" si="531"/>
        <v>1</v>
      </c>
      <c r="CH110" s="264">
        <f t="shared" si="532"/>
        <v>1</v>
      </c>
      <c r="CI110" s="264">
        <f t="shared" si="533"/>
        <v>1</v>
      </c>
      <c r="CJ110" s="264">
        <f t="shared" si="534"/>
        <v>1</v>
      </c>
      <c r="CK110" s="264">
        <f t="shared" ref="CK110:CK116" si="928">IF(CE110&lt;=0,0,1)</f>
        <v>1</v>
      </c>
      <c r="CL110" s="264">
        <f t="shared" ref="CL110:CL116" si="929">IF(CF110&lt;=0,0,1)</f>
        <v>1</v>
      </c>
      <c r="CM110" s="264">
        <f t="shared" ref="CM110:CM116" si="930">PRODUCT(CG110:CL110)</f>
        <v>1</v>
      </c>
      <c r="CN110" s="257">
        <f t="shared" si="536"/>
        <v>4258100</v>
      </c>
      <c r="CO110" s="258">
        <f t="shared" si="537"/>
        <v>0</v>
      </c>
      <c r="CR110" s="344" t="s">
        <v>442</v>
      </c>
      <c r="CS110" s="345" t="s">
        <v>443</v>
      </c>
      <c r="CT110" s="346" t="s">
        <v>168</v>
      </c>
      <c r="CU110" s="347">
        <v>550</v>
      </c>
      <c r="CV110" s="308">
        <v>11200</v>
      </c>
      <c r="CW110" s="309">
        <f t="shared" ref="CW110:CW116" si="931">+ROUND(CU110*CV110,0)</f>
        <v>6160000</v>
      </c>
      <c r="CX110" s="264">
        <f t="shared" si="538"/>
        <v>1</v>
      </c>
      <c r="CY110" s="264">
        <f t="shared" si="539"/>
        <v>1</v>
      </c>
      <c r="CZ110" s="264">
        <f t="shared" si="540"/>
        <v>1</v>
      </c>
      <c r="DA110" s="264">
        <f t="shared" si="541"/>
        <v>1</v>
      </c>
      <c r="DB110" s="264">
        <f t="shared" ref="DB110:DB116" si="932">IF(CV110&lt;=0,0,1)</f>
        <v>1</v>
      </c>
      <c r="DC110" s="264">
        <f t="shared" ref="DC110:DC116" si="933">IF(CW110&lt;=0,0,1)</f>
        <v>1</v>
      </c>
      <c r="DD110" s="264">
        <f t="shared" ref="DD110:DD116" si="934">PRODUCT(CX110:DC110)</f>
        <v>1</v>
      </c>
      <c r="DE110" s="257">
        <f t="shared" si="543"/>
        <v>6160000</v>
      </c>
      <c r="DF110" s="258">
        <f t="shared" si="544"/>
        <v>0</v>
      </c>
      <c r="DI110" s="344" t="s">
        <v>442</v>
      </c>
      <c r="DJ110" s="345" t="s">
        <v>443</v>
      </c>
      <c r="DK110" s="346" t="s">
        <v>168</v>
      </c>
      <c r="DL110" s="347">
        <v>550</v>
      </c>
      <c r="DM110" s="313">
        <v>11400</v>
      </c>
      <c r="DN110" s="314">
        <f t="shared" ref="DN110:DN116" si="935">+ROUND(DL110*DM110,0)</f>
        <v>6270000</v>
      </c>
      <c r="DO110" s="264">
        <f t="shared" si="545"/>
        <v>1</v>
      </c>
      <c r="DP110" s="264">
        <f t="shared" si="546"/>
        <v>1</v>
      </c>
      <c r="DQ110" s="264">
        <f t="shared" si="547"/>
        <v>1</v>
      </c>
      <c r="DR110" s="264">
        <f t="shared" si="548"/>
        <v>1</v>
      </c>
      <c r="DS110" s="264">
        <f t="shared" ref="DS110:DS116" si="936">IF(DM110&lt;=0,0,1)</f>
        <v>1</v>
      </c>
      <c r="DT110" s="264">
        <f t="shared" ref="DT110:DT116" si="937">IF(DN110&lt;=0,0,1)</f>
        <v>1</v>
      </c>
      <c r="DU110" s="264">
        <f t="shared" ref="DU110:DU116" si="938">PRODUCT(DO110:DT110)</f>
        <v>1</v>
      </c>
      <c r="DV110" s="257">
        <f t="shared" si="550"/>
        <v>6270000</v>
      </c>
      <c r="DW110" s="258">
        <f t="shared" si="551"/>
        <v>0</v>
      </c>
      <c r="DZ110" s="344" t="s">
        <v>442</v>
      </c>
      <c r="EA110" s="345" t="s">
        <v>443</v>
      </c>
      <c r="EB110" s="346" t="s">
        <v>168</v>
      </c>
      <c r="EC110" s="347">
        <v>550</v>
      </c>
      <c r="ED110" s="308">
        <v>15000</v>
      </c>
      <c r="EE110" s="309">
        <f t="shared" ref="EE110:EE116" si="939">+ROUND(EC110*ED110,0)</f>
        <v>8250000</v>
      </c>
      <c r="EF110" s="264">
        <f t="shared" si="552"/>
        <v>1</v>
      </c>
      <c r="EG110" s="264">
        <f t="shared" si="553"/>
        <v>1</v>
      </c>
      <c r="EH110" s="264">
        <f t="shared" si="554"/>
        <v>1</v>
      </c>
      <c r="EI110" s="264">
        <f t="shared" si="555"/>
        <v>1</v>
      </c>
      <c r="EJ110" s="264">
        <f t="shared" ref="EJ110:EJ116" si="940">IF(ED110&lt;=0,0,1)</f>
        <v>1</v>
      </c>
      <c r="EK110" s="264">
        <f t="shared" ref="EK110:EK116" si="941">IF(EE110&lt;=0,0,1)</f>
        <v>1</v>
      </c>
      <c r="EL110" s="264">
        <f t="shared" ref="EL110:EL116" si="942">PRODUCT(EF110:EK110)</f>
        <v>1</v>
      </c>
      <c r="EM110" s="257">
        <f t="shared" si="557"/>
        <v>8250000</v>
      </c>
      <c r="EN110" s="258">
        <f t="shared" si="558"/>
        <v>0</v>
      </c>
      <c r="EQ110" s="344" t="s">
        <v>442</v>
      </c>
      <c r="ER110" s="345" t="s">
        <v>443</v>
      </c>
      <c r="ES110" s="346" t="s">
        <v>168</v>
      </c>
      <c r="ET110" s="347">
        <v>550</v>
      </c>
      <c r="EU110" s="308">
        <v>12500</v>
      </c>
      <c r="EV110" s="309">
        <f t="shared" ref="EV110:EV116" si="943">+ROUND(ET110*EU110,0)</f>
        <v>6875000</v>
      </c>
      <c r="EW110" s="264">
        <f t="shared" si="559"/>
        <v>1</v>
      </c>
      <c r="EX110" s="264">
        <f t="shared" si="560"/>
        <v>1</v>
      </c>
      <c r="EY110" s="264">
        <f t="shared" si="561"/>
        <v>1</v>
      </c>
      <c r="EZ110" s="264">
        <f t="shared" si="562"/>
        <v>1</v>
      </c>
      <c r="FA110" s="264">
        <f t="shared" ref="FA110:FA116" si="944">IF(EU110&lt;=0,0,1)</f>
        <v>1</v>
      </c>
      <c r="FB110" s="264">
        <f t="shared" ref="FB110:FB116" si="945">IF(EV110&lt;=0,0,1)</f>
        <v>1</v>
      </c>
      <c r="FC110" s="264">
        <f t="shared" ref="FC110:FC116" si="946">PRODUCT(EW110:FB110)</f>
        <v>1</v>
      </c>
      <c r="FD110" s="257">
        <f t="shared" si="564"/>
        <v>6875000</v>
      </c>
      <c r="FE110" s="258">
        <f t="shared" si="565"/>
        <v>0</v>
      </c>
      <c r="FH110" s="344" t="s">
        <v>442</v>
      </c>
      <c r="FI110" s="345" t="s">
        <v>443</v>
      </c>
      <c r="FJ110" s="346" t="s">
        <v>168</v>
      </c>
      <c r="FK110" s="347">
        <v>550</v>
      </c>
      <c r="FL110" s="308">
        <v>12000</v>
      </c>
      <c r="FM110" s="309">
        <f t="shared" ref="FM110:FM116" si="947">+ROUND(FK110*FL110,0)</f>
        <v>6600000</v>
      </c>
      <c r="FN110" s="264">
        <f t="shared" si="566"/>
        <v>1</v>
      </c>
      <c r="FO110" s="264">
        <f t="shared" si="567"/>
        <v>1</v>
      </c>
      <c r="FP110" s="264">
        <f t="shared" si="568"/>
        <v>1</v>
      </c>
      <c r="FQ110" s="264">
        <f t="shared" si="569"/>
        <v>1</v>
      </c>
      <c r="FR110" s="264">
        <f t="shared" ref="FR110:FR116" si="948">IF(FL110&lt;=0,0,1)</f>
        <v>1</v>
      </c>
      <c r="FS110" s="264">
        <f t="shared" ref="FS110:FS116" si="949">IF(FM110&lt;=0,0,1)</f>
        <v>1</v>
      </c>
      <c r="FT110" s="264">
        <f t="shared" ref="FT110:FT116" si="950">PRODUCT(FN110:FS110)</f>
        <v>1</v>
      </c>
      <c r="FU110" s="257">
        <f t="shared" si="571"/>
        <v>6600000</v>
      </c>
      <c r="FV110" s="258">
        <f t="shared" si="572"/>
        <v>0</v>
      </c>
      <c r="FY110" s="344" t="s">
        <v>442</v>
      </c>
      <c r="FZ110" s="345" t="s">
        <v>443</v>
      </c>
      <c r="GA110" s="346" t="s">
        <v>168</v>
      </c>
      <c r="GB110" s="347">
        <v>550</v>
      </c>
      <c r="GC110" s="308">
        <v>9870</v>
      </c>
      <c r="GD110" s="309">
        <f t="shared" ref="GD110:GD116" si="951">+ROUND(GB110*GC110,0)</f>
        <v>5428500</v>
      </c>
      <c r="GE110" s="264">
        <f t="shared" si="573"/>
        <v>1</v>
      </c>
      <c r="GF110" s="264">
        <f t="shared" si="574"/>
        <v>1</v>
      </c>
      <c r="GG110" s="264">
        <f t="shared" si="575"/>
        <v>1</v>
      </c>
      <c r="GH110" s="264">
        <f t="shared" si="576"/>
        <v>1</v>
      </c>
      <c r="GI110" s="264">
        <f t="shared" ref="GI110:GI116" si="952">IF(GC110&lt;=0,0,1)</f>
        <v>1</v>
      </c>
      <c r="GJ110" s="264">
        <f t="shared" ref="GJ110:GJ116" si="953">IF(GD110&lt;=0,0,1)</f>
        <v>1</v>
      </c>
      <c r="GK110" s="264">
        <f t="shared" ref="GK110:GK116" si="954">PRODUCT(GE110:GJ110)</f>
        <v>1</v>
      </c>
      <c r="GL110" s="257">
        <f t="shared" si="578"/>
        <v>5428500</v>
      </c>
      <c r="GM110" s="258">
        <f t="shared" si="579"/>
        <v>0</v>
      </c>
      <c r="GP110" s="344" t="s">
        <v>442</v>
      </c>
      <c r="GQ110" s="345" t="s">
        <v>443</v>
      </c>
      <c r="GR110" s="346" t="s">
        <v>168</v>
      </c>
      <c r="GS110" s="347">
        <v>550</v>
      </c>
      <c r="GT110" s="308">
        <v>12000</v>
      </c>
      <c r="GU110" s="309">
        <f t="shared" ref="GU110:GU116" si="955">+ROUND(GS110*GT110,0)</f>
        <v>6600000</v>
      </c>
      <c r="GV110" s="264">
        <f t="shared" si="580"/>
        <v>1</v>
      </c>
      <c r="GW110" s="264">
        <f t="shared" si="581"/>
        <v>1</v>
      </c>
      <c r="GX110" s="264">
        <f t="shared" si="582"/>
        <v>1</v>
      </c>
      <c r="GY110" s="264">
        <f t="shared" si="583"/>
        <v>1</v>
      </c>
      <c r="GZ110" s="264">
        <f t="shared" ref="GZ110:GZ116" si="956">IF(GT110&lt;=0,0,1)</f>
        <v>1</v>
      </c>
      <c r="HA110" s="264">
        <f t="shared" ref="HA110:HA116" si="957">IF(GU110&lt;=0,0,1)</f>
        <v>1</v>
      </c>
      <c r="HB110" s="264">
        <f t="shared" ref="HB110:HB116" si="958">PRODUCT(GV110:HA110)</f>
        <v>1</v>
      </c>
      <c r="HC110" s="257">
        <f t="shared" si="585"/>
        <v>6600000</v>
      </c>
      <c r="HD110" s="258">
        <f t="shared" si="586"/>
        <v>0</v>
      </c>
      <c r="HG110" s="344" t="s">
        <v>442</v>
      </c>
      <c r="HH110" s="345" t="s">
        <v>443</v>
      </c>
      <c r="HI110" s="346" t="s">
        <v>168</v>
      </c>
      <c r="HJ110" s="347">
        <v>550</v>
      </c>
      <c r="HK110" s="308">
        <v>14982</v>
      </c>
      <c r="HL110" s="309">
        <f t="shared" ref="HL110:HL116" si="959">+ROUND(HJ110*HK110,0)</f>
        <v>8240100</v>
      </c>
      <c r="HM110" s="264">
        <f t="shared" si="587"/>
        <v>1</v>
      </c>
      <c r="HN110" s="264">
        <f t="shared" si="588"/>
        <v>1</v>
      </c>
      <c r="HO110" s="264">
        <f t="shared" si="589"/>
        <v>1</v>
      </c>
      <c r="HP110" s="264">
        <f t="shared" si="590"/>
        <v>1</v>
      </c>
      <c r="HQ110" s="264">
        <f t="shared" ref="HQ110:HQ116" si="960">IF(HK110&lt;=0,0,1)</f>
        <v>1</v>
      </c>
      <c r="HR110" s="264">
        <f t="shared" ref="HR110:HR116" si="961">IF(HL110&lt;=0,0,1)</f>
        <v>1</v>
      </c>
      <c r="HS110" s="264">
        <f t="shared" ref="HS110:HS116" si="962">PRODUCT(HM110:HR110)</f>
        <v>1</v>
      </c>
      <c r="HT110" s="257">
        <f t="shared" si="592"/>
        <v>8240100</v>
      </c>
      <c r="HU110" s="258">
        <f t="shared" si="593"/>
        <v>0</v>
      </c>
    </row>
    <row r="111" spans="3:229" ht="36.75" customHeight="1" outlineLevel="2">
      <c r="C111" s="344" t="s">
        <v>444</v>
      </c>
      <c r="D111" s="345" t="s">
        <v>445</v>
      </c>
      <c r="E111" s="346" t="s">
        <v>168</v>
      </c>
      <c r="F111" s="347">
        <v>200</v>
      </c>
      <c r="G111" s="308">
        <v>0</v>
      </c>
      <c r="H111" s="309">
        <f t="shared" si="915"/>
        <v>0</v>
      </c>
      <c r="K111" s="344" t="s">
        <v>444</v>
      </c>
      <c r="L111" s="345" t="s">
        <v>445</v>
      </c>
      <c r="M111" s="346" t="s">
        <v>168</v>
      </c>
      <c r="N111" s="347">
        <v>200</v>
      </c>
      <c r="O111" s="308">
        <v>17400</v>
      </c>
      <c r="P111" s="310">
        <f t="shared" si="916"/>
        <v>3480000</v>
      </c>
      <c r="Q111" s="180">
        <f t="shared" si="504"/>
        <v>1</v>
      </c>
      <c r="R111" s="180">
        <f t="shared" si="505"/>
        <v>1</v>
      </c>
      <c r="S111" s="180">
        <f t="shared" si="506"/>
        <v>1</v>
      </c>
      <c r="T111" s="180">
        <f t="shared" si="506"/>
        <v>1</v>
      </c>
      <c r="U111" s="264">
        <f t="shared" si="608"/>
        <v>1</v>
      </c>
      <c r="V111" s="264">
        <f t="shared" si="609"/>
        <v>1</v>
      </c>
      <c r="W111" s="264">
        <f t="shared" si="507"/>
        <v>1</v>
      </c>
      <c r="X111" s="257">
        <f t="shared" si="508"/>
        <v>3480000</v>
      </c>
      <c r="Y111" s="258">
        <f t="shared" si="509"/>
        <v>0</v>
      </c>
      <c r="AB111" s="344" t="s">
        <v>444</v>
      </c>
      <c r="AC111" s="345" t="s">
        <v>445</v>
      </c>
      <c r="AD111" s="346" t="s">
        <v>168</v>
      </c>
      <c r="AE111" s="347">
        <v>200</v>
      </c>
      <c r="AF111" s="308">
        <v>13500</v>
      </c>
      <c r="AG111" s="309">
        <f t="shared" si="917"/>
        <v>2700000</v>
      </c>
      <c r="AH111" s="264">
        <f t="shared" si="510"/>
        <v>1</v>
      </c>
      <c r="AI111" s="264">
        <f t="shared" si="511"/>
        <v>1</v>
      </c>
      <c r="AJ111" s="264">
        <f t="shared" si="512"/>
        <v>1</v>
      </c>
      <c r="AK111" s="264">
        <f t="shared" si="513"/>
        <v>1</v>
      </c>
      <c r="AL111" s="264">
        <f t="shared" si="918"/>
        <v>1</v>
      </c>
      <c r="AM111" s="264">
        <f t="shared" si="919"/>
        <v>1</v>
      </c>
      <c r="AN111" s="264">
        <f t="shared" si="613"/>
        <v>1</v>
      </c>
      <c r="AO111" s="257">
        <f t="shared" si="515"/>
        <v>2700000</v>
      </c>
      <c r="AP111" s="258">
        <f t="shared" si="516"/>
        <v>0</v>
      </c>
      <c r="AS111" s="344" t="s">
        <v>444</v>
      </c>
      <c r="AT111" s="345" t="s">
        <v>445</v>
      </c>
      <c r="AU111" s="346" t="s">
        <v>168</v>
      </c>
      <c r="AV111" s="347">
        <v>200</v>
      </c>
      <c r="AW111" s="308">
        <v>10998</v>
      </c>
      <c r="AX111" s="309">
        <f t="shared" si="920"/>
        <v>2199600</v>
      </c>
      <c r="AY111" s="264">
        <f t="shared" si="517"/>
        <v>1</v>
      </c>
      <c r="AZ111" s="264">
        <f t="shared" si="518"/>
        <v>1</v>
      </c>
      <c r="BA111" s="264">
        <f t="shared" si="519"/>
        <v>1</v>
      </c>
      <c r="BB111" s="264">
        <f t="shared" si="520"/>
        <v>1</v>
      </c>
      <c r="BC111" s="264">
        <f t="shared" si="921"/>
        <v>1</v>
      </c>
      <c r="BD111" s="264">
        <f t="shared" si="922"/>
        <v>1</v>
      </c>
      <c r="BE111" s="264">
        <f t="shared" si="617"/>
        <v>1</v>
      </c>
      <c r="BF111" s="257">
        <f t="shared" si="522"/>
        <v>2199600</v>
      </c>
      <c r="BG111" s="258">
        <f t="shared" si="523"/>
        <v>0</v>
      </c>
      <c r="BJ111" s="344" t="s">
        <v>444</v>
      </c>
      <c r="BK111" s="345" t="s">
        <v>445</v>
      </c>
      <c r="BL111" s="346" t="s">
        <v>168</v>
      </c>
      <c r="BM111" s="347">
        <v>200</v>
      </c>
      <c r="BN111" s="308">
        <v>17348</v>
      </c>
      <c r="BO111" s="309">
        <f t="shared" si="923"/>
        <v>3469600</v>
      </c>
      <c r="BP111" s="264">
        <f t="shared" si="524"/>
        <v>1</v>
      </c>
      <c r="BQ111" s="264">
        <f t="shared" si="525"/>
        <v>1</v>
      </c>
      <c r="BR111" s="264">
        <f t="shared" si="526"/>
        <v>1</v>
      </c>
      <c r="BS111" s="264">
        <f t="shared" si="527"/>
        <v>1</v>
      </c>
      <c r="BT111" s="264">
        <f t="shared" si="924"/>
        <v>1</v>
      </c>
      <c r="BU111" s="264">
        <f t="shared" si="925"/>
        <v>1</v>
      </c>
      <c r="BV111" s="264">
        <f t="shared" si="926"/>
        <v>1</v>
      </c>
      <c r="BW111" s="257">
        <f t="shared" si="529"/>
        <v>3469600</v>
      </c>
      <c r="BX111" s="258">
        <f t="shared" si="530"/>
        <v>0</v>
      </c>
      <c r="CA111" s="344" t="s">
        <v>444</v>
      </c>
      <c r="CB111" s="345" t="s">
        <v>445</v>
      </c>
      <c r="CC111" s="346" t="s">
        <v>168</v>
      </c>
      <c r="CD111" s="347">
        <v>200</v>
      </c>
      <c r="CE111" s="308">
        <v>9401</v>
      </c>
      <c r="CF111" s="309">
        <f t="shared" si="927"/>
        <v>1880200</v>
      </c>
      <c r="CG111" s="264">
        <f t="shared" si="531"/>
        <v>1</v>
      </c>
      <c r="CH111" s="264">
        <f t="shared" si="532"/>
        <v>1</v>
      </c>
      <c r="CI111" s="264">
        <f t="shared" si="533"/>
        <v>1</v>
      </c>
      <c r="CJ111" s="264">
        <f t="shared" si="534"/>
        <v>1</v>
      </c>
      <c r="CK111" s="264">
        <f t="shared" si="928"/>
        <v>1</v>
      </c>
      <c r="CL111" s="264">
        <f t="shared" si="929"/>
        <v>1</v>
      </c>
      <c r="CM111" s="264">
        <f t="shared" si="930"/>
        <v>1</v>
      </c>
      <c r="CN111" s="257">
        <f t="shared" si="536"/>
        <v>1880200</v>
      </c>
      <c r="CO111" s="258">
        <f t="shared" si="537"/>
        <v>0</v>
      </c>
      <c r="CR111" s="344" t="s">
        <v>444</v>
      </c>
      <c r="CS111" s="345" t="s">
        <v>445</v>
      </c>
      <c r="CT111" s="346" t="s">
        <v>168</v>
      </c>
      <c r="CU111" s="347">
        <v>200</v>
      </c>
      <c r="CV111" s="308">
        <v>16400</v>
      </c>
      <c r="CW111" s="309">
        <f t="shared" si="931"/>
        <v>3280000</v>
      </c>
      <c r="CX111" s="264">
        <f t="shared" si="538"/>
        <v>1</v>
      </c>
      <c r="CY111" s="264">
        <f t="shared" si="539"/>
        <v>1</v>
      </c>
      <c r="CZ111" s="264">
        <f t="shared" si="540"/>
        <v>1</v>
      </c>
      <c r="DA111" s="264">
        <f t="shared" si="541"/>
        <v>1</v>
      </c>
      <c r="DB111" s="264">
        <f t="shared" si="932"/>
        <v>1</v>
      </c>
      <c r="DC111" s="264">
        <f t="shared" si="933"/>
        <v>1</v>
      </c>
      <c r="DD111" s="264">
        <f t="shared" si="934"/>
        <v>1</v>
      </c>
      <c r="DE111" s="257">
        <f t="shared" si="543"/>
        <v>3280000</v>
      </c>
      <c r="DF111" s="258">
        <f t="shared" si="544"/>
        <v>0</v>
      </c>
      <c r="DI111" s="344" t="s">
        <v>444</v>
      </c>
      <c r="DJ111" s="345" t="s">
        <v>445</v>
      </c>
      <c r="DK111" s="346" t="s">
        <v>168</v>
      </c>
      <c r="DL111" s="347">
        <v>200</v>
      </c>
      <c r="DM111" s="313">
        <v>13400</v>
      </c>
      <c r="DN111" s="314">
        <f t="shared" si="935"/>
        <v>2680000</v>
      </c>
      <c r="DO111" s="264">
        <f t="shared" si="545"/>
        <v>1</v>
      </c>
      <c r="DP111" s="264">
        <f t="shared" si="546"/>
        <v>1</v>
      </c>
      <c r="DQ111" s="264">
        <f t="shared" si="547"/>
        <v>1</v>
      </c>
      <c r="DR111" s="264">
        <f t="shared" si="548"/>
        <v>1</v>
      </c>
      <c r="DS111" s="264">
        <f t="shared" si="936"/>
        <v>1</v>
      </c>
      <c r="DT111" s="264">
        <f t="shared" si="937"/>
        <v>1</v>
      </c>
      <c r="DU111" s="264">
        <f t="shared" si="938"/>
        <v>1</v>
      </c>
      <c r="DV111" s="257">
        <f t="shared" si="550"/>
        <v>2680000</v>
      </c>
      <c r="DW111" s="258">
        <f t="shared" si="551"/>
        <v>0</v>
      </c>
      <c r="DZ111" s="344" t="s">
        <v>444</v>
      </c>
      <c r="EA111" s="345" t="s">
        <v>445</v>
      </c>
      <c r="EB111" s="346" t="s">
        <v>168</v>
      </c>
      <c r="EC111" s="347">
        <v>200</v>
      </c>
      <c r="ED111" s="308">
        <v>17000</v>
      </c>
      <c r="EE111" s="309">
        <f t="shared" si="939"/>
        <v>3400000</v>
      </c>
      <c r="EF111" s="264">
        <f t="shared" si="552"/>
        <v>1</v>
      </c>
      <c r="EG111" s="264">
        <f t="shared" si="553"/>
        <v>1</v>
      </c>
      <c r="EH111" s="264">
        <f t="shared" si="554"/>
        <v>1</v>
      </c>
      <c r="EI111" s="264">
        <f t="shared" si="555"/>
        <v>1</v>
      </c>
      <c r="EJ111" s="264">
        <f t="shared" si="940"/>
        <v>1</v>
      </c>
      <c r="EK111" s="264">
        <f t="shared" si="941"/>
        <v>1</v>
      </c>
      <c r="EL111" s="264">
        <f t="shared" si="942"/>
        <v>1</v>
      </c>
      <c r="EM111" s="257">
        <f t="shared" si="557"/>
        <v>3400000</v>
      </c>
      <c r="EN111" s="258">
        <f t="shared" si="558"/>
        <v>0</v>
      </c>
      <c r="EQ111" s="344" t="s">
        <v>444</v>
      </c>
      <c r="ER111" s="345" t="s">
        <v>445</v>
      </c>
      <c r="ES111" s="346" t="s">
        <v>168</v>
      </c>
      <c r="ET111" s="347">
        <v>200</v>
      </c>
      <c r="EU111" s="308">
        <v>18000</v>
      </c>
      <c r="EV111" s="309">
        <f t="shared" si="943"/>
        <v>3600000</v>
      </c>
      <c r="EW111" s="264">
        <f t="shared" si="559"/>
        <v>1</v>
      </c>
      <c r="EX111" s="264">
        <f t="shared" si="560"/>
        <v>1</v>
      </c>
      <c r="EY111" s="264">
        <f t="shared" si="561"/>
        <v>1</v>
      </c>
      <c r="EZ111" s="264">
        <f t="shared" si="562"/>
        <v>1</v>
      </c>
      <c r="FA111" s="264">
        <f t="shared" si="944"/>
        <v>1</v>
      </c>
      <c r="FB111" s="264">
        <f t="shared" si="945"/>
        <v>1</v>
      </c>
      <c r="FC111" s="264">
        <f t="shared" si="946"/>
        <v>1</v>
      </c>
      <c r="FD111" s="257">
        <f t="shared" si="564"/>
        <v>3600000</v>
      </c>
      <c r="FE111" s="258">
        <f t="shared" si="565"/>
        <v>0</v>
      </c>
      <c r="FH111" s="344" t="s">
        <v>444</v>
      </c>
      <c r="FI111" s="345" t="s">
        <v>445</v>
      </c>
      <c r="FJ111" s="346" t="s">
        <v>168</v>
      </c>
      <c r="FK111" s="347">
        <v>200</v>
      </c>
      <c r="FL111" s="308">
        <v>18000</v>
      </c>
      <c r="FM111" s="309">
        <f t="shared" si="947"/>
        <v>3600000</v>
      </c>
      <c r="FN111" s="264">
        <f t="shared" si="566"/>
        <v>1</v>
      </c>
      <c r="FO111" s="264">
        <f t="shared" si="567"/>
        <v>1</v>
      </c>
      <c r="FP111" s="264">
        <f t="shared" si="568"/>
        <v>1</v>
      </c>
      <c r="FQ111" s="264">
        <f t="shared" si="569"/>
        <v>1</v>
      </c>
      <c r="FR111" s="264">
        <f t="shared" si="948"/>
        <v>1</v>
      </c>
      <c r="FS111" s="264">
        <f t="shared" si="949"/>
        <v>1</v>
      </c>
      <c r="FT111" s="264">
        <f t="shared" si="950"/>
        <v>1</v>
      </c>
      <c r="FU111" s="257">
        <f t="shared" si="571"/>
        <v>3600000</v>
      </c>
      <c r="FV111" s="258">
        <f t="shared" si="572"/>
        <v>0</v>
      </c>
      <c r="FY111" s="344" t="s">
        <v>444</v>
      </c>
      <c r="FZ111" s="345" t="s">
        <v>445</v>
      </c>
      <c r="GA111" s="346" t="s">
        <v>168</v>
      </c>
      <c r="GB111" s="347">
        <v>200</v>
      </c>
      <c r="GC111" s="308">
        <v>15460</v>
      </c>
      <c r="GD111" s="309">
        <f t="shared" si="951"/>
        <v>3092000</v>
      </c>
      <c r="GE111" s="264">
        <f t="shared" si="573"/>
        <v>1</v>
      </c>
      <c r="GF111" s="264">
        <f t="shared" si="574"/>
        <v>1</v>
      </c>
      <c r="GG111" s="264">
        <f t="shared" si="575"/>
        <v>1</v>
      </c>
      <c r="GH111" s="264">
        <f t="shared" si="576"/>
        <v>1</v>
      </c>
      <c r="GI111" s="264">
        <f t="shared" si="952"/>
        <v>1</v>
      </c>
      <c r="GJ111" s="264">
        <f t="shared" si="953"/>
        <v>1</v>
      </c>
      <c r="GK111" s="264">
        <f t="shared" si="954"/>
        <v>1</v>
      </c>
      <c r="GL111" s="257">
        <f t="shared" si="578"/>
        <v>3092000</v>
      </c>
      <c r="GM111" s="258">
        <f t="shared" si="579"/>
        <v>0</v>
      </c>
      <c r="GP111" s="344" t="s">
        <v>444</v>
      </c>
      <c r="GQ111" s="345" t="s">
        <v>445</v>
      </c>
      <c r="GR111" s="346" t="s">
        <v>168</v>
      </c>
      <c r="GS111" s="347">
        <v>200</v>
      </c>
      <c r="GT111" s="308">
        <v>17500</v>
      </c>
      <c r="GU111" s="309">
        <f t="shared" si="955"/>
        <v>3500000</v>
      </c>
      <c r="GV111" s="264">
        <f t="shared" si="580"/>
        <v>1</v>
      </c>
      <c r="GW111" s="264">
        <f t="shared" si="581"/>
        <v>1</v>
      </c>
      <c r="GX111" s="264">
        <f t="shared" si="582"/>
        <v>1</v>
      </c>
      <c r="GY111" s="264">
        <f t="shared" si="583"/>
        <v>1</v>
      </c>
      <c r="GZ111" s="264">
        <f t="shared" si="956"/>
        <v>1</v>
      </c>
      <c r="HA111" s="264">
        <f t="shared" si="957"/>
        <v>1</v>
      </c>
      <c r="HB111" s="264">
        <f t="shared" si="958"/>
        <v>1</v>
      </c>
      <c r="HC111" s="257">
        <f t="shared" si="585"/>
        <v>3500000</v>
      </c>
      <c r="HD111" s="258">
        <f t="shared" si="586"/>
        <v>0</v>
      </c>
      <c r="HG111" s="344" t="s">
        <v>444</v>
      </c>
      <c r="HH111" s="345" t="s">
        <v>445</v>
      </c>
      <c r="HI111" s="346" t="s">
        <v>168</v>
      </c>
      <c r="HJ111" s="347">
        <v>200</v>
      </c>
      <c r="HK111" s="308">
        <v>17978</v>
      </c>
      <c r="HL111" s="309">
        <f t="shared" si="959"/>
        <v>3595600</v>
      </c>
      <c r="HM111" s="264">
        <f t="shared" si="587"/>
        <v>1</v>
      </c>
      <c r="HN111" s="264">
        <f t="shared" si="588"/>
        <v>1</v>
      </c>
      <c r="HO111" s="264">
        <f t="shared" si="589"/>
        <v>1</v>
      </c>
      <c r="HP111" s="264">
        <f t="shared" si="590"/>
        <v>1</v>
      </c>
      <c r="HQ111" s="264">
        <f t="shared" si="960"/>
        <v>1</v>
      </c>
      <c r="HR111" s="264">
        <f t="shared" si="961"/>
        <v>1</v>
      </c>
      <c r="HS111" s="264">
        <f t="shared" si="962"/>
        <v>1</v>
      </c>
      <c r="HT111" s="257">
        <f t="shared" si="592"/>
        <v>3595600</v>
      </c>
      <c r="HU111" s="258">
        <f t="shared" si="593"/>
        <v>0</v>
      </c>
    </row>
    <row r="112" spans="3:229" ht="36.75" customHeight="1" outlineLevel="2">
      <c r="C112" s="344" t="s">
        <v>446</v>
      </c>
      <c r="D112" s="345" t="s">
        <v>447</v>
      </c>
      <c r="E112" s="346" t="s">
        <v>168</v>
      </c>
      <c r="F112" s="347">
        <v>420</v>
      </c>
      <c r="G112" s="308">
        <v>0</v>
      </c>
      <c r="H112" s="309">
        <f t="shared" si="915"/>
        <v>0</v>
      </c>
      <c r="K112" s="344" t="s">
        <v>446</v>
      </c>
      <c r="L112" s="345" t="s">
        <v>447</v>
      </c>
      <c r="M112" s="346" t="s">
        <v>168</v>
      </c>
      <c r="N112" s="347">
        <v>420</v>
      </c>
      <c r="O112" s="308">
        <v>12200</v>
      </c>
      <c r="P112" s="310">
        <f t="shared" si="916"/>
        <v>5124000</v>
      </c>
      <c r="Q112" s="180">
        <f t="shared" si="504"/>
        <v>1</v>
      </c>
      <c r="R112" s="180">
        <f t="shared" si="505"/>
        <v>1</v>
      </c>
      <c r="S112" s="180">
        <f t="shared" si="506"/>
        <v>1</v>
      </c>
      <c r="T112" s="180">
        <f t="shared" si="506"/>
        <v>1</v>
      </c>
      <c r="U112" s="264">
        <f t="shared" si="608"/>
        <v>1</v>
      </c>
      <c r="V112" s="264">
        <f t="shared" si="609"/>
        <v>1</v>
      </c>
      <c r="W112" s="264">
        <f t="shared" si="507"/>
        <v>1</v>
      </c>
      <c r="X112" s="257">
        <f t="shared" si="508"/>
        <v>5124000</v>
      </c>
      <c r="Y112" s="258">
        <f t="shared" si="509"/>
        <v>0</v>
      </c>
      <c r="AB112" s="344" t="s">
        <v>446</v>
      </c>
      <c r="AC112" s="345" t="s">
        <v>447</v>
      </c>
      <c r="AD112" s="346" t="s">
        <v>168</v>
      </c>
      <c r="AE112" s="347">
        <v>420</v>
      </c>
      <c r="AF112" s="308">
        <v>9000</v>
      </c>
      <c r="AG112" s="309">
        <f t="shared" si="917"/>
        <v>3780000</v>
      </c>
      <c r="AH112" s="264">
        <f t="shared" si="510"/>
        <v>1</v>
      </c>
      <c r="AI112" s="264">
        <f t="shared" si="511"/>
        <v>1</v>
      </c>
      <c r="AJ112" s="264">
        <f t="shared" si="512"/>
        <v>1</v>
      </c>
      <c r="AK112" s="264">
        <f t="shared" si="513"/>
        <v>1</v>
      </c>
      <c r="AL112" s="264">
        <f t="shared" si="918"/>
        <v>1</v>
      </c>
      <c r="AM112" s="264">
        <f t="shared" si="919"/>
        <v>1</v>
      </c>
      <c r="AN112" s="264">
        <f t="shared" si="613"/>
        <v>1</v>
      </c>
      <c r="AO112" s="257">
        <f t="shared" si="515"/>
        <v>3780000</v>
      </c>
      <c r="AP112" s="258">
        <f t="shared" si="516"/>
        <v>0</v>
      </c>
      <c r="AS112" s="344" t="s">
        <v>446</v>
      </c>
      <c r="AT112" s="345" t="s">
        <v>447</v>
      </c>
      <c r="AU112" s="346" t="s">
        <v>168</v>
      </c>
      <c r="AV112" s="347">
        <v>420</v>
      </c>
      <c r="AW112" s="308">
        <v>10988</v>
      </c>
      <c r="AX112" s="309">
        <f t="shared" si="920"/>
        <v>4614960</v>
      </c>
      <c r="AY112" s="264">
        <f t="shared" si="517"/>
        <v>1</v>
      </c>
      <c r="AZ112" s="264">
        <f t="shared" si="518"/>
        <v>1</v>
      </c>
      <c r="BA112" s="264">
        <f t="shared" si="519"/>
        <v>1</v>
      </c>
      <c r="BB112" s="264">
        <f t="shared" si="520"/>
        <v>1</v>
      </c>
      <c r="BC112" s="264">
        <f t="shared" si="921"/>
        <v>1</v>
      </c>
      <c r="BD112" s="264">
        <f t="shared" si="922"/>
        <v>1</v>
      </c>
      <c r="BE112" s="264">
        <f t="shared" si="617"/>
        <v>1</v>
      </c>
      <c r="BF112" s="257">
        <f t="shared" si="522"/>
        <v>4614960</v>
      </c>
      <c r="BG112" s="258">
        <f t="shared" si="523"/>
        <v>0</v>
      </c>
      <c r="BJ112" s="344" t="s">
        <v>446</v>
      </c>
      <c r="BK112" s="345" t="s">
        <v>447</v>
      </c>
      <c r="BL112" s="346" t="s">
        <v>168</v>
      </c>
      <c r="BM112" s="347">
        <v>420</v>
      </c>
      <c r="BN112" s="308">
        <v>12154</v>
      </c>
      <c r="BO112" s="309">
        <f t="shared" si="923"/>
        <v>5104680</v>
      </c>
      <c r="BP112" s="264">
        <f t="shared" si="524"/>
        <v>1</v>
      </c>
      <c r="BQ112" s="264">
        <f t="shared" si="525"/>
        <v>1</v>
      </c>
      <c r="BR112" s="264">
        <f t="shared" si="526"/>
        <v>1</v>
      </c>
      <c r="BS112" s="264">
        <f t="shared" si="527"/>
        <v>1</v>
      </c>
      <c r="BT112" s="264">
        <f t="shared" si="924"/>
        <v>1</v>
      </c>
      <c r="BU112" s="264">
        <f t="shared" si="925"/>
        <v>1</v>
      </c>
      <c r="BV112" s="264">
        <f t="shared" si="926"/>
        <v>1</v>
      </c>
      <c r="BW112" s="257">
        <f t="shared" si="529"/>
        <v>5104680</v>
      </c>
      <c r="BX112" s="258">
        <f t="shared" si="530"/>
        <v>0</v>
      </c>
      <c r="CA112" s="344" t="s">
        <v>446</v>
      </c>
      <c r="CB112" s="345" t="s">
        <v>447</v>
      </c>
      <c r="CC112" s="346" t="s">
        <v>168</v>
      </c>
      <c r="CD112" s="347">
        <v>420</v>
      </c>
      <c r="CE112" s="308">
        <v>2568</v>
      </c>
      <c r="CF112" s="309">
        <f t="shared" si="927"/>
        <v>1078560</v>
      </c>
      <c r="CG112" s="264">
        <f t="shared" si="531"/>
        <v>1</v>
      </c>
      <c r="CH112" s="264">
        <f t="shared" si="532"/>
        <v>1</v>
      </c>
      <c r="CI112" s="264">
        <f t="shared" si="533"/>
        <v>1</v>
      </c>
      <c r="CJ112" s="264">
        <f t="shared" si="534"/>
        <v>1</v>
      </c>
      <c r="CK112" s="264">
        <f t="shared" si="928"/>
        <v>1</v>
      </c>
      <c r="CL112" s="264">
        <f t="shared" si="929"/>
        <v>1</v>
      </c>
      <c r="CM112" s="264">
        <f t="shared" si="930"/>
        <v>1</v>
      </c>
      <c r="CN112" s="257">
        <f t="shared" si="536"/>
        <v>1078560</v>
      </c>
      <c r="CO112" s="258">
        <f t="shared" si="537"/>
        <v>0</v>
      </c>
      <c r="CR112" s="344" t="s">
        <v>446</v>
      </c>
      <c r="CS112" s="345" t="s">
        <v>447</v>
      </c>
      <c r="CT112" s="346" t="s">
        <v>168</v>
      </c>
      <c r="CU112" s="347">
        <v>420</v>
      </c>
      <c r="CV112" s="308">
        <v>11500</v>
      </c>
      <c r="CW112" s="309">
        <f t="shared" si="931"/>
        <v>4830000</v>
      </c>
      <c r="CX112" s="264">
        <f t="shared" si="538"/>
        <v>1</v>
      </c>
      <c r="CY112" s="264">
        <f t="shared" si="539"/>
        <v>1</v>
      </c>
      <c r="CZ112" s="264">
        <f t="shared" si="540"/>
        <v>1</v>
      </c>
      <c r="DA112" s="264">
        <f t="shared" si="541"/>
        <v>1</v>
      </c>
      <c r="DB112" s="264">
        <f t="shared" si="932"/>
        <v>1</v>
      </c>
      <c r="DC112" s="264">
        <f t="shared" si="933"/>
        <v>1</v>
      </c>
      <c r="DD112" s="264">
        <f t="shared" si="934"/>
        <v>1</v>
      </c>
      <c r="DE112" s="257">
        <f t="shared" si="543"/>
        <v>4830000</v>
      </c>
      <c r="DF112" s="258">
        <f t="shared" si="544"/>
        <v>0</v>
      </c>
      <c r="DI112" s="344" t="s">
        <v>446</v>
      </c>
      <c r="DJ112" s="345" t="s">
        <v>447</v>
      </c>
      <c r="DK112" s="346" t="s">
        <v>168</v>
      </c>
      <c r="DL112" s="347">
        <v>420</v>
      </c>
      <c r="DM112" s="313">
        <v>6300</v>
      </c>
      <c r="DN112" s="314">
        <f t="shared" si="935"/>
        <v>2646000</v>
      </c>
      <c r="DO112" s="264">
        <f t="shared" si="545"/>
        <v>1</v>
      </c>
      <c r="DP112" s="264">
        <f t="shared" si="546"/>
        <v>1</v>
      </c>
      <c r="DQ112" s="264">
        <f t="shared" si="547"/>
        <v>1</v>
      </c>
      <c r="DR112" s="264">
        <f t="shared" si="548"/>
        <v>1</v>
      </c>
      <c r="DS112" s="264">
        <f t="shared" si="936"/>
        <v>1</v>
      </c>
      <c r="DT112" s="264">
        <f t="shared" si="937"/>
        <v>1</v>
      </c>
      <c r="DU112" s="264">
        <f t="shared" si="938"/>
        <v>1</v>
      </c>
      <c r="DV112" s="257">
        <f t="shared" si="550"/>
        <v>2646000</v>
      </c>
      <c r="DW112" s="258">
        <f t="shared" si="551"/>
        <v>0</v>
      </c>
      <c r="DZ112" s="344" t="s">
        <v>446</v>
      </c>
      <c r="EA112" s="345" t="s">
        <v>447</v>
      </c>
      <c r="EB112" s="346" t="s">
        <v>168</v>
      </c>
      <c r="EC112" s="347">
        <v>420</v>
      </c>
      <c r="ED112" s="308">
        <v>5000</v>
      </c>
      <c r="EE112" s="309">
        <f t="shared" si="939"/>
        <v>2100000</v>
      </c>
      <c r="EF112" s="264">
        <f t="shared" si="552"/>
        <v>1</v>
      </c>
      <c r="EG112" s="264">
        <f t="shared" si="553"/>
        <v>1</v>
      </c>
      <c r="EH112" s="264">
        <f t="shared" si="554"/>
        <v>1</v>
      </c>
      <c r="EI112" s="264">
        <f t="shared" si="555"/>
        <v>1</v>
      </c>
      <c r="EJ112" s="264">
        <f t="shared" si="940"/>
        <v>1</v>
      </c>
      <c r="EK112" s="264">
        <f t="shared" si="941"/>
        <v>1</v>
      </c>
      <c r="EL112" s="264">
        <f t="shared" si="942"/>
        <v>1</v>
      </c>
      <c r="EM112" s="257">
        <f t="shared" si="557"/>
        <v>2100000</v>
      </c>
      <c r="EN112" s="258">
        <f t="shared" si="558"/>
        <v>0</v>
      </c>
      <c r="EQ112" s="344" t="s">
        <v>446</v>
      </c>
      <c r="ER112" s="345" t="s">
        <v>447</v>
      </c>
      <c r="ES112" s="346" t="s">
        <v>168</v>
      </c>
      <c r="ET112" s="347">
        <v>420</v>
      </c>
      <c r="EU112" s="308">
        <v>4000</v>
      </c>
      <c r="EV112" s="309">
        <f t="shared" si="943"/>
        <v>1680000</v>
      </c>
      <c r="EW112" s="264">
        <f t="shared" si="559"/>
        <v>1</v>
      </c>
      <c r="EX112" s="264">
        <f t="shared" si="560"/>
        <v>1</v>
      </c>
      <c r="EY112" s="264">
        <f t="shared" si="561"/>
        <v>1</v>
      </c>
      <c r="EZ112" s="264">
        <f t="shared" si="562"/>
        <v>1</v>
      </c>
      <c r="FA112" s="264">
        <f t="shared" si="944"/>
        <v>1</v>
      </c>
      <c r="FB112" s="264">
        <f t="shared" si="945"/>
        <v>1</v>
      </c>
      <c r="FC112" s="264">
        <f t="shared" si="946"/>
        <v>1</v>
      </c>
      <c r="FD112" s="257">
        <f t="shared" si="564"/>
        <v>1680000</v>
      </c>
      <c r="FE112" s="258">
        <f t="shared" si="565"/>
        <v>0</v>
      </c>
      <c r="FH112" s="344" t="s">
        <v>446</v>
      </c>
      <c r="FI112" s="345" t="s">
        <v>447</v>
      </c>
      <c r="FJ112" s="346" t="s">
        <v>168</v>
      </c>
      <c r="FK112" s="347">
        <v>420</v>
      </c>
      <c r="FL112" s="308">
        <v>4000</v>
      </c>
      <c r="FM112" s="309">
        <f t="shared" si="947"/>
        <v>1680000</v>
      </c>
      <c r="FN112" s="264">
        <f t="shared" si="566"/>
        <v>1</v>
      </c>
      <c r="FO112" s="264">
        <f t="shared" si="567"/>
        <v>1</v>
      </c>
      <c r="FP112" s="264">
        <f t="shared" si="568"/>
        <v>1</v>
      </c>
      <c r="FQ112" s="264">
        <f t="shared" si="569"/>
        <v>1</v>
      </c>
      <c r="FR112" s="264">
        <f t="shared" si="948"/>
        <v>1</v>
      </c>
      <c r="FS112" s="264">
        <f t="shared" si="949"/>
        <v>1</v>
      </c>
      <c r="FT112" s="264">
        <f t="shared" si="950"/>
        <v>1</v>
      </c>
      <c r="FU112" s="257">
        <f t="shared" si="571"/>
        <v>1680000</v>
      </c>
      <c r="FV112" s="258">
        <f t="shared" si="572"/>
        <v>0</v>
      </c>
      <c r="FY112" s="344" t="s">
        <v>446</v>
      </c>
      <c r="FZ112" s="345" t="s">
        <v>447</v>
      </c>
      <c r="GA112" s="346" t="s">
        <v>168</v>
      </c>
      <c r="GB112" s="347">
        <v>420</v>
      </c>
      <c r="GC112" s="308">
        <v>4530</v>
      </c>
      <c r="GD112" s="309">
        <f t="shared" si="951"/>
        <v>1902600</v>
      </c>
      <c r="GE112" s="264">
        <f t="shared" si="573"/>
        <v>1</v>
      </c>
      <c r="GF112" s="264">
        <f t="shared" si="574"/>
        <v>1</v>
      </c>
      <c r="GG112" s="264">
        <f t="shared" si="575"/>
        <v>1</v>
      </c>
      <c r="GH112" s="264">
        <f t="shared" si="576"/>
        <v>1</v>
      </c>
      <c r="GI112" s="264">
        <f t="shared" si="952"/>
        <v>1</v>
      </c>
      <c r="GJ112" s="264">
        <f t="shared" si="953"/>
        <v>1</v>
      </c>
      <c r="GK112" s="264">
        <f t="shared" si="954"/>
        <v>1</v>
      </c>
      <c r="GL112" s="257">
        <f t="shared" si="578"/>
        <v>1902600</v>
      </c>
      <c r="GM112" s="258">
        <f t="shared" si="579"/>
        <v>0</v>
      </c>
      <c r="GP112" s="344" t="s">
        <v>446</v>
      </c>
      <c r="GQ112" s="345" t="s">
        <v>447</v>
      </c>
      <c r="GR112" s="346" t="s">
        <v>168</v>
      </c>
      <c r="GS112" s="347">
        <v>420</v>
      </c>
      <c r="GT112" s="308">
        <v>4000</v>
      </c>
      <c r="GU112" s="309">
        <f t="shared" si="955"/>
        <v>1680000</v>
      </c>
      <c r="GV112" s="264">
        <f t="shared" si="580"/>
        <v>1</v>
      </c>
      <c r="GW112" s="264">
        <f t="shared" si="581"/>
        <v>1</v>
      </c>
      <c r="GX112" s="264">
        <f t="shared" si="582"/>
        <v>1</v>
      </c>
      <c r="GY112" s="264">
        <f t="shared" si="583"/>
        <v>1</v>
      </c>
      <c r="GZ112" s="264">
        <f t="shared" si="956"/>
        <v>1</v>
      </c>
      <c r="HA112" s="264">
        <f t="shared" si="957"/>
        <v>1</v>
      </c>
      <c r="HB112" s="264">
        <f t="shared" si="958"/>
        <v>1</v>
      </c>
      <c r="HC112" s="257">
        <f t="shared" si="585"/>
        <v>1680000</v>
      </c>
      <c r="HD112" s="258">
        <f t="shared" si="586"/>
        <v>0</v>
      </c>
      <c r="HG112" s="344" t="s">
        <v>446</v>
      </c>
      <c r="HH112" s="345" t="s">
        <v>447</v>
      </c>
      <c r="HI112" s="346" t="s">
        <v>168</v>
      </c>
      <c r="HJ112" s="347">
        <v>420</v>
      </c>
      <c r="HK112" s="308">
        <v>12952</v>
      </c>
      <c r="HL112" s="309">
        <f t="shared" si="959"/>
        <v>5439840</v>
      </c>
      <c r="HM112" s="264">
        <f t="shared" si="587"/>
        <v>1</v>
      </c>
      <c r="HN112" s="264">
        <f t="shared" si="588"/>
        <v>1</v>
      </c>
      <c r="HO112" s="264">
        <f t="shared" si="589"/>
        <v>1</v>
      </c>
      <c r="HP112" s="264">
        <f t="shared" si="590"/>
        <v>1</v>
      </c>
      <c r="HQ112" s="264">
        <f t="shared" si="960"/>
        <v>1</v>
      </c>
      <c r="HR112" s="264">
        <f t="shared" si="961"/>
        <v>1</v>
      </c>
      <c r="HS112" s="264">
        <f t="shared" si="962"/>
        <v>1</v>
      </c>
      <c r="HT112" s="257">
        <f t="shared" si="592"/>
        <v>5439840</v>
      </c>
      <c r="HU112" s="258">
        <f t="shared" si="593"/>
        <v>0</v>
      </c>
    </row>
    <row r="113" spans="3:229" ht="36.75" customHeight="1" outlineLevel="2">
      <c r="C113" s="344" t="s">
        <v>448</v>
      </c>
      <c r="D113" s="345" t="s">
        <v>449</v>
      </c>
      <c r="E113" s="346" t="s">
        <v>168</v>
      </c>
      <c r="F113" s="347">
        <v>600</v>
      </c>
      <c r="G113" s="308">
        <v>0</v>
      </c>
      <c r="H113" s="309">
        <f t="shared" si="915"/>
        <v>0</v>
      </c>
      <c r="K113" s="344" t="s">
        <v>448</v>
      </c>
      <c r="L113" s="345" t="s">
        <v>449</v>
      </c>
      <c r="M113" s="346" t="s">
        <v>168</v>
      </c>
      <c r="N113" s="347">
        <v>600</v>
      </c>
      <c r="O113" s="308">
        <v>8700</v>
      </c>
      <c r="P113" s="310">
        <f t="shared" si="916"/>
        <v>5220000</v>
      </c>
      <c r="Q113" s="180">
        <f t="shared" si="504"/>
        <v>1</v>
      </c>
      <c r="R113" s="180">
        <f t="shared" si="505"/>
        <v>1</v>
      </c>
      <c r="S113" s="180">
        <f t="shared" si="506"/>
        <v>1</v>
      </c>
      <c r="T113" s="180">
        <f t="shared" si="506"/>
        <v>1</v>
      </c>
      <c r="U113" s="264">
        <f t="shared" si="608"/>
        <v>1</v>
      </c>
      <c r="V113" s="264">
        <f t="shared" si="609"/>
        <v>1</v>
      </c>
      <c r="W113" s="264">
        <f t="shared" si="507"/>
        <v>1</v>
      </c>
      <c r="X113" s="257">
        <f t="shared" si="508"/>
        <v>5220000</v>
      </c>
      <c r="Y113" s="258">
        <f t="shared" si="509"/>
        <v>0</v>
      </c>
      <c r="AB113" s="344" t="s">
        <v>448</v>
      </c>
      <c r="AC113" s="345" t="s">
        <v>449</v>
      </c>
      <c r="AD113" s="346" t="s">
        <v>168</v>
      </c>
      <c r="AE113" s="347">
        <v>600</v>
      </c>
      <c r="AF113" s="308">
        <v>6000</v>
      </c>
      <c r="AG113" s="309">
        <f t="shared" si="917"/>
        <v>3600000</v>
      </c>
      <c r="AH113" s="264">
        <f t="shared" si="510"/>
        <v>1</v>
      </c>
      <c r="AI113" s="264">
        <f t="shared" si="511"/>
        <v>1</v>
      </c>
      <c r="AJ113" s="264">
        <f t="shared" si="512"/>
        <v>1</v>
      </c>
      <c r="AK113" s="264">
        <f t="shared" si="513"/>
        <v>1</v>
      </c>
      <c r="AL113" s="264">
        <f t="shared" si="918"/>
        <v>1</v>
      </c>
      <c r="AM113" s="264">
        <f t="shared" si="919"/>
        <v>1</v>
      </c>
      <c r="AN113" s="264">
        <f t="shared" si="613"/>
        <v>1</v>
      </c>
      <c r="AO113" s="257">
        <f t="shared" si="515"/>
        <v>3600000</v>
      </c>
      <c r="AP113" s="258">
        <f t="shared" si="516"/>
        <v>0</v>
      </c>
      <c r="AS113" s="344" t="s">
        <v>448</v>
      </c>
      <c r="AT113" s="345" t="s">
        <v>449</v>
      </c>
      <c r="AU113" s="346" t="s">
        <v>168</v>
      </c>
      <c r="AV113" s="347">
        <v>600</v>
      </c>
      <c r="AW113" s="308">
        <v>7398</v>
      </c>
      <c r="AX113" s="309">
        <f t="shared" si="920"/>
        <v>4438800</v>
      </c>
      <c r="AY113" s="264">
        <f t="shared" si="517"/>
        <v>1</v>
      </c>
      <c r="AZ113" s="264">
        <f t="shared" si="518"/>
        <v>1</v>
      </c>
      <c r="BA113" s="264">
        <f t="shared" si="519"/>
        <v>1</v>
      </c>
      <c r="BB113" s="264">
        <f t="shared" si="520"/>
        <v>1</v>
      </c>
      <c r="BC113" s="264">
        <f t="shared" si="921"/>
        <v>1</v>
      </c>
      <c r="BD113" s="264">
        <f t="shared" si="922"/>
        <v>1</v>
      </c>
      <c r="BE113" s="264">
        <f t="shared" si="617"/>
        <v>1</v>
      </c>
      <c r="BF113" s="257">
        <f t="shared" si="522"/>
        <v>4438800</v>
      </c>
      <c r="BG113" s="258">
        <f t="shared" si="523"/>
        <v>0</v>
      </c>
      <c r="BJ113" s="344" t="s">
        <v>448</v>
      </c>
      <c r="BK113" s="345" t="s">
        <v>449</v>
      </c>
      <c r="BL113" s="346" t="s">
        <v>168</v>
      </c>
      <c r="BM113" s="347">
        <v>600</v>
      </c>
      <c r="BN113" s="308">
        <v>8649</v>
      </c>
      <c r="BO113" s="309">
        <f t="shared" si="923"/>
        <v>5189400</v>
      </c>
      <c r="BP113" s="264">
        <f t="shared" si="524"/>
        <v>1</v>
      </c>
      <c r="BQ113" s="264">
        <f t="shared" si="525"/>
        <v>1</v>
      </c>
      <c r="BR113" s="264">
        <f t="shared" si="526"/>
        <v>1</v>
      </c>
      <c r="BS113" s="264">
        <f t="shared" si="527"/>
        <v>1</v>
      </c>
      <c r="BT113" s="264">
        <f t="shared" si="924"/>
        <v>1</v>
      </c>
      <c r="BU113" s="264">
        <f t="shared" si="925"/>
        <v>1</v>
      </c>
      <c r="BV113" s="264">
        <f t="shared" si="926"/>
        <v>1</v>
      </c>
      <c r="BW113" s="257">
        <f t="shared" si="529"/>
        <v>5189400</v>
      </c>
      <c r="BX113" s="258">
        <f t="shared" si="530"/>
        <v>0</v>
      </c>
      <c r="CA113" s="344" t="s">
        <v>448</v>
      </c>
      <c r="CB113" s="345" t="s">
        <v>449</v>
      </c>
      <c r="CC113" s="346" t="s">
        <v>168</v>
      </c>
      <c r="CD113" s="347">
        <v>600</v>
      </c>
      <c r="CE113" s="308">
        <v>2252</v>
      </c>
      <c r="CF113" s="309">
        <f t="shared" si="927"/>
        <v>1351200</v>
      </c>
      <c r="CG113" s="264">
        <f t="shared" si="531"/>
        <v>1</v>
      </c>
      <c r="CH113" s="264">
        <f t="shared" si="532"/>
        <v>1</v>
      </c>
      <c r="CI113" s="264">
        <f t="shared" si="533"/>
        <v>1</v>
      </c>
      <c r="CJ113" s="264">
        <f t="shared" si="534"/>
        <v>1</v>
      </c>
      <c r="CK113" s="264">
        <f t="shared" si="928"/>
        <v>1</v>
      </c>
      <c r="CL113" s="264">
        <f t="shared" si="929"/>
        <v>1</v>
      </c>
      <c r="CM113" s="264">
        <f t="shared" si="930"/>
        <v>1</v>
      </c>
      <c r="CN113" s="257">
        <f t="shared" si="536"/>
        <v>1351200</v>
      </c>
      <c r="CO113" s="258">
        <f t="shared" si="537"/>
        <v>0</v>
      </c>
      <c r="CR113" s="344" t="s">
        <v>448</v>
      </c>
      <c r="CS113" s="345" t="s">
        <v>449</v>
      </c>
      <c r="CT113" s="346" t="s">
        <v>168</v>
      </c>
      <c r="CU113" s="347">
        <v>600</v>
      </c>
      <c r="CV113" s="308">
        <v>9200</v>
      </c>
      <c r="CW113" s="309">
        <f t="shared" si="931"/>
        <v>5520000</v>
      </c>
      <c r="CX113" s="264">
        <f t="shared" si="538"/>
        <v>1</v>
      </c>
      <c r="CY113" s="264">
        <f t="shared" si="539"/>
        <v>1</v>
      </c>
      <c r="CZ113" s="264">
        <f t="shared" si="540"/>
        <v>1</v>
      </c>
      <c r="DA113" s="264">
        <f t="shared" si="541"/>
        <v>1</v>
      </c>
      <c r="DB113" s="264">
        <f t="shared" si="932"/>
        <v>1</v>
      </c>
      <c r="DC113" s="264">
        <f t="shared" si="933"/>
        <v>1</v>
      </c>
      <c r="DD113" s="264">
        <f t="shared" si="934"/>
        <v>1</v>
      </c>
      <c r="DE113" s="257">
        <f t="shared" si="543"/>
        <v>5520000</v>
      </c>
      <c r="DF113" s="258">
        <f t="shared" si="544"/>
        <v>0</v>
      </c>
      <c r="DI113" s="344" t="s">
        <v>448</v>
      </c>
      <c r="DJ113" s="345" t="s">
        <v>449</v>
      </c>
      <c r="DK113" s="346" t="s">
        <v>168</v>
      </c>
      <c r="DL113" s="347">
        <v>600</v>
      </c>
      <c r="DM113" s="313">
        <v>4160</v>
      </c>
      <c r="DN113" s="314">
        <f t="shared" si="935"/>
        <v>2496000</v>
      </c>
      <c r="DO113" s="264">
        <f t="shared" si="545"/>
        <v>1</v>
      </c>
      <c r="DP113" s="264">
        <f t="shared" si="546"/>
        <v>1</v>
      </c>
      <c r="DQ113" s="264">
        <f t="shared" si="547"/>
        <v>1</v>
      </c>
      <c r="DR113" s="264">
        <f t="shared" si="548"/>
        <v>1</v>
      </c>
      <c r="DS113" s="264">
        <f t="shared" si="936"/>
        <v>1</v>
      </c>
      <c r="DT113" s="264">
        <f t="shared" si="937"/>
        <v>1</v>
      </c>
      <c r="DU113" s="264">
        <f t="shared" si="938"/>
        <v>1</v>
      </c>
      <c r="DV113" s="257">
        <f t="shared" si="550"/>
        <v>2496000</v>
      </c>
      <c r="DW113" s="258">
        <f t="shared" si="551"/>
        <v>0</v>
      </c>
      <c r="DZ113" s="344" t="s">
        <v>448</v>
      </c>
      <c r="EA113" s="345" t="s">
        <v>449</v>
      </c>
      <c r="EB113" s="346" t="s">
        <v>168</v>
      </c>
      <c r="EC113" s="347">
        <v>600</v>
      </c>
      <c r="ED113" s="308">
        <v>4500</v>
      </c>
      <c r="EE113" s="309">
        <f t="shared" si="939"/>
        <v>2700000</v>
      </c>
      <c r="EF113" s="264">
        <f t="shared" si="552"/>
        <v>1</v>
      </c>
      <c r="EG113" s="264">
        <f t="shared" si="553"/>
        <v>1</v>
      </c>
      <c r="EH113" s="264">
        <f t="shared" si="554"/>
        <v>1</v>
      </c>
      <c r="EI113" s="264">
        <f t="shared" si="555"/>
        <v>1</v>
      </c>
      <c r="EJ113" s="264">
        <f t="shared" si="940"/>
        <v>1</v>
      </c>
      <c r="EK113" s="264">
        <f t="shared" si="941"/>
        <v>1</v>
      </c>
      <c r="EL113" s="264">
        <f t="shared" si="942"/>
        <v>1</v>
      </c>
      <c r="EM113" s="257">
        <f t="shared" si="557"/>
        <v>2700000</v>
      </c>
      <c r="EN113" s="258">
        <f t="shared" si="558"/>
        <v>0</v>
      </c>
      <c r="EQ113" s="344" t="s">
        <v>448</v>
      </c>
      <c r="ER113" s="345" t="s">
        <v>449</v>
      </c>
      <c r="ES113" s="346" t="s">
        <v>168</v>
      </c>
      <c r="ET113" s="347">
        <v>600</v>
      </c>
      <c r="EU113" s="308">
        <v>3200</v>
      </c>
      <c r="EV113" s="309">
        <f t="shared" si="943"/>
        <v>1920000</v>
      </c>
      <c r="EW113" s="264">
        <f t="shared" si="559"/>
        <v>1</v>
      </c>
      <c r="EX113" s="264">
        <f t="shared" si="560"/>
        <v>1</v>
      </c>
      <c r="EY113" s="264">
        <f t="shared" si="561"/>
        <v>1</v>
      </c>
      <c r="EZ113" s="264">
        <f t="shared" si="562"/>
        <v>1</v>
      </c>
      <c r="FA113" s="264">
        <f t="shared" si="944"/>
        <v>1</v>
      </c>
      <c r="FB113" s="264">
        <f t="shared" si="945"/>
        <v>1</v>
      </c>
      <c r="FC113" s="264">
        <f t="shared" si="946"/>
        <v>1</v>
      </c>
      <c r="FD113" s="257">
        <f t="shared" si="564"/>
        <v>1920000</v>
      </c>
      <c r="FE113" s="258">
        <f t="shared" si="565"/>
        <v>0</v>
      </c>
      <c r="FH113" s="344" t="s">
        <v>448</v>
      </c>
      <c r="FI113" s="345" t="s">
        <v>449</v>
      </c>
      <c r="FJ113" s="346" t="s">
        <v>168</v>
      </c>
      <c r="FK113" s="347">
        <v>600</v>
      </c>
      <c r="FL113" s="308">
        <v>3200</v>
      </c>
      <c r="FM113" s="309">
        <f t="shared" si="947"/>
        <v>1920000</v>
      </c>
      <c r="FN113" s="264">
        <f t="shared" si="566"/>
        <v>1</v>
      </c>
      <c r="FO113" s="264">
        <f t="shared" si="567"/>
        <v>1</v>
      </c>
      <c r="FP113" s="264">
        <f t="shared" si="568"/>
        <v>1</v>
      </c>
      <c r="FQ113" s="264">
        <f t="shared" si="569"/>
        <v>1</v>
      </c>
      <c r="FR113" s="264">
        <f t="shared" si="948"/>
        <v>1</v>
      </c>
      <c r="FS113" s="264">
        <f t="shared" si="949"/>
        <v>1</v>
      </c>
      <c r="FT113" s="264">
        <f t="shared" si="950"/>
        <v>1</v>
      </c>
      <c r="FU113" s="257">
        <f t="shared" si="571"/>
        <v>1920000</v>
      </c>
      <c r="FV113" s="258">
        <f t="shared" si="572"/>
        <v>0</v>
      </c>
      <c r="FY113" s="344" t="s">
        <v>448</v>
      </c>
      <c r="FZ113" s="345" t="s">
        <v>449</v>
      </c>
      <c r="GA113" s="346" t="s">
        <v>168</v>
      </c>
      <c r="GB113" s="347">
        <v>600</v>
      </c>
      <c r="GC113" s="308">
        <v>3450</v>
      </c>
      <c r="GD113" s="309">
        <f t="shared" si="951"/>
        <v>2070000</v>
      </c>
      <c r="GE113" s="264">
        <f t="shared" si="573"/>
        <v>1</v>
      </c>
      <c r="GF113" s="264">
        <f t="shared" si="574"/>
        <v>1</v>
      </c>
      <c r="GG113" s="264">
        <f t="shared" si="575"/>
        <v>1</v>
      </c>
      <c r="GH113" s="264">
        <f t="shared" si="576"/>
        <v>1</v>
      </c>
      <c r="GI113" s="264">
        <f t="shared" si="952"/>
        <v>1</v>
      </c>
      <c r="GJ113" s="264">
        <f t="shared" si="953"/>
        <v>1</v>
      </c>
      <c r="GK113" s="264">
        <f t="shared" si="954"/>
        <v>1</v>
      </c>
      <c r="GL113" s="257">
        <f t="shared" si="578"/>
        <v>2070000</v>
      </c>
      <c r="GM113" s="258">
        <f t="shared" si="579"/>
        <v>0</v>
      </c>
      <c r="GP113" s="344" t="s">
        <v>448</v>
      </c>
      <c r="GQ113" s="345" t="s">
        <v>449</v>
      </c>
      <c r="GR113" s="346" t="s">
        <v>168</v>
      </c>
      <c r="GS113" s="347">
        <v>600</v>
      </c>
      <c r="GT113" s="308">
        <v>3100</v>
      </c>
      <c r="GU113" s="309">
        <f t="shared" si="955"/>
        <v>1860000</v>
      </c>
      <c r="GV113" s="264">
        <f t="shared" si="580"/>
        <v>1</v>
      </c>
      <c r="GW113" s="264">
        <f t="shared" si="581"/>
        <v>1</v>
      </c>
      <c r="GX113" s="264">
        <f t="shared" si="582"/>
        <v>1</v>
      </c>
      <c r="GY113" s="264">
        <f t="shared" si="583"/>
        <v>1</v>
      </c>
      <c r="GZ113" s="264">
        <f t="shared" si="956"/>
        <v>1</v>
      </c>
      <c r="HA113" s="264">
        <f t="shared" si="957"/>
        <v>1</v>
      </c>
      <c r="HB113" s="264">
        <f t="shared" si="958"/>
        <v>1</v>
      </c>
      <c r="HC113" s="257">
        <f t="shared" si="585"/>
        <v>1860000</v>
      </c>
      <c r="HD113" s="258">
        <f t="shared" si="586"/>
        <v>0</v>
      </c>
      <c r="HG113" s="344" t="s">
        <v>448</v>
      </c>
      <c r="HH113" s="345" t="s">
        <v>449</v>
      </c>
      <c r="HI113" s="346" t="s">
        <v>168</v>
      </c>
      <c r="HJ113" s="347">
        <v>600</v>
      </c>
      <c r="HK113" s="308">
        <v>10361</v>
      </c>
      <c r="HL113" s="309">
        <f t="shared" si="959"/>
        <v>6216600</v>
      </c>
      <c r="HM113" s="264">
        <f t="shared" si="587"/>
        <v>1</v>
      </c>
      <c r="HN113" s="264">
        <f t="shared" si="588"/>
        <v>1</v>
      </c>
      <c r="HO113" s="264">
        <f t="shared" si="589"/>
        <v>1</v>
      </c>
      <c r="HP113" s="264">
        <f t="shared" si="590"/>
        <v>1</v>
      </c>
      <c r="HQ113" s="264">
        <f t="shared" si="960"/>
        <v>1</v>
      </c>
      <c r="HR113" s="264">
        <f t="shared" si="961"/>
        <v>1</v>
      </c>
      <c r="HS113" s="264">
        <f t="shared" si="962"/>
        <v>1</v>
      </c>
      <c r="HT113" s="257">
        <f t="shared" si="592"/>
        <v>6216600</v>
      </c>
      <c r="HU113" s="258">
        <f t="shared" si="593"/>
        <v>0</v>
      </c>
    </row>
    <row r="114" spans="3:229" ht="36.75" customHeight="1" outlineLevel="2">
      <c r="C114" s="344" t="s">
        <v>450</v>
      </c>
      <c r="D114" s="345" t="s">
        <v>451</v>
      </c>
      <c r="E114" s="346" t="s">
        <v>168</v>
      </c>
      <c r="F114" s="347">
        <v>60</v>
      </c>
      <c r="G114" s="308">
        <v>0</v>
      </c>
      <c r="H114" s="309">
        <f t="shared" si="915"/>
        <v>0</v>
      </c>
      <c r="K114" s="344" t="s">
        <v>450</v>
      </c>
      <c r="L114" s="345" t="s">
        <v>451</v>
      </c>
      <c r="M114" s="346" t="s">
        <v>168</v>
      </c>
      <c r="N114" s="347">
        <v>60</v>
      </c>
      <c r="O114" s="308">
        <v>27900</v>
      </c>
      <c r="P114" s="310">
        <f t="shared" si="916"/>
        <v>1674000</v>
      </c>
      <c r="Q114" s="180">
        <f t="shared" si="504"/>
        <v>1</v>
      </c>
      <c r="R114" s="180">
        <f t="shared" si="505"/>
        <v>1</v>
      </c>
      <c r="S114" s="180">
        <f t="shared" si="506"/>
        <v>1</v>
      </c>
      <c r="T114" s="180">
        <f t="shared" si="506"/>
        <v>1</v>
      </c>
      <c r="U114" s="264">
        <f t="shared" si="608"/>
        <v>1</v>
      </c>
      <c r="V114" s="264">
        <f t="shared" si="609"/>
        <v>1</v>
      </c>
      <c r="W114" s="264">
        <f t="shared" si="507"/>
        <v>1</v>
      </c>
      <c r="X114" s="257">
        <f t="shared" si="508"/>
        <v>1674000</v>
      </c>
      <c r="Y114" s="258">
        <f t="shared" si="509"/>
        <v>0</v>
      </c>
      <c r="AB114" s="344" t="s">
        <v>450</v>
      </c>
      <c r="AC114" s="345" t="s">
        <v>451</v>
      </c>
      <c r="AD114" s="346" t="s">
        <v>168</v>
      </c>
      <c r="AE114" s="347">
        <v>60</v>
      </c>
      <c r="AF114" s="308">
        <v>30000</v>
      </c>
      <c r="AG114" s="309">
        <f t="shared" si="917"/>
        <v>1800000</v>
      </c>
      <c r="AH114" s="264">
        <f t="shared" si="510"/>
        <v>1</v>
      </c>
      <c r="AI114" s="264">
        <f t="shared" si="511"/>
        <v>1</v>
      </c>
      <c r="AJ114" s="264">
        <f t="shared" si="512"/>
        <v>1</v>
      </c>
      <c r="AK114" s="264">
        <f t="shared" si="513"/>
        <v>1</v>
      </c>
      <c r="AL114" s="264">
        <f t="shared" si="918"/>
        <v>1</v>
      </c>
      <c r="AM114" s="264">
        <f t="shared" si="919"/>
        <v>1</v>
      </c>
      <c r="AN114" s="264">
        <f t="shared" si="613"/>
        <v>1</v>
      </c>
      <c r="AO114" s="257">
        <f t="shared" si="515"/>
        <v>1800000</v>
      </c>
      <c r="AP114" s="258">
        <f t="shared" si="516"/>
        <v>0</v>
      </c>
      <c r="AS114" s="344" t="s">
        <v>450</v>
      </c>
      <c r="AT114" s="345" t="s">
        <v>451</v>
      </c>
      <c r="AU114" s="346" t="s">
        <v>168</v>
      </c>
      <c r="AV114" s="347">
        <v>60</v>
      </c>
      <c r="AW114" s="308">
        <v>38000</v>
      </c>
      <c r="AX114" s="309">
        <f t="shared" si="920"/>
        <v>2280000</v>
      </c>
      <c r="AY114" s="264">
        <f t="shared" si="517"/>
        <v>1</v>
      </c>
      <c r="AZ114" s="264">
        <f t="shared" si="518"/>
        <v>1</v>
      </c>
      <c r="BA114" s="264">
        <f t="shared" si="519"/>
        <v>1</v>
      </c>
      <c r="BB114" s="264">
        <f t="shared" si="520"/>
        <v>1</v>
      </c>
      <c r="BC114" s="264">
        <f t="shared" si="921"/>
        <v>1</v>
      </c>
      <c r="BD114" s="264">
        <f t="shared" si="922"/>
        <v>1</v>
      </c>
      <c r="BE114" s="264">
        <f t="shared" si="617"/>
        <v>1</v>
      </c>
      <c r="BF114" s="257">
        <f t="shared" si="522"/>
        <v>2280000</v>
      </c>
      <c r="BG114" s="258">
        <f t="shared" si="523"/>
        <v>0</v>
      </c>
      <c r="BJ114" s="344" t="s">
        <v>450</v>
      </c>
      <c r="BK114" s="345" t="s">
        <v>451</v>
      </c>
      <c r="BL114" s="346" t="s">
        <v>168</v>
      </c>
      <c r="BM114" s="347">
        <v>60</v>
      </c>
      <c r="BN114" s="308">
        <v>27893</v>
      </c>
      <c r="BO114" s="309">
        <f t="shared" si="923"/>
        <v>1673580</v>
      </c>
      <c r="BP114" s="264">
        <f t="shared" si="524"/>
        <v>1</v>
      </c>
      <c r="BQ114" s="264">
        <f t="shared" si="525"/>
        <v>1</v>
      </c>
      <c r="BR114" s="264">
        <f t="shared" si="526"/>
        <v>1</v>
      </c>
      <c r="BS114" s="264">
        <f t="shared" si="527"/>
        <v>1</v>
      </c>
      <c r="BT114" s="264">
        <f t="shared" si="924"/>
        <v>1</v>
      </c>
      <c r="BU114" s="264">
        <f t="shared" si="925"/>
        <v>1</v>
      </c>
      <c r="BV114" s="264">
        <f t="shared" si="926"/>
        <v>1</v>
      </c>
      <c r="BW114" s="257">
        <f t="shared" si="529"/>
        <v>1673580</v>
      </c>
      <c r="BX114" s="258">
        <f t="shared" si="530"/>
        <v>0</v>
      </c>
      <c r="CA114" s="344" t="s">
        <v>450</v>
      </c>
      <c r="CB114" s="345" t="s">
        <v>451</v>
      </c>
      <c r="CC114" s="346" t="s">
        <v>168</v>
      </c>
      <c r="CD114" s="347">
        <v>60</v>
      </c>
      <c r="CE114" s="308">
        <v>5135</v>
      </c>
      <c r="CF114" s="309">
        <f t="shared" si="927"/>
        <v>308100</v>
      </c>
      <c r="CG114" s="264">
        <f t="shared" si="531"/>
        <v>1</v>
      </c>
      <c r="CH114" s="264">
        <f t="shared" si="532"/>
        <v>1</v>
      </c>
      <c r="CI114" s="264">
        <f t="shared" si="533"/>
        <v>1</v>
      </c>
      <c r="CJ114" s="264">
        <f t="shared" si="534"/>
        <v>1</v>
      </c>
      <c r="CK114" s="264">
        <f t="shared" si="928"/>
        <v>1</v>
      </c>
      <c r="CL114" s="264">
        <f t="shared" si="929"/>
        <v>1</v>
      </c>
      <c r="CM114" s="264">
        <f t="shared" si="930"/>
        <v>1</v>
      </c>
      <c r="CN114" s="257">
        <f t="shared" si="536"/>
        <v>308100</v>
      </c>
      <c r="CO114" s="258">
        <f t="shared" si="537"/>
        <v>0</v>
      </c>
      <c r="CR114" s="344" t="s">
        <v>450</v>
      </c>
      <c r="CS114" s="345" t="s">
        <v>451</v>
      </c>
      <c r="CT114" s="346" t="s">
        <v>168</v>
      </c>
      <c r="CU114" s="347">
        <v>60</v>
      </c>
      <c r="CV114" s="308">
        <v>19000</v>
      </c>
      <c r="CW114" s="309">
        <f t="shared" si="931"/>
        <v>1140000</v>
      </c>
      <c r="CX114" s="264">
        <f t="shared" si="538"/>
        <v>1</v>
      </c>
      <c r="CY114" s="264">
        <f t="shared" si="539"/>
        <v>1</v>
      </c>
      <c r="CZ114" s="264">
        <f t="shared" si="540"/>
        <v>1</v>
      </c>
      <c r="DA114" s="264">
        <f t="shared" si="541"/>
        <v>1</v>
      </c>
      <c r="DB114" s="264">
        <f t="shared" si="932"/>
        <v>1</v>
      </c>
      <c r="DC114" s="264">
        <f t="shared" si="933"/>
        <v>1</v>
      </c>
      <c r="DD114" s="264">
        <f t="shared" si="934"/>
        <v>1</v>
      </c>
      <c r="DE114" s="257">
        <f t="shared" si="543"/>
        <v>1140000</v>
      </c>
      <c r="DF114" s="258">
        <f t="shared" si="544"/>
        <v>0</v>
      </c>
      <c r="DI114" s="344" t="s">
        <v>450</v>
      </c>
      <c r="DJ114" s="345" t="s">
        <v>451</v>
      </c>
      <c r="DK114" s="346" t="s">
        <v>168</v>
      </c>
      <c r="DL114" s="347">
        <v>60</v>
      </c>
      <c r="DM114" s="313">
        <v>54500</v>
      </c>
      <c r="DN114" s="314">
        <f t="shared" si="935"/>
        <v>3270000</v>
      </c>
      <c r="DO114" s="264">
        <f t="shared" si="545"/>
        <v>1</v>
      </c>
      <c r="DP114" s="264">
        <f t="shared" si="546"/>
        <v>1</v>
      </c>
      <c r="DQ114" s="264">
        <f t="shared" si="547"/>
        <v>1</v>
      </c>
      <c r="DR114" s="264">
        <f t="shared" si="548"/>
        <v>1</v>
      </c>
      <c r="DS114" s="264">
        <f t="shared" si="936"/>
        <v>1</v>
      </c>
      <c r="DT114" s="264">
        <f t="shared" si="937"/>
        <v>1</v>
      </c>
      <c r="DU114" s="264">
        <f t="shared" si="938"/>
        <v>1</v>
      </c>
      <c r="DV114" s="257">
        <f t="shared" si="550"/>
        <v>3270000</v>
      </c>
      <c r="DW114" s="258">
        <f t="shared" si="551"/>
        <v>0</v>
      </c>
      <c r="DZ114" s="344" t="s">
        <v>450</v>
      </c>
      <c r="EA114" s="345" t="s">
        <v>451</v>
      </c>
      <c r="EB114" s="346" t="s">
        <v>168</v>
      </c>
      <c r="EC114" s="347">
        <v>60</v>
      </c>
      <c r="ED114" s="308">
        <v>9000</v>
      </c>
      <c r="EE114" s="309">
        <f t="shared" si="939"/>
        <v>540000</v>
      </c>
      <c r="EF114" s="264">
        <f t="shared" si="552"/>
        <v>1</v>
      </c>
      <c r="EG114" s="264">
        <f t="shared" si="553"/>
        <v>1</v>
      </c>
      <c r="EH114" s="264">
        <f t="shared" si="554"/>
        <v>1</v>
      </c>
      <c r="EI114" s="264">
        <f t="shared" si="555"/>
        <v>1</v>
      </c>
      <c r="EJ114" s="264">
        <f t="shared" si="940"/>
        <v>1</v>
      </c>
      <c r="EK114" s="264">
        <f t="shared" si="941"/>
        <v>1</v>
      </c>
      <c r="EL114" s="264">
        <f t="shared" si="942"/>
        <v>1</v>
      </c>
      <c r="EM114" s="257">
        <f t="shared" si="557"/>
        <v>540000</v>
      </c>
      <c r="EN114" s="258">
        <f t="shared" si="558"/>
        <v>0</v>
      </c>
      <c r="EQ114" s="344" t="s">
        <v>450</v>
      </c>
      <c r="ER114" s="345" t="s">
        <v>451</v>
      </c>
      <c r="ES114" s="346" t="s">
        <v>168</v>
      </c>
      <c r="ET114" s="347">
        <v>60</v>
      </c>
      <c r="EU114" s="308">
        <v>8200</v>
      </c>
      <c r="EV114" s="309">
        <f t="shared" si="943"/>
        <v>492000</v>
      </c>
      <c r="EW114" s="264">
        <f t="shared" si="559"/>
        <v>1</v>
      </c>
      <c r="EX114" s="264">
        <f t="shared" si="560"/>
        <v>1</v>
      </c>
      <c r="EY114" s="264">
        <f t="shared" si="561"/>
        <v>1</v>
      </c>
      <c r="EZ114" s="264">
        <f t="shared" si="562"/>
        <v>1</v>
      </c>
      <c r="FA114" s="264">
        <f t="shared" si="944"/>
        <v>1</v>
      </c>
      <c r="FB114" s="264">
        <f t="shared" si="945"/>
        <v>1</v>
      </c>
      <c r="FC114" s="264">
        <f t="shared" si="946"/>
        <v>1</v>
      </c>
      <c r="FD114" s="257">
        <f t="shared" si="564"/>
        <v>492000</v>
      </c>
      <c r="FE114" s="258">
        <f t="shared" si="565"/>
        <v>0</v>
      </c>
      <c r="FH114" s="344" t="s">
        <v>450</v>
      </c>
      <c r="FI114" s="345" t="s">
        <v>451</v>
      </c>
      <c r="FJ114" s="346" t="s">
        <v>168</v>
      </c>
      <c r="FK114" s="347">
        <v>60</v>
      </c>
      <c r="FL114" s="308">
        <v>8200</v>
      </c>
      <c r="FM114" s="309">
        <f t="shared" si="947"/>
        <v>492000</v>
      </c>
      <c r="FN114" s="264">
        <f t="shared" si="566"/>
        <v>1</v>
      </c>
      <c r="FO114" s="264">
        <f t="shared" si="567"/>
        <v>1</v>
      </c>
      <c r="FP114" s="264">
        <f t="shared" si="568"/>
        <v>1</v>
      </c>
      <c r="FQ114" s="264">
        <f t="shared" si="569"/>
        <v>1</v>
      </c>
      <c r="FR114" s="264">
        <f t="shared" si="948"/>
        <v>1</v>
      </c>
      <c r="FS114" s="264">
        <f t="shared" si="949"/>
        <v>1</v>
      </c>
      <c r="FT114" s="264">
        <f t="shared" si="950"/>
        <v>1</v>
      </c>
      <c r="FU114" s="257">
        <f t="shared" si="571"/>
        <v>492000</v>
      </c>
      <c r="FV114" s="258">
        <f t="shared" si="572"/>
        <v>0</v>
      </c>
      <c r="FY114" s="344" t="s">
        <v>450</v>
      </c>
      <c r="FZ114" s="345" t="s">
        <v>451</v>
      </c>
      <c r="GA114" s="346" t="s">
        <v>168</v>
      </c>
      <c r="GB114" s="347">
        <v>60</v>
      </c>
      <c r="GC114" s="308">
        <v>12500</v>
      </c>
      <c r="GD114" s="309">
        <f t="shared" si="951"/>
        <v>750000</v>
      </c>
      <c r="GE114" s="264">
        <f t="shared" si="573"/>
        <v>1</v>
      </c>
      <c r="GF114" s="264">
        <f t="shared" si="574"/>
        <v>1</v>
      </c>
      <c r="GG114" s="264">
        <f t="shared" si="575"/>
        <v>1</v>
      </c>
      <c r="GH114" s="264">
        <f t="shared" si="576"/>
        <v>1</v>
      </c>
      <c r="GI114" s="264">
        <f t="shared" si="952"/>
        <v>1</v>
      </c>
      <c r="GJ114" s="264">
        <f t="shared" si="953"/>
        <v>1</v>
      </c>
      <c r="GK114" s="264">
        <f t="shared" si="954"/>
        <v>1</v>
      </c>
      <c r="GL114" s="257">
        <f t="shared" si="578"/>
        <v>750000</v>
      </c>
      <c r="GM114" s="258">
        <f t="shared" si="579"/>
        <v>0</v>
      </c>
      <c r="GP114" s="344" t="s">
        <v>450</v>
      </c>
      <c r="GQ114" s="345" t="s">
        <v>451</v>
      </c>
      <c r="GR114" s="346" t="s">
        <v>168</v>
      </c>
      <c r="GS114" s="347">
        <v>60</v>
      </c>
      <c r="GT114" s="308">
        <v>8000</v>
      </c>
      <c r="GU114" s="309">
        <f t="shared" si="955"/>
        <v>480000</v>
      </c>
      <c r="GV114" s="264">
        <f t="shared" si="580"/>
        <v>1</v>
      </c>
      <c r="GW114" s="264">
        <f t="shared" si="581"/>
        <v>1</v>
      </c>
      <c r="GX114" s="264">
        <f t="shared" si="582"/>
        <v>1</v>
      </c>
      <c r="GY114" s="264">
        <f t="shared" si="583"/>
        <v>1</v>
      </c>
      <c r="GZ114" s="264">
        <f t="shared" si="956"/>
        <v>1</v>
      </c>
      <c r="HA114" s="264">
        <f t="shared" si="957"/>
        <v>1</v>
      </c>
      <c r="HB114" s="264">
        <f t="shared" si="958"/>
        <v>1</v>
      </c>
      <c r="HC114" s="257">
        <f t="shared" si="585"/>
        <v>480000</v>
      </c>
      <c r="HD114" s="258">
        <f t="shared" si="586"/>
        <v>0</v>
      </c>
      <c r="HG114" s="344" t="s">
        <v>450</v>
      </c>
      <c r="HH114" s="345" t="s">
        <v>451</v>
      </c>
      <c r="HI114" s="346" t="s">
        <v>168</v>
      </c>
      <c r="HJ114" s="347">
        <v>60</v>
      </c>
      <c r="HK114" s="308">
        <v>20723</v>
      </c>
      <c r="HL114" s="309">
        <f t="shared" si="959"/>
        <v>1243380</v>
      </c>
      <c r="HM114" s="264">
        <f t="shared" si="587"/>
        <v>1</v>
      </c>
      <c r="HN114" s="264">
        <f t="shared" si="588"/>
        <v>1</v>
      </c>
      <c r="HO114" s="264">
        <f t="shared" si="589"/>
        <v>1</v>
      </c>
      <c r="HP114" s="264">
        <f t="shared" si="590"/>
        <v>1</v>
      </c>
      <c r="HQ114" s="264">
        <f t="shared" si="960"/>
        <v>1</v>
      </c>
      <c r="HR114" s="264">
        <f t="shared" si="961"/>
        <v>1</v>
      </c>
      <c r="HS114" s="264">
        <f t="shared" si="962"/>
        <v>1</v>
      </c>
      <c r="HT114" s="257">
        <f t="shared" si="592"/>
        <v>1243380</v>
      </c>
      <c r="HU114" s="258">
        <f t="shared" si="593"/>
        <v>0</v>
      </c>
    </row>
    <row r="115" spans="3:229" ht="75.75" customHeight="1" outlineLevel="2">
      <c r="C115" s="344" t="s">
        <v>452</v>
      </c>
      <c r="D115" s="345" t="s">
        <v>453</v>
      </c>
      <c r="E115" s="346" t="s">
        <v>168</v>
      </c>
      <c r="F115" s="347">
        <v>20</v>
      </c>
      <c r="G115" s="308">
        <v>0</v>
      </c>
      <c r="H115" s="309">
        <f t="shared" si="915"/>
        <v>0</v>
      </c>
      <c r="K115" s="344" t="s">
        <v>452</v>
      </c>
      <c r="L115" s="345" t="s">
        <v>453</v>
      </c>
      <c r="M115" s="346" t="s">
        <v>168</v>
      </c>
      <c r="N115" s="347">
        <v>20</v>
      </c>
      <c r="O115" s="308">
        <v>68200</v>
      </c>
      <c r="P115" s="310">
        <f t="shared" si="916"/>
        <v>1364000</v>
      </c>
      <c r="Q115" s="180">
        <f t="shared" si="504"/>
        <v>1</v>
      </c>
      <c r="R115" s="180">
        <f t="shared" si="505"/>
        <v>1</v>
      </c>
      <c r="S115" s="180">
        <f t="shared" si="506"/>
        <v>1</v>
      </c>
      <c r="T115" s="180">
        <f t="shared" si="506"/>
        <v>1</v>
      </c>
      <c r="U115" s="264">
        <f t="shared" si="608"/>
        <v>1</v>
      </c>
      <c r="V115" s="264">
        <f t="shared" si="609"/>
        <v>1</v>
      </c>
      <c r="W115" s="264">
        <f t="shared" si="507"/>
        <v>1</v>
      </c>
      <c r="X115" s="257">
        <f t="shared" si="508"/>
        <v>1364000</v>
      </c>
      <c r="Y115" s="258">
        <f t="shared" si="509"/>
        <v>0</v>
      </c>
      <c r="AB115" s="344" t="s">
        <v>452</v>
      </c>
      <c r="AC115" s="345" t="s">
        <v>453</v>
      </c>
      <c r="AD115" s="346" t="s">
        <v>168</v>
      </c>
      <c r="AE115" s="347">
        <v>20</v>
      </c>
      <c r="AF115" s="308">
        <v>45000</v>
      </c>
      <c r="AG115" s="309">
        <f t="shared" si="917"/>
        <v>900000</v>
      </c>
      <c r="AH115" s="264">
        <f t="shared" si="510"/>
        <v>1</v>
      </c>
      <c r="AI115" s="264">
        <f t="shared" si="511"/>
        <v>1</v>
      </c>
      <c r="AJ115" s="264">
        <f t="shared" si="512"/>
        <v>1</v>
      </c>
      <c r="AK115" s="264">
        <f t="shared" si="513"/>
        <v>1</v>
      </c>
      <c r="AL115" s="264">
        <f t="shared" si="918"/>
        <v>1</v>
      </c>
      <c r="AM115" s="264">
        <f t="shared" si="919"/>
        <v>1</v>
      </c>
      <c r="AN115" s="264">
        <f t="shared" si="613"/>
        <v>1</v>
      </c>
      <c r="AO115" s="257">
        <f t="shared" si="515"/>
        <v>900000</v>
      </c>
      <c r="AP115" s="258">
        <f t="shared" si="516"/>
        <v>0</v>
      </c>
      <c r="AS115" s="344" t="s">
        <v>452</v>
      </c>
      <c r="AT115" s="345" t="s">
        <v>453</v>
      </c>
      <c r="AU115" s="346" t="s">
        <v>168</v>
      </c>
      <c r="AV115" s="347">
        <v>20</v>
      </c>
      <c r="AW115" s="308">
        <v>92000</v>
      </c>
      <c r="AX115" s="309">
        <f t="shared" si="920"/>
        <v>1840000</v>
      </c>
      <c r="AY115" s="264">
        <f t="shared" si="517"/>
        <v>1</v>
      </c>
      <c r="AZ115" s="264">
        <f t="shared" si="518"/>
        <v>1</v>
      </c>
      <c r="BA115" s="264">
        <f t="shared" si="519"/>
        <v>1</v>
      </c>
      <c r="BB115" s="264">
        <f t="shared" si="520"/>
        <v>1</v>
      </c>
      <c r="BC115" s="264">
        <f t="shared" si="921"/>
        <v>1</v>
      </c>
      <c r="BD115" s="264">
        <f t="shared" si="922"/>
        <v>1</v>
      </c>
      <c r="BE115" s="264">
        <f t="shared" si="617"/>
        <v>1</v>
      </c>
      <c r="BF115" s="257">
        <f t="shared" si="522"/>
        <v>1840000</v>
      </c>
      <c r="BG115" s="258">
        <f t="shared" si="523"/>
        <v>0</v>
      </c>
      <c r="BJ115" s="344" t="s">
        <v>452</v>
      </c>
      <c r="BK115" s="345" t="s">
        <v>453</v>
      </c>
      <c r="BL115" s="346" t="s">
        <v>168</v>
      </c>
      <c r="BM115" s="347">
        <v>20</v>
      </c>
      <c r="BN115" s="308">
        <v>68019</v>
      </c>
      <c r="BO115" s="309">
        <f t="shared" si="923"/>
        <v>1360380</v>
      </c>
      <c r="BP115" s="264">
        <f t="shared" si="524"/>
        <v>1</v>
      </c>
      <c r="BQ115" s="264">
        <f t="shared" si="525"/>
        <v>1</v>
      </c>
      <c r="BR115" s="264">
        <f t="shared" si="526"/>
        <v>1</v>
      </c>
      <c r="BS115" s="264">
        <f t="shared" si="527"/>
        <v>1</v>
      </c>
      <c r="BT115" s="264">
        <f t="shared" si="924"/>
        <v>1</v>
      </c>
      <c r="BU115" s="264">
        <f t="shared" si="925"/>
        <v>1</v>
      </c>
      <c r="BV115" s="264">
        <f t="shared" si="926"/>
        <v>1</v>
      </c>
      <c r="BW115" s="257">
        <f t="shared" si="529"/>
        <v>1360380</v>
      </c>
      <c r="BX115" s="258">
        <f t="shared" si="530"/>
        <v>0</v>
      </c>
      <c r="CA115" s="344" t="s">
        <v>452</v>
      </c>
      <c r="CB115" s="345" t="s">
        <v>453</v>
      </c>
      <c r="CC115" s="346" t="s">
        <v>168</v>
      </c>
      <c r="CD115" s="347">
        <v>20</v>
      </c>
      <c r="CE115" s="308">
        <v>18565</v>
      </c>
      <c r="CF115" s="309">
        <f t="shared" si="927"/>
        <v>371300</v>
      </c>
      <c r="CG115" s="264">
        <f t="shared" si="531"/>
        <v>1</v>
      </c>
      <c r="CH115" s="264">
        <f t="shared" si="532"/>
        <v>1</v>
      </c>
      <c r="CI115" s="264">
        <f t="shared" si="533"/>
        <v>1</v>
      </c>
      <c r="CJ115" s="264">
        <f t="shared" si="534"/>
        <v>1</v>
      </c>
      <c r="CK115" s="264">
        <f t="shared" si="928"/>
        <v>1</v>
      </c>
      <c r="CL115" s="264">
        <f t="shared" si="929"/>
        <v>1</v>
      </c>
      <c r="CM115" s="264">
        <f t="shared" si="930"/>
        <v>1</v>
      </c>
      <c r="CN115" s="257">
        <f t="shared" si="536"/>
        <v>371300</v>
      </c>
      <c r="CO115" s="258">
        <f t="shared" si="537"/>
        <v>0</v>
      </c>
      <c r="CR115" s="344" t="s">
        <v>452</v>
      </c>
      <c r="CS115" s="345" t="s">
        <v>453</v>
      </c>
      <c r="CT115" s="346" t="s">
        <v>168</v>
      </c>
      <c r="CU115" s="347">
        <v>20</v>
      </c>
      <c r="CV115" s="308">
        <v>19800</v>
      </c>
      <c r="CW115" s="309">
        <f t="shared" si="931"/>
        <v>396000</v>
      </c>
      <c r="CX115" s="264">
        <f t="shared" si="538"/>
        <v>1</v>
      </c>
      <c r="CY115" s="264">
        <f t="shared" si="539"/>
        <v>1</v>
      </c>
      <c r="CZ115" s="264">
        <f t="shared" si="540"/>
        <v>1</v>
      </c>
      <c r="DA115" s="264">
        <f t="shared" si="541"/>
        <v>1</v>
      </c>
      <c r="DB115" s="264">
        <f t="shared" si="932"/>
        <v>1</v>
      </c>
      <c r="DC115" s="264">
        <f t="shared" si="933"/>
        <v>1</v>
      </c>
      <c r="DD115" s="264">
        <f t="shared" si="934"/>
        <v>1</v>
      </c>
      <c r="DE115" s="257">
        <f t="shared" si="543"/>
        <v>396000</v>
      </c>
      <c r="DF115" s="258">
        <f t="shared" si="544"/>
        <v>0</v>
      </c>
      <c r="DI115" s="344" t="s">
        <v>452</v>
      </c>
      <c r="DJ115" s="345" t="s">
        <v>453</v>
      </c>
      <c r="DK115" s="346" t="s">
        <v>168</v>
      </c>
      <c r="DL115" s="347">
        <v>20</v>
      </c>
      <c r="DM115" s="313">
        <v>61100</v>
      </c>
      <c r="DN115" s="314">
        <f t="shared" si="935"/>
        <v>1222000</v>
      </c>
      <c r="DO115" s="264">
        <f t="shared" si="545"/>
        <v>1</v>
      </c>
      <c r="DP115" s="264">
        <f t="shared" si="546"/>
        <v>1</v>
      </c>
      <c r="DQ115" s="264">
        <f t="shared" si="547"/>
        <v>1</v>
      </c>
      <c r="DR115" s="264">
        <f t="shared" si="548"/>
        <v>1</v>
      </c>
      <c r="DS115" s="264">
        <f t="shared" si="936"/>
        <v>1</v>
      </c>
      <c r="DT115" s="264">
        <f t="shared" si="937"/>
        <v>1</v>
      </c>
      <c r="DU115" s="264">
        <f t="shared" si="938"/>
        <v>1</v>
      </c>
      <c r="DV115" s="257">
        <f t="shared" si="550"/>
        <v>1222000</v>
      </c>
      <c r="DW115" s="258">
        <f t="shared" si="551"/>
        <v>0</v>
      </c>
      <c r="DZ115" s="344" t="s">
        <v>452</v>
      </c>
      <c r="EA115" s="345" t="s">
        <v>453</v>
      </c>
      <c r="EB115" s="346" t="s">
        <v>168</v>
      </c>
      <c r="EC115" s="347">
        <v>20</v>
      </c>
      <c r="ED115" s="308">
        <v>60000</v>
      </c>
      <c r="EE115" s="309">
        <f t="shared" si="939"/>
        <v>1200000</v>
      </c>
      <c r="EF115" s="264">
        <f t="shared" si="552"/>
        <v>1</v>
      </c>
      <c r="EG115" s="264">
        <f t="shared" si="553"/>
        <v>1</v>
      </c>
      <c r="EH115" s="264">
        <f t="shared" si="554"/>
        <v>1</v>
      </c>
      <c r="EI115" s="264">
        <f t="shared" si="555"/>
        <v>1</v>
      </c>
      <c r="EJ115" s="264">
        <f t="shared" si="940"/>
        <v>1</v>
      </c>
      <c r="EK115" s="264">
        <f t="shared" si="941"/>
        <v>1</v>
      </c>
      <c r="EL115" s="264">
        <f t="shared" si="942"/>
        <v>1</v>
      </c>
      <c r="EM115" s="257">
        <f t="shared" si="557"/>
        <v>1200000</v>
      </c>
      <c r="EN115" s="258">
        <f t="shared" si="558"/>
        <v>0</v>
      </c>
      <c r="EQ115" s="344" t="s">
        <v>452</v>
      </c>
      <c r="ER115" s="345" t="s">
        <v>453</v>
      </c>
      <c r="ES115" s="346" t="s">
        <v>168</v>
      </c>
      <c r="ET115" s="347">
        <v>20</v>
      </c>
      <c r="EU115" s="308">
        <v>60000</v>
      </c>
      <c r="EV115" s="309">
        <f t="shared" si="943"/>
        <v>1200000</v>
      </c>
      <c r="EW115" s="264">
        <f t="shared" si="559"/>
        <v>1</v>
      </c>
      <c r="EX115" s="264">
        <f t="shared" si="560"/>
        <v>1</v>
      </c>
      <c r="EY115" s="264">
        <f t="shared" si="561"/>
        <v>1</v>
      </c>
      <c r="EZ115" s="264">
        <f t="shared" si="562"/>
        <v>1</v>
      </c>
      <c r="FA115" s="264">
        <f t="shared" si="944"/>
        <v>1</v>
      </c>
      <c r="FB115" s="264">
        <f t="shared" si="945"/>
        <v>1</v>
      </c>
      <c r="FC115" s="264">
        <f t="shared" si="946"/>
        <v>1</v>
      </c>
      <c r="FD115" s="257">
        <f t="shared" si="564"/>
        <v>1200000</v>
      </c>
      <c r="FE115" s="258">
        <f t="shared" si="565"/>
        <v>0</v>
      </c>
      <c r="FH115" s="344" t="s">
        <v>452</v>
      </c>
      <c r="FI115" s="345" t="s">
        <v>453</v>
      </c>
      <c r="FJ115" s="346" t="s">
        <v>168</v>
      </c>
      <c r="FK115" s="347">
        <v>20</v>
      </c>
      <c r="FL115" s="308">
        <v>62000</v>
      </c>
      <c r="FM115" s="309">
        <f t="shared" si="947"/>
        <v>1240000</v>
      </c>
      <c r="FN115" s="264">
        <f t="shared" si="566"/>
        <v>1</v>
      </c>
      <c r="FO115" s="264">
        <f t="shared" si="567"/>
        <v>1</v>
      </c>
      <c r="FP115" s="264">
        <f t="shared" si="568"/>
        <v>1</v>
      </c>
      <c r="FQ115" s="264">
        <f t="shared" si="569"/>
        <v>1</v>
      </c>
      <c r="FR115" s="264">
        <f t="shared" si="948"/>
        <v>1</v>
      </c>
      <c r="FS115" s="264">
        <f t="shared" si="949"/>
        <v>1</v>
      </c>
      <c r="FT115" s="264">
        <f t="shared" si="950"/>
        <v>1</v>
      </c>
      <c r="FU115" s="257">
        <f t="shared" si="571"/>
        <v>1240000</v>
      </c>
      <c r="FV115" s="258">
        <f t="shared" si="572"/>
        <v>0</v>
      </c>
      <c r="FY115" s="344" t="s">
        <v>452</v>
      </c>
      <c r="FZ115" s="345" t="s">
        <v>453</v>
      </c>
      <c r="GA115" s="346" t="s">
        <v>168</v>
      </c>
      <c r="GB115" s="347">
        <v>20</v>
      </c>
      <c r="GC115" s="308">
        <v>45600</v>
      </c>
      <c r="GD115" s="309">
        <f t="shared" si="951"/>
        <v>912000</v>
      </c>
      <c r="GE115" s="264">
        <f t="shared" si="573"/>
        <v>1</v>
      </c>
      <c r="GF115" s="264">
        <f t="shared" si="574"/>
        <v>1</v>
      </c>
      <c r="GG115" s="264">
        <f t="shared" si="575"/>
        <v>1</v>
      </c>
      <c r="GH115" s="264">
        <f t="shared" si="576"/>
        <v>1</v>
      </c>
      <c r="GI115" s="264">
        <f t="shared" si="952"/>
        <v>1</v>
      </c>
      <c r="GJ115" s="264">
        <f t="shared" si="953"/>
        <v>1</v>
      </c>
      <c r="GK115" s="264">
        <f t="shared" si="954"/>
        <v>1</v>
      </c>
      <c r="GL115" s="257">
        <f t="shared" si="578"/>
        <v>912000</v>
      </c>
      <c r="GM115" s="258">
        <f t="shared" si="579"/>
        <v>0</v>
      </c>
      <c r="GP115" s="344" t="s">
        <v>452</v>
      </c>
      <c r="GQ115" s="345" t="s">
        <v>453</v>
      </c>
      <c r="GR115" s="346" t="s">
        <v>168</v>
      </c>
      <c r="GS115" s="347">
        <v>20</v>
      </c>
      <c r="GT115" s="308">
        <v>60500</v>
      </c>
      <c r="GU115" s="309">
        <f t="shared" si="955"/>
        <v>1210000</v>
      </c>
      <c r="GV115" s="264">
        <f t="shared" si="580"/>
        <v>1</v>
      </c>
      <c r="GW115" s="264">
        <f t="shared" si="581"/>
        <v>1</v>
      </c>
      <c r="GX115" s="264">
        <f t="shared" si="582"/>
        <v>1</v>
      </c>
      <c r="GY115" s="264">
        <f t="shared" si="583"/>
        <v>1</v>
      </c>
      <c r="GZ115" s="264">
        <f t="shared" si="956"/>
        <v>1</v>
      </c>
      <c r="HA115" s="264">
        <f t="shared" si="957"/>
        <v>1</v>
      </c>
      <c r="HB115" s="264">
        <f t="shared" si="958"/>
        <v>1</v>
      </c>
      <c r="HC115" s="257">
        <f t="shared" si="585"/>
        <v>1210000</v>
      </c>
      <c r="HD115" s="258">
        <f t="shared" si="586"/>
        <v>0</v>
      </c>
      <c r="HG115" s="344" t="s">
        <v>452</v>
      </c>
      <c r="HH115" s="345" t="s">
        <v>453</v>
      </c>
      <c r="HI115" s="346" t="s">
        <v>168</v>
      </c>
      <c r="HJ115" s="347">
        <v>20</v>
      </c>
      <c r="HK115" s="308">
        <v>42900</v>
      </c>
      <c r="HL115" s="309">
        <f t="shared" si="959"/>
        <v>858000</v>
      </c>
      <c r="HM115" s="264">
        <f t="shared" si="587"/>
        <v>1</v>
      </c>
      <c r="HN115" s="264">
        <f t="shared" si="588"/>
        <v>1</v>
      </c>
      <c r="HO115" s="264">
        <f t="shared" si="589"/>
        <v>1</v>
      </c>
      <c r="HP115" s="264">
        <f t="shared" si="590"/>
        <v>1</v>
      </c>
      <c r="HQ115" s="264">
        <f t="shared" si="960"/>
        <v>1</v>
      </c>
      <c r="HR115" s="264">
        <f t="shared" si="961"/>
        <v>1</v>
      </c>
      <c r="HS115" s="264">
        <f t="shared" si="962"/>
        <v>1</v>
      </c>
      <c r="HT115" s="257">
        <f t="shared" si="592"/>
        <v>858000</v>
      </c>
      <c r="HU115" s="258">
        <f t="shared" si="593"/>
        <v>0</v>
      </c>
    </row>
    <row r="116" spans="3:229" ht="37.5" customHeight="1" outlineLevel="2" thickBot="1">
      <c r="C116" s="344" t="s">
        <v>454</v>
      </c>
      <c r="D116" s="345" t="s">
        <v>455</v>
      </c>
      <c r="E116" s="346" t="s">
        <v>155</v>
      </c>
      <c r="F116" s="347">
        <v>12</v>
      </c>
      <c r="G116" s="308">
        <v>0</v>
      </c>
      <c r="H116" s="309">
        <f t="shared" si="915"/>
        <v>0</v>
      </c>
      <c r="K116" s="344" t="s">
        <v>454</v>
      </c>
      <c r="L116" s="345" t="s">
        <v>455</v>
      </c>
      <c r="M116" s="346" t="s">
        <v>155</v>
      </c>
      <c r="N116" s="347">
        <v>12</v>
      </c>
      <c r="O116" s="308">
        <v>12200</v>
      </c>
      <c r="P116" s="310">
        <f t="shared" si="916"/>
        <v>146400</v>
      </c>
      <c r="Q116" s="180">
        <f t="shared" si="504"/>
        <v>1</v>
      </c>
      <c r="R116" s="180">
        <f t="shared" si="505"/>
        <v>1</v>
      </c>
      <c r="S116" s="180">
        <f t="shared" si="506"/>
        <v>1</v>
      </c>
      <c r="T116" s="180">
        <f t="shared" si="506"/>
        <v>1</v>
      </c>
      <c r="U116" s="264">
        <f t="shared" si="608"/>
        <v>1</v>
      </c>
      <c r="V116" s="264">
        <f t="shared" si="609"/>
        <v>1</v>
      </c>
      <c r="W116" s="264">
        <f t="shared" si="507"/>
        <v>1</v>
      </c>
      <c r="X116" s="257">
        <f t="shared" si="508"/>
        <v>146400</v>
      </c>
      <c r="Y116" s="258">
        <f t="shared" si="509"/>
        <v>0</v>
      </c>
      <c r="AB116" s="344" t="s">
        <v>454</v>
      </c>
      <c r="AC116" s="345" t="s">
        <v>455</v>
      </c>
      <c r="AD116" s="346" t="s">
        <v>155</v>
      </c>
      <c r="AE116" s="347">
        <v>12</v>
      </c>
      <c r="AF116" s="308">
        <v>15000</v>
      </c>
      <c r="AG116" s="309">
        <f t="shared" si="917"/>
        <v>180000</v>
      </c>
      <c r="AH116" s="264">
        <f t="shared" si="510"/>
        <v>1</v>
      </c>
      <c r="AI116" s="264">
        <f t="shared" si="511"/>
        <v>1</v>
      </c>
      <c r="AJ116" s="264">
        <f t="shared" si="512"/>
        <v>1</v>
      </c>
      <c r="AK116" s="264">
        <f t="shared" si="513"/>
        <v>1</v>
      </c>
      <c r="AL116" s="264">
        <f t="shared" si="918"/>
        <v>1</v>
      </c>
      <c r="AM116" s="264">
        <f t="shared" si="919"/>
        <v>1</v>
      </c>
      <c r="AN116" s="264">
        <f t="shared" si="613"/>
        <v>1</v>
      </c>
      <c r="AO116" s="257">
        <f t="shared" si="515"/>
        <v>180000</v>
      </c>
      <c r="AP116" s="258">
        <f t="shared" si="516"/>
        <v>0</v>
      </c>
      <c r="AS116" s="344" t="s">
        <v>454</v>
      </c>
      <c r="AT116" s="345" t="s">
        <v>455</v>
      </c>
      <c r="AU116" s="346" t="s">
        <v>155</v>
      </c>
      <c r="AV116" s="347">
        <v>12</v>
      </c>
      <c r="AW116" s="308">
        <v>56000</v>
      </c>
      <c r="AX116" s="309">
        <f t="shared" si="920"/>
        <v>672000</v>
      </c>
      <c r="AY116" s="264">
        <f t="shared" si="517"/>
        <v>1</v>
      </c>
      <c r="AZ116" s="264">
        <f t="shared" si="518"/>
        <v>1</v>
      </c>
      <c r="BA116" s="264">
        <f t="shared" si="519"/>
        <v>1</v>
      </c>
      <c r="BB116" s="264">
        <f t="shared" si="520"/>
        <v>1</v>
      </c>
      <c r="BC116" s="264">
        <f t="shared" si="921"/>
        <v>1</v>
      </c>
      <c r="BD116" s="264">
        <f t="shared" si="922"/>
        <v>1</v>
      </c>
      <c r="BE116" s="264">
        <f t="shared" si="617"/>
        <v>1</v>
      </c>
      <c r="BF116" s="257">
        <f t="shared" si="522"/>
        <v>672000</v>
      </c>
      <c r="BG116" s="258">
        <f t="shared" si="523"/>
        <v>0</v>
      </c>
      <c r="BJ116" s="344" t="s">
        <v>454</v>
      </c>
      <c r="BK116" s="345" t="s">
        <v>455</v>
      </c>
      <c r="BL116" s="346" t="s">
        <v>155</v>
      </c>
      <c r="BM116" s="347">
        <v>12</v>
      </c>
      <c r="BN116" s="308">
        <v>11981</v>
      </c>
      <c r="BO116" s="309">
        <f t="shared" si="923"/>
        <v>143772</v>
      </c>
      <c r="BP116" s="264">
        <f t="shared" si="524"/>
        <v>1</v>
      </c>
      <c r="BQ116" s="264">
        <f t="shared" si="525"/>
        <v>1</v>
      </c>
      <c r="BR116" s="264">
        <f t="shared" si="526"/>
        <v>1</v>
      </c>
      <c r="BS116" s="264">
        <f t="shared" si="527"/>
        <v>1</v>
      </c>
      <c r="BT116" s="264">
        <f t="shared" si="924"/>
        <v>1</v>
      </c>
      <c r="BU116" s="264">
        <f t="shared" si="925"/>
        <v>1</v>
      </c>
      <c r="BV116" s="264">
        <f t="shared" si="926"/>
        <v>1</v>
      </c>
      <c r="BW116" s="257">
        <f t="shared" si="529"/>
        <v>143772</v>
      </c>
      <c r="BX116" s="258">
        <f t="shared" si="530"/>
        <v>0</v>
      </c>
      <c r="CA116" s="344" t="s">
        <v>454</v>
      </c>
      <c r="CB116" s="345" t="s">
        <v>455</v>
      </c>
      <c r="CC116" s="346" t="s">
        <v>155</v>
      </c>
      <c r="CD116" s="347">
        <v>12</v>
      </c>
      <c r="CE116" s="308">
        <v>16472</v>
      </c>
      <c r="CF116" s="309">
        <f t="shared" si="927"/>
        <v>197664</v>
      </c>
      <c r="CG116" s="264">
        <f t="shared" si="531"/>
        <v>1</v>
      </c>
      <c r="CH116" s="264">
        <f t="shared" si="532"/>
        <v>1</v>
      </c>
      <c r="CI116" s="264">
        <f t="shared" si="533"/>
        <v>1</v>
      </c>
      <c r="CJ116" s="264">
        <f t="shared" si="534"/>
        <v>1</v>
      </c>
      <c r="CK116" s="264">
        <f t="shared" si="928"/>
        <v>1</v>
      </c>
      <c r="CL116" s="264">
        <f t="shared" si="929"/>
        <v>1</v>
      </c>
      <c r="CM116" s="264">
        <f t="shared" si="930"/>
        <v>1</v>
      </c>
      <c r="CN116" s="257">
        <f t="shared" si="536"/>
        <v>197664</v>
      </c>
      <c r="CO116" s="258">
        <f t="shared" si="537"/>
        <v>0</v>
      </c>
      <c r="CR116" s="344" t="s">
        <v>454</v>
      </c>
      <c r="CS116" s="345" t="s">
        <v>455</v>
      </c>
      <c r="CT116" s="346" t="s">
        <v>155</v>
      </c>
      <c r="CU116" s="347">
        <v>12</v>
      </c>
      <c r="CV116" s="308">
        <v>31000</v>
      </c>
      <c r="CW116" s="309">
        <f t="shared" si="931"/>
        <v>372000</v>
      </c>
      <c r="CX116" s="264">
        <f t="shared" si="538"/>
        <v>1</v>
      </c>
      <c r="CY116" s="264">
        <f t="shared" si="539"/>
        <v>1</v>
      </c>
      <c r="CZ116" s="264">
        <f t="shared" si="540"/>
        <v>1</v>
      </c>
      <c r="DA116" s="264">
        <f t="shared" si="541"/>
        <v>1</v>
      </c>
      <c r="DB116" s="264">
        <f t="shared" si="932"/>
        <v>1</v>
      </c>
      <c r="DC116" s="264">
        <f t="shared" si="933"/>
        <v>1</v>
      </c>
      <c r="DD116" s="264">
        <f t="shared" si="934"/>
        <v>1</v>
      </c>
      <c r="DE116" s="257">
        <f t="shared" si="543"/>
        <v>372000</v>
      </c>
      <c r="DF116" s="258">
        <f t="shared" si="544"/>
        <v>0</v>
      </c>
      <c r="DI116" s="344" t="s">
        <v>454</v>
      </c>
      <c r="DJ116" s="345" t="s">
        <v>455</v>
      </c>
      <c r="DK116" s="346" t="s">
        <v>155</v>
      </c>
      <c r="DL116" s="347">
        <v>12</v>
      </c>
      <c r="DM116" s="313">
        <v>21000</v>
      </c>
      <c r="DN116" s="314">
        <f t="shared" si="935"/>
        <v>252000</v>
      </c>
      <c r="DO116" s="264">
        <f t="shared" si="545"/>
        <v>1</v>
      </c>
      <c r="DP116" s="264">
        <f t="shared" si="546"/>
        <v>1</v>
      </c>
      <c r="DQ116" s="264">
        <f t="shared" si="547"/>
        <v>1</v>
      </c>
      <c r="DR116" s="264">
        <f t="shared" si="548"/>
        <v>1</v>
      </c>
      <c r="DS116" s="264">
        <f t="shared" si="936"/>
        <v>1</v>
      </c>
      <c r="DT116" s="264">
        <f t="shared" si="937"/>
        <v>1</v>
      </c>
      <c r="DU116" s="264">
        <f t="shared" si="938"/>
        <v>1</v>
      </c>
      <c r="DV116" s="257">
        <f t="shared" si="550"/>
        <v>252000</v>
      </c>
      <c r="DW116" s="258">
        <f t="shared" si="551"/>
        <v>0</v>
      </c>
      <c r="DZ116" s="344" t="s">
        <v>454</v>
      </c>
      <c r="EA116" s="345" t="s">
        <v>455</v>
      </c>
      <c r="EB116" s="346" t="s">
        <v>155</v>
      </c>
      <c r="EC116" s="347">
        <v>12</v>
      </c>
      <c r="ED116" s="308">
        <v>60000</v>
      </c>
      <c r="EE116" s="309">
        <f t="shared" si="939"/>
        <v>720000</v>
      </c>
      <c r="EF116" s="264">
        <f t="shared" si="552"/>
        <v>1</v>
      </c>
      <c r="EG116" s="264">
        <f t="shared" si="553"/>
        <v>1</v>
      </c>
      <c r="EH116" s="264">
        <f t="shared" si="554"/>
        <v>1</v>
      </c>
      <c r="EI116" s="264">
        <f t="shared" si="555"/>
        <v>1</v>
      </c>
      <c r="EJ116" s="264">
        <f t="shared" si="940"/>
        <v>1</v>
      </c>
      <c r="EK116" s="264">
        <f t="shared" si="941"/>
        <v>1</v>
      </c>
      <c r="EL116" s="264">
        <f t="shared" si="942"/>
        <v>1</v>
      </c>
      <c r="EM116" s="257">
        <f t="shared" si="557"/>
        <v>720000</v>
      </c>
      <c r="EN116" s="258">
        <f t="shared" si="558"/>
        <v>0</v>
      </c>
      <c r="EQ116" s="344" t="s">
        <v>454</v>
      </c>
      <c r="ER116" s="345" t="s">
        <v>455</v>
      </c>
      <c r="ES116" s="346" t="s">
        <v>155</v>
      </c>
      <c r="ET116" s="347">
        <v>12</v>
      </c>
      <c r="EU116" s="308">
        <v>13500</v>
      </c>
      <c r="EV116" s="309">
        <f t="shared" si="943"/>
        <v>162000</v>
      </c>
      <c r="EW116" s="264">
        <f t="shared" si="559"/>
        <v>1</v>
      </c>
      <c r="EX116" s="264">
        <f t="shared" si="560"/>
        <v>1</v>
      </c>
      <c r="EY116" s="264">
        <f t="shared" si="561"/>
        <v>1</v>
      </c>
      <c r="EZ116" s="264">
        <f t="shared" si="562"/>
        <v>1</v>
      </c>
      <c r="FA116" s="264">
        <f t="shared" si="944"/>
        <v>1</v>
      </c>
      <c r="FB116" s="264">
        <f t="shared" si="945"/>
        <v>1</v>
      </c>
      <c r="FC116" s="264">
        <f t="shared" si="946"/>
        <v>1</v>
      </c>
      <c r="FD116" s="257">
        <f t="shared" si="564"/>
        <v>162000</v>
      </c>
      <c r="FE116" s="258">
        <f t="shared" si="565"/>
        <v>0</v>
      </c>
      <c r="FH116" s="344" t="s">
        <v>454</v>
      </c>
      <c r="FI116" s="345" t="s">
        <v>455</v>
      </c>
      <c r="FJ116" s="346" t="s">
        <v>155</v>
      </c>
      <c r="FK116" s="347">
        <v>12</v>
      </c>
      <c r="FL116" s="308">
        <v>14000</v>
      </c>
      <c r="FM116" s="309">
        <f t="shared" si="947"/>
        <v>168000</v>
      </c>
      <c r="FN116" s="264">
        <f t="shared" si="566"/>
        <v>1</v>
      </c>
      <c r="FO116" s="264">
        <f t="shared" si="567"/>
        <v>1</v>
      </c>
      <c r="FP116" s="264">
        <f t="shared" si="568"/>
        <v>1</v>
      </c>
      <c r="FQ116" s="264">
        <f t="shared" si="569"/>
        <v>1</v>
      </c>
      <c r="FR116" s="264">
        <f t="shared" si="948"/>
        <v>1</v>
      </c>
      <c r="FS116" s="264">
        <f t="shared" si="949"/>
        <v>1</v>
      </c>
      <c r="FT116" s="264">
        <f t="shared" si="950"/>
        <v>1</v>
      </c>
      <c r="FU116" s="257">
        <f t="shared" si="571"/>
        <v>168000</v>
      </c>
      <c r="FV116" s="258">
        <f t="shared" si="572"/>
        <v>0</v>
      </c>
      <c r="FY116" s="344" t="s">
        <v>454</v>
      </c>
      <c r="FZ116" s="345" t="s">
        <v>455</v>
      </c>
      <c r="GA116" s="346" t="s">
        <v>155</v>
      </c>
      <c r="GB116" s="347">
        <v>12</v>
      </c>
      <c r="GC116" s="308">
        <v>11000</v>
      </c>
      <c r="GD116" s="309">
        <f t="shared" si="951"/>
        <v>132000</v>
      </c>
      <c r="GE116" s="264">
        <f t="shared" si="573"/>
        <v>1</v>
      </c>
      <c r="GF116" s="264">
        <f t="shared" si="574"/>
        <v>1</v>
      </c>
      <c r="GG116" s="264">
        <f t="shared" si="575"/>
        <v>1</v>
      </c>
      <c r="GH116" s="264">
        <f t="shared" si="576"/>
        <v>1</v>
      </c>
      <c r="GI116" s="264">
        <f t="shared" si="952"/>
        <v>1</v>
      </c>
      <c r="GJ116" s="264">
        <f t="shared" si="953"/>
        <v>1</v>
      </c>
      <c r="GK116" s="264">
        <f t="shared" si="954"/>
        <v>1</v>
      </c>
      <c r="GL116" s="257">
        <f t="shared" si="578"/>
        <v>132000</v>
      </c>
      <c r="GM116" s="258">
        <f t="shared" si="579"/>
        <v>0</v>
      </c>
      <c r="GP116" s="344" t="s">
        <v>454</v>
      </c>
      <c r="GQ116" s="345" t="s">
        <v>455</v>
      </c>
      <c r="GR116" s="346" t="s">
        <v>155</v>
      </c>
      <c r="GS116" s="347">
        <v>12</v>
      </c>
      <c r="GT116" s="308">
        <v>13600</v>
      </c>
      <c r="GU116" s="309">
        <f t="shared" si="955"/>
        <v>163200</v>
      </c>
      <c r="GV116" s="264">
        <f t="shared" si="580"/>
        <v>1</v>
      </c>
      <c r="GW116" s="264">
        <f t="shared" si="581"/>
        <v>1</v>
      </c>
      <c r="GX116" s="264">
        <f t="shared" si="582"/>
        <v>1</v>
      </c>
      <c r="GY116" s="264">
        <f t="shared" si="583"/>
        <v>1</v>
      </c>
      <c r="GZ116" s="264">
        <f t="shared" si="956"/>
        <v>1</v>
      </c>
      <c r="HA116" s="264">
        <f t="shared" si="957"/>
        <v>1</v>
      </c>
      <c r="HB116" s="264">
        <f t="shared" si="958"/>
        <v>1</v>
      </c>
      <c r="HC116" s="257">
        <f t="shared" si="585"/>
        <v>163200</v>
      </c>
      <c r="HD116" s="258">
        <f t="shared" si="586"/>
        <v>0</v>
      </c>
      <c r="HG116" s="344" t="s">
        <v>454</v>
      </c>
      <c r="HH116" s="345" t="s">
        <v>455</v>
      </c>
      <c r="HI116" s="346" t="s">
        <v>155</v>
      </c>
      <c r="HJ116" s="347">
        <v>12</v>
      </c>
      <c r="HK116" s="308">
        <v>9600</v>
      </c>
      <c r="HL116" s="309">
        <f t="shared" si="959"/>
        <v>115200</v>
      </c>
      <c r="HM116" s="264">
        <f t="shared" si="587"/>
        <v>1</v>
      </c>
      <c r="HN116" s="264">
        <f t="shared" si="588"/>
        <v>1</v>
      </c>
      <c r="HO116" s="264">
        <f t="shared" si="589"/>
        <v>1</v>
      </c>
      <c r="HP116" s="264">
        <f t="shared" si="590"/>
        <v>1</v>
      </c>
      <c r="HQ116" s="264">
        <f t="shared" si="960"/>
        <v>1</v>
      </c>
      <c r="HR116" s="264">
        <f t="shared" si="961"/>
        <v>1</v>
      </c>
      <c r="HS116" s="264">
        <f t="shared" si="962"/>
        <v>1</v>
      </c>
      <c r="HT116" s="257">
        <f t="shared" si="592"/>
        <v>115200</v>
      </c>
      <c r="HU116" s="258">
        <f t="shared" si="593"/>
        <v>0</v>
      </c>
    </row>
    <row r="117" spans="3:229" ht="15.75" outlineLevel="1" thickTop="1">
      <c r="C117" s="320" t="s">
        <v>456</v>
      </c>
      <c r="D117" s="298" t="s">
        <v>457</v>
      </c>
      <c r="E117" s="349"/>
      <c r="F117" s="350"/>
      <c r="G117" s="351"/>
      <c r="H117" s="352"/>
      <c r="K117" s="320" t="s">
        <v>456</v>
      </c>
      <c r="L117" s="298" t="s">
        <v>457</v>
      </c>
      <c r="M117" s="349"/>
      <c r="N117" s="350"/>
      <c r="O117" s="350"/>
      <c r="P117" s="353"/>
      <c r="Q117" s="180">
        <f t="shared" si="504"/>
        <v>1</v>
      </c>
      <c r="R117" s="180">
        <f t="shared" si="505"/>
        <v>1</v>
      </c>
      <c r="S117" s="180">
        <f t="shared" si="506"/>
        <v>1</v>
      </c>
      <c r="T117" s="180">
        <f t="shared" si="506"/>
        <v>1</v>
      </c>
      <c r="U117" s="180">
        <f t="shared" ref="U117:U118" si="963">IF(EXACT(G117,O117),1,0)</f>
        <v>1</v>
      </c>
      <c r="V117" s="180">
        <f t="shared" ref="V117:V118" si="964">IF(EXACT(H117,P117),1,0)</f>
        <v>1</v>
      </c>
      <c r="W117" s="264">
        <f t="shared" si="507"/>
        <v>1</v>
      </c>
      <c r="X117" s="257">
        <f t="shared" si="508"/>
        <v>0</v>
      </c>
      <c r="Y117" s="258">
        <f t="shared" si="509"/>
        <v>0</v>
      </c>
      <c r="AB117" s="320" t="s">
        <v>456</v>
      </c>
      <c r="AC117" s="298" t="s">
        <v>457</v>
      </c>
      <c r="AD117" s="349"/>
      <c r="AE117" s="350"/>
      <c r="AF117" s="351"/>
      <c r="AG117" s="352"/>
      <c r="AH117" s="264">
        <f t="shared" si="510"/>
        <v>1</v>
      </c>
      <c r="AI117" s="264">
        <f t="shared" si="511"/>
        <v>1</v>
      </c>
      <c r="AJ117" s="264">
        <f t="shared" si="512"/>
        <v>1</v>
      </c>
      <c r="AK117" s="264">
        <f t="shared" si="513"/>
        <v>1</v>
      </c>
      <c r="AL117" s="180">
        <f t="shared" ref="AL117:AL118" si="965">IF(EXACT(X117,AF117),1,0)</f>
        <v>0</v>
      </c>
      <c r="AM117" s="180">
        <f t="shared" ref="AM117:AM118" si="966">IF(EXACT(Y117,AG117),1,0)</f>
        <v>0</v>
      </c>
      <c r="AN117" s="264">
        <f t="shared" ref="AN117:AN118" si="967">PRODUCT(AH117:AK117)</f>
        <v>1</v>
      </c>
      <c r="AO117" s="257">
        <f t="shared" si="515"/>
        <v>0</v>
      </c>
      <c r="AP117" s="258">
        <f t="shared" si="516"/>
        <v>0</v>
      </c>
      <c r="AS117" s="320" t="s">
        <v>456</v>
      </c>
      <c r="AT117" s="298" t="s">
        <v>457</v>
      </c>
      <c r="AU117" s="349"/>
      <c r="AV117" s="350"/>
      <c r="AW117" s="351"/>
      <c r="AX117" s="352"/>
      <c r="AY117" s="264">
        <f t="shared" si="517"/>
        <v>1</v>
      </c>
      <c r="AZ117" s="264">
        <f t="shared" si="518"/>
        <v>1</v>
      </c>
      <c r="BA117" s="264">
        <f t="shared" si="519"/>
        <v>1</v>
      </c>
      <c r="BB117" s="264">
        <f t="shared" si="520"/>
        <v>1</v>
      </c>
      <c r="BC117" s="180">
        <f t="shared" ref="BC117:BC118" si="968">IF(EXACT(AO117,AW117),1,0)</f>
        <v>0</v>
      </c>
      <c r="BD117" s="180">
        <f t="shared" ref="BD117:BD118" si="969">IF(EXACT(AP117,AX117),1,0)</f>
        <v>0</v>
      </c>
      <c r="BE117" s="264">
        <f t="shared" ref="BE117:BE118" si="970">PRODUCT(AY117:BB117)</f>
        <v>1</v>
      </c>
      <c r="BF117" s="257">
        <f t="shared" si="522"/>
        <v>0</v>
      </c>
      <c r="BG117" s="258">
        <f t="shared" si="523"/>
        <v>0</v>
      </c>
      <c r="BJ117" s="320" t="s">
        <v>456</v>
      </c>
      <c r="BK117" s="298" t="s">
        <v>457</v>
      </c>
      <c r="BL117" s="349"/>
      <c r="BM117" s="350"/>
      <c r="BN117" s="351"/>
      <c r="BO117" s="352"/>
      <c r="BP117" s="264">
        <f t="shared" si="524"/>
        <v>1</v>
      </c>
      <c r="BQ117" s="264">
        <f t="shared" si="525"/>
        <v>1</v>
      </c>
      <c r="BR117" s="264">
        <f t="shared" si="526"/>
        <v>1</v>
      </c>
      <c r="BS117" s="264">
        <f t="shared" si="527"/>
        <v>1</v>
      </c>
      <c r="BT117" s="180">
        <f t="shared" ref="BT117:BT118" si="971">IF(EXACT(BF117,BN117),1,0)</f>
        <v>0</v>
      </c>
      <c r="BU117" s="180">
        <f t="shared" ref="BU117:BU118" si="972">IF(EXACT(BG117,BO117),1,0)</f>
        <v>0</v>
      </c>
      <c r="BV117" s="264">
        <f t="shared" ref="BV117:BV118" si="973">PRODUCT(BP117:BS117)</f>
        <v>1</v>
      </c>
      <c r="BW117" s="257">
        <f t="shared" si="529"/>
        <v>0</v>
      </c>
      <c r="BX117" s="258">
        <f t="shared" si="530"/>
        <v>0</v>
      </c>
      <c r="CA117" s="320" t="s">
        <v>456</v>
      </c>
      <c r="CB117" s="304" t="s">
        <v>457</v>
      </c>
      <c r="CC117" s="349"/>
      <c r="CD117" s="350"/>
      <c r="CE117" s="351"/>
      <c r="CF117" s="352"/>
      <c r="CG117" s="264">
        <f t="shared" si="531"/>
        <v>1</v>
      </c>
      <c r="CH117" s="264">
        <f t="shared" si="532"/>
        <v>1</v>
      </c>
      <c r="CI117" s="264">
        <f t="shared" si="533"/>
        <v>1</v>
      </c>
      <c r="CJ117" s="264">
        <f t="shared" si="534"/>
        <v>1</v>
      </c>
      <c r="CK117" s="180">
        <f t="shared" ref="CK117:CK118" si="974">IF(EXACT(BW117,CE117),1,0)</f>
        <v>0</v>
      </c>
      <c r="CL117" s="180">
        <f t="shared" ref="CL117:CL118" si="975">IF(EXACT(BX117,CF117),1,0)</f>
        <v>0</v>
      </c>
      <c r="CM117" s="264">
        <f t="shared" ref="CM117:CM118" si="976">PRODUCT(CG117:CJ117)</f>
        <v>1</v>
      </c>
      <c r="CN117" s="257">
        <f t="shared" si="536"/>
        <v>0</v>
      </c>
      <c r="CO117" s="258">
        <f t="shared" si="537"/>
        <v>0</v>
      </c>
      <c r="CR117" s="320" t="s">
        <v>456</v>
      </c>
      <c r="CS117" s="298" t="s">
        <v>457</v>
      </c>
      <c r="CT117" s="349"/>
      <c r="CU117" s="350"/>
      <c r="CV117" s="351"/>
      <c r="CW117" s="352"/>
      <c r="CX117" s="264">
        <f t="shared" si="538"/>
        <v>1</v>
      </c>
      <c r="CY117" s="264">
        <f t="shared" si="539"/>
        <v>1</v>
      </c>
      <c r="CZ117" s="264">
        <f t="shared" si="540"/>
        <v>1</v>
      </c>
      <c r="DA117" s="264">
        <f t="shared" si="541"/>
        <v>1</v>
      </c>
      <c r="DB117" s="180">
        <f t="shared" ref="DB117:DB118" si="977">IF(EXACT(CN117,CV117),1,0)</f>
        <v>0</v>
      </c>
      <c r="DC117" s="180">
        <f t="shared" ref="DC117:DC118" si="978">IF(EXACT(CO117,CW117),1,0)</f>
        <v>0</v>
      </c>
      <c r="DD117" s="264">
        <f t="shared" ref="DD117:DD118" si="979">PRODUCT(CX117:DA117)</f>
        <v>1</v>
      </c>
      <c r="DE117" s="257">
        <f t="shared" si="543"/>
        <v>0</v>
      </c>
      <c r="DF117" s="258">
        <f t="shared" si="544"/>
        <v>0</v>
      </c>
      <c r="DI117" s="326" t="s">
        <v>456</v>
      </c>
      <c r="DJ117" s="327" t="s">
        <v>457</v>
      </c>
      <c r="DK117" s="354"/>
      <c r="DL117" s="355"/>
      <c r="DM117" s="356"/>
      <c r="DN117" s="357"/>
      <c r="DO117" s="264">
        <f t="shared" si="545"/>
        <v>1</v>
      </c>
      <c r="DP117" s="264">
        <f t="shared" si="546"/>
        <v>1</v>
      </c>
      <c r="DQ117" s="264">
        <f t="shared" si="547"/>
        <v>1</v>
      </c>
      <c r="DR117" s="264">
        <f t="shared" si="548"/>
        <v>1</v>
      </c>
      <c r="DS117" s="180">
        <f t="shared" ref="DS117:DS118" si="980">IF(EXACT(DE117,DM117),1,0)</f>
        <v>0</v>
      </c>
      <c r="DT117" s="180">
        <f t="shared" ref="DT117:DT118" si="981">IF(EXACT(DF117,DN117),1,0)</f>
        <v>0</v>
      </c>
      <c r="DU117" s="264">
        <f t="shared" ref="DU117:DU118" si="982">PRODUCT(DO117:DR117)</f>
        <v>1</v>
      </c>
      <c r="DV117" s="257">
        <f t="shared" si="550"/>
        <v>0</v>
      </c>
      <c r="DW117" s="258">
        <f t="shared" si="551"/>
        <v>0</v>
      </c>
      <c r="DZ117" s="320" t="s">
        <v>456</v>
      </c>
      <c r="EA117" s="298" t="s">
        <v>457</v>
      </c>
      <c r="EB117" s="349"/>
      <c r="EC117" s="350"/>
      <c r="ED117" s="351"/>
      <c r="EE117" s="352"/>
      <c r="EF117" s="264">
        <f t="shared" si="552"/>
        <v>1</v>
      </c>
      <c r="EG117" s="264">
        <f t="shared" si="553"/>
        <v>1</v>
      </c>
      <c r="EH117" s="264">
        <f t="shared" si="554"/>
        <v>1</v>
      </c>
      <c r="EI117" s="264">
        <f t="shared" si="555"/>
        <v>1</v>
      </c>
      <c r="EJ117" s="180">
        <f t="shared" ref="EJ117:EJ118" si="983">IF(EXACT(DV117,ED117),1,0)</f>
        <v>0</v>
      </c>
      <c r="EK117" s="180">
        <f t="shared" ref="EK117:EK118" si="984">IF(EXACT(DW117,EE117),1,0)</f>
        <v>0</v>
      </c>
      <c r="EL117" s="264">
        <f t="shared" ref="EL117:EL118" si="985">PRODUCT(EF117:EI117)</f>
        <v>1</v>
      </c>
      <c r="EM117" s="257">
        <f t="shared" si="557"/>
        <v>0</v>
      </c>
      <c r="EN117" s="258">
        <f t="shared" si="558"/>
        <v>0</v>
      </c>
      <c r="EQ117" s="320" t="s">
        <v>456</v>
      </c>
      <c r="ER117" s="298" t="s">
        <v>457</v>
      </c>
      <c r="ES117" s="349"/>
      <c r="ET117" s="350"/>
      <c r="EU117" s="351"/>
      <c r="EV117" s="352"/>
      <c r="EW117" s="264">
        <f t="shared" si="559"/>
        <v>1</v>
      </c>
      <c r="EX117" s="264">
        <f t="shared" si="560"/>
        <v>1</v>
      </c>
      <c r="EY117" s="264">
        <f t="shared" si="561"/>
        <v>1</v>
      </c>
      <c r="EZ117" s="264">
        <f t="shared" si="562"/>
        <v>1</v>
      </c>
      <c r="FA117" s="180">
        <f t="shared" ref="FA117:FA118" si="986">IF(EXACT(EM117,EU117),1,0)</f>
        <v>0</v>
      </c>
      <c r="FB117" s="180">
        <f t="shared" ref="FB117:FB118" si="987">IF(EXACT(EN117,EV117),1,0)</f>
        <v>0</v>
      </c>
      <c r="FC117" s="264">
        <f t="shared" ref="FC117:FC118" si="988">PRODUCT(EW117:EZ117)</f>
        <v>1</v>
      </c>
      <c r="FD117" s="257">
        <f t="shared" si="564"/>
        <v>0</v>
      </c>
      <c r="FE117" s="258">
        <f t="shared" si="565"/>
        <v>0</v>
      </c>
      <c r="FH117" s="320" t="s">
        <v>456</v>
      </c>
      <c r="FI117" s="298" t="s">
        <v>457</v>
      </c>
      <c r="FJ117" s="349"/>
      <c r="FK117" s="350"/>
      <c r="FL117" s="351"/>
      <c r="FM117" s="352"/>
      <c r="FN117" s="264">
        <f t="shared" si="566"/>
        <v>1</v>
      </c>
      <c r="FO117" s="264">
        <f t="shared" si="567"/>
        <v>1</v>
      </c>
      <c r="FP117" s="264">
        <f t="shared" si="568"/>
        <v>1</v>
      </c>
      <c r="FQ117" s="264">
        <f t="shared" si="569"/>
        <v>1</v>
      </c>
      <c r="FR117" s="180">
        <f t="shared" ref="FR117:FR118" si="989">IF(EXACT(FD117,FL117),1,0)</f>
        <v>0</v>
      </c>
      <c r="FS117" s="180">
        <f t="shared" ref="FS117:FS118" si="990">IF(EXACT(FE117,FM117),1,0)</f>
        <v>0</v>
      </c>
      <c r="FT117" s="264">
        <f t="shared" ref="FT117:FT118" si="991">PRODUCT(FN117:FQ117)</f>
        <v>1</v>
      </c>
      <c r="FU117" s="257">
        <f t="shared" si="571"/>
        <v>0</v>
      </c>
      <c r="FV117" s="258">
        <f t="shared" si="572"/>
        <v>0</v>
      </c>
      <c r="FY117" s="320" t="s">
        <v>456</v>
      </c>
      <c r="FZ117" s="298" t="s">
        <v>457</v>
      </c>
      <c r="GA117" s="349"/>
      <c r="GB117" s="350"/>
      <c r="GC117" s="351"/>
      <c r="GD117" s="352"/>
      <c r="GE117" s="264">
        <f t="shared" si="573"/>
        <v>1</v>
      </c>
      <c r="GF117" s="264">
        <f t="shared" si="574"/>
        <v>1</v>
      </c>
      <c r="GG117" s="264">
        <f t="shared" si="575"/>
        <v>1</v>
      </c>
      <c r="GH117" s="264">
        <f t="shared" si="576"/>
        <v>1</v>
      </c>
      <c r="GI117" s="180">
        <f t="shared" ref="GI117:GI118" si="992">IF(EXACT(FU117,GC117),1,0)</f>
        <v>0</v>
      </c>
      <c r="GJ117" s="180">
        <f t="shared" ref="GJ117:GJ118" si="993">IF(EXACT(FV117,GD117),1,0)</f>
        <v>0</v>
      </c>
      <c r="GK117" s="264">
        <f t="shared" ref="GK117:GK118" si="994">PRODUCT(GE117:GH117)</f>
        <v>1</v>
      </c>
      <c r="GL117" s="257">
        <f t="shared" si="578"/>
        <v>0</v>
      </c>
      <c r="GM117" s="258">
        <f t="shared" si="579"/>
        <v>0</v>
      </c>
      <c r="GP117" s="320" t="s">
        <v>456</v>
      </c>
      <c r="GQ117" s="298" t="s">
        <v>457</v>
      </c>
      <c r="GR117" s="349"/>
      <c r="GS117" s="350"/>
      <c r="GT117" s="351"/>
      <c r="GU117" s="352"/>
      <c r="GV117" s="264">
        <f t="shared" si="580"/>
        <v>1</v>
      </c>
      <c r="GW117" s="264">
        <f t="shared" si="581"/>
        <v>1</v>
      </c>
      <c r="GX117" s="264">
        <f t="shared" si="582"/>
        <v>1</v>
      </c>
      <c r="GY117" s="264">
        <f t="shared" si="583"/>
        <v>1</v>
      </c>
      <c r="GZ117" s="180">
        <f t="shared" ref="GZ117:GZ118" si="995">IF(EXACT(GL117,GT117),1,0)</f>
        <v>0</v>
      </c>
      <c r="HA117" s="180">
        <f t="shared" ref="HA117:HA118" si="996">IF(EXACT(GM117,GU117),1,0)</f>
        <v>0</v>
      </c>
      <c r="HB117" s="264">
        <f t="shared" ref="HB117:HB118" si="997">PRODUCT(GV117:GY117)</f>
        <v>1</v>
      </c>
      <c r="HC117" s="257">
        <f t="shared" si="585"/>
        <v>0</v>
      </c>
      <c r="HD117" s="258">
        <f t="shared" si="586"/>
        <v>0</v>
      </c>
      <c r="HG117" s="320" t="s">
        <v>456</v>
      </c>
      <c r="HH117" s="298" t="s">
        <v>457</v>
      </c>
      <c r="HI117" s="349"/>
      <c r="HJ117" s="350"/>
      <c r="HK117" s="351"/>
      <c r="HL117" s="352"/>
      <c r="HM117" s="264">
        <f t="shared" si="587"/>
        <v>1</v>
      </c>
      <c r="HN117" s="264">
        <f t="shared" si="588"/>
        <v>1</v>
      </c>
      <c r="HO117" s="264">
        <f t="shared" si="589"/>
        <v>1</v>
      </c>
      <c r="HP117" s="264">
        <f t="shared" si="590"/>
        <v>1</v>
      </c>
      <c r="HQ117" s="180">
        <f t="shared" ref="HQ117:HQ118" si="998">IF(EXACT(HC117,HK117),1,0)</f>
        <v>0</v>
      </c>
      <c r="HR117" s="180">
        <f t="shared" ref="HR117:HR118" si="999">IF(EXACT(HD117,HL117),1,0)</f>
        <v>0</v>
      </c>
      <c r="HS117" s="264">
        <f t="shared" ref="HS117:HS118" si="1000">PRODUCT(HM117:HP117)</f>
        <v>1</v>
      </c>
      <c r="HT117" s="257">
        <f t="shared" si="592"/>
        <v>0</v>
      </c>
      <c r="HU117" s="258">
        <f t="shared" si="593"/>
        <v>0</v>
      </c>
    </row>
    <row r="118" spans="3:229" ht="43.5" customHeight="1" outlineLevel="2">
      <c r="C118" s="344"/>
      <c r="D118" s="345" t="s">
        <v>188</v>
      </c>
      <c r="E118" s="346"/>
      <c r="F118" s="347"/>
      <c r="G118" s="348"/>
      <c r="H118" s="309"/>
      <c r="K118" s="344"/>
      <c r="L118" s="345" t="s">
        <v>188</v>
      </c>
      <c r="M118" s="346"/>
      <c r="N118" s="347"/>
      <c r="O118" s="308"/>
      <c r="P118" s="310"/>
      <c r="Q118" s="180">
        <f t="shared" si="504"/>
        <v>1</v>
      </c>
      <c r="R118" s="180">
        <f t="shared" si="505"/>
        <v>1</v>
      </c>
      <c r="S118" s="180">
        <f t="shared" si="506"/>
        <v>1</v>
      </c>
      <c r="T118" s="180">
        <f t="shared" si="506"/>
        <v>1</v>
      </c>
      <c r="U118" s="180">
        <f t="shared" si="963"/>
        <v>1</v>
      </c>
      <c r="V118" s="180">
        <f t="shared" si="964"/>
        <v>1</v>
      </c>
      <c r="W118" s="264">
        <f t="shared" si="507"/>
        <v>1</v>
      </c>
      <c r="X118" s="257">
        <f t="shared" si="508"/>
        <v>0</v>
      </c>
      <c r="Y118" s="258">
        <f t="shared" si="509"/>
        <v>0</v>
      </c>
      <c r="AB118" s="344"/>
      <c r="AC118" s="345" t="s">
        <v>188</v>
      </c>
      <c r="AD118" s="346"/>
      <c r="AE118" s="347"/>
      <c r="AF118" s="348"/>
      <c r="AG118" s="309"/>
      <c r="AH118" s="264">
        <f t="shared" si="510"/>
        <v>1</v>
      </c>
      <c r="AI118" s="264">
        <f t="shared" si="511"/>
        <v>1</v>
      </c>
      <c r="AJ118" s="264">
        <f t="shared" si="512"/>
        <v>1</v>
      </c>
      <c r="AK118" s="264">
        <f t="shared" si="513"/>
        <v>1</v>
      </c>
      <c r="AL118" s="180">
        <f t="shared" si="965"/>
        <v>0</v>
      </c>
      <c r="AM118" s="180">
        <f t="shared" si="966"/>
        <v>0</v>
      </c>
      <c r="AN118" s="264">
        <f t="shared" si="967"/>
        <v>1</v>
      </c>
      <c r="AO118" s="257">
        <f t="shared" si="515"/>
        <v>0</v>
      </c>
      <c r="AP118" s="258">
        <f t="shared" si="516"/>
        <v>0</v>
      </c>
      <c r="AS118" s="344"/>
      <c r="AT118" s="345" t="s">
        <v>188</v>
      </c>
      <c r="AU118" s="346"/>
      <c r="AV118" s="347"/>
      <c r="AW118" s="348"/>
      <c r="AX118" s="309"/>
      <c r="AY118" s="264">
        <f t="shared" si="517"/>
        <v>1</v>
      </c>
      <c r="AZ118" s="264">
        <f t="shared" si="518"/>
        <v>1</v>
      </c>
      <c r="BA118" s="264">
        <f t="shared" si="519"/>
        <v>1</v>
      </c>
      <c r="BB118" s="264">
        <f t="shared" si="520"/>
        <v>1</v>
      </c>
      <c r="BC118" s="180">
        <f t="shared" si="968"/>
        <v>0</v>
      </c>
      <c r="BD118" s="180">
        <f t="shared" si="969"/>
        <v>0</v>
      </c>
      <c r="BE118" s="264">
        <f t="shared" si="970"/>
        <v>1</v>
      </c>
      <c r="BF118" s="257">
        <f t="shared" si="522"/>
        <v>0</v>
      </c>
      <c r="BG118" s="258">
        <f t="shared" si="523"/>
        <v>0</v>
      </c>
      <c r="BJ118" s="344"/>
      <c r="BK118" s="345" t="s">
        <v>188</v>
      </c>
      <c r="BL118" s="346"/>
      <c r="BM118" s="347"/>
      <c r="BN118" s="348"/>
      <c r="BO118" s="309"/>
      <c r="BP118" s="264">
        <f t="shared" si="524"/>
        <v>1</v>
      </c>
      <c r="BQ118" s="264">
        <f t="shared" si="525"/>
        <v>1</v>
      </c>
      <c r="BR118" s="264">
        <f t="shared" si="526"/>
        <v>1</v>
      </c>
      <c r="BS118" s="264">
        <f t="shared" si="527"/>
        <v>1</v>
      </c>
      <c r="BT118" s="180">
        <f t="shared" si="971"/>
        <v>0</v>
      </c>
      <c r="BU118" s="180">
        <f t="shared" si="972"/>
        <v>0</v>
      </c>
      <c r="BV118" s="264">
        <f t="shared" si="973"/>
        <v>1</v>
      </c>
      <c r="BW118" s="257">
        <f t="shared" si="529"/>
        <v>0</v>
      </c>
      <c r="BX118" s="258">
        <f t="shared" si="530"/>
        <v>0</v>
      </c>
      <c r="CA118" s="344"/>
      <c r="CB118" s="345" t="s">
        <v>188</v>
      </c>
      <c r="CC118" s="346"/>
      <c r="CD118" s="347"/>
      <c r="CE118" s="348"/>
      <c r="CF118" s="309"/>
      <c r="CG118" s="264">
        <f t="shared" si="531"/>
        <v>1</v>
      </c>
      <c r="CH118" s="264">
        <f t="shared" si="532"/>
        <v>1</v>
      </c>
      <c r="CI118" s="264">
        <f t="shared" si="533"/>
        <v>1</v>
      </c>
      <c r="CJ118" s="264">
        <f t="shared" si="534"/>
        <v>1</v>
      </c>
      <c r="CK118" s="180">
        <f t="shared" si="974"/>
        <v>0</v>
      </c>
      <c r="CL118" s="180">
        <f t="shared" si="975"/>
        <v>0</v>
      </c>
      <c r="CM118" s="264">
        <f t="shared" si="976"/>
        <v>1</v>
      </c>
      <c r="CN118" s="257">
        <f t="shared" si="536"/>
        <v>0</v>
      </c>
      <c r="CO118" s="258">
        <f t="shared" si="537"/>
        <v>0</v>
      </c>
      <c r="CR118" s="344"/>
      <c r="CS118" s="345" t="s">
        <v>188</v>
      </c>
      <c r="CT118" s="346"/>
      <c r="CU118" s="347"/>
      <c r="CV118" s="348"/>
      <c r="CW118" s="309"/>
      <c r="CX118" s="264">
        <f t="shared" si="538"/>
        <v>1</v>
      </c>
      <c r="CY118" s="264">
        <f t="shared" si="539"/>
        <v>1</v>
      </c>
      <c r="CZ118" s="264">
        <f t="shared" si="540"/>
        <v>1</v>
      </c>
      <c r="DA118" s="264">
        <f t="shared" si="541"/>
        <v>1</v>
      </c>
      <c r="DB118" s="180">
        <f t="shared" si="977"/>
        <v>0</v>
      </c>
      <c r="DC118" s="180">
        <f t="shared" si="978"/>
        <v>0</v>
      </c>
      <c r="DD118" s="264">
        <f t="shared" si="979"/>
        <v>1</v>
      </c>
      <c r="DE118" s="257">
        <f t="shared" si="543"/>
        <v>0</v>
      </c>
      <c r="DF118" s="258">
        <f t="shared" si="544"/>
        <v>0</v>
      </c>
      <c r="DI118" s="344"/>
      <c r="DJ118" s="345" t="s">
        <v>188</v>
      </c>
      <c r="DK118" s="346"/>
      <c r="DL118" s="347"/>
      <c r="DM118" s="348"/>
      <c r="DN118" s="314"/>
      <c r="DO118" s="264">
        <f t="shared" si="545"/>
        <v>1</v>
      </c>
      <c r="DP118" s="264">
        <f t="shared" si="546"/>
        <v>1</v>
      </c>
      <c r="DQ118" s="264">
        <f t="shared" si="547"/>
        <v>1</v>
      </c>
      <c r="DR118" s="264">
        <f t="shared" si="548"/>
        <v>1</v>
      </c>
      <c r="DS118" s="180">
        <f t="shared" si="980"/>
        <v>0</v>
      </c>
      <c r="DT118" s="180">
        <f t="shared" si="981"/>
        <v>0</v>
      </c>
      <c r="DU118" s="264">
        <f t="shared" si="982"/>
        <v>1</v>
      </c>
      <c r="DV118" s="257">
        <f t="shared" si="550"/>
        <v>0</v>
      </c>
      <c r="DW118" s="258">
        <f t="shared" si="551"/>
        <v>0</v>
      </c>
      <c r="DZ118" s="344"/>
      <c r="EA118" s="345" t="s">
        <v>188</v>
      </c>
      <c r="EB118" s="346"/>
      <c r="EC118" s="347"/>
      <c r="ED118" s="348"/>
      <c r="EE118" s="309"/>
      <c r="EF118" s="264">
        <f t="shared" si="552"/>
        <v>1</v>
      </c>
      <c r="EG118" s="264">
        <f t="shared" si="553"/>
        <v>1</v>
      </c>
      <c r="EH118" s="264">
        <f t="shared" si="554"/>
        <v>1</v>
      </c>
      <c r="EI118" s="264">
        <f t="shared" si="555"/>
        <v>1</v>
      </c>
      <c r="EJ118" s="180">
        <f t="shared" si="983"/>
        <v>0</v>
      </c>
      <c r="EK118" s="180">
        <f t="shared" si="984"/>
        <v>0</v>
      </c>
      <c r="EL118" s="264">
        <f t="shared" si="985"/>
        <v>1</v>
      </c>
      <c r="EM118" s="257">
        <f t="shared" si="557"/>
        <v>0</v>
      </c>
      <c r="EN118" s="258">
        <f t="shared" si="558"/>
        <v>0</v>
      </c>
      <c r="EQ118" s="344"/>
      <c r="ER118" s="345" t="s">
        <v>188</v>
      </c>
      <c r="ES118" s="346"/>
      <c r="ET118" s="347"/>
      <c r="EU118" s="348"/>
      <c r="EV118" s="309"/>
      <c r="EW118" s="264">
        <f t="shared" si="559"/>
        <v>1</v>
      </c>
      <c r="EX118" s="264">
        <f t="shared" si="560"/>
        <v>1</v>
      </c>
      <c r="EY118" s="264">
        <f t="shared" si="561"/>
        <v>1</v>
      </c>
      <c r="EZ118" s="264">
        <f t="shared" si="562"/>
        <v>1</v>
      </c>
      <c r="FA118" s="180">
        <f t="shared" si="986"/>
        <v>0</v>
      </c>
      <c r="FB118" s="180">
        <f t="shared" si="987"/>
        <v>0</v>
      </c>
      <c r="FC118" s="264">
        <f t="shared" si="988"/>
        <v>1</v>
      </c>
      <c r="FD118" s="257">
        <f t="shared" si="564"/>
        <v>0</v>
      </c>
      <c r="FE118" s="258">
        <f t="shared" si="565"/>
        <v>0</v>
      </c>
      <c r="FH118" s="344"/>
      <c r="FI118" s="345" t="s">
        <v>188</v>
      </c>
      <c r="FJ118" s="346"/>
      <c r="FK118" s="347"/>
      <c r="FL118" s="348"/>
      <c r="FM118" s="309"/>
      <c r="FN118" s="264">
        <f t="shared" si="566"/>
        <v>1</v>
      </c>
      <c r="FO118" s="264">
        <f t="shared" si="567"/>
        <v>1</v>
      </c>
      <c r="FP118" s="264">
        <f t="shared" si="568"/>
        <v>1</v>
      </c>
      <c r="FQ118" s="264">
        <f t="shared" si="569"/>
        <v>1</v>
      </c>
      <c r="FR118" s="180">
        <f t="shared" si="989"/>
        <v>0</v>
      </c>
      <c r="FS118" s="180">
        <f t="shared" si="990"/>
        <v>0</v>
      </c>
      <c r="FT118" s="264">
        <f t="shared" si="991"/>
        <v>1</v>
      </c>
      <c r="FU118" s="257">
        <f t="shared" si="571"/>
        <v>0</v>
      </c>
      <c r="FV118" s="258">
        <f t="shared" si="572"/>
        <v>0</v>
      </c>
      <c r="FY118" s="344"/>
      <c r="FZ118" s="345" t="s">
        <v>188</v>
      </c>
      <c r="GA118" s="346"/>
      <c r="GB118" s="347"/>
      <c r="GC118" s="348"/>
      <c r="GD118" s="309"/>
      <c r="GE118" s="264">
        <f t="shared" si="573"/>
        <v>1</v>
      </c>
      <c r="GF118" s="264">
        <f t="shared" si="574"/>
        <v>1</v>
      </c>
      <c r="GG118" s="264">
        <f t="shared" si="575"/>
        <v>1</v>
      </c>
      <c r="GH118" s="264">
        <f t="shared" si="576"/>
        <v>1</v>
      </c>
      <c r="GI118" s="180">
        <f t="shared" si="992"/>
        <v>0</v>
      </c>
      <c r="GJ118" s="180">
        <f t="shared" si="993"/>
        <v>0</v>
      </c>
      <c r="GK118" s="264">
        <f t="shared" si="994"/>
        <v>1</v>
      </c>
      <c r="GL118" s="257">
        <f t="shared" si="578"/>
        <v>0</v>
      </c>
      <c r="GM118" s="258">
        <f t="shared" si="579"/>
        <v>0</v>
      </c>
      <c r="GP118" s="344"/>
      <c r="GQ118" s="345" t="s">
        <v>188</v>
      </c>
      <c r="GR118" s="346"/>
      <c r="GS118" s="347"/>
      <c r="GT118" s="348"/>
      <c r="GU118" s="309"/>
      <c r="GV118" s="264">
        <f t="shared" si="580"/>
        <v>1</v>
      </c>
      <c r="GW118" s="264">
        <f t="shared" si="581"/>
        <v>1</v>
      </c>
      <c r="GX118" s="264">
        <f t="shared" si="582"/>
        <v>1</v>
      </c>
      <c r="GY118" s="264">
        <f t="shared" si="583"/>
        <v>1</v>
      </c>
      <c r="GZ118" s="180">
        <f t="shared" si="995"/>
        <v>0</v>
      </c>
      <c r="HA118" s="180">
        <f t="shared" si="996"/>
        <v>0</v>
      </c>
      <c r="HB118" s="264">
        <f t="shared" si="997"/>
        <v>1</v>
      </c>
      <c r="HC118" s="257">
        <f t="shared" si="585"/>
        <v>0</v>
      </c>
      <c r="HD118" s="258">
        <f t="shared" si="586"/>
        <v>0</v>
      </c>
      <c r="HG118" s="344"/>
      <c r="HH118" s="345" t="s">
        <v>188</v>
      </c>
      <c r="HI118" s="346"/>
      <c r="HJ118" s="347"/>
      <c r="HK118" s="348"/>
      <c r="HL118" s="309"/>
      <c r="HM118" s="264">
        <f t="shared" si="587"/>
        <v>1</v>
      </c>
      <c r="HN118" s="264">
        <f t="shared" si="588"/>
        <v>1</v>
      </c>
      <c r="HO118" s="264">
        <f t="shared" si="589"/>
        <v>1</v>
      </c>
      <c r="HP118" s="264">
        <f t="shared" si="590"/>
        <v>1</v>
      </c>
      <c r="HQ118" s="180">
        <f t="shared" si="998"/>
        <v>0</v>
      </c>
      <c r="HR118" s="180">
        <f t="shared" si="999"/>
        <v>0</v>
      </c>
      <c r="HS118" s="264">
        <f t="shared" si="1000"/>
        <v>1</v>
      </c>
      <c r="HT118" s="257">
        <f t="shared" si="592"/>
        <v>0</v>
      </c>
      <c r="HU118" s="258">
        <f t="shared" si="593"/>
        <v>0</v>
      </c>
    </row>
    <row r="119" spans="3:229" ht="36.75" customHeight="1" outlineLevel="2">
      <c r="C119" s="344" t="s">
        <v>458</v>
      </c>
      <c r="D119" s="345" t="s">
        <v>459</v>
      </c>
      <c r="E119" s="346" t="s">
        <v>168</v>
      </c>
      <c r="F119" s="347">
        <v>200</v>
      </c>
      <c r="G119" s="308">
        <v>0</v>
      </c>
      <c r="H119" s="309">
        <f t="shared" ref="H119:H124" si="1001">+ROUND(F119*G119,0)</f>
        <v>0</v>
      </c>
      <c r="K119" s="344" t="s">
        <v>458</v>
      </c>
      <c r="L119" s="345" t="s">
        <v>459</v>
      </c>
      <c r="M119" s="346" t="s">
        <v>168</v>
      </c>
      <c r="N119" s="347">
        <v>200</v>
      </c>
      <c r="O119" s="308">
        <v>19600</v>
      </c>
      <c r="P119" s="310">
        <f t="shared" ref="P119:P124" si="1002">+ROUND(N119*O119,0)</f>
        <v>3920000</v>
      </c>
      <c r="Q119" s="180">
        <f t="shared" si="504"/>
        <v>1</v>
      </c>
      <c r="R119" s="180">
        <f t="shared" si="505"/>
        <v>1</v>
      </c>
      <c r="S119" s="180">
        <f t="shared" si="506"/>
        <v>1</v>
      </c>
      <c r="T119" s="180">
        <f t="shared" si="506"/>
        <v>1</v>
      </c>
      <c r="U119" s="264">
        <f t="shared" si="608"/>
        <v>1</v>
      </c>
      <c r="V119" s="264">
        <f t="shared" si="609"/>
        <v>1</v>
      </c>
      <c r="W119" s="264">
        <f t="shared" si="507"/>
        <v>1</v>
      </c>
      <c r="X119" s="257">
        <f t="shared" si="508"/>
        <v>3920000</v>
      </c>
      <c r="Y119" s="258">
        <f t="shared" si="509"/>
        <v>0</v>
      </c>
      <c r="AB119" s="344" t="s">
        <v>458</v>
      </c>
      <c r="AC119" s="345" t="s">
        <v>459</v>
      </c>
      <c r="AD119" s="346" t="s">
        <v>168</v>
      </c>
      <c r="AE119" s="347">
        <v>200</v>
      </c>
      <c r="AF119" s="308">
        <v>10000</v>
      </c>
      <c r="AG119" s="309">
        <f t="shared" ref="AG119:AG124" si="1003">+ROUND(AE119*AF119,0)</f>
        <v>2000000</v>
      </c>
      <c r="AH119" s="264">
        <f t="shared" si="510"/>
        <v>1</v>
      </c>
      <c r="AI119" s="264">
        <f t="shared" si="511"/>
        <v>1</v>
      </c>
      <c r="AJ119" s="264">
        <f t="shared" si="512"/>
        <v>1</v>
      </c>
      <c r="AK119" s="264">
        <f t="shared" si="513"/>
        <v>1</v>
      </c>
      <c r="AL119" s="264">
        <f t="shared" ref="AL119:AL124" si="1004">IF(AF119&lt;=0,0,1)</f>
        <v>1</v>
      </c>
      <c r="AM119" s="264">
        <f t="shared" ref="AM119:AM124" si="1005">IF(AG119&lt;=0,0,1)</f>
        <v>1</v>
      </c>
      <c r="AN119" s="264">
        <f t="shared" si="613"/>
        <v>1</v>
      </c>
      <c r="AO119" s="257">
        <f t="shared" si="515"/>
        <v>2000000</v>
      </c>
      <c r="AP119" s="258">
        <f t="shared" si="516"/>
        <v>0</v>
      </c>
      <c r="AS119" s="344" t="s">
        <v>458</v>
      </c>
      <c r="AT119" s="345" t="s">
        <v>459</v>
      </c>
      <c r="AU119" s="346" t="s">
        <v>168</v>
      </c>
      <c r="AV119" s="347">
        <v>200</v>
      </c>
      <c r="AW119" s="308">
        <v>25000</v>
      </c>
      <c r="AX119" s="309">
        <f t="shared" ref="AX119:AX124" si="1006">+ROUND(AV119*AW119,0)</f>
        <v>5000000</v>
      </c>
      <c r="AY119" s="264">
        <f t="shared" si="517"/>
        <v>1</v>
      </c>
      <c r="AZ119" s="264">
        <f t="shared" si="518"/>
        <v>1</v>
      </c>
      <c r="BA119" s="264">
        <f t="shared" si="519"/>
        <v>1</v>
      </c>
      <c r="BB119" s="264">
        <f t="shared" si="520"/>
        <v>1</v>
      </c>
      <c r="BC119" s="264">
        <f t="shared" ref="BC119:BC124" si="1007">IF(AW119&lt;=0,0,1)</f>
        <v>1</v>
      </c>
      <c r="BD119" s="264">
        <f t="shared" ref="BD119:BD124" si="1008">IF(AX119&lt;=0,0,1)</f>
        <v>1</v>
      </c>
      <c r="BE119" s="264">
        <f t="shared" si="617"/>
        <v>1</v>
      </c>
      <c r="BF119" s="257">
        <f t="shared" si="522"/>
        <v>5000000</v>
      </c>
      <c r="BG119" s="258">
        <f t="shared" si="523"/>
        <v>0</v>
      </c>
      <c r="BJ119" s="344" t="s">
        <v>458</v>
      </c>
      <c r="BK119" s="345" t="s">
        <v>459</v>
      </c>
      <c r="BL119" s="346" t="s">
        <v>168</v>
      </c>
      <c r="BM119" s="347">
        <v>200</v>
      </c>
      <c r="BN119" s="308">
        <v>19553</v>
      </c>
      <c r="BO119" s="309">
        <f t="shared" ref="BO119:BO124" si="1009">+ROUND(BM119*BN119,0)</f>
        <v>3910600</v>
      </c>
      <c r="BP119" s="264">
        <f t="shared" si="524"/>
        <v>1</v>
      </c>
      <c r="BQ119" s="264">
        <f t="shared" si="525"/>
        <v>1</v>
      </c>
      <c r="BR119" s="264">
        <f t="shared" si="526"/>
        <v>1</v>
      </c>
      <c r="BS119" s="264">
        <f t="shared" si="527"/>
        <v>1</v>
      </c>
      <c r="BT119" s="264">
        <f t="shared" ref="BT119:BT124" si="1010">IF(BN119&lt;=0,0,1)</f>
        <v>1</v>
      </c>
      <c r="BU119" s="264">
        <f t="shared" ref="BU119:BU124" si="1011">IF(BO119&lt;=0,0,1)</f>
        <v>1</v>
      </c>
      <c r="BV119" s="264">
        <f t="shared" ref="BV119:BV124" si="1012">PRODUCT(BP119:BU119)</f>
        <v>1</v>
      </c>
      <c r="BW119" s="257">
        <f t="shared" si="529"/>
        <v>3910600</v>
      </c>
      <c r="BX119" s="258">
        <f t="shared" si="530"/>
        <v>0</v>
      </c>
      <c r="CA119" s="344" t="s">
        <v>458</v>
      </c>
      <c r="CB119" s="345" t="s">
        <v>459</v>
      </c>
      <c r="CC119" s="346" t="s">
        <v>168</v>
      </c>
      <c r="CD119" s="347">
        <v>200</v>
      </c>
      <c r="CE119" s="308">
        <v>20619</v>
      </c>
      <c r="CF119" s="309">
        <f t="shared" ref="CF119:CF124" si="1013">+ROUND(CD119*CE119,0)</f>
        <v>4123800</v>
      </c>
      <c r="CG119" s="264">
        <f t="shared" si="531"/>
        <v>1</v>
      </c>
      <c r="CH119" s="264">
        <f t="shared" si="532"/>
        <v>1</v>
      </c>
      <c r="CI119" s="264">
        <f t="shared" si="533"/>
        <v>1</v>
      </c>
      <c r="CJ119" s="264">
        <f t="shared" si="534"/>
        <v>1</v>
      </c>
      <c r="CK119" s="264">
        <f t="shared" ref="CK119:CK124" si="1014">IF(CE119&lt;=0,0,1)</f>
        <v>1</v>
      </c>
      <c r="CL119" s="264">
        <f t="shared" ref="CL119:CL124" si="1015">IF(CF119&lt;=0,0,1)</f>
        <v>1</v>
      </c>
      <c r="CM119" s="264">
        <f t="shared" ref="CM119:CM124" si="1016">PRODUCT(CG119:CL119)</f>
        <v>1</v>
      </c>
      <c r="CN119" s="257">
        <f t="shared" si="536"/>
        <v>4123800</v>
      </c>
      <c r="CO119" s="258">
        <f t="shared" si="537"/>
        <v>0</v>
      </c>
      <c r="CR119" s="344" t="s">
        <v>458</v>
      </c>
      <c r="CS119" s="345" t="s">
        <v>459</v>
      </c>
      <c r="CT119" s="346" t="s">
        <v>168</v>
      </c>
      <c r="CU119" s="347">
        <v>200</v>
      </c>
      <c r="CV119" s="308">
        <v>34500</v>
      </c>
      <c r="CW119" s="309">
        <f t="shared" ref="CW119:CW124" si="1017">+ROUND(CU119*CV119,0)</f>
        <v>6900000</v>
      </c>
      <c r="CX119" s="264">
        <f t="shared" si="538"/>
        <v>1</v>
      </c>
      <c r="CY119" s="264">
        <f t="shared" si="539"/>
        <v>1</v>
      </c>
      <c r="CZ119" s="264">
        <f t="shared" si="540"/>
        <v>1</v>
      </c>
      <c r="DA119" s="264">
        <f t="shared" si="541"/>
        <v>1</v>
      </c>
      <c r="DB119" s="264">
        <f t="shared" ref="DB119:DB124" si="1018">IF(CV119&lt;=0,0,1)</f>
        <v>1</v>
      </c>
      <c r="DC119" s="264">
        <f t="shared" ref="DC119:DC124" si="1019">IF(CW119&lt;=0,0,1)</f>
        <v>1</v>
      </c>
      <c r="DD119" s="264">
        <f t="shared" ref="DD119:DD124" si="1020">PRODUCT(CX119:DC119)</f>
        <v>1</v>
      </c>
      <c r="DE119" s="257">
        <f t="shared" si="543"/>
        <v>6900000</v>
      </c>
      <c r="DF119" s="258">
        <f t="shared" si="544"/>
        <v>0</v>
      </c>
      <c r="DI119" s="344" t="s">
        <v>458</v>
      </c>
      <c r="DJ119" s="345" t="s">
        <v>459</v>
      </c>
      <c r="DK119" s="346" t="s">
        <v>168</v>
      </c>
      <c r="DL119" s="347">
        <v>200</v>
      </c>
      <c r="DM119" s="313">
        <v>35100</v>
      </c>
      <c r="DN119" s="314">
        <f t="shared" ref="DN119:DN124" si="1021">+ROUND(DL119*DM119,0)</f>
        <v>7020000</v>
      </c>
      <c r="DO119" s="264">
        <f t="shared" si="545"/>
        <v>1</v>
      </c>
      <c r="DP119" s="264">
        <f t="shared" si="546"/>
        <v>1</v>
      </c>
      <c r="DQ119" s="264">
        <f t="shared" si="547"/>
        <v>1</v>
      </c>
      <c r="DR119" s="264">
        <f t="shared" si="548"/>
        <v>1</v>
      </c>
      <c r="DS119" s="264">
        <f t="shared" ref="DS119:DS124" si="1022">IF(DM119&lt;=0,0,1)</f>
        <v>1</v>
      </c>
      <c r="DT119" s="264">
        <f t="shared" ref="DT119:DT124" si="1023">IF(DN119&lt;=0,0,1)</f>
        <v>1</v>
      </c>
      <c r="DU119" s="264">
        <f t="shared" ref="DU119:DU124" si="1024">PRODUCT(DO119:DT119)</f>
        <v>1</v>
      </c>
      <c r="DV119" s="257">
        <f t="shared" si="550"/>
        <v>7020000</v>
      </c>
      <c r="DW119" s="258">
        <f t="shared" si="551"/>
        <v>0</v>
      </c>
      <c r="DZ119" s="344" t="s">
        <v>458</v>
      </c>
      <c r="EA119" s="345" t="s">
        <v>459</v>
      </c>
      <c r="EB119" s="346" t="s">
        <v>168</v>
      </c>
      <c r="EC119" s="347">
        <v>200</v>
      </c>
      <c r="ED119" s="308">
        <v>12000</v>
      </c>
      <c r="EE119" s="309">
        <f t="shared" ref="EE119:EE124" si="1025">+ROUND(EC119*ED119,0)</f>
        <v>2400000</v>
      </c>
      <c r="EF119" s="264">
        <f t="shared" si="552"/>
        <v>1</v>
      </c>
      <c r="EG119" s="264">
        <f t="shared" si="553"/>
        <v>1</v>
      </c>
      <c r="EH119" s="264">
        <f t="shared" si="554"/>
        <v>1</v>
      </c>
      <c r="EI119" s="264">
        <f t="shared" si="555"/>
        <v>1</v>
      </c>
      <c r="EJ119" s="264">
        <f t="shared" ref="EJ119:EJ124" si="1026">IF(ED119&lt;=0,0,1)</f>
        <v>1</v>
      </c>
      <c r="EK119" s="264">
        <f t="shared" ref="EK119:EK124" si="1027">IF(EE119&lt;=0,0,1)</f>
        <v>1</v>
      </c>
      <c r="EL119" s="264">
        <f t="shared" ref="EL119:EL124" si="1028">PRODUCT(EF119:EK119)</f>
        <v>1</v>
      </c>
      <c r="EM119" s="257">
        <f t="shared" si="557"/>
        <v>2400000</v>
      </c>
      <c r="EN119" s="258">
        <f t="shared" si="558"/>
        <v>0</v>
      </c>
      <c r="EQ119" s="344" t="s">
        <v>458</v>
      </c>
      <c r="ER119" s="345" t="s">
        <v>459</v>
      </c>
      <c r="ES119" s="346" t="s">
        <v>168</v>
      </c>
      <c r="ET119" s="347">
        <v>200</v>
      </c>
      <c r="EU119" s="308">
        <v>27000</v>
      </c>
      <c r="EV119" s="309">
        <f t="shared" ref="EV119:EV124" si="1029">+ROUND(ET119*EU119,0)</f>
        <v>5400000</v>
      </c>
      <c r="EW119" s="264">
        <f t="shared" si="559"/>
        <v>1</v>
      </c>
      <c r="EX119" s="264">
        <f t="shared" si="560"/>
        <v>1</v>
      </c>
      <c r="EY119" s="264">
        <f t="shared" si="561"/>
        <v>1</v>
      </c>
      <c r="EZ119" s="264">
        <f t="shared" si="562"/>
        <v>1</v>
      </c>
      <c r="FA119" s="264">
        <f t="shared" ref="FA119:FA124" si="1030">IF(EU119&lt;=0,0,1)</f>
        <v>1</v>
      </c>
      <c r="FB119" s="264">
        <f t="shared" ref="FB119:FB124" si="1031">IF(EV119&lt;=0,0,1)</f>
        <v>1</v>
      </c>
      <c r="FC119" s="264">
        <f t="shared" ref="FC119:FC124" si="1032">PRODUCT(EW119:FB119)</f>
        <v>1</v>
      </c>
      <c r="FD119" s="257">
        <f t="shared" si="564"/>
        <v>5400000</v>
      </c>
      <c r="FE119" s="258">
        <f t="shared" si="565"/>
        <v>0</v>
      </c>
      <c r="FH119" s="344" t="s">
        <v>458</v>
      </c>
      <c r="FI119" s="345" t="s">
        <v>459</v>
      </c>
      <c r="FJ119" s="346" t="s">
        <v>168</v>
      </c>
      <c r="FK119" s="347">
        <v>200</v>
      </c>
      <c r="FL119" s="308">
        <v>28000</v>
      </c>
      <c r="FM119" s="309">
        <f t="shared" ref="FM119:FM124" si="1033">+ROUND(FK119*FL119,0)</f>
        <v>5600000</v>
      </c>
      <c r="FN119" s="264">
        <f t="shared" si="566"/>
        <v>1</v>
      </c>
      <c r="FO119" s="264">
        <f t="shared" si="567"/>
        <v>1</v>
      </c>
      <c r="FP119" s="264">
        <f t="shared" si="568"/>
        <v>1</v>
      </c>
      <c r="FQ119" s="264">
        <f t="shared" si="569"/>
        <v>1</v>
      </c>
      <c r="FR119" s="264">
        <f t="shared" ref="FR119:FR124" si="1034">IF(FL119&lt;=0,0,1)</f>
        <v>1</v>
      </c>
      <c r="FS119" s="264">
        <f t="shared" ref="FS119:FS124" si="1035">IF(FM119&lt;=0,0,1)</f>
        <v>1</v>
      </c>
      <c r="FT119" s="264">
        <f t="shared" ref="FT119:FT124" si="1036">PRODUCT(FN119:FS119)</f>
        <v>1</v>
      </c>
      <c r="FU119" s="257">
        <f t="shared" si="571"/>
        <v>5600000</v>
      </c>
      <c r="FV119" s="258">
        <f t="shared" si="572"/>
        <v>0</v>
      </c>
      <c r="FY119" s="344" t="s">
        <v>458</v>
      </c>
      <c r="FZ119" s="345" t="s">
        <v>459</v>
      </c>
      <c r="GA119" s="346" t="s">
        <v>168</v>
      </c>
      <c r="GB119" s="347">
        <v>200</v>
      </c>
      <c r="GC119" s="308">
        <v>24238</v>
      </c>
      <c r="GD119" s="309">
        <f t="shared" ref="GD119:GD124" si="1037">+ROUND(GB119*GC119,0)</f>
        <v>4847600</v>
      </c>
      <c r="GE119" s="264">
        <f t="shared" si="573"/>
        <v>1</v>
      </c>
      <c r="GF119" s="264">
        <f t="shared" si="574"/>
        <v>1</v>
      </c>
      <c r="GG119" s="264">
        <f t="shared" si="575"/>
        <v>1</v>
      </c>
      <c r="GH119" s="264">
        <f t="shared" si="576"/>
        <v>1</v>
      </c>
      <c r="GI119" s="264">
        <f t="shared" ref="GI119:GI124" si="1038">IF(GC119&lt;=0,0,1)</f>
        <v>1</v>
      </c>
      <c r="GJ119" s="264">
        <f t="shared" ref="GJ119:GJ124" si="1039">IF(GD119&lt;=0,0,1)</f>
        <v>1</v>
      </c>
      <c r="GK119" s="264">
        <f t="shared" ref="GK119:GK124" si="1040">PRODUCT(GE119:GJ119)</f>
        <v>1</v>
      </c>
      <c r="GL119" s="257">
        <f t="shared" si="578"/>
        <v>4847600</v>
      </c>
      <c r="GM119" s="258">
        <f t="shared" si="579"/>
        <v>0</v>
      </c>
      <c r="GP119" s="344" t="s">
        <v>458</v>
      </c>
      <c r="GQ119" s="345" t="s">
        <v>459</v>
      </c>
      <c r="GR119" s="346" t="s">
        <v>168</v>
      </c>
      <c r="GS119" s="347">
        <v>200</v>
      </c>
      <c r="GT119" s="308">
        <v>27500</v>
      </c>
      <c r="GU119" s="309">
        <f t="shared" ref="GU119:GU124" si="1041">+ROUND(GS119*GT119,0)</f>
        <v>5500000</v>
      </c>
      <c r="GV119" s="264">
        <f t="shared" si="580"/>
        <v>1</v>
      </c>
      <c r="GW119" s="264">
        <f t="shared" si="581"/>
        <v>1</v>
      </c>
      <c r="GX119" s="264">
        <f t="shared" si="582"/>
        <v>1</v>
      </c>
      <c r="GY119" s="264">
        <f t="shared" si="583"/>
        <v>1</v>
      </c>
      <c r="GZ119" s="264">
        <f t="shared" ref="GZ119:GZ124" si="1042">IF(GT119&lt;=0,0,1)</f>
        <v>1</v>
      </c>
      <c r="HA119" s="264">
        <f t="shared" ref="HA119:HA124" si="1043">IF(GU119&lt;=0,0,1)</f>
        <v>1</v>
      </c>
      <c r="HB119" s="264">
        <f t="shared" ref="HB119:HB124" si="1044">PRODUCT(GV119:HA119)</f>
        <v>1</v>
      </c>
      <c r="HC119" s="257">
        <f t="shared" si="585"/>
        <v>5500000</v>
      </c>
      <c r="HD119" s="258">
        <f t="shared" si="586"/>
        <v>0</v>
      </c>
      <c r="HG119" s="344" t="s">
        <v>458</v>
      </c>
      <c r="HH119" s="345" t="s">
        <v>459</v>
      </c>
      <c r="HI119" s="346" t="s">
        <v>168</v>
      </c>
      <c r="HJ119" s="347">
        <v>200</v>
      </c>
      <c r="HK119" s="308">
        <v>10058</v>
      </c>
      <c r="HL119" s="309">
        <f t="shared" ref="HL119:HL124" si="1045">+ROUND(HJ119*HK119,0)</f>
        <v>2011600</v>
      </c>
      <c r="HM119" s="264">
        <f t="shared" si="587"/>
        <v>1</v>
      </c>
      <c r="HN119" s="264">
        <f t="shared" si="588"/>
        <v>1</v>
      </c>
      <c r="HO119" s="264">
        <f t="shared" si="589"/>
        <v>1</v>
      </c>
      <c r="HP119" s="264">
        <f t="shared" si="590"/>
        <v>1</v>
      </c>
      <c r="HQ119" s="264">
        <f t="shared" ref="HQ119:HQ124" si="1046">IF(HK119&lt;=0,0,1)</f>
        <v>1</v>
      </c>
      <c r="HR119" s="264">
        <f t="shared" ref="HR119:HR124" si="1047">IF(HL119&lt;=0,0,1)</f>
        <v>1</v>
      </c>
      <c r="HS119" s="264">
        <f t="shared" ref="HS119:HS124" si="1048">PRODUCT(HM119:HR119)</f>
        <v>1</v>
      </c>
      <c r="HT119" s="257">
        <f t="shared" si="592"/>
        <v>2011600</v>
      </c>
      <c r="HU119" s="258">
        <f t="shared" si="593"/>
        <v>0</v>
      </c>
    </row>
    <row r="120" spans="3:229" ht="36.75" customHeight="1" outlineLevel="2">
      <c r="C120" s="344" t="s">
        <v>460</v>
      </c>
      <c r="D120" s="345" t="s">
        <v>461</v>
      </c>
      <c r="E120" s="346" t="s">
        <v>168</v>
      </c>
      <c r="F120" s="347">
        <v>60</v>
      </c>
      <c r="G120" s="308">
        <v>0</v>
      </c>
      <c r="H120" s="309">
        <f t="shared" si="1001"/>
        <v>0</v>
      </c>
      <c r="K120" s="344" t="s">
        <v>460</v>
      </c>
      <c r="L120" s="345" t="s">
        <v>461</v>
      </c>
      <c r="M120" s="346" t="s">
        <v>168</v>
      </c>
      <c r="N120" s="347">
        <v>60</v>
      </c>
      <c r="O120" s="308">
        <v>12700</v>
      </c>
      <c r="P120" s="310">
        <f t="shared" si="1002"/>
        <v>762000</v>
      </c>
      <c r="Q120" s="180">
        <f t="shared" si="504"/>
        <v>1</v>
      </c>
      <c r="R120" s="180">
        <f t="shared" si="505"/>
        <v>1</v>
      </c>
      <c r="S120" s="180">
        <f t="shared" si="506"/>
        <v>1</v>
      </c>
      <c r="T120" s="180">
        <f t="shared" si="506"/>
        <v>1</v>
      </c>
      <c r="U120" s="264">
        <f t="shared" si="608"/>
        <v>1</v>
      </c>
      <c r="V120" s="264">
        <f t="shared" si="609"/>
        <v>1</v>
      </c>
      <c r="W120" s="264">
        <f t="shared" si="507"/>
        <v>1</v>
      </c>
      <c r="X120" s="257">
        <f t="shared" si="508"/>
        <v>762000</v>
      </c>
      <c r="Y120" s="258">
        <f t="shared" si="509"/>
        <v>0</v>
      </c>
      <c r="AB120" s="344" t="s">
        <v>460</v>
      </c>
      <c r="AC120" s="345" t="s">
        <v>461</v>
      </c>
      <c r="AD120" s="346" t="s">
        <v>168</v>
      </c>
      <c r="AE120" s="347">
        <v>60</v>
      </c>
      <c r="AF120" s="308">
        <v>8500</v>
      </c>
      <c r="AG120" s="309">
        <f t="shared" si="1003"/>
        <v>510000</v>
      </c>
      <c r="AH120" s="264">
        <f t="shared" si="510"/>
        <v>1</v>
      </c>
      <c r="AI120" s="264">
        <f t="shared" si="511"/>
        <v>1</v>
      </c>
      <c r="AJ120" s="264">
        <f t="shared" si="512"/>
        <v>1</v>
      </c>
      <c r="AK120" s="264">
        <f t="shared" si="513"/>
        <v>1</v>
      </c>
      <c r="AL120" s="264">
        <f t="shared" si="1004"/>
        <v>1</v>
      </c>
      <c r="AM120" s="264">
        <f t="shared" si="1005"/>
        <v>1</v>
      </c>
      <c r="AN120" s="264">
        <f t="shared" si="613"/>
        <v>1</v>
      </c>
      <c r="AO120" s="257">
        <f t="shared" si="515"/>
        <v>510000</v>
      </c>
      <c r="AP120" s="258">
        <f t="shared" si="516"/>
        <v>0</v>
      </c>
      <c r="AS120" s="344" t="s">
        <v>460</v>
      </c>
      <c r="AT120" s="345" t="s">
        <v>461</v>
      </c>
      <c r="AU120" s="346" t="s">
        <v>168</v>
      </c>
      <c r="AV120" s="347">
        <v>60</v>
      </c>
      <c r="AW120" s="308">
        <v>16500</v>
      </c>
      <c r="AX120" s="309">
        <f t="shared" si="1006"/>
        <v>990000</v>
      </c>
      <c r="AY120" s="264">
        <f t="shared" si="517"/>
        <v>1</v>
      </c>
      <c r="AZ120" s="264">
        <f t="shared" si="518"/>
        <v>1</v>
      </c>
      <c r="BA120" s="264">
        <f t="shared" si="519"/>
        <v>1</v>
      </c>
      <c r="BB120" s="264">
        <f t="shared" si="520"/>
        <v>1</v>
      </c>
      <c r="BC120" s="264">
        <f t="shared" si="1007"/>
        <v>1</v>
      </c>
      <c r="BD120" s="264">
        <f t="shared" si="1008"/>
        <v>1</v>
      </c>
      <c r="BE120" s="264">
        <f t="shared" si="617"/>
        <v>1</v>
      </c>
      <c r="BF120" s="257">
        <f t="shared" si="522"/>
        <v>990000</v>
      </c>
      <c r="BG120" s="258">
        <f t="shared" si="523"/>
        <v>0</v>
      </c>
      <c r="BJ120" s="344" t="s">
        <v>460</v>
      </c>
      <c r="BK120" s="345" t="s">
        <v>461</v>
      </c>
      <c r="BL120" s="346" t="s">
        <v>168</v>
      </c>
      <c r="BM120" s="347">
        <v>60</v>
      </c>
      <c r="BN120" s="308">
        <v>12567</v>
      </c>
      <c r="BO120" s="309">
        <f t="shared" si="1009"/>
        <v>754020</v>
      </c>
      <c r="BP120" s="264">
        <f t="shared" si="524"/>
        <v>1</v>
      </c>
      <c r="BQ120" s="264">
        <f t="shared" si="525"/>
        <v>1</v>
      </c>
      <c r="BR120" s="264">
        <f t="shared" si="526"/>
        <v>1</v>
      </c>
      <c r="BS120" s="264">
        <f t="shared" si="527"/>
        <v>1</v>
      </c>
      <c r="BT120" s="264">
        <f t="shared" si="1010"/>
        <v>1</v>
      </c>
      <c r="BU120" s="264">
        <f t="shared" si="1011"/>
        <v>1</v>
      </c>
      <c r="BV120" s="264">
        <f t="shared" si="1012"/>
        <v>1</v>
      </c>
      <c r="BW120" s="257">
        <f t="shared" si="529"/>
        <v>754020</v>
      </c>
      <c r="BX120" s="258">
        <f t="shared" si="530"/>
        <v>0</v>
      </c>
      <c r="CA120" s="344" t="s">
        <v>460</v>
      </c>
      <c r="CB120" s="345" t="s">
        <v>461</v>
      </c>
      <c r="CC120" s="346" t="s">
        <v>168</v>
      </c>
      <c r="CD120" s="347">
        <v>60</v>
      </c>
      <c r="CE120" s="308">
        <v>13035</v>
      </c>
      <c r="CF120" s="309">
        <f t="shared" si="1013"/>
        <v>782100</v>
      </c>
      <c r="CG120" s="264">
        <f t="shared" si="531"/>
        <v>1</v>
      </c>
      <c r="CH120" s="264">
        <f t="shared" si="532"/>
        <v>1</v>
      </c>
      <c r="CI120" s="264">
        <f t="shared" si="533"/>
        <v>1</v>
      </c>
      <c r="CJ120" s="264">
        <f t="shared" si="534"/>
        <v>1</v>
      </c>
      <c r="CK120" s="264">
        <f t="shared" si="1014"/>
        <v>1</v>
      </c>
      <c r="CL120" s="264">
        <f t="shared" si="1015"/>
        <v>1</v>
      </c>
      <c r="CM120" s="264">
        <f t="shared" si="1016"/>
        <v>1</v>
      </c>
      <c r="CN120" s="257">
        <f t="shared" si="536"/>
        <v>782100</v>
      </c>
      <c r="CO120" s="258">
        <f t="shared" si="537"/>
        <v>0</v>
      </c>
      <c r="CR120" s="344" t="s">
        <v>460</v>
      </c>
      <c r="CS120" s="345" t="s">
        <v>461</v>
      </c>
      <c r="CT120" s="346" t="s">
        <v>168</v>
      </c>
      <c r="CU120" s="347">
        <v>60</v>
      </c>
      <c r="CV120" s="308">
        <v>27000</v>
      </c>
      <c r="CW120" s="309">
        <f t="shared" si="1017"/>
        <v>1620000</v>
      </c>
      <c r="CX120" s="264">
        <f t="shared" si="538"/>
        <v>1</v>
      </c>
      <c r="CY120" s="264">
        <f t="shared" si="539"/>
        <v>1</v>
      </c>
      <c r="CZ120" s="264">
        <f t="shared" si="540"/>
        <v>1</v>
      </c>
      <c r="DA120" s="264">
        <f t="shared" si="541"/>
        <v>1</v>
      </c>
      <c r="DB120" s="264">
        <f t="shared" si="1018"/>
        <v>1</v>
      </c>
      <c r="DC120" s="264">
        <f t="shared" si="1019"/>
        <v>1</v>
      </c>
      <c r="DD120" s="264">
        <f t="shared" si="1020"/>
        <v>1</v>
      </c>
      <c r="DE120" s="257">
        <f t="shared" si="543"/>
        <v>1620000</v>
      </c>
      <c r="DF120" s="258">
        <f t="shared" si="544"/>
        <v>0</v>
      </c>
      <c r="DI120" s="344" t="s">
        <v>460</v>
      </c>
      <c r="DJ120" s="345" t="s">
        <v>461</v>
      </c>
      <c r="DK120" s="346" t="s">
        <v>168</v>
      </c>
      <c r="DL120" s="347">
        <v>60</v>
      </c>
      <c r="DM120" s="313">
        <v>20150</v>
      </c>
      <c r="DN120" s="314">
        <f t="shared" si="1021"/>
        <v>1209000</v>
      </c>
      <c r="DO120" s="264">
        <f t="shared" si="545"/>
        <v>1</v>
      </c>
      <c r="DP120" s="264">
        <f t="shared" si="546"/>
        <v>1</v>
      </c>
      <c r="DQ120" s="264">
        <f t="shared" si="547"/>
        <v>1</v>
      </c>
      <c r="DR120" s="264">
        <f t="shared" si="548"/>
        <v>1</v>
      </c>
      <c r="DS120" s="264">
        <f t="shared" si="1022"/>
        <v>1</v>
      </c>
      <c r="DT120" s="264">
        <f t="shared" si="1023"/>
        <v>1</v>
      </c>
      <c r="DU120" s="264">
        <f t="shared" si="1024"/>
        <v>1</v>
      </c>
      <c r="DV120" s="257">
        <f t="shared" si="550"/>
        <v>1209000</v>
      </c>
      <c r="DW120" s="258">
        <f t="shared" si="551"/>
        <v>0</v>
      </c>
      <c r="DZ120" s="344" t="s">
        <v>460</v>
      </c>
      <c r="EA120" s="345" t="s">
        <v>461</v>
      </c>
      <c r="EB120" s="346" t="s">
        <v>168</v>
      </c>
      <c r="EC120" s="347">
        <v>60</v>
      </c>
      <c r="ED120" s="308">
        <v>9000</v>
      </c>
      <c r="EE120" s="309">
        <f t="shared" si="1025"/>
        <v>540000</v>
      </c>
      <c r="EF120" s="264">
        <f t="shared" si="552"/>
        <v>1</v>
      </c>
      <c r="EG120" s="264">
        <f t="shared" si="553"/>
        <v>1</v>
      </c>
      <c r="EH120" s="264">
        <f t="shared" si="554"/>
        <v>1</v>
      </c>
      <c r="EI120" s="264">
        <f t="shared" si="555"/>
        <v>1</v>
      </c>
      <c r="EJ120" s="264">
        <f t="shared" si="1026"/>
        <v>1</v>
      </c>
      <c r="EK120" s="264">
        <f t="shared" si="1027"/>
        <v>1</v>
      </c>
      <c r="EL120" s="264">
        <f t="shared" si="1028"/>
        <v>1</v>
      </c>
      <c r="EM120" s="257">
        <f t="shared" si="557"/>
        <v>540000</v>
      </c>
      <c r="EN120" s="258">
        <f t="shared" si="558"/>
        <v>0</v>
      </c>
      <c r="EQ120" s="344" t="s">
        <v>460</v>
      </c>
      <c r="ER120" s="345" t="s">
        <v>461</v>
      </c>
      <c r="ES120" s="346" t="s">
        <v>168</v>
      </c>
      <c r="ET120" s="347">
        <v>60</v>
      </c>
      <c r="EU120" s="308">
        <v>16900</v>
      </c>
      <c r="EV120" s="309">
        <f t="shared" si="1029"/>
        <v>1014000</v>
      </c>
      <c r="EW120" s="264">
        <f t="shared" si="559"/>
        <v>1</v>
      </c>
      <c r="EX120" s="264">
        <f t="shared" si="560"/>
        <v>1</v>
      </c>
      <c r="EY120" s="264">
        <f t="shared" si="561"/>
        <v>1</v>
      </c>
      <c r="EZ120" s="264">
        <f t="shared" si="562"/>
        <v>1</v>
      </c>
      <c r="FA120" s="264">
        <f t="shared" si="1030"/>
        <v>1</v>
      </c>
      <c r="FB120" s="264">
        <f t="shared" si="1031"/>
        <v>1</v>
      </c>
      <c r="FC120" s="264">
        <f t="shared" si="1032"/>
        <v>1</v>
      </c>
      <c r="FD120" s="257">
        <f t="shared" si="564"/>
        <v>1014000</v>
      </c>
      <c r="FE120" s="258">
        <f t="shared" si="565"/>
        <v>0</v>
      </c>
      <c r="FH120" s="344" t="s">
        <v>460</v>
      </c>
      <c r="FI120" s="345" t="s">
        <v>461</v>
      </c>
      <c r="FJ120" s="346" t="s">
        <v>168</v>
      </c>
      <c r="FK120" s="347">
        <v>60</v>
      </c>
      <c r="FL120" s="308">
        <v>17000</v>
      </c>
      <c r="FM120" s="309">
        <f t="shared" si="1033"/>
        <v>1020000</v>
      </c>
      <c r="FN120" s="264">
        <f t="shared" si="566"/>
        <v>1</v>
      </c>
      <c r="FO120" s="264">
        <f t="shared" si="567"/>
        <v>1</v>
      </c>
      <c r="FP120" s="264">
        <f t="shared" si="568"/>
        <v>1</v>
      </c>
      <c r="FQ120" s="264">
        <f t="shared" si="569"/>
        <v>1</v>
      </c>
      <c r="FR120" s="264">
        <f t="shared" si="1034"/>
        <v>1</v>
      </c>
      <c r="FS120" s="264">
        <f t="shared" si="1035"/>
        <v>1</v>
      </c>
      <c r="FT120" s="264">
        <f t="shared" si="1036"/>
        <v>1</v>
      </c>
      <c r="FU120" s="257">
        <f t="shared" si="571"/>
        <v>1020000</v>
      </c>
      <c r="FV120" s="258">
        <f t="shared" si="572"/>
        <v>0</v>
      </c>
      <c r="FY120" s="344" t="s">
        <v>460</v>
      </c>
      <c r="FZ120" s="345" t="s">
        <v>461</v>
      </c>
      <c r="GA120" s="346" t="s">
        <v>168</v>
      </c>
      <c r="GB120" s="347">
        <v>60</v>
      </c>
      <c r="GC120" s="308">
        <v>14844</v>
      </c>
      <c r="GD120" s="309">
        <f t="shared" si="1037"/>
        <v>890640</v>
      </c>
      <c r="GE120" s="264">
        <f t="shared" si="573"/>
        <v>1</v>
      </c>
      <c r="GF120" s="264">
        <f t="shared" si="574"/>
        <v>1</v>
      </c>
      <c r="GG120" s="264">
        <f t="shared" si="575"/>
        <v>1</v>
      </c>
      <c r="GH120" s="264">
        <f t="shared" si="576"/>
        <v>1</v>
      </c>
      <c r="GI120" s="264">
        <f t="shared" si="1038"/>
        <v>1</v>
      </c>
      <c r="GJ120" s="264">
        <f t="shared" si="1039"/>
        <v>1</v>
      </c>
      <c r="GK120" s="264">
        <f t="shared" si="1040"/>
        <v>1</v>
      </c>
      <c r="GL120" s="257">
        <f t="shared" si="578"/>
        <v>890640</v>
      </c>
      <c r="GM120" s="258">
        <f t="shared" si="579"/>
        <v>0</v>
      </c>
      <c r="GP120" s="344" t="s">
        <v>460</v>
      </c>
      <c r="GQ120" s="345" t="s">
        <v>461</v>
      </c>
      <c r="GR120" s="346" t="s">
        <v>168</v>
      </c>
      <c r="GS120" s="347">
        <v>60</v>
      </c>
      <c r="GT120" s="308">
        <v>16500</v>
      </c>
      <c r="GU120" s="309">
        <f t="shared" si="1041"/>
        <v>990000</v>
      </c>
      <c r="GV120" s="264">
        <f t="shared" si="580"/>
        <v>1</v>
      </c>
      <c r="GW120" s="264">
        <f t="shared" si="581"/>
        <v>1</v>
      </c>
      <c r="GX120" s="264">
        <f t="shared" si="582"/>
        <v>1</v>
      </c>
      <c r="GY120" s="264">
        <f t="shared" si="583"/>
        <v>1</v>
      </c>
      <c r="GZ120" s="264">
        <f t="shared" si="1042"/>
        <v>1</v>
      </c>
      <c r="HA120" s="264">
        <f t="shared" si="1043"/>
        <v>1</v>
      </c>
      <c r="HB120" s="264">
        <f t="shared" si="1044"/>
        <v>1</v>
      </c>
      <c r="HC120" s="257">
        <f t="shared" si="585"/>
        <v>990000</v>
      </c>
      <c r="HD120" s="258">
        <f t="shared" si="586"/>
        <v>0</v>
      </c>
      <c r="HG120" s="344" t="s">
        <v>460</v>
      </c>
      <c r="HH120" s="345" t="s">
        <v>461</v>
      </c>
      <c r="HI120" s="346" t="s">
        <v>168</v>
      </c>
      <c r="HJ120" s="347">
        <v>60</v>
      </c>
      <c r="HK120" s="308">
        <v>11063</v>
      </c>
      <c r="HL120" s="309">
        <f t="shared" si="1045"/>
        <v>663780</v>
      </c>
      <c r="HM120" s="264">
        <f t="shared" si="587"/>
        <v>1</v>
      </c>
      <c r="HN120" s="264">
        <f t="shared" si="588"/>
        <v>1</v>
      </c>
      <c r="HO120" s="264">
        <f t="shared" si="589"/>
        <v>1</v>
      </c>
      <c r="HP120" s="264">
        <f t="shared" si="590"/>
        <v>1</v>
      </c>
      <c r="HQ120" s="264">
        <f t="shared" si="1046"/>
        <v>1</v>
      </c>
      <c r="HR120" s="264">
        <f t="shared" si="1047"/>
        <v>1</v>
      </c>
      <c r="HS120" s="264">
        <f t="shared" si="1048"/>
        <v>1</v>
      </c>
      <c r="HT120" s="257">
        <f t="shared" si="592"/>
        <v>663780</v>
      </c>
      <c r="HU120" s="258">
        <f t="shared" si="593"/>
        <v>0</v>
      </c>
    </row>
    <row r="121" spans="3:229" ht="36.75" customHeight="1" outlineLevel="2">
      <c r="C121" s="344" t="s">
        <v>462</v>
      </c>
      <c r="D121" s="345" t="s">
        <v>463</v>
      </c>
      <c r="E121" s="346" t="s">
        <v>168</v>
      </c>
      <c r="F121" s="347">
        <v>80</v>
      </c>
      <c r="G121" s="308">
        <v>0</v>
      </c>
      <c r="H121" s="309">
        <f t="shared" si="1001"/>
        <v>0</v>
      </c>
      <c r="K121" s="344" t="s">
        <v>462</v>
      </c>
      <c r="L121" s="345" t="s">
        <v>463</v>
      </c>
      <c r="M121" s="346" t="s">
        <v>168</v>
      </c>
      <c r="N121" s="347">
        <v>80</v>
      </c>
      <c r="O121" s="308">
        <v>8700</v>
      </c>
      <c r="P121" s="310">
        <f t="shared" si="1002"/>
        <v>696000</v>
      </c>
      <c r="Q121" s="180">
        <f t="shared" si="504"/>
        <v>1</v>
      </c>
      <c r="R121" s="180">
        <f t="shared" si="505"/>
        <v>1</v>
      </c>
      <c r="S121" s="180">
        <f t="shared" si="506"/>
        <v>1</v>
      </c>
      <c r="T121" s="180">
        <f t="shared" si="506"/>
        <v>1</v>
      </c>
      <c r="U121" s="264">
        <f t="shared" si="608"/>
        <v>1</v>
      </c>
      <c r="V121" s="264">
        <f t="shared" si="609"/>
        <v>1</v>
      </c>
      <c r="W121" s="264">
        <f t="shared" si="507"/>
        <v>1</v>
      </c>
      <c r="X121" s="257">
        <f t="shared" si="508"/>
        <v>696000</v>
      </c>
      <c r="Y121" s="258">
        <f t="shared" si="509"/>
        <v>0</v>
      </c>
      <c r="AB121" s="344" t="s">
        <v>462</v>
      </c>
      <c r="AC121" s="345" t="s">
        <v>463</v>
      </c>
      <c r="AD121" s="346" t="s">
        <v>168</v>
      </c>
      <c r="AE121" s="347">
        <v>80</v>
      </c>
      <c r="AF121" s="308">
        <v>7500</v>
      </c>
      <c r="AG121" s="309">
        <f t="shared" si="1003"/>
        <v>600000</v>
      </c>
      <c r="AH121" s="264">
        <f t="shared" si="510"/>
        <v>1</v>
      </c>
      <c r="AI121" s="264">
        <f t="shared" si="511"/>
        <v>1</v>
      </c>
      <c r="AJ121" s="264">
        <f t="shared" si="512"/>
        <v>1</v>
      </c>
      <c r="AK121" s="264">
        <f t="shared" si="513"/>
        <v>1</v>
      </c>
      <c r="AL121" s="264">
        <f t="shared" si="1004"/>
        <v>1</v>
      </c>
      <c r="AM121" s="264">
        <f t="shared" si="1005"/>
        <v>1</v>
      </c>
      <c r="AN121" s="264">
        <f t="shared" si="613"/>
        <v>1</v>
      </c>
      <c r="AO121" s="257">
        <f t="shared" si="515"/>
        <v>600000</v>
      </c>
      <c r="AP121" s="258">
        <f t="shared" si="516"/>
        <v>0</v>
      </c>
      <c r="AS121" s="344" t="s">
        <v>462</v>
      </c>
      <c r="AT121" s="345" t="s">
        <v>463</v>
      </c>
      <c r="AU121" s="346" t="s">
        <v>168</v>
      </c>
      <c r="AV121" s="347">
        <v>80</v>
      </c>
      <c r="AW121" s="308">
        <v>12800</v>
      </c>
      <c r="AX121" s="309">
        <f t="shared" si="1006"/>
        <v>1024000</v>
      </c>
      <c r="AY121" s="264">
        <f t="shared" si="517"/>
        <v>1</v>
      </c>
      <c r="AZ121" s="264">
        <f t="shared" si="518"/>
        <v>1</v>
      </c>
      <c r="BA121" s="264">
        <f t="shared" si="519"/>
        <v>1</v>
      </c>
      <c r="BB121" s="264">
        <f t="shared" si="520"/>
        <v>1</v>
      </c>
      <c r="BC121" s="264">
        <f t="shared" si="1007"/>
        <v>1</v>
      </c>
      <c r="BD121" s="264">
        <f t="shared" si="1008"/>
        <v>1</v>
      </c>
      <c r="BE121" s="264">
        <f t="shared" si="617"/>
        <v>1</v>
      </c>
      <c r="BF121" s="257">
        <f t="shared" si="522"/>
        <v>1024000</v>
      </c>
      <c r="BG121" s="258">
        <f t="shared" si="523"/>
        <v>0</v>
      </c>
      <c r="BJ121" s="344" t="s">
        <v>462</v>
      </c>
      <c r="BK121" s="345" t="s">
        <v>463</v>
      </c>
      <c r="BL121" s="346" t="s">
        <v>168</v>
      </c>
      <c r="BM121" s="347">
        <v>80</v>
      </c>
      <c r="BN121" s="308">
        <v>8578</v>
      </c>
      <c r="BO121" s="309">
        <f t="shared" si="1009"/>
        <v>686240</v>
      </c>
      <c r="BP121" s="264">
        <f t="shared" si="524"/>
        <v>1</v>
      </c>
      <c r="BQ121" s="264">
        <f t="shared" si="525"/>
        <v>1</v>
      </c>
      <c r="BR121" s="264">
        <f t="shared" si="526"/>
        <v>1</v>
      </c>
      <c r="BS121" s="264">
        <f t="shared" si="527"/>
        <v>1</v>
      </c>
      <c r="BT121" s="264">
        <f t="shared" si="1010"/>
        <v>1</v>
      </c>
      <c r="BU121" s="264">
        <f t="shared" si="1011"/>
        <v>1</v>
      </c>
      <c r="BV121" s="264">
        <f t="shared" si="1012"/>
        <v>1</v>
      </c>
      <c r="BW121" s="257">
        <f t="shared" si="529"/>
        <v>686240</v>
      </c>
      <c r="BX121" s="258">
        <f t="shared" si="530"/>
        <v>0</v>
      </c>
      <c r="CA121" s="344" t="s">
        <v>462</v>
      </c>
      <c r="CB121" s="345" t="s">
        <v>463</v>
      </c>
      <c r="CC121" s="346" t="s">
        <v>168</v>
      </c>
      <c r="CD121" s="347">
        <v>80</v>
      </c>
      <c r="CE121" s="308">
        <v>8473</v>
      </c>
      <c r="CF121" s="309">
        <f t="shared" si="1013"/>
        <v>677840</v>
      </c>
      <c r="CG121" s="264">
        <f t="shared" si="531"/>
        <v>1</v>
      </c>
      <c r="CH121" s="264">
        <f t="shared" si="532"/>
        <v>1</v>
      </c>
      <c r="CI121" s="264">
        <f t="shared" si="533"/>
        <v>1</v>
      </c>
      <c r="CJ121" s="264">
        <f t="shared" si="534"/>
        <v>1</v>
      </c>
      <c r="CK121" s="264">
        <f t="shared" si="1014"/>
        <v>1</v>
      </c>
      <c r="CL121" s="264">
        <f t="shared" si="1015"/>
        <v>1</v>
      </c>
      <c r="CM121" s="264">
        <f t="shared" si="1016"/>
        <v>1</v>
      </c>
      <c r="CN121" s="257">
        <f t="shared" si="536"/>
        <v>677840</v>
      </c>
      <c r="CO121" s="258">
        <f t="shared" si="537"/>
        <v>0</v>
      </c>
      <c r="CR121" s="344" t="s">
        <v>462</v>
      </c>
      <c r="CS121" s="345" t="s">
        <v>463</v>
      </c>
      <c r="CT121" s="346" t="s">
        <v>168</v>
      </c>
      <c r="CU121" s="347">
        <v>80</v>
      </c>
      <c r="CV121" s="308">
        <v>12000</v>
      </c>
      <c r="CW121" s="309">
        <f t="shared" si="1017"/>
        <v>960000</v>
      </c>
      <c r="CX121" s="264">
        <f t="shared" si="538"/>
        <v>1</v>
      </c>
      <c r="CY121" s="264">
        <f t="shared" si="539"/>
        <v>1</v>
      </c>
      <c r="CZ121" s="264">
        <f t="shared" si="540"/>
        <v>1</v>
      </c>
      <c r="DA121" s="264">
        <f t="shared" si="541"/>
        <v>1</v>
      </c>
      <c r="DB121" s="264">
        <f t="shared" si="1018"/>
        <v>1</v>
      </c>
      <c r="DC121" s="264">
        <f t="shared" si="1019"/>
        <v>1</v>
      </c>
      <c r="DD121" s="264">
        <f t="shared" si="1020"/>
        <v>1</v>
      </c>
      <c r="DE121" s="257">
        <f t="shared" si="543"/>
        <v>960000</v>
      </c>
      <c r="DF121" s="258">
        <f t="shared" si="544"/>
        <v>0</v>
      </c>
      <c r="DI121" s="344" t="s">
        <v>462</v>
      </c>
      <c r="DJ121" s="345" t="s">
        <v>463</v>
      </c>
      <c r="DK121" s="346" t="s">
        <v>168</v>
      </c>
      <c r="DL121" s="347">
        <v>80</v>
      </c>
      <c r="DM121" s="313">
        <v>15500</v>
      </c>
      <c r="DN121" s="314">
        <f t="shared" si="1021"/>
        <v>1240000</v>
      </c>
      <c r="DO121" s="264">
        <f t="shared" si="545"/>
        <v>1</v>
      </c>
      <c r="DP121" s="264">
        <f t="shared" si="546"/>
        <v>1</v>
      </c>
      <c r="DQ121" s="264">
        <f t="shared" si="547"/>
        <v>1</v>
      </c>
      <c r="DR121" s="264">
        <f t="shared" si="548"/>
        <v>1</v>
      </c>
      <c r="DS121" s="264">
        <f t="shared" si="1022"/>
        <v>1</v>
      </c>
      <c r="DT121" s="264">
        <f t="shared" si="1023"/>
        <v>1</v>
      </c>
      <c r="DU121" s="264">
        <f t="shared" si="1024"/>
        <v>1</v>
      </c>
      <c r="DV121" s="257">
        <f t="shared" si="550"/>
        <v>1240000</v>
      </c>
      <c r="DW121" s="258">
        <f t="shared" si="551"/>
        <v>0</v>
      </c>
      <c r="DZ121" s="344" t="s">
        <v>462</v>
      </c>
      <c r="EA121" s="345" t="s">
        <v>463</v>
      </c>
      <c r="EB121" s="346" t="s">
        <v>168</v>
      </c>
      <c r="EC121" s="347">
        <v>80</v>
      </c>
      <c r="ED121" s="308">
        <v>6000</v>
      </c>
      <c r="EE121" s="309">
        <f t="shared" si="1025"/>
        <v>480000</v>
      </c>
      <c r="EF121" s="264">
        <f t="shared" si="552"/>
        <v>1</v>
      </c>
      <c r="EG121" s="264">
        <f t="shared" si="553"/>
        <v>1</v>
      </c>
      <c r="EH121" s="264">
        <f t="shared" si="554"/>
        <v>1</v>
      </c>
      <c r="EI121" s="264">
        <f t="shared" si="555"/>
        <v>1</v>
      </c>
      <c r="EJ121" s="264">
        <f t="shared" si="1026"/>
        <v>1</v>
      </c>
      <c r="EK121" s="264">
        <f t="shared" si="1027"/>
        <v>1</v>
      </c>
      <c r="EL121" s="264">
        <f t="shared" si="1028"/>
        <v>1</v>
      </c>
      <c r="EM121" s="257">
        <f t="shared" si="557"/>
        <v>480000</v>
      </c>
      <c r="EN121" s="258">
        <f t="shared" si="558"/>
        <v>0</v>
      </c>
      <c r="EQ121" s="344" t="s">
        <v>462</v>
      </c>
      <c r="ER121" s="345" t="s">
        <v>463</v>
      </c>
      <c r="ES121" s="346" t="s">
        <v>168</v>
      </c>
      <c r="ET121" s="347">
        <v>80</v>
      </c>
      <c r="EU121" s="308">
        <v>12000</v>
      </c>
      <c r="EV121" s="309">
        <f t="shared" si="1029"/>
        <v>960000</v>
      </c>
      <c r="EW121" s="264">
        <f t="shared" si="559"/>
        <v>1</v>
      </c>
      <c r="EX121" s="264">
        <f t="shared" si="560"/>
        <v>1</v>
      </c>
      <c r="EY121" s="264">
        <f t="shared" si="561"/>
        <v>1</v>
      </c>
      <c r="EZ121" s="264">
        <f t="shared" si="562"/>
        <v>1</v>
      </c>
      <c r="FA121" s="264">
        <f t="shared" si="1030"/>
        <v>1</v>
      </c>
      <c r="FB121" s="264">
        <f t="shared" si="1031"/>
        <v>1</v>
      </c>
      <c r="FC121" s="264">
        <f t="shared" si="1032"/>
        <v>1</v>
      </c>
      <c r="FD121" s="257">
        <f t="shared" si="564"/>
        <v>960000</v>
      </c>
      <c r="FE121" s="258">
        <f t="shared" si="565"/>
        <v>0</v>
      </c>
      <c r="FH121" s="344" t="s">
        <v>462</v>
      </c>
      <c r="FI121" s="345" t="s">
        <v>463</v>
      </c>
      <c r="FJ121" s="346" t="s">
        <v>168</v>
      </c>
      <c r="FK121" s="347">
        <v>80</v>
      </c>
      <c r="FL121" s="308">
        <v>11600</v>
      </c>
      <c r="FM121" s="309">
        <f t="shared" si="1033"/>
        <v>928000</v>
      </c>
      <c r="FN121" s="264">
        <f t="shared" si="566"/>
        <v>1</v>
      </c>
      <c r="FO121" s="264">
        <f t="shared" si="567"/>
        <v>1</v>
      </c>
      <c r="FP121" s="264">
        <f t="shared" si="568"/>
        <v>1</v>
      </c>
      <c r="FQ121" s="264">
        <f t="shared" si="569"/>
        <v>1</v>
      </c>
      <c r="FR121" s="264">
        <f t="shared" si="1034"/>
        <v>1</v>
      </c>
      <c r="FS121" s="264">
        <f t="shared" si="1035"/>
        <v>1</v>
      </c>
      <c r="FT121" s="264">
        <f t="shared" si="1036"/>
        <v>1</v>
      </c>
      <c r="FU121" s="257">
        <f t="shared" si="571"/>
        <v>928000</v>
      </c>
      <c r="FV121" s="258">
        <f t="shared" si="572"/>
        <v>0</v>
      </c>
      <c r="FY121" s="344" t="s">
        <v>462</v>
      </c>
      <c r="FZ121" s="345" t="s">
        <v>463</v>
      </c>
      <c r="GA121" s="346" t="s">
        <v>168</v>
      </c>
      <c r="GB121" s="347">
        <v>80</v>
      </c>
      <c r="GC121" s="308">
        <v>9571</v>
      </c>
      <c r="GD121" s="309">
        <f t="shared" si="1037"/>
        <v>765680</v>
      </c>
      <c r="GE121" s="264">
        <f t="shared" si="573"/>
        <v>1</v>
      </c>
      <c r="GF121" s="264">
        <f t="shared" si="574"/>
        <v>1</v>
      </c>
      <c r="GG121" s="264">
        <f t="shared" si="575"/>
        <v>1</v>
      </c>
      <c r="GH121" s="264">
        <f t="shared" si="576"/>
        <v>1</v>
      </c>
      <c r="GI121" s="264">
        <f t="shared" si="1038"/>
        <v>1</v>
      </c>
      <c r="GJ121" s="264">
        <f t="shared" si="1039"/>
        <v>1</v>
      </c>
      <c r="GK121" s="264">
        <f t="shared" si="1040"/>
        <v>1</v>
      </c>
      <c r="GL121" s="257">
        <f t="shared" si="578"/>
        <v>765680</v>
      </c>
      <c r="GM121" s="258">
        <f t="shared" si="579"/>
        <v>0</v>
      </c>
      <c r="GP121" s="344" t="s">
        <v>462</v>
      </c>
      <c r="GQ121" s="345" t="s">
        <v>463</v>
      </c>
      <c r="GR121" s="346" t="s">
        <v>168</v>
      </c>
      <c r="GS121" s="347">
        <v>80</v>
      </c>
      <c r="GT121" s="308">
        <v>11500</v>
      </c>
      <c r="GU121" s="309">
        <f t="shared" si="1041"/>
        <v>920000</v>
      </c>
      <c r="GV121" s="264">
        <f t="shared" si="580"/>
        <v>1</v>
      </c>
      <c r="GW121" s="264">
        <f t="shared" si="581"/>
        <v>1</v>
      </c>
      <c r="GX121" s="264">
        <f t="shared" si="582"/>
        <v>1</v>
      </c>
      <c r="GY121" s="264">
        <f t="shared" si="583"/>
        <v>1</v>
      </c>
      <c r="GZ121" s="264">
        <f t="shared" si="1042"/>
        <v>1</v>
      </c>
      <c r="HA121" s="264">
        <f t="shared" si="1043"/>
        <v>1</v>
      </c>
      <c r="HB121" s="264">
        <f t="shared" si="1044"/>
        <v>1</v>
      </c>
      <c r="HC121" s="257">
        <f t="shared" si="585"/>
        <v>920000</v>
      </c>
      <c r="HD121" s="258">
        <f t="shared" si="586"/>
        <v>0</v>
      </c>
      <c r="HG121" s="344" t="s">
        <v>462</v>
      </c>
      <c r="HH121" s="345" t="s">
        <v>463</v>
      </c>
      <c r="HI121" s="346" t="s">
        <v>168</v>
      </c>
      <c r="HJ121" s="347">
        <v>80</v>
      </c>
      <c r="HK121" s="308">
        <v>12170</v>
      </c>
      <c r="HL121" s="309">
        <f t="shared" si="1045"/>
        <v>973600</v>
      </c>
      <c r="HM121" s="264">
        <f t="shared" si="587"/>
        <v>1</v>
      </c>
      <c r="HN121" s="264">
        <f t="shared" si="588"/>
        <v>1</v>
      </c>
      <c r="HO121" s="264">
        <f t="shared" si="589"/>
        <v>1</v>
      </c>
      <c r="HP121" s="264">
        <f t="shared" si="590"/>
        <v>1</v>
      </c>
      <c r="HQ121" s="264">
        <f t="shared" si="1046"/>
        <v>1</v>
      </c>
      <c r="HR121" s="264">
        <f t="shared" si="1047"/>
        <v>1</v>
      </c>
      <c r="HS121" s="264">
        <f t="shared" si="1048"/>
        <v>1</v>
      </c>
      <c r="HT121" s="257">
        <f t="shared" si="592"/>
        <v>973600</v>
      </c>
      <c r="HU121" s="258">
        <f t="shared" si="593"/>
        <v>0</v>
      </c>
    </row>
    <row r="122" spans="3:229" ht="36.75" customHeight="1" outlineLevel="2">
      <c r="C122" s="344" t="s">
        <v>464</v>
      </c>
      <c r="D122" s="345" t="s">
        <v>465</v>
      </c>
      <c r="E122" s="346" t="s">
        <v>168</v>
      </c>
      <c r="F122" s="347">
        <v>15</v>
      </c>
      <c r="G122" s="308">
        <v>0</v>
      </c>
      <c r="H122" s="309">
        <f t="shared" si="1001"/>
        <v>0</v>
      </c>
      <c r="K122" s="344" t="s">
        <v>464</v>
      </c>
      <c r="L122" s="345" t="s">
        <v>465</v>
      </c>
      <c r="M122" s="346" t="s">
        <v>168</v>
      </c>
      <c r="N122" s="347">
        <v>15</v>
      </c>
      <c r="O122" s="308">
        <v>6400</v>
      </c>
      <c r="P122" s="310">
        <f t="shared" si="1002"/>
        <v>96000</v>
      </c>
      <c r="Q122" s="180">
        <f t="shared" si="504"/>
        <v>1</v>
      </c>
      <c r="R122" s="180">
        <f t="shared" si="505"/>
        <v>1</v>
      </c>
      <c r="S122" s="180">
        <f t="shared" si="506"/>
        <v>1</v>
      </c>
      <c r="T122" s="180">
        <f t="shared" si="506"/>
        <v>1</v>
      </c>
      <c r="U122" s="264">
        <f t="shared" si="608"/>
        <v>1</v>
      </c>
      <c r="V122" s="264">
        <f t="shared" si="609"/>
        <v>1</v>
      </c>
      <c r="W122" s="264">
        <f t="shared" si="507"/>
        <v>1</v>
      </c>
      <c r="X122" s="257">
        <f t="shared" si="508"/>
        <v>96000</v>
      </c>
      <c r="Y122" s="258">
        <f t="shared" si="509"/>
        <v>0</v>
      </c>
      <c r="AB122" s="344" t="s">
        <v>464</v>
      </c>
      <c r="AC122" s="345" t="s">
        <v>465</v>
      </c>
      <c r="AD122" s="346" t="s">
        <v>168</v>
      </c>
      <c r="AE122" s="347">
        <v>15</v>
      </c>
      <c r="AF122" s="308">
        <v>6500</v>
      </c>
      <c r="AG122" s="309">
        <f t="shared" si="1003"/>
        <v>97500</v>
      </c>
      <c r="AH122" s="264">
        <f t="shared" si="510"/>
        <v>1</v>
      </c>
      <c r="AI122" s="264">
        <f t="shared" si="511"/>
        <v>1</v>
      </c>
      <c r="AJ122" s="264">
        <f t="shared" si="512"/>
        <v>1</v>
      </c>
      <c r="AK122" s="264">
        <f t="shared" si="513"/>
        <v>1</v>
      </c>
      <c r="AL122" s="264">
        <f t="shared" si="1004"/>
        <v>1</v>
      </c>
      <c r="AM122" s="264">
        <f t="shared" si="1005"/>
        <v>1</v>
      </c>
      <c r="AN122" s="264">
        <f t="shared" si="613"/>
        <v>1</v>
      </c>
      <c r="AO122" s="257">
        <f t="shared" si="515"/>
        <v>97500</v>
      </c>
      <c r="AP122" s="258">
        <f t="shared" si="516"/>
        <v>0</v>
      </c>
      <c r="AS122" s="344" t="s">
        <v>464</v>
      </c>
      <c r="AT122" s="345" t="s">
        <v>465</v>
      </c>
      <c r="AU122" s="346" t="s">
        <v>168</v>
      </c>
      <c r="AV122" s="347">
        <v>15</v>
      </c>
      <c r="AW122" s="308">
        <v>11000</v>
      </c>
      <c r="AX122" s="309">
        <f t="shared" si="1006"/>
        <v>165000</v>
      </c>
      <c r="AY122" s="264">
        <f t="shared" si="517"/>
        <v>1</v>
      </c>
      <c r="AZ122" s="264">
        <f t="shared" si="518"/>
        <v>1</v>
      </c>
      <c r="BA122" s="264">
        <f t="shared" si="519"/>
        <v>1</v>
      </c>
      <c r="BB122" s="264">
        <f t="shared" si="520"/>
        <v>1</v>
      </c>
      <c r="BC122" s="264">
        <f t="shared" si="1007"/>
        <v>1</v>
      </c>
      <c r="BD122" s="264">
        <f t="shared" si="1008"/>
        <v>1</v>
      </c>
      <c r="BE122" s="264">
        <f t="shared" si="617"/>
        <v>1</v>
      </c>
      <c r="BF122" s="257">
        <f t="shared" si="522"/>
        <v>165000</v>
      </c>
      <c r="BG122" s="258">
        <f t="shared" si="523"/>
        <v>0</v>
      </c>
      <c r="BJ122" s="344" t="s">
        <v>464</v>
      </c>
      <c r="BK122" s="345" t="s">
        <v>465</v>
      </c>
      <c r="BL122" s="346" t="s">
        <v>168</v>
      </c>
      <c r="BM122" s="347">
        <v>15</v>
      </c>
      <c r="BN122" s="308">
        <v>6230</v>
      </c>
      <c r="BO122" s="309">
        <f t="shared" si="1009"/>
        <v>93450</v>
      </c>
      <c r="BP122" s="264">
        <f t="shared" si="524"/>
        <v>1</v>
      </c>
      <c r="BQ122" s="264">
        <f t="shared" si="525"/>
        <v>1</v>
      </c>
      <c r="BR122" s="264">
        <f t="shared" si="526"/>
        <v>1</v>
      </c>
      <c r="BS122" s="264">
        <f t="shared" si="527"/>
        <v>1</v>
      </c>
      <c r="BT122" s="264">
        <f t="shared" si="1010"/>
        <v>1</v>
      </c>
      <c r="BU122" s="264">
        <f t="shared" si="1011"/>
        <v>1</v>
      </c>
      <c r="BV122" s="264">
        <f t="shared" si="1012"/>
        <v>1</v>
      </c>
      <c r="BW122" s="257">
        <f t="shared" si="529"/>
        <v>93450</v>
      </c>
      <c r="BX122" s="258">
        <f t="shared" si="530"/>
        <v>0</v>
      </c>
      <c r="CA122" s="344" t="s">
        <v>464</v>
      </c>
      <c r="CB122" s="345" t="s">
        <v>465</v>
      </c>
      <c r="CC122" s="346" t="s">
        <v>168</v>
      </c>
      <c r="CD122" s="347">
        <v>15</v>
      </c>
      <c r="CE122" s="308">
        <v>5570</v>
      </c>
      <c r="CF122" s="309">
        <f t="shared" si="1013"/>
        <v>83550</v>
      </c>
      <c r="CG122" s="264">
        <f t="shared" si="531"/>
        <v>1</v>
      </c>
      <c r="CH122" s="264">
        <f t="shared" si="532"/>
        <v>1</v>
      </c>
      <c r="CI122" s="264">
        <f t="shared" si="533"/>
        <v>1</v>
      </c>
      <c r="CJ122" s="264">
        <f t="shared" si="534"/>
        <v>1</v>
      </c>
      <c r="CK122" s="264">
        <f t="shared" si="1014"/>
        <v>1</v>
      </c>
      <c r="CL122" s="264">
        <f t="shared" si="1015"/>
        <v>1</v>
      </c>
      <c r="CM122" s="264">
        <f t="shared" si="1016"/>
        <v>1</v>
      </c>
      <c r="CN122" s="257">
        <f t="shared" si="536"/>
        <v>83550</v>
      </c>
      <c r="CO122" s="258">
        <f t="shared" si="537"/>
        <v>0</v>
      </c>
      <c r="CR122" s="344" t="s">
        <v>464</v>
      </c>
      <c r="CS122" s="345" t="s">
        <v>465</v>
      </c>
      <c r="CT122" s="346" t="s">
        <v>168</v>
      </c>
      <c r="CU122" s="347">
        <v>15</v>
      </c>
      <c r="CV122" s="308">
        <v>9100</v>
      </c>
      <c r="CW122" s="309">
        <f t="shared" si="1017"/>
        <v>136500</v>
      </c>
      <c r="CX122" s="264">
        <f t="shared" si="538"/>
        <v>1</v>
      </c>
      <c r="CY122" s="264">
        <f t="shared" si="539"/>
        <v>1</v>
      </c>
      <c r="CZ122" s="264">
        <f t="shared" si="540"/>
        <v>1</v>
      </c>
      <c r="DA122" s="264">
        <f t="shared" si="541"/>
        <v>1</v>
      </c>
      <c r="DB122" s="264">
        <f t="shared" si="1018"/>
        <v>1</v>
      </c>
      <c r="DC122" s="264">
        <f t="shared" si="1019"/>
        <v>1</v>
      </c>
      <c r="DD122" s="264">
        <f t="shared" si="1020"/>
        <v>1</v>
      </c>
      <c r="DE122" s="257">
        <f t="shared" si="543"/>
        <v>136500</v>
      </c>
      <c r="DF122" s="258">
        <f t="shared" si="544"/>
        <v>0</v>
      </c>
      <c r="DI122" s="344" t="s">
        <v>464</v>
      </c>
      <c r="DJ122" s="345" t="s">
        <v>465</v>
      </c>
      <c r="DK122" s="346" t="s">
        <v>168</v>
      </c>
      <c r="DL122" s="347">
        <v>15</v>
      </c>
      <c r="DM122" s="313">
        <v>11800</v>
      </c>
      <c r="DN122" s="314">
        <f t="shared" si="1021"/>
        <v>177000</v>
      </c>
      <c r="DO122" s="264">
        <f t="shared" si="545"/>
        <v>1</v>
      </c>
      <c r="DP122" s="264">
        <f t="shared" si="546"/>
        <v>1</v>
      </c>
      <c r="DQ122" s="264">
        <f t="shared" si="547"/>
        <v>1</v>
      </c>
      <c r="DR122" s="264">
        <f t="shared" si="548"/>
        <v>1</v>
      </c>
      <c r="DS122" s="264">
        <f t="shared" si="1022"/>
        <v>1</v>
      </c>
      <c r="DT122" s="264">
        <f t="shared" si="1023"/>
        <v>1</v>
      </c>
      <c r="DU122" s="264">
        <f t="shared" si="1024"/>
        <v>1</v>
      </c>
      <c r="DV122" s="257">
        <f t="shared" si="550"/>
        <v>177000</v>
      </c>
      <c r="DW122" s="258">
        <f t="shared" si="551"/>
        <v>0</v>
      </c>
      <c r="DZ122" s="344" t="s">
        <v>464</v>
      </c>
      <c r="EA122" s="345" t="s">
        <v>465</v>
      </c>
      <c r="EB122" s="346" t="s">
        <v>168</v>
      </c>
      <c r="EC122" s="347">
        <v>15</v>
      </c>
      <c r="ED122" s="308">
        <v>5000</v>
      </c>
      <c r="EE122" s="309">
        <f t="shared" si="1025"/>
        <v>75000</v>
      </c>
      <c r="EF122" s="264">
        <f t="shared" si="552"/>
        <v>1</v>
      </c>
      <c r="EG122" s="264">
        <f t="shared" si="553"/>
        <v>1</v>
      </c>
      <c r="EH122" s="264">
        <f t="shared" si="554"/>
        <v>1</v>
      </c>
      <c r="EI122" s="264">
        <f t="shared" si="555"/>
        <v>1</v>
      </c>
      <c r="EJ122" s="264">
        <f t="shared" si="1026"/>
        <v>1</v>
      </c>
      <c r="EK122" s="264">
        <f t="shared" si="1027"/>
        <v>1</v>
      </c>
      <c r="EL122" s="264">
        <f t="shared" si="1028"/>
        <v>1</v>
      </c>
      <c r="EM122" s="257">
        <f t="shared" si="557"/>
        <v>75000</v>
      </c>
      <c r="EN122" s="258">
        <f t="shared" si="558"/>
        <v>0</v>
      </c>
      <c r="EQ122" s="344" t="s">
        <v>464</v>
      </c>
      <c r="ER122" s="345" t="s">
        <v>465</v>
      </c>
      <c r="ES122" s="346" t="s">
        <v>168</v>
      </c>
      <c r="ET122" s="347">
        <v>15</v>
      </c>
      <c r="EU122" s="308">
        <v>7100</v>
      </c>
      <c r="EV122" s="309">
        <f t="shared" si="1029"/>
        <v>106500</v>
      </c>
      <c r="EW122" s="264">
        <f t="shared" si="559"/>
        <v>1</v>
      </c>
      <c r="EX122" s="264">
        <f t="shared" si="560"/>
        <v>1</v>
      </c>
      <c r="EY122" s="264">
        <f t="shared" si="561"/>
        <v>1</v>
      </c>
      <c r="EZ122" s="264">
        <f t="shared" si="562"/>
        <v>1</v>
      </c>
      <c r="FA122" s="264">
        <f t="shared" si="1030"/>
        <v>1</v>
      </c>
      <c r="FB122" s="264">
        <f t="shared" si="1031"/>
        <v>1</v>
      </c>
      <c r="FC122" s="264">
        <f t="shared" si="1032"/>
        <v>1</v>
      </c>
      <c r="FD122" s="257">
        <f t="shared" si="564"/>
        <v>106500</v>
      </c>
      <c r="FE122" s="258">
        <f t="shared" si="565"/>
        <v>0</v>
      </c>
      <c r="FH122" s="344" t="s">
        <v>464</v>
      </c>
      <c r="FI122" s="345" t="s">
        <v>465</v>
      </c>
      <c r="FJ122" s="346" t="s">
        <v>168</v>
      </c>
      <c r="FK122" s="347">
        <v>15</v>
      </c>
      <c r="FL122" s="308">
        <v>8000</v>
      </c>
      <c r="FM122" s="309">
        <f t="shared" si="1033"/>
        <v>120000</v>
      </c>
      <c r="FN122" s="264">
        <f t="shared" si="566"/>
        <v>1</v>
      </c>
      <c r="FO122" s="264">
        <f t="shared" si="567"/>
        <v>1</v>
      </c>
      <c r="FP122" s="264">
        <f t="shared" si="568"/>
        <v>1</v>
      </c>
      <c r="FQ122" s="264">
        <f t="shared" si="569"/>
        <v>1</v>
      </c>
      <c r="FR122" s="264">
        <f t="shared" si="1034"/>
        <v>1</v>
      </c>
      <c r="FS122" s="264">
        <f t="shared" si="1035"/>
        <v>1</v>
      </c>
      <c r="FT122" s="264">
        <f t="shared" si="1036"/>
        <v>1</v>
      </c>
      <c r="FU122" s="257">
        <f t="shared" si="571"/>
        <v>120000</v>
      </c>
      <c r="FV122" s="258">
        <f t="shared" si="572"/>
        <v>0</v>
      </c>
      <c r="FY122" s="344" t="s">
        <v>464</v>
      </c>
      <c r="FZ122" s="345" t="s">
        <v>465</v>
      </c>
      <c r="GA122" s="346" t="s">
        <v>168</v>
      </c>
      <c r="GB122" s="347">
        <v>15</v>
      </c>
      <c r="GC122" s="308">
        <v>6202</v>
      </c>
      <c r="GD122" s="309">
        <f t="shared" si="1037"/>
        <v>93030</v>
      </c>
      <c r="GE122" s="264">
        <f t="shared" si="573"/>
        <v>1</v>
      </c>
      <c r="GF122" s="264">
        <f t="shared" si="574"/>
        <v>1</v>
      </c>
      <c r="GG122" s="264">
        <f t="shared" si="575"/>
        <v>1</v>
      </c>
      <c r="GH122" s="264">
        <f t="shared" si="576"/>
        <v>1</v>
      </c>
      <c r="GI122" s="264">
        <f t="shared" si="1038"/>
        <v>1</v>
      </c>
      <c r="GJ122" s="264">
        <f t="shared" si="1039"/>
        <v>1</v>
      </c>
      <c r="GK122" s="264">
        <f t="shared" si="1040"/>
        <v>1</v>
      </c>
      <c r="GL122" s="257">
        <f t="shared" si="578"/>
        <v>93030</v>
      </c>
      <c r="GM122" s="258">
        <f t="shared" si="579"/>
        <v>0</v>
      </c>
      <c r="GP122" s="344" t="s">
        <v>464</v>
      </c>
      <c r="GQ122" s="345" t="s">
        <v>465</v>
      </c>
      <c r="GR122" s="346" t="s">
        <v>168</v>
      </c>
      <c r="GS122" s="347">
        <v>15</v>
      </c>
      <c r="GT122" s="308">
        <v>7800</v>
      </c>
      <c r="GU122" s="309">
        <f t="shared" si="1041"/>
        <v>117000</v>
      </c>
      <c r="GV122" s="264">
        <f t="shared" si="580"/>
        <v>1</v>
      </c>
      <c r="GW122" s="264">
        <f t="shared" si="581"/>
        <v>1</v>
      </c>
      <c r="GX122" s="264">
        <f t="shared" si="582"/>
        <v>1</v>
      </c>
      <c r="GY122" s="264">
        <f t="shared" si="583"/>
        <v>1</v>
      </c>
      <c r="GZ122" s="264">
        <f t="shared" si="1042"/>
        <v>1</v>
      </c>
      <c r="HA122" s="264">
        <f t="shared" si="1043"/>
        <v>1</v>
      </c>
      <c r="HB122" s="264">
        <f t="shared" si="1044"/>
        <v>1</v>
      </c>
      <c r="HC122" s="257">
        <f t="shared" si="585"/>
        <v>117000</v>
      </c>
      <c r="HD122" s="258">
        <f t="shared" si="586"/>
        <v>0</v>
      </c>
      <c r="HG122" s="344" t="s">
        <v>464</v>
      </c>
      <c r="HH122" s="345" t="s">
        <v>465</v>
      </c>
      <c r="HI122" s="346" t="s">
        <v>168</v>
      </c>
      <c r="HJ122" s="347">
        <v>15</v>
      </c>
      <c r="HK122" s="308">
        <v>13387</v>
      </c>
      <c r="HL122" s="309">
        <f t="shared" si="1045"/>
        <v>200805</v>
      </c>
      <c r="HM122" s="264">
        <f t="shared" si="587"/>
        <v>1</v>
      </c>
      <c r="HN122" s="264">
        <f t="shared" si="588"/>
        <v>1</v>
      </c>
      <c r="HO122" s="264">
        <f t="shared" si="589"/>
        <v>1</v>
      </c>
      <c r="HP122" s="264">
        <f t="shared" si="590"/>
        <v>1</v>
      </c>
      <c r="HQ122" s="264">
        <f t="shared" si="1046"/>
        <v>1</v>
      </c>
      <c r="HR122" s="264">
        <f t="shared" si="1047"/>
        <v>1</v>
      </c>
      <c r="HS122" s="264">
        <f t="shared" si="1048"/>
        <v>1</v>
      </c>
      <c r="HT122" s="257">
        <f t="shared" si="592"/>
        <v>200805</v>
      </c>
      <c r="HU122" s="258">
        <f t="shared" si="593"/>
        <v>0</v>
      </c>
    </row>
    <row r="123" spans="3:229" ht="44.25" customHeight="1" outlineLevel="2">
      <c r="C123" s="344" t="s">
        <v>466</v>
      </c>
      <c r="D123" s="345" t="s">
        <v>467</v>
      </c>
      <c r="E123" s="346" t="s">
        <v>168</v>
      </c>
      <c r="F123" s="347">
        <v>500</v>
      </c>
      <c r="G123" s="308">
        <v>0</v>
      </c>
      <c r="H123" s="309">
        <f t="shared" si="1001"/>
        <v>0</v>
      </c>
      <c r="K123" s="344" t="s">
        <v>466</v>
      </c>
      <c r="L123" s="345" t="s">
        <v>467</v>
      </c>
      <c r="M123" s="346" t="s">
        <v>168</v>
      </c>
      <c r="N123" s="347">
        <v>500</v>
      </c>
      <c r="O123" s="308">
        <v>3300</v>
      </c>
      <c r="P123" s="310">
        <f t="shared" si="1002"/>
        <v>1650000</v>
      </c>
      <c r="Q123" s="180">
        <f t="shared" si="504"/>
        <v>1</v>
      </c>
      <c r="R123" s="180">
        <f t="shared" si="505"/>
        <v>1</v>
      </c>
      <c r="S123" s="180">
        <f t="shared" si="506"/>
        <v>1</v>
      </c>
      <c r="T123" s="180">
        <f t="shared" si="506"/>
        <v>1</v>
      </c>
      <c r="U123" s="264">
        <f t="shared" si="608"/>
        <v>1</v>
      </c>
      <c r="V123" s="264">
        <f t="shared" si="609"/>
        <v>1</v>
      </c>
      <c r="W123" s="264">
        <f t="shared" si="507"/>
        <v>1</v>
      </c>
      <c r="X123" s="257">
        <f t="shared" si="508"/>
        <v>1650000</v>
      </c>
      <c r="Y123" s="258">
        <f t="shared" si="509"/>
        <v>0</v>
      </c>
      <c r="AB123" s="344" t="s">
        <v>466</v>
      </c>
      <c r="AC123" s="345" t="s">
        <v>467</v>
      </c>
      <c r="AD123" s="346" t="s">
        <v>168</v>
      </c>
      <c r="AE123" s="347">
        <v>500</v>
      </c>
      <c r="AF123" s="308">
        <v>5500</v>
      </c>
      <c r="AG123" s="309">
        <f t="shared" si="1003"/>
        <v>2750000</v>
      </c>
      <c r="AH123" s="264">
        <f t="shared" si="510"/>
        <v>1</v>
      </c>
      <c r="AI123" s="264">
        <f t="shared" si="511"/>
        <v>1</v>
      </c>
      <c r="AJ123" s="264">
        <f t="shared" si="512"/>
        <v>1</v>
      </c>
      <c r="AK123" s="264">
        <f t="shared" si="513"/>
        <v>1</v>
      </c>
      <c r="AL123" s="264">
        <f t="shared" si="1004"/>
        <v>1</v>
      </c>
      <c r="AM123" s="264">
        <f t="shared" si="1005"/>
        <v>1</v>
      </c>
      <c r="AN123" s="264">
        <f t="shared" si="613"/>
        <v>1</v>
      </c>
      <c r="AO123" s="257">
        <f t="shared" si="515"/>
        <v>2750000</v>
      </c>
      <c r="AP123" s="258">
        <f t="shared" si="516"/>
        <v>0</v>
      </c>
      <c r="AS123" s="344" t="s">
        <v>466</v>
      </c>
      <c r="AT123" s="345" t="s">
        <v>467</v>
      </c>
      <c r="AU123" s="346" t="s">
        <v>168</v>
      </c>
      <c r="AV123" s="347">
        <v>500</v>
      </c>
      <c r="AW123" s="308">
        <v>9800</v>
      </c>
      <c r="AX123" s="309">
        <f t="shared" si="1006"/>
        <v>4900000</v>
      </c>
      <c r="AY123" s="264">
        <f t="shared" si="517"/>
        <v>1</v>
      </c>
      <c r="AZ123" s="264">
        <f t="shared" si="518"/>
        <v>1</v>
      </c>
      <c r="BA123" s="264">
        <f t="shared" si="519"/>
        <v>1</v>
      </c>
      <c r="BB123" s="264">
        <f t="shared" si="520"/>
        <v>1</v>
      </c>
      <c r="BC123" s="264">
        <f t="shared" si="1007"/>
        <v>1</v>
      </c>
      <c r="BD123" s="264">
        <f t="shared" si="1008"/>
        <v>1</v>
      </c>
      <c r="BE123" s="264">
        <f t="shared" si="617"/>
        <v>1</v>
      </c>
      <c r="BF123" s="257">
        <f t="shared" si="522"/>
        <v>4900000</v>
      </c>
      <c r="BG123" s="258">
        <f t="shared" si="523"/>
        <v>0</v>
      </c>
      <c r="BJ123" s="344" t="s">
        <v>466</v>
      </c>
      <c r="BK123" s="345" t="s">
        <v>467</v>
      </c>
      <c r="BL123" s="346" t="s">
        <v>168</v>
      </c>
      <c r="BM123" s="347">
        <v>500</v>
      </c>
      <c r="BN123" s="308">
        <v>3223</v>
      </c>
      <c r="BO123" s="309">
        <f t="shared" si="1009"/>
        <v>1611500</v>
      </c>
      <c r="BP123" s="264">
        <f t="shared" si="524"/>
        <v>1</v>
      </c>
      <c r="BQ123" s="264">
        <f t="shared" si="525"/>
        <v>1</v>
      </c>
      <c r="BR123" s="264">
        <f t="shared" si="526"/>
        <v>1</v>
      </c>
      <c r="BS123" s="264">
        <f t="shared" si="527"/>
        <v>1</v>
      </c>
      <c r="BT123" s="264">
        <f t="shared" si="1010"/>
        <v>1</v>
      </c>
      <c r="BU123" s="264">
        <f t="shared" si="1011"/>
        <v>1</v>
      </c>
      <c r="BV123" s="264">
        <f t="shared" si="1012"/>
        <v>1</v>
      </c>
      <c r="BW123" s="257">
        <f t="shared" si="529"/>
        <v>1611500</v>
      </c>
      <c r="BX123" s="258">
        <f t="shared" si="530"/>
        <v>0</v>
      </c>
      <c r="CA123" s="344" t="s">
        <v>466</v>
      </c>
      <c r="CB123" s="345" t="s">
        <v>467</v>
      </c>
      <c r="CC123" s="346" t="s">
        <v>168</v>
      </c>
      <c r="CD123" s="347">
        <v>500</v>
      </c>
      <c r="CE123" s="308">
        <v>2370</v>
      </c>
      <c r="CF123" s="309">
        <f t="shared" si="1013"/>
        <v>1185000</v>
      </c>
      <c r="CG123" s="264">
        <f t="shared" si="531"/>
        <v>1</v>
      </c>
      <c r="CH123" s="264">
        <f t="shared" si="532"/>
        <v>1</v>
      </c>
      <c r="CI123" s="264">
        <f t="shared" si="533"/>
        <v>1</v>
      </c>
      <c r="CJ123" s="264">
        <f t="shared" si="534"/>
        <v>1</v>
      </c>
      <c r="CK123" s="264">
        <f t="shared" si="1014"/>
        <v>1</v>
      </c>
      <c r="CL123" s="264">
        <f t="shared" si="1015"/>
        <v>1</v>
      </c>
      <c r="CM123" s="264">
        <f t="shared" si="1016"/>
        <v>1</v>
      </c>
      <c r="CN123" s="257">
        <f t="shared" si="536"/>
        <v>1185000</v>
      </c>
      <c r="CO123" s="258">
        <f t="shared" si="537"/>
        <v>0</v>
      </c>
      <c r="CR123" s="344" t="s">
        <v>466</v>
      </c>
      <c r="CS123" s="345" t="s">
        <v>467</v>
      </c>
      <c r="CT123" s="346" t="s">
        <v>168</v>
      </c>
      <c r="CU123" s="347">
        <v>500</v>
      </c>
      <c r="CV123" s="308">
        <v>6800</v>
      </c>
      <c r="CW123" s="309">
        <f t="shared" si="1017"/>
        <v>3400000</v>
      </c>
      <c r="CX123" s="264">
        <f t="shared" si="538"/>
        <v>1</v>
      </c>
      <c r="CY123" s="264">
        <f t="shared" si="539"/>
        <v>1</v>
      </c>
      <c r="CZ123" s="264">
        <f t="shared" si="540"/>
        <v>1</v>
      </c>
      <c r="DA123" s="264">
        <f t="shared" si="541"/>
        <v>1</v>
      </c>
      <c r="DB123" s="264">
        <f t="shared" si="1018"/>
        <v>1</v>
      </c>
      <c r="DC123" s="264">
        <f t="shared" si="1019"/>
        <v>1</v>
      </c>
      <c r="DD123" s="264">
        <f t="shared" si="1020"/>
        <v>1</v>
      </c>
      <c r="DE123" s="257">
        <f t="shared" si="543"/>
        <v>3400000</v>
      </c>
      <c r="DF123" s="258">
        <f t="shared" si="544"/>
        <v>0</v>
      </c>
      <c r="DI123" s="344" t="s">
        <v>466</v>
      </c>
      <c r="DJ123" s="345" t="s">
        <v>467</v>
      </c>
      <c r="DK123" s="346" t="s">
        <v>168</v>
      </c>
      <c r="DL123" s="347">
        <v>500</v>
      </c>
      <c r="DM123" s="313">
        <v>8200</v>
      </c>
      <c r="DN123" s="314">
        <f t="shared" si="1021"/>
        <v>4100000</v>
      </c>
      <c r="DO123" s="264">
        <f t="shared" si="545"/>
        <v>1</v>
      </c>
      <c r="DP123" s="264">
        <f t="shared" si="546"/>
        <v>1</v>
      </c>
      <c r="DQ123" s="264">
        <f t="shared" si="547"/>
        <v>1</v>
      </c>
      <c r="DR123" s="264">
        <f t="shared" si="548"/>
        <v>1</v>
      </c>
      <c r="DS123" s="264">
        <f t="shared" si="1022"/>
        <v>1</v>
      </c>
      <c r="DT123" s="264">
        <f t="shared" si="1023"/>
        <v>1</v>
      </c>
      <c r="DU123" s="264">
        <f t="shared" si="1024"/>
        <v>1</v>
      </c>
      <c r="DV123" s="257">
        <f t="shared" si="550"/>
        <v>4100000</v>
      </c>
      <c r="DW123" s="258">
        <f t="shared" si="551"/>
        <v>0</v>
      </c>
      <c r="DZ123" s="344" t="s">
        <v>466</v>
      </c>
      <c r="EA123" s="345" t="s">
        <v>467</v>
      </c>
      <c r="EB123" s="346" t="s">
        <v>168</v>
      </c>
      <c r="EC123" s="347">
        <v>500</v>
      </c>
      <c r="ED123" s="308">
        <v>3000</v>
      </c>
      <c r="EE123" s="309">
        <f t="shared" si="1025"/>
        <v>1500000</v>
      </c>
      <c r="EF123" s="264">
        <f t="shared" si="552"/>
        <v>1</v>
      </c>
      <c r="EG123" s="264">
        <f t="shared" si="553"/>
        <v>1</v>
      </c>
      <c r="EH123" s="264">
        <f t="shared" si="554"/>
        <v>1</v>
      </c>
      <c r="EI123" s="264">
        <f t="shared" si="555"/>
        <v>1</v>
      </c>
      <c r="EJ123" s="264">
        <f t="shared" si="1026"/>
        <v>1</v>
      </c>
      <c r="EK123" s="264">
        <f t="shared" si="1027"/>
        <v>1</v>
      </c>
      <c r="EL123" s="264">
        <f t="shared" si="1028"/>
        <v>1</v>
      </c>
      <c r="EM123" s="257">
        <f t="shared" si="557"/>
        <v>1500000</v>
      </c>
      <c r="EN123" s="258">
        <f t="shared" si="558"/>
        <v>0</v>
      </c>
      <c r="EQ123" s="344" t="s">
        <v>466</v>
      </c>
      <c r="ER123" s="345" t="s">
        <v>467</v>
      </c>
      <c r="ES123" s="346" t="s">
        <v>168</v>
      </c>
      <c r="ET123" s="347">
        <v>500</v>
      </c>
      <c r="EU123" s="308">
        <v>3600</v>
      </c>
      <c r="EV123" s="309">
        <f t="shared" si="1029"/>
        <v>1800000</v>
      </c>
      <c r="EW123" s="264">
        <f t="shared" si="559"/>
        <v>1</v>
      </c>
      <c r="EX123" s="264">
        <f t="shared" si="560"/>
        <v>1</v>
      </c>
      <c r="EY123" s="264">
        <f t="shared" si="561"/>
        <v>1</v>
      </c>
      <c r="EZ123" s="264">
        <f t="shared" si="562"/>
        <v>1</v>
      </c>
      <c r="FA123" s="264">
        <f t="shared" si="1030"/>
        <v>1</v>
      </c>
      <c r="FB123" s="264">
        <f t="shared" si="1031"/>
        <v>1</v>
      </c>
      <c r="FC123" s="264">
        <f t="shared" si="1032"/>
        <v>1</v>
      </c>
      <c r="FD123" s="257">
        <f t="shared" si="564"/>
        <v>1800000</v>
      </c>
      <c r="FE123" s="258">
        <f t="shared" si="565"/>
        <v>0</v>
      </c>
      <c r="FH123" s="344" t="s">
        <v>466</v>
      </c>
      <c r="FI123" s="345" t="s">
        <v>467</v>
      </c>
      <c r="FJ123" s="346" t="s">
        <v>168</v>
      </c>
      <c r="FK123" s="347">
        <v>500</v>
      </c>
      <c r="FL123" s="308">
        <v>3600</v>
      </c>
      <c r="FM123" s="309">
        <f t="shared" si="1033"/>
        <v>1800000</v>
      </c>
      <c r="FN123" s="264">
        <f t="shared" si="566"/>
        <v>1</v>
      </c>
      <c r="FO123" s="264">
        <f t="shared" si="567"/>
        <v>1</v>
      </c>
      <c r="FP123" s="264">
        <f t="shared" si="568"/>
        <v>1</v>
      </c>
      <c r="FQ123" s="264">
        <f t="shared" si="569"/>
        <v>1</v>
      </c>
      <c r="FR123" s="264">
        <f t="shared" si="1034"/>
        <v>1</v>
      </c>
      <c r="FS123" s="264">
        <f t="shared" si="1035"/>
        <v>1</v>
      </c>
      <c r="FT123" s="264">
        <f t="shared" si="1036"/>
        <v>1</v>
      </c>
      <c r="FU123" s="257">
        <f t="shared" si="571"/>
        <v>1800000</v>
      </c>
      <c r="FV123" s="258">
        <f t="shared" si="572"/>
        <v>0</v>
      </c>
      <c r="FY123" s="344" t="s">
        <v>466</v>
      </c>
      <c r="FZ123" s="345" t="s">
        <v>467</v>
      </c>
      <c r="GA123" s="346" t="s">
        <v>168</v>
      </c>
      <c r="GB123" s="347">
        <v>500</v>
      </c>
      <c r="GC123" s="308">
        <v>3080</v>
      </c>
      <c r="GD123" s="309">
        <f t="shared" si="1037"/>
        <v>1540000</v>
      </c>
      <c r="GE123" s="264">
        <f t="shared" si="573"/>
        <v>1</v>
      </c>
      <c r="GF123" s="264">
        <f t="shared" si="574"/>
        <v>1</v>
      </c>
      <c r="GG123" s="264">
        <f t="shared" si="575"/>
        <v>1</v>
      </c>
      <c r="GH123" s="264">
        <f t="shared" si="576"/>
        <v>1</v>
      </c>
      <c r="GI123" s="264">
        <f t="shared" si="1038"/>
        <v>1</v>
      </c>
      <c r="GJ123" s="264">
        <f t="shared" si="1039"/>
        <v>1</v>
      </c>
      <c r="GK123" s="264">
        <f t="shared" si="1040"/>
        <v>1</v>
      </c>
      <c r="GL123" s="257">
        <f t="shared" si="578"/>
        <v>1540000</v>
      </c>
      <c r="GM123" s="258">
        <f t="shared" si="579"/>
        <v>0</v>
      </c>
      <c r="GP123" s="344" t="s">
        <v>466</v>
      </c>
      <c r="GQ123" s="345" t="s">
        <v>467</v>
      </c>
      <c r="GR123" s="346" t="s">
        <v>168</v>
      </c>
      <c r="GS123" s="347">
        <v>500</v>
      </c>
      <c r="GT123" s="308">
        <v>3500</v>
      </c>
      <c r="GU123" s="309">
        <f t="shared" si="1041"/>
        <v>1750000</v>
      </c>
      <c r="GV123" s="264">
        <f t="shared" si="580"/>
        <v>1</v>
      </c>
      <c r="GW123" s="264">
        <f t="shared" si="581"/>
        <v>1</v>
      </c>
      <c r="GX123" s="264">
        <f t="shared" si="582"/>
        <v>1</v>
      </c>
      <c r="GY123" s="264">
        <f t="shared" si="583"/>
        <v>1</v>
      </c>
      <c r="GZ123" s="264">
        <f t="shared" si="1042"/>
        <v>1</v>
      </c>
      <c r="HA123" s="264">
        <f t="shared" si="1043"/>
        <v>1</v>
      </c>
      <c r="HB123" s="264">
        <f t="shared" si="1044"/>
        <v>1</v>
      </c>
      <c r="HC123" s="257">
        <f t="shared" si="585"/>
        <v>1750000</v>
      </c>
      <c r="HD123" s="258">
        <f t="shared" si="586"/>
        <v>0</v>
      </c>
      <c r="HG123" s="344" t="s">
        <v>466</v>
      </c>
      <c r="HH123" s="345" t="s">
        <v>467</v>
      </c>
      <c r="HI123" s="346" t="s">
        <v>168</v>
      </c>
      <c r="HJ123" s="347">
        <v>500</v>
      </c>
      <c r="HK123" s="308">
        <v>14725</v>
      </c>
      <c r="HL123" s="309">
        <f t="shared" si="1045"/>
        <v>7362500</v>
      </c>
      <c r="HM123" s="264">
        <f t="shared" si="587"/>
        <v>1</v>
      </c>
      <c r="HN123" s="264">
        <f t="shared" si="588"/>
        <v>1</v>
      </c>
      <c r="HO123" s="264">
        <f t="shared" si="589"/>
        <v>1</v>
      </c>
      <c r="HP123" s="264">
        <f t="shared" si="590"/>
        <v>1</v>
      </c>
      <c r="HQ123" s="264">
        <f t="shared" si="1046"/>
        <v>1</v>
      </c>
      <c r="HR123" s="264">
        <f t="shared" si="1047"/>
        <v>1</v>
      </c>
      <c r="HS123" s="264">
        <f t="shared" si="1048"/>
        <v>1</v>
      </c>
      <c r="HT123" s="257">
        <f t="shared" si="592"/>
        <v>7362500</v>
      </c>
      <c r="HU123" s="258">
        <f t="shared" si="593"/>
        <v>0</v>
      </c>
    </row>
    <row r="124" spans="3:229" ht="42" customHeight="1" outlineLevel="2" thickBot="1">
      <c r="C124" s="344" t="s">
        <v>468</v>
      </c>
      <c r="D124" s="345" t="s">
        <v>469</v>
      </c>
      <c r="E124" s="346" t="s">
        <v>168</v>
      </c>
      <c r="F124" s="347">
        <v>4500</v>
      </c>
      <c r="G124" s="308">
        <v>0</v>
      </c>
      <c r="H124" s="309">
        <f t="shared" si="1001"/>
        <v>0</v>
      </c>
      <c r="K124" s="344" t="s">
        <v>468</v>
      </c>
      <c r="L124" s="345" t="s">
        <v>469</v>
      </c>
      <c r="M124" s="346" t="s">
        <v>168</v>
      </c>
      <c r="N124" s="347">
        <v>4500</v>
      </c>
      <c r="O124" s="308">
        <v>2800</v>
      </c>
      <c r="P124" s="310">
        <f t="shared" si="1002"/>
        <v>12600000</v>
      </c>
      <c r="Q124" s="180">
        <f t="shared" si="504"/>
        <v>1</v>
      </c>
      <c r="R124" s="180">
        <f t="shared" si="505"/>
        <v>1</v>
      </c>
      <c r="S124" s="180">
        <f t="shared" si="506"/>
        <v>1</v>
      </c>
      <c r="T124" s="180">
        <f t="shared" si="506"/>
        <v>1</v>
      </c>
      <c r="U124" s="264">
        <f t="shared" si="608"/>
        <v>1</v>
      </c>
      <c r="V124" s="264">
        <f t="shared" si="609"/>
        <v>1</v>
      </c>
      <c r="W124" s="264">
        <f t="shared" si="507"/>
        <v>1</v>
      </c>
      <c r="X124" s="257">
        <f t="shared" si="508"/>
        <v>12600000</v>
      </c>
      <c r="Y124" s="258">
        <f t="shared" si="509"/>
        <v>0</v>
      </c>
      <c r="AB124" s="344" t="s">
        <v>468</v>
      </c>
      <c r="AC124" s="345" t="s">
        <v>469</v>
      </c>
      <c r="AD124" s="346" t="s">
        <v>168</v>
      </c>
      <c r="AE124" s="347">
        <v>4500</v>
      </c>
      <c r="AF124" s="308">
        <v>3800</v>
      </c>
      <c r="AG124" s="309">
        <f t="shared" si="1003"/>
        <v>17100000</v>
      </c>
      <c r="AH124" s="264">
        <f t="shared" si="510"/>
        <v>1</v>
      </c>
      <c r="AI124" s="264">
        <f t="shared" si="511"/>
        <v>1</v>
      </c>
      <c r="AJ124" s="264">
        <f t="shared" si="512"/>
        <v>1</v>
      </c>
      <c r="AK124" s="264">
        <f t="shared" si="513"/>
        <v>1</v>
      </c>
      <c r="AL124" s="264">
        <f t="shared" si="1004"/>
        <v>1</v>
      </c>
      <c r="AM124" s="264">
        <f t="shared" si="1005"/>
        <v>1</v>
      </c>
      <c r="AN124" s="264">
        <f t="shared" si="613"/>
        <v>1</v>
      </c>
      <c r="AO124" s="257">
        <f t="shared" si="515"/>
        <v>17100000</v>
      </c>
      <c r="AP124" s="258">
        <f t="shared" si="516"/>
        <v>0</v>
      </c>
      <c r="AS124" s="344" t="s">
        <v>468</v>
      </c>
      <c r="AT124" s="345" t="s">
        <v>469</v>
      </c>
      <c r="AU124" s="346" t="s">
        <v>168</v>
      </c>
      <c r="AV124" s="347">
        <v>4500</v>
      </c>
      <c r="AW124" s="308">
        <v>9300</v>
      </c>
      <c r="AX124" s="309">
        <f t="shared" si="1006"/>
        <v>41850000</v>
      </c>
      <c r="AY124" s="264">
        <f t="shared" si="517"/>
        <v>1</v>
      </c>
      <c r="AZ124" s="264">
        <f t="shared" si="518"/>
        <v>1</v>
      </c>
      <c r="BA124" s="264">
        <f t="shared" si="519"/>
        <v>1</v>
      </c>
      <c r="BB124" s="264">
        <f t="shared" si="520"/>
        <v>1</v>
      </c>
      <c r="BC124" s="264">
        <f t="shared" si="1007"/>
        <v>1</v>
      </c>
      <c r="BD124" s="264">
        <f t="shared" si="1008"/>
        <v>1</v>
      </c>
      <c r="BE124" s="264">
        <f t="shared" si="617"/>
        <v>1</v>
      </c>
      <c r="BF124" s="257">
        <f t="shared" si="522"/>
        <v>41850000</v>
      </c>
      <c r="BG124" s="258">
        <f t="shared" si="523"/>
        <v>0</v>
      </c>
      <c r="BJ124" s="344" t="s">
        <v>468</v>
      </c>
      <c r="BK124" s="345" t="s">
        <v>469</v>
      </c>
      <c r="BL124" s="346" t="s">
        <v>168</v>
      </c>
      <c r="BM124" s="347">
        <v>4500</v>
      </c>
      <c r="BN124" s="308">
        <v>2800</v>
      </c>
      <c r="BO124" s="309">
        <f t="shared" si="1009"/>
        <v>12600000</v>
      </c>
      <c r="BP124" s="264">
        <f t="shared" si="524"/>
        <v>1</v>
      </c>
      <c r="BQ124" s="264">
        <f t="shared" si="525"/>
        <v>1</v>
      </c>
      <c r="BR124" s="264">
        <f t="shared" si="526"/>
        <v>1</v>
      </c>
      <c r="BS124" s="264">
        <f t="shared" si="527"/>
        <v>1</v>
      </c>
      <c r="BT124" s="264">
        <f t="shared" si="1010"/>
        <v>1</v>
      </c>
      <c r="BU124" s="264">
        <f t="shared" si="1011"/>
        <v>1</v>
      </c>
      <c r="BV124" s="264">
        <f t="shared" si="1012"/>
        <v>1</v>
      </c>
      <c r="BW124" s="257">
        <f t="shared" si="529"/>
        <v>12600000</v>
      </c>
      <c r="BX124" s="258">
        <f t="shared" si="530"/>
        <v>0</v>
      </c>
      <c r="CA124" s="344" t="s">
        <v>468</v>
      </c>
      <c r="CB124" s="345" t="s">
        <v>469</v>
      </c>
      <c r="CC124" s="346" t="s">
        <v>168</v>
      </c>
      <c r="CD124" s="347">
        <v>4500</v>
      </c>
      <c r="CE124" s="308">
        <v>1659</v>
      </c>
      <c r="CF124" s="309">
        <f t="shared" si="1013"/>
        <v>7465500</v>
      </c>
      <c r="CG124" s="264">
        <f t="shared" si="531"/>
        <v>1</v>
      </c>
      <c r="CH124" s="264">
        <f t="shared" si="532"/>
        <v>1</v>
      </c>
      <c r="CI124" s="264">
        <f t="shared" si="533"/>
        <v>1</v>
      </c>
      <c r="CJ124" s="264">
        <f t="shared" si="534"/>
        <v>1</v>
      </c>
      <c r="CK124" s="264">
        <f t="shared" si="1014"/>
        <v>1</v>
      </c>
      <c r="CL124" s="264">
        <f t="shared" si="1015"/>
        <v>1</v>
      </c>
      <c r="CM124" s="264">
        <f t="shared" si="1016"/>
        <v>1</v>
      </c>
      <c r="CN124" s="257">
        <f t="shared" si="536"/>
        <v>7465500</v>
      </c>
      <c r="CO124" s="258">
        <f t="shared" si="537"/>
        <v>0</v>
      </c>
      <c r="CR124" s="344" t="s">
        <v>468</v>
      </c>
      <c r="CS124" s="345" t="s">
        <v>469</v>
      </c>
      <c r="CT124" s="346" t="s">
        <v>168</v>
      </c>
      <c r="CU124" s="347">
        <v>4500</v>
      </c>
      <c r="CV124" s="308">
        <v>3100</v>
      </c>
      <c r="CW124" s="309">
        <f t="shared" si="1017"/>
        <v>13950000</v>
      </c>
      <c r="CX124" s="264">
        <f t="shared" si="538"/>
        <v>1</v>
      </c>
      <c r="CY124" s="264">
        <f t="shared" si="539"/>
        <v>1</v>
      </c>
      <c r="CZ124" s="264">
        <f t="shared" si="540"/>
        <v>1</v>
      </c>
      <c r="DA124" s="264">
        <f t="shared" si="541"/>
        <v>1</v>
      </c>
      <c r="DB124" s="264">
        <f t="shared" si="1018"/>
        <v>1</v>
      </c>
      <c r="DC124" s="264">
        <f t="shared" si="1019"/>
        <v>1</v>
      </c>
      <c r="DD124" s="264">
        <f t="shared" si="1020"/>
        <v>1</v>
      </c>
      <c r="DE124" s="257">
        <f t="shared" si="543"/>
        <v>13950000</v>
      </c>
      <c r="DF124" s="258">
        <f t="shared" si="544"/>
        <v>0</v>
      </c>
      <c r="DI124" s="344" t="s">
        <v>468</v>
      </c>
      <c r="DJ124" s="345" t="s">
        <v>469</v>
      </c>
      <c r="DK124" s="346" t="s">
        <v>168</v>
      </c>
      <c r="DL124" s="347">
        <v>4500</v>
      </c>
      <c r="DM124" s="313">
        <v>3450</v>
      </c>
      <c r="DN124" s="314">
        <f t="shared" si="1021"/>
        <v>15525000</v>
      </c>
      <c r="DO124" s="264">
        <f t="shared" si="545"/>
        <v>1</v>
      </c>
      <c r="DP124" s="264">
        <f t="shared" si="546"/>
        <v>1</v>
      </c>
      <c r="DQ124" s="264">
        <f t="shared" si="547"/>
        <v>1</v>
      </c>
      <c r="DR124" s="264">
        <f t="shared" si="548"/>
        <v>1</v>
      </c>
      <c r="DS124" s="264">
        <f t="shared" si="1022"/>
        <v>1</v>
      </c>
      <c r="DT124" s="264">
        <f t="shared" si="1023"/>
        <v>1</v>
      </c>
      <c r="DU124" s="264">
        <f t="shared" si="1024"/>
        <v>1</v>
      </c>
      <c r="DV124" s="257">
        <f t="shared" si="550"/>
        <v>15525000</v>
      </c>
      <c r="DW124" s="258">
        <f t="shared" si="551"/>
        <v>0</v>
      </c>
      <c r="DZ124" s="344" t="s">
        <v>468</v>
      </c>
      <c r="EA124" s="345" t="s">
        <v>469</v>
      </c>
      <c r="EB124" s="346" t="s">
        <v>168</v>
      </c>
      <c r="EC124" s="347">
        <v>4500</v>
      </c>
      <c r="ED124" s="308">
        <v>2000</v>
      </c>
      <c r="EE124" s="309">
        <f t="shared" si="1025"/>
        <v>9000000</v>
      </c>
      <c r="EF124" s="264">
        <f t="shared" si="552"/>
        <v>1</v>
      </c>
      <c r="EG124" s="264">
        <f t="shared" si="553"/>
        <v>1</v>
      </c>
      <c r="EH124" s="264">
        <f t="shared" si="554"/>
        <v>1</v>
      </c>
      <c r="EI124" s="264">
        <f t="shared" si="555"/>
        <v>1</v>
      </c>
      <c r="EJ124" s="264">
        <f t="shared" si="1026"/>
        <v>1</v>
      </c>
      <c r="EK124" s="264">
        <f t="shared" si="1027"/>
        <v>1</v>
      </c>
      <c r="EL124" s="264">
        <f t="shared" si="1028"/>
        <v>1</v>
      </c>
      <c r="EM124" s="257">
        <f t="shared" si="557"/>
        <v>9000000</v>
      </c>
      <c r="EN124" s="258">
        <f t="shared" si="558"/>
        <v>0</v>
      </c>
      <c r="EQ124" s="344" t="s">
        <v>468</v>
      </c>
      <c r="ER124" s="345" t="s">
        <v>469</v>
      </c>
      <c r="ES124" s="346" t="s">
        <v>168</v>
      </c>
      <c r="ET124" s="347">
        <v>4500</v>
      </c>
      <c r="EU124" s="308">
        <v>3450</v>
      </c>
      <c r="EV124" s="309">
        <f t="shared" si="1029"/>
        <v>15525000</v>
      </c>
      <c r="EW124" s="264">
        <f t="shared" si="559"/>
        <v>1</v>
      </c>
      <c r="EX124" s="264">
        <f t="shared" si="560"/>
        <v>1</v>
      </c>
      <c r="EY124" s="264">
        <f t="shared" si="561"/>
        <v>1</v>
      </c>
      <c r="EZ124" s="264">
        <f t="shared" si="562"/>
        <v>1</v>
      </c>
      <c r="FA124" s="264">
        <f t="shared" si="1030"/>
        <v>1</v>
      </c>
      <c r="FB124" s="264">
        <f t="shared" si="1031"/>
        <v>1</v>
      </c>
      <c r="FC124" s="264">
        <f t="shared" si="1032"/>
        <v>1</v>
      </c>
      <c r="FD124" s="257">
        <f t="shared" si="564"/>
        <v>15525000</v>
      </c>
      <c r="FE124" s="258">
        <f t="shared" si="565"/>
        <v>0</v>
      </c>
      <c r="FH124" s="344" t="s">
        <v>468</v>
      </c>
      <c r="FI124" s="345" t="s">
        <v>469</v>
      </c>
      <c r="FJ124" s="346" t="s">
        <v>168</v>
      </c>
      <c r="FK124" s="347">
        <v>4500</v>
      </c>
      <c r="FL124" s="308">
        <v>2500</v>
      </c>
      <c r="FM124" s="309">
        <f t="shared" si="1033"/>
        <v>11250000</v>
      </c>
      <c r="FN124" s="264">
        <f t="shared" si="566"/>
        <v>1</v>
      </c>
      <c r="FO124" s="264">
        <f t="shared" si="567"/>
        <v>1</v>
      </c>
      <c r="FP124" s="264">
        <f t="shared" si="568"/>
        <v>1</v>
      </c>
      <c r="FQ124" s="264">
        <f t="shared" si="569"/>
        <v>1</v>
      </c>
      <c r="FR124" s="264">
        <f t="shared" si="1034"/>
        <v>1</v>
      </c>
      <c r="FS124" s="264">
        <f t="shared" si="1035"/>
        <v>1</v>
      </c>
      <c r="FT124" s="264">
        <f t="shared" si="1036"/>
        <v>1</v>
      </c>
      <c r="FU124" s="257">
        <f t="shared" si="571"/>
        <v>11250000</v>
      </c>
      <c r="FV124" s="258">
        <f t="shared" si="572"/>
        <v>0</v>
      </c>
      <c r="FY124" s="344" t="s">
        <v>468</v>
      </c>
      <c r="FZ124" s="345" t="s">
        <v>469</v>
      </c>
      <c r="GA124" s="346" t="s">
        <v>168</v>
      </c>
      <c r="GB124" s="347">
        <v>4500</v>
      </c>
      <c r="GC124" s="308">
        <v>2345</v>
      </c>
      <c r="GD124" s="309">
        <f t="shared" si="1037"/>
        <v>10552500</v>
      </c>
      <c r="GE124" s="264">
        <f t="shared" si="573"/>
        <v>1</v>
      </c>
      <c r="GF124" s="264">
        <f t="shared" si="574"/>
        <v>1</v>
      </c>
      <c r="GG124" s="264">
        <f t="shared" si="575"/>
        <v>1</v>
      </c>
      <c r="GH124" s="264">
        <f t="shared" si="576"/>
        <v>1</v>
      </c>
      <c r="GI124" s="264">
        <f t="shared" si="1038"/>
        <v>1</v>
      </c>
      <c r="GJ124" s="264">
        <f t="shared" si="1039"/>
        <v>1</v>
      </c>
      <c r="GK124" s="264">
        <f t="shared" si="1040"/>
        <v>1</v>
      </c>
      <c r="GL124" s="257">
        <f t="shared" si="578"/>
        <v>10552500</v>
      </c>
      <c r="GM124" s="258">
        <f t="shared" si="579"/>
        <v>0</v>
      </c>
      <c r="GP124" s="344" t="s">
        <v>468</v>
      </c>
      <c r="GQ124" s="345" t="s">
        <v>469</v>
      </c>
      <c r="GR124" s="346" t="s">
        <v>168</v>
      </c>
      <c r="GS124" s="347">
        <v>4500</v>
      </c>
      <c r="GT124" s="308">
        <v>2500</v>
      </c>
      <c r="GU124" s="309">
        <f t="shared" si="1041"/>
        <v>11250000</v>
      </c>
      <c r="GV124" s="264">
        <f t="shared" si="580"/>
        <v>1</v>
      </c>
      <c r="GW124" s="264">
        <f t="shared" si="581"/>
        <v>1</v>
      </c>
      <c r="GX124" s="264">
        <f t="shared" si="582"/>
        <v>1</v>
      </c>
      <c r="GY124" s="264">
        <f t="shared" si="583"/>
        <v>1</v>
      </c>
      <c r="GZ124" s="264">
        <f t="shared" si="1042"/>
        <v>1</v>
      </c>
      <c r="HA124" s="264">
        <f t="shared" si="1043"/>
        <v>1</v>
      </c>
      <c r="HB124" s="264">
        <f t="shared" si="1044"/>
        <v>1</v>
      </c>
      <c r="HC124" s="257">
        <f t="shared" si="585"/>
        <v>11250000</v>
      </c>
      <c r="HD124" s="258">
        <f t="shared" si="586"/>
        <v>0</v>
      </c>
      <c r="HG124" s="344" t="s">
        <v>468</v>
      </c>
      <c r="HH124" s="345" t="s">
        <v>469</v>
      </c>
      <c r="HI124" s="346" t="s">
        <v>168</v>
      </c>
      <c r="HJ124" s="347">
        <v>4500</v>
      </c>
      <c r="HK124" s="308">
        <v>14898</v>
      </c>
      <c r="HL124" s="309">
        <f t="shared" si="1045"/>
        <v>67041000</v>
      </c>
      <c r="HM124" s="264">
        <f t="shared" si="587"/>
        <v>1</v>
      </c>
      <c r="HN124" s="264">
        <f t="shared" si="588"/>
        <v>1</v>
      </c>
      <c r="HO124" s="264">
        <f t="shared" si="589"/>
        <v>1</v>
      </c>
      <c r="HP124" s="264">
        <f t="shared" si="590"/>
        <v>1</v>
      </c>
      <c r="HQ124" s="264">
        <f t="shared" si="1046"/>
        <v>1</v>
      </c>
      <c r="HR124" s="264">
        <f t="shared" si="1047"/>
        <v>1</v>
      </c>
      <c r="HS124" s="264">
        <f t="shared" si="1048"/>
        <v>1</v>
      </c>
      <c r="HT124" s="257">
        <f t="shared" si="592"/>
        <v>67041000</v>
      </c>
      <c r="HU124" s="258">
        <f t="shared" si="593"/>
        <v>0</v>
      </c>
    </row>
    <row r="125" spans="3:229" ht="15.75" outlineLevel="1" thickTop="1">
      <c r="C125" s="320" t="s">
        <v>470</v>
      </c>
      <c r="D125" s="298" t="s">
        <v>471</v>
      </c>
      <c r="E125" s="349"/>
      <c r="F125" s="350"/>
      <c r="G125" s="351"/>
      <c r="H125" s="352"/>
      <c r="K125" s="320" t="s">
        <v>470</v>
      </c>
      <c r="L125" s="298" t="s">
        <v>471</v>
      </c>
      <c r="M125" s="349"/>
      <c r="N125" s="350"/>
      <c r="O125" s="350"/>
      <c r="P125" s="353"/>
      <c r="Q125" s="180">
        <f t="shared" si="504"/>
        <v>1</v>
      </c>
      <c r="R125" s="180">
        <f t="shared" si="505"/>
        <v>1</v>
      </c>
      <c r="S125" s="180">
        <f t="shared" si="506"/>
        <v>1</v>
      </c>
      <c r="T125" s="180">
        <f t="shared" si="506"/>
        <v>1</v>
      </c>
      <c r="U125" s="180">
        <f t="shared" ref="U125:U126" si="1049">IF(EXACT(G125,O125),1,0)</f>
        <v>1</v>
      </c>
      <c r="V125" s="180">
        <f t="shared" ref="V125:V126" si="1050">IF(EXACT(H125,P125),1,0)</f>
        <v>1</v>
      </c>
      <c r="W125" s="264">
        <f t="shared" si="507"/>
        <v>1</v>
      </c>
      <c r="X125" s="257">
        <f t="shared" si="508"/>
        <v>0</v>
      </c>
      <c r="Y125" s="258">
        <f t="shared" si="509"/>
        <v>0</v>
      </c>
      <c r="AB125" s="320" t="s">
        <v>470</v>
      </c>
      <c r="AC125" s="298" t="s">
        <v>471</v>
      </c>
      <c r="AD125" s="349"/>
      <c r="AE125" s="350"/>
      <c r="AF125" s="351"/>
      <c r="AG125" s="352"/>
      <c r="AH125" s="264">
        <f t="shared" si="510"/>
        <v>1</v>
      </c>
      <c r="AI125" s="264">
        <f t="shared" si="511"/>
        <v>1</v>
      </c>
      <c r="AJ125" s="264">
        <f t="shared" si="512"/>
        <v>1</v>
      </c>
      <c r="AK125" s="264">
        <f t="shared" si="513"/>
        <v>1</v>
      </c>
      <c r="AL125" s="180">
        <f t="shared" ref="AL125:AL126" si="1051">IF(EXACT(X125,AF125),1,0)</f>
        <v>0</v>
      </c>
      <c r="AM125" s="180">
        <f t="shared" ref="AM125:AM126" si="1052">IF(EXACT(Y125,AG125),1,0)</f>
        <v>0</v>
      </c>
      <c r="AN125" s="264">
        <f t="shared" ref="AN125:AN126" si="1053">PRODUCT(AH125:AK125)</f>
        <v>1</v>
      </c>
      <c r="AO125" s="257">
        <f t="shared" si="515"/>
        <v>0</v>
      </c>
      <c r="AP125" s="258">
        <f t="shared" si="516"/>
        <v>0</v>
      </c>
      <c r="AS125" s="320" t="s">
        <v>470</v>
      </c>
      <c r="AT125" s="298" t="s">
        <v>471</v>
      </c>
      <c r="AU125" s="349"/>
      <c r="AV125" s="350"/>
      <c r="AW125" s="351"/>
      <c r="AX125" s="352"/>
      <c r="AY125" s="264">
        <f t="shared" si="517"/>
        <v>1</v>
      </c>
      <c r="AZ125" s="264">
        <f t="shared" si="518"/>
        <v>1</v>
      </c>
      <c r="BA125" s="264">
        <f t="shared" si="519"/>
        <v>1</v>
      </c>
      <c r="BB125" s="264">
        <f t="shared" si="520"/>
        <v>1</v>
      </c>
      <c r="BC125" s="180">
        <f t="shared" ref="BC125:BC126" si="1054">IF(EXACT(AO125,AW125),1,0)</f>
        <v>0</v>
      </c>
      <c r="BD125" s="180">
        <f t="shared" ref="BD125:BD126" si="1055">IF(EXACT(AP125,AX125),1,0)</f>
        <v>0</v>
      </c>
      <c r="BE125" s="264">
        <f t="shared" ref="BE125:BE126" si="1056">PRODUCT(AY125:BB125)</f>
        <v>1</v>
      </c>
      <c r="BF125" s="257">
        <f t="shared" si="522"/>
        <v>0</v>
      </c>
      <c r="BG125" s="258">
        <f t="shared" si="523"/>
        <v>0</v>
      </c>
      <c r="BJ125" s="320" t="s">
        <v>470</v>
      </c>
      <c r="BK125" s="298" t="s">
        <v>471</v>
      </c>
      <c r="BL125" s="349"/>
      <c r="BM125" s="350"/>
      <c r="BN125" s="351"/>
      <c r="BO125" s="352"/>
      <c r="BP125" s="264">
        <f t="shared" si="524"/>
        <v>1</v>
      </c>
      <c r="BQ125" s="264">
        <f t="shared" si="525"/>
        <v>1</v>
      </c>
      <c r="BR125" s="264">
        <f t="shared" si="526"/>
        <v>1</v>
      </c>
      <c r="BS125" s="264">
        <f t="shared" si="527"/>
        <v>1</v>
      </c>
      <c r="BT125" s="180">
        <f t="shared" ref="BT125:BT126" si="1057">IF(EXACT(BF125,BN125),1,0)</f>
        <v>0</v>
      </c>
      <c r="BU125" s="180">
        <f t="shared" ref="BU125:BU126" si="1058">IF(EXACT(BG125,BO125),1,0)</f>
        <v>0</v>
      </c>
      <c r="BV125" s="264">
        <f t="shared" ref="BV125:BV126" si="1059">PRODUCT(BP125:BS125)</f>
        <v>1</v>
      </c>
      <c r="BW125" s="257">
        <f t="shared" si="529"/>
        <v>0</v>
      </c>
      <c r="BX125" s="258">
        <f t="shared" si="530"/>
        <v>0</v>
      </c>
      <c r="CA125" s="320" t="s">
        <v>470</v>
      </c>
      <c r="CB125" s="304" t="s">
        <v>471</v>
      </c>
      <c r="CC125" s="349"/>
      <c r="CD125" s="350"/>
      <c r="CE125" s="351"/>
      <c r="CF125" s="352"/>
      <c r="CG125" s="264">
        <f t="shared" si="531"/>
        <v>1</v>
      </c>
      <c r="CH125" s="264">
        <f t="shared" si="532"/>
        <v>1</v>
      </c>
      <c r="CI125" s="264">
        <f t="shared" si="533"/>
        <v>1</v>
      </c>
      <c r="CJ125" s="264">
        <f t="shared" si="534"/>
        <v>1</v>
      </c>
      <c r="CK125" s="180">
        <f t="shared" ref="CK125:CK126" si="1060">IF(EXACT(BW125,CE125),1,0)</f>
        <v>0</v>
      </c>
      <c r="CL125" s="180">
        <f t="shared" ref="CL125:CL126" si="1061">IF(EXACT(BX125,CF125),1,0)</f>
        <v>0</v>
      </c>
      <c r="CM125" s="264">
        <f t="shared" ref="CM125:CM126" si="1062">PRODUCT(CG125:CJ125)</f>
        <v>1</v>
      </c>
      <c r="CN125" s="257">
        <f t="shared" si="536"/>
        <v>0</v>
      </c>
      <c r="CO125" s="258">
        <f t="shared" si="537"/>
        <v>0</v>
      </c>
      <c r="CR125" s="320" t="s">
        <v>470</v>
      </c>
      <c r="CS125" s="298" t="s">
        <v>471</v>
      </c>
      <c r="CT125" s="349"/>
      <c r="CU125" s="350"/>
      <c r="CV125" s="351"/>
      <c r="CW125" s="352"/>
      <c r="CX125" s="264">
        <f t="shared" si="538"/>
        <v>1</v>
      </c>
      <c r="CY125" s="264">
        <f t="shared" si="539"/>
        <v>1</v>
      </c>
      <c r="CZ125" s="264">
        <f t="shared" si="540"/>
        <v>1</v>
      </c>
      <c r="DA125" s="264">
        <f t="shared" si="541"/>
        <v>1</v>
      </c>
      <c r="DB125" s="180">
        <f t="shared" ref="DB125:DB126" si="1063">IF(EXACT(CN125,CV125),1,0)</f>
        <v>0</v>
      </c>
      <c r="DC125" s="180">
        <f t="shared" ref="DC125:DC126" si="1064">IF(EXACT(CO125,CW125),1,0)</f>
        <v>0</v>
      </c>
      <c r="DD125" s="264">
        <f t="shared" ref="DD125:DD126" si="1065">PRODUCT(CX125:DA125)</f>
        <v>1</v>
      </c>
      <c r="DE125" s="257">
        <f t="shared" si="543"/>
        <v>0</v>
      </c>
      <c r="DF125" s="258">
        <f t="shared" si="544"/>
        <v>0</v>
      </c>
      <c r="DI125" s="320" t="s">
        <v>470</v>
      </c>
      <c r="DJ125" s="298" t="s">
        <v>471</v>
      </c>
      <c r="DK125" s="349"/>
      <c r="DL125" s="350"/>
      <c r="DM125" s="356"/>
      <c r="DN125" s="352"/>
      <c r="DO125" s="264">
        <f t="shared" si="545"/>
        <v>1</v>
      </c>
      <c r="DP125" s="264">
        <f t="shared" si="546"/>
        <v>1</v>
      </c>
      <c r="DQ125" s="264">
        <f t="shared" si="547"/>
        <v>1</v>
      </c>
      <c r="DR125" s="264">
        <f t="shared" si="548"/>
        <v>1</v>
      </c>
      <c r="DS125" s="180">
        <f t="shared" ref="DS125:DS126" si="1066">IF(EXACT(DE125,DM125),1,0)</f>
        <v>0</v>
      </c>
      <c r="DT125" s="180">
        <f t="shared" ref="DT125:DT126" si="1067">IF(EXACT(DF125,DN125),1,0)</f>
        <v>0</v>
      </c>
      <c r="DU125" s="264">
        <f t="shared" ref="DU125:DU126" si="1068">PRODUCT(DO125:DR125)</f>
        <v>1</v>
      </c>
      <c r="DV125" s="257">
        <f t="shared" si="550"/>
        <v>0</v>
      </c>
      <c r="DW125" s="258">
        <f t="shared" si="551"/>
        <v>0</v>
      </c>
      <c r="DZ125" s="320" t="s">
        <v>470</v>
      </c>
      <c r="EA125" s="298" t="s">
        <v>471</v>
      </c>
      <c r="EB125" s="349"/>
      <c r="EC125" s="350"/>
      <c r="ED125" s="351"/>
      <c r="EE125" s="352"/>
      <c r="EF125" s="264">
        <f t="shared" si="552"/>
        <v>1</v>
      </c>
      <c r="EG125" s="264">
        <f t="shared" si="553"/>
        <v>1</v>
      </c>
      <c r="EH125" s="264">
        <f t="shared" si="554"/>
        <v>1</v>
      </c>
      <c r="EI125" s="264">
        <f t="shared" si="555"/>
        <v>1</v>
      </c>
      <c r="EJ125" s="180">
        <f t="shared" ref="EJ125:EJ126" si="1069">IF(EXACT(DV125,ED125),1,0)</f>
        <v>0</v>
      </c>
      <c r="EK125" s="180">
        <f t="shared" ref="EK125:EK126" si="1070">IF(EXACT(DW125,EE125),1,0)</f>
        <v>0</v>
      </c>
      <c r="EL125" s="264">
        <f t="shared" ref="EL125:EL126" si="1071">PRODUCT(EF125:EI125)</f>
        <v>1</v>
      </c>
      <c r="EM125" s="257">
        <f t="shared" si="557"/>
        <v>0</v>
      </c>
      <c r="EN125" s="258">
        <f t="shared" si="558"/>
        <v>0</v>
      </c>
      <c r="EQ125" s="320" t="s">
        <v>470</v>
      </c>
      <c r="ER125" s="298" t="s">
        <v>471</v>
      </c>
      <c r="ES125" s="349"/>
      <c r="ET125" s="350"/>
      <c r="EU125" s="351"/>
      <c r="EV125" s="352"/>
      <c r="EW125" s="264">
        <f t="shared" si="559"/>
        <v>1</v>
      </c>
      <c r="EX125" s="264">
        <f t="shared" si="560"/>
        <v>1</v>
      </c>
      <c r="EY125" s="264">
        <f t="shared" si="561"/>
        <v>1</v>
      </c>
      <c r="EZ125" s="264">
        <f t="shared" si="562"/>
        <v>1</v>
      </c>
      <c r="FA125" s="180">
        <f t="shared" ref="FA125:FA126" si="1072">IF(EXACT(EM125,EU125),1,0)</f>
        <v>0</v>
      </c>
      <c r="FB125" s="180">
        <f t="shared" ref="FB125:FB126" si="1073">IF(EXACT(EN125,EV125),1,0)</f>
        <v>0</v>
      </c>
      <c r="FC125" s="264">
        <f t="shared" ref="FC125:FC126" si="1074">PRODUCT(EW125:EZ125)</f>
        <v>1</v>
      </c>
      <c r="FD125" s="257">
        <f t="shared" si="564"/>
        <v>0</v>
      </c>
      <c r="FE125" s="258">
        <f t="shared" si="565"/>
        <v>0</v>
      </c>
      <c r="FH125" s="320" t="s">
        <v>470</v>
      </c>
      <c r="FI125" s="298" t="s">
        <v>471</v>
      </c>
      <c r="FJ125" s="349"/>
      <c r="FK125" s="350"/>
      <c r="FL125" s="351"/>
      <c r="FM125" s="352"/>
      <c r="FN125" s="264">
        <f t="shared" si="566"/>
        <v>1</v>
      </c>
      <c r="FO125" s="264">
        <f t="shared" si="567"/>
        <v>1</v>
      </c>
      <c r="FP125" s="264">
        <f t="shared" si="568"/>
        <v>1</v>
      </c>
      <c r="FQ125" s="264">
        <f t="shared" si="569"/>
        <v>1</v>
      </c>
      <c r="FR125" s="180">
        <f t="shared" ref="FR125:FR126" si="1075">IF(EXACT(FD125,FL125),1,0)</f>
        <v>0</v>
      </c>
      <c r="FS125" s="180">
        <f t="shared" ref="FS125:FS126" si="1076">IF(EXACT(FE125,FM125),1,0)</f>
        <v>0</v>
      </c>
      <c r="FT125" s="264">
        <f t="shared" ref="FT125:FT126" si="1077">PRODUCT(FN125:FQ125)</f>
        <v>1</v>
      </c>
      <c r="FU125" s="257">
        <f t="shared" si="571"/>
        <v>0</v>
      </c>
      <c r="FV125" s="258">
        <f t="shared" si="572"/>
        <v>0</v>
      </c>
      <c r="FY125" s="320" t="s">
        <v>470</v>
      </c>
      <c r="FZ125" s="298" t="s">
        <v>471</v>
      </c>
      <c r="GA125" s="349"/>
      <c r="GB125" s="350"/>
      <c r="GC125" s="351"/>
      <c r="GD125" s="352"/>
      <c r="GE125" s="264">
        <f t="shared" si="573"/>
        <v>1</v>
      </c>
      <c r="GF125" s="264">
        <f t="shared" si="574"/>
        <v>1</v>
      </c>
      <c r="GG125" s="264">
        <f t="shared" si="575"/>
        <v>1</v>
      </c>
      <c r="GH125" s="264">
        <f t="shared" si="576"/>
        <v>1</v>
      </c>
      <c r="GI125" s="180">
        <f t="shared" ref="GI125:GI126" si="1078">IF(EXACT(FU125,GC125),1,0)</f>
        <v>0</v>
      </c>
      <c r="GJ125" s="180">
        <f t="shared" ref="GJ125:GJ126" si="1079">IF(EXACT(FV125,GD125),1,0)</f>
        <v>0</v>
      </c>
      <c r="GK125" s="264">
        <f t="shared" ref="GK125:GK126" si="1080">PRODUCT(GE125:GH125)</f>
        <v>1</v>
      </c>
      <c r="GL125" s="257">
        <f t="shared" si="578"/>
        <v>0</v>
      </c>
      <c r="GM125" s="258">
        <f t="shared" si="579"/>
        <v>0</v>
      </c>
      <c r="GP125" s="320" t="s">
        <v>470</v>
      </c>
      <c r="GQ125" s="298" t="s">
        <v>471</v>
      </c>
      <c r="GR125" s="349"/>
      <c r="GS125" s="350"/>
      <c r="GT125" s="351"/>
      <c r="GU125" s="352"/>
      <c r="GV125" s="264">
        <f t="shared" si="580"/>
        <v>1</v>
      </c>
      <c r="GW125" s="264">
        <f t="shared" si="581"/>
        <v>1</v>
      </c>
      <c r="GX125" s="264">
        <f t="shared" si="582"/>
        <v>1</v>
      </c>
      <c r="GY125" s="264">
        <f t="shared" si="583"/>
        <v>1</v>
      </c>
      <c r="GZ125" s="180">
        <f t="shared" ref="GZ125:GZ126" si="1081">IF(EXACT(GL125,GT125),1,0)</f>
        <v>0</v>
      </c>
      <c r="HA125" s="180">
        <f t="shared" ref="HA125:HA126" si="1082">IF(EXACT(GM125,GU125),1,0)</f>
        <v>0</v>
      </c>
      <c r="HB125" s="264">
        <f t="shared" ref="HB125:HB126" si="1083">PRODUCT(GV125:GY125)</f>
        <v>1</v>
      </c>
      <c r="HC125" s="257">
        <f t="shared" si="585"/>
        <v>0</v>
      </c>
      <c r="HD125" s="258">
        <f t="shared" si="586"/>
        <v>0</v>
      </c>
      <c r="HG125" s="320" t="s">
        <v>470</v>
      </c>
      <c r="HH125" s="298" t="s">
        <v>471</v>
      </c>
      <c r="HI125" s="349"/>
      <c r="HJ125" s="350"/>
      <c r="HK125" s="351"/>
      <c r="HL125" s="352"/>
      <c r="HM125" s="264">
        <f t="shared" si="587"/>
        <v>1</v>
      </c>
      <c r="HN125" s="264">
        <f t="shared" si="588"/>
        <v>1</v>
      </c>
      <c r="HO125" s="264">
        <f t="shared" si="589"/>
        <v>1</v>
      </c>
      <c r="HP125" s="264">
        <f t="shared" si="590"/>
        <v>1</v>
      </c>
      <c r="HQ125" s="180">
        <f t="shared" ref="HQ125:HQ126" si="1084">IF(EXACT(HC125,HK125),1,0)</f>
        <v>0</v>
      </c>
      <c r="HR125" s="180">
        <f t="shared" ref="HR125:HR126" si="1085">IF(EXACT(HD125,HL125),1,0)</f>
        <v>0</v>
      </c>
      <c r="HS125" s="264">
        <f t="shared" ref="HS125:HS126" si="1086">PRODUCT(HM125:HP125)</f>
        <v>1</v>
      </c>
      <c r="HT125" s="257">
        <f t="shared" si="592"/>
        <v>0</v>
      </c>
      <c r="HU125" s="258">
        <f t="shared" si="593"/>
        <v>0</v>
      </c>
    </row>
    <row r="126" spans="3:229" ht="48" customHeight="1" outlineLevel="2">
      <c r="C126" s="344"/>
      <c r="D126" s="345" t="s">
        <v>472</v>
      </c>
      <c r="E126" s="346"/>
      <c r="F126" s="347"/>
      <c r="G126" s="348"/>
      <c r="H126" s="309"/>
      <c r="K126" s="344"/>
      <c r="L126" s="345" t="s">
        <v>472</v>
      </c>
      <c r="M126" s="346"/>
      <c r="N126" s="347"/>
      <c r="O126" s="308"/>
      <c r="P126" s="310"/>
      <c r="Q126" s="180">
        <f t="shared" si="504"/>
        <v>1</v>
      </c>
      <c r="R126" s="180">
        <f t="shared" si="505"/>
        <v>1</v>
      </c>
      <c r="S126" s="180">
        <f t="shared" si="506"/>
        <v>1</v>
      </c>
      <c r="T126" s="180">
        <f t="shared" si="506"/>
        <v>1</v>
      </c>
      <c r="U126" s="180">
        <f t="shared" si="1049"/>
        <v>1</v>
      </c>
      <c r="V126" s="180">
        <f t="shared" si="1050"/>
        <v>1</v>
      </c>
      <c r="W126" s="264">
        <f t="shared" si="507"/>
        <v>1</v>
      </c>
      <c r="X126" s="257">
        <f t="shared" si="508"/>
        <v>0</v>
      </c>
      <c r="Y126" s="258">
        <f t="shared" si="509"/>
        <v>0</v>
      </c>
      <c r="AB126" s="344"/>
      <c r="AC126" s="345" t="s">
        <v>472</v>
      </c>
      <c r="AD126" s="346"/>
      <c r="AE126" s="347"/>
      <c r="AF126" s="348"/>
      <c r="AG126" s="309"/>
      <c r="AH126" s="264">
        <f t="shared" si="510"/>
        <v>1</v>
      </c>
      <c r="AI126" s="264">
        <f t="shared" si="511"/>
        <v>1</v>
      </c>
      <c r="AJ126" s="264">
        <f t="shared" si="512"/>
        <v>1</v>
      </c>
      <c r="AK126" s="264">
        <f t="shared" si="513"/>
        <v>1</v>
      </c>
      <c r="AL126" s="180">
        <f t="shared" si="1051"/>
        <v>0</v>
      </c>
      <c r="AM126" s="180">
        <f t="shared" si="1052"/>
        <v>0</v>
      </c>
      <c r="AN126" s="264">
        <f t="shared" si="1053"/>
        <v>1</v>
      </c>
      <c r="AO126" s="257">
        <f t="shared" si="515"/>
        <v>0</v>
      </c>
      <c r="AP126" s="258">
        <f t="shared" si="516"/>
        <v>0</v>
      </c>
      <c r="AS126" s="344"/>
      <c r="AT126" s="345" t="s">
        <v>472</v>
      </c>
      <c r="AU126" s="346"/>
      <c r="AV126" s="347"/>
      <c r="AW126" s="348"/>
      <c r="AX126" s="309"/>
      <c r="AY126" s="264">
        <f t="shared" si="517"/>
        <v>1</v>
      </c>
      <c r="AZ126" s="264">
        <f t="shared" si="518"/>
        <v>1</v>
      </c>
      <c r="BA126" s="264">
        <f t="shared" si="519"/>
        <v>1</v>
      </c>
      <c r="BB126" s="264">
        <f t="shared" si="520"/>
        <v>1</v>
      </c>
      <c r="BC126" s="180">
        <f t="shared" si="1054"/>
        <v>0</v>
      </c>
      <c r="BD126" s="180">
        <f t="shared" si="1055"/>
        <v>0</v>
      </c>
      <c r="BE126" s="264">
        <f t="shared" si="1056"/>
        <v>1</v>
      </c>
      <c r="BF126" s="257">
        <f t="shared" si="522"/>
        <v>0</v>
      </c>
      <c r="BG126" s="258">
        <f t="shared" si="523"/>
        <v>0</v>
      </c>
      <c r="BJ126" s="344"/>
      <c r="BK126" s="345" t="s">
        <v>472</v>
      </c>
      <c r="BL126" s="346"/>
      <c r="BM126" s="347"/>
      <c r="BN126" s="348"/>
      <c r="BO126" s="309"/>
      <c r="BP126" s="264">
        <f t="shared" si="524"/>
        <v>1</v>
      </c>
      <c r="BQ126" s="264">
        <f t="shared" si="525"/>
        <v>1</v>
      </c>
      <c r="BR126" s="264">
        <f t="shared" si="526"/>
        <v>1</v>
      </c>
      <c r="BS126" s="264">
        <f t="shared" si="527"/>
        <v>1</v>
      </c>
      <c r="BT126" s="180">
        <f t="shared" si="1057"/>
        <v>0</v>
      </c>
      <c r="BU126" s="180">
        <f t="shared" si="1058"/>
        <v>0</v>
      </c>
      <c r="BV126" s="264">
        <f t="shared" si="1059"/>
        <v>1</v>
      </c>
      <c r="BW126" s="257">
        <f t="shared" si="529"/>
        <v>0</v>
      </c>
      <c r="BX126" s="258">
        <f t="shared" si="530"/>
        <v>0</v>
      </c>
      <c r="CA126" s="344"/>
      <c r="CB126" s="345" t="s">
        <v>472</v>
      </c>
      <c r="CC126" s="346"/>
      <c r="CD126" s="347"/>
      <c r="CE126" s="348"/>
      <c r="CF126" s="309"/>
      <c r="CG126" s="264">
        <f t="shared" si="531"/>
        <v>1</v>
      </c>
      <c r="CH126" s="264">
        <f t="shared" si="532"/>
        <v>1</v>
      </c>
      <c r="CI126" s="264">
        <f t="shared" si="533"/>
        <v>1</v>
      </c>
      <c r="CJ126" s="264">
        <f t="shared" si="534"/>
        <v>1</v>
      </c>
      <c r="CK126" s="180">
        <f t="shared" si="1060"/>
        <v>0</v>
      </c>
      <c r="CL126" s="180">
        <f t="shared" si="1061"/>
        <v>0</v>
      </c>
      <c r="CM126" s="264">
        <f t="shared" si="1062"/>
        <v>1</v>
      </c>
      <c r="CN126" s="257">
        <f t="shared" si="536"/>
        <v>0</v>
      </c>
      <c r="CO126" s="258">
        <f t="shared" si="537"/>
        <v>0</v>
      </c>
      <c r="CR126" s="344"/>
      <c r="CS126" s="345" t="s">
        <v>472</v>
      </c>
      <c r="CT126" s="346"/>
      <c r="CU126" s="347"/>
      <c r="CV126" s="348"/>
      <c r="CW126" s="309"/>
      <c r="CX126" s="264">
        <f t="shared" si="538"/>
        <v>1</v>
      </c>
      <c r="CY126" s="264">
        <f t="shared" si="539"/>
        <v>1</v>
      </c>
      <c r="CZ126" s="264">
        <f t="shared" si="540"/>
        <v>1</v>
      </c>
      <c r="DA126" s="264">
        <f t="shared" si="541"/>
        <v>1</v>
      </c>
      <c r="DB126" s="180">
        <f t="shared" si="1063"/>
        <v>0</v>
      </c>
      <c r="DC126" s="180">
        <f t="shared" si="1064"/>
        <v>0</v>
      </c>
      <c r="DD126" s="264">
        <f t="shared" si="1065"/>
        <v>1</v>
      </c>
      <c r="DE126" s="257">
        <f t="shared" si="543"/>
        <v>0</v>
      </c>
      <c r="DF126" s="258">
        <f t="shared" si="544"/>
        <v>0</v>
      </c>
      <c r="DI126" s="344"/>
      <c r="DJ126" s="345" t="s">
        <v>472</v>
      </c>
      <c r="DK126" s="346"/>
      <c r="DL126" s="347"/>
      <c r="DM126" s="348"/>
      <c r="DN126" s="309"/>
      <c r="DO126" s="264">
        <f t="shared" si="545"/>
        <v>1</v>
      </c>
      <c r="DP126" s="264">
        <f t="shared" si="546"/>
        <v>1</v>
      </c>
      <c r="DQ126" s="264">
        <f t="shared" si="547"/>
        <v>1</v>
      </c>
      <c r="DR126" s="264">
        <f t="shared" si="548"/>
        <v>1</v>
      </c>
      <c r="DS126" s="180">
        <f t="shared" si="1066"/>
        <v>0</v>
      </c>
      <c r="DT126" s="180">
        <f t="shared" si="1067"/>
        <v>0</v>
      </c>
      <c r="DU126" s="264">
        <f t="shared" si="1068"/>
        <v>1</v>
      </c>
      <c r="DV126" s="257">
        <f t="shared" si="550"/>
        <v>0</v>
      </c>
      <c r="DW126" s="258">
        <f t="shared" si="551"/>
        <v>0</v>
      </c>
      <c r="DZ126" s="344"/>
      <c r="EA126" s="345" t="s">
        <v>472</v>
      </c>
      <c r="EB126" s="346"/>
      <c r="EC126" s="347"/>
      <c r="ED126" s="348"/>
      <c r="EE126" s="309"/>
      <c r="EF126" s="264">
        <f t="shared" si="552"/>
        <v>1</v>
      </c>
      <c r="EG126" s="264">
        <f t="shared" si="553"/>
        <v>1</v>
      </c>
      <c r="EH126" s="264">
        <f t="shared" si="554"/>
        <v>1</v>
      </c>
      <c r="EI126" s="264">
        <f t="shared" si="555"/>
        <v>1</v>
      </c>
      <c r="EJ126" s="180">
        <f t="shared" si="1069"/>
        <v>0</v>
      </c>
      <c r="EK126" s="180">
        <f t="shared" si="1070"/>
        <v>0</v>
      </c>
      <c r="EL126" s="264">
        <f t="shared" si="1071"/>
        <v>1</v>
      </c>
      <c r="EM126" s="257">
        <f t="shared" si="557"/>
        <v>0</v>
      </c>
      <c r="EN126" s="258">
        <f t="shared" si="558"/>
        <v>0</v>
      </c>
      <c r="EQ126" s="344"/>
      <c r="ER126" s="345" t="s">
        <v>472</v>
      </c>
      <c r="ES126" s="346"/>
      <c r="ET126" s="347"/>
      <c r="EU126" s="348"/>
      <c r="EV126" s="309"/>
      <c r="EW126" s="264">
        <f t="shared" si="559"/>
        <v>1</v>
      </c>
      <c r="EX126" s="264">
        <f t="shared" si="560"/>
        <v>1</v>
      </c>
      <c r="EY126" s="264">
        <f t="shared" si="561"/>
        <v>1</v>
      </c>
      <c r="EZ126" s="264">
        <f t="shared" si="562"/>
        <v>1</v>
      </c>
      <c r="FA126" s="180">
        <f t="shared" si="1072"/>
        <v>0</v>
      </c>
      <c r="FB126" s="180">
        <f t="shared" si="1073"/>
        <v>0</v>
      </c>
      <c r="FC126" s="264">
        <f t="shared" si="1074"/>
        <v>1</v>
      </c>
      <c r="FD126" s="257">
        <f t="shared" si="564"/>
        <v>0</v>
      </c>
      <c r="FE126" s="258">
        <f t="shared" si="565"/>
        <v>0</v>
      </c>
      <c r="FH126" s="344"/>
      <c r="FI126" s="345" t="s">
        <v>472</v>
      </c>
      <c r="FJ126" s="346"/>
      <c r="FK126" s="347"/>
      <c r="FL126" s="348"/>
      <c r="FM126" s="309"/>
      <c r="FN126" s="264">
        <f t="shared" si="566"/>
        <v>1</v>
      </c>
      <c r="FO126" s="264">
        <f t="shared" si="567"/>
        <v>1</v>
      </c>
      <c r="FP126" s="264">
        <f t="shared" si="568"/>
        <v>1</v>
      </c>
      <c r="FQ126" s="264">
        <f t="shared" si="569"/>
        <v>1</v>
      </c>
      <c r="FR126" s="180">
        <f t="shared" si="1075"/>
        <v>0</v>
      </c>
      <c r="FS126" s="180">
        <f t="shared" si="1076"/>
        <v>0</v>
      </c>
      <c r="FT126" s="264">
        <f t="shared" si="1077"/>
        <v>1</v>
      </c>
      <c r="FU126" s="257">
        <f t="shared" si="571"/>
        <v>0</v>
      </c>
      <c r="FV126" s="258">
        <f t="shared" si="572"/>
        <v>0</v>
      </c>
      <c r="FY126" s="344"/>
      <c r="FZ126" s="345" t="s">
        <v>472</v>
      </c>
      <c r="GA126" s="346"/>
      <c r="GB126" s="347"/>
      <c r="GC126" s="348"/>
      <c r="GD126" s="309"/>
      <c r="GE126" s="264">
        <f t="shared" si="573"/>
        <v>1</v>
      </c>
      <c r="GF126" s="264">
        <f t="shared" si="574"/>
        <v>1</v>
      </c>
      <c r="GG126" s="264">
        <f t="shared" si="575"/>
        <v>1</v>
      </c>
      <c r="GH126" s="264">
        <f t="shared" si="576"/>
        <v>1</v>
      </c>
      <c r="GI126" s="180">
        <f t="shared" si="1078"/>
        <v>0</v>
      </c>
      <c r="GJ126" s="180">
        <f t="shared" si="1079"/>
        <v>0</v>
      </c>
      <c r="GK126" s="264">
        <f t="shared" si="1080"/>
        <v>1</v>
      </c>
      <c r="GL126" s="257">
        <f t="shared" si="578"/>
        <v>0</v>
      </c>
      <c r="GM126" s="258">
        <f t="shared" si="579"/>
        <v>0</v>
      </c>
      <c r="GP126" s="344"/>
      <c r="GQ126" s="345" t="s">
        <v>472</v>
      </c>
      <c r="GR126" s="346"/>
      <c r="GS126" s="347"/>
      <c r="GT126" s="348"/>
      <c r="GU126" s="309"/>
      <c r="GV126" s="264">
        <f t="shared" si="580"/>
        <v>1</v>
      </c>
      <c r="GW126" s="264">
        <f t="shared" si="581"/>
        <v>1</v>
      </c>
      <c r="GX126" s="264">
        <f t="shared" si="582"/>
        <v>1</v>
      </c>
      <c r="GY126" s="264">
        <f t="shared" si="583"/>
        <v>1</v>
      </c>
      <c r="GZ126" s="180">
        <f t="shared" si="1081"/>
        <v>0</v>
      </c>
      <c r="HA126" s="180">
        <f t="shared" si="1082"/>
        <v>0</v>
      </c>
      <c r="HB126" s="264">
        <f t="shared" si="1083"/>
        <v>1</v>
      </c>
      <c r="HC126" s="257">
        <f t="shared" si="585"/>
        <v>0</v>
      </c>
      <c r="HD126" s="258">
        <f t="shared" si="586"/>
        <v>0</v>
      </c>
      <c r="HG126" s="344"/>
      <c r="HH126" s="345" t="s">
        <v>472</v>
      </c>
      <c r="HI126" s="346"/>
      <c r="HJ126" s="347"/>
      <c r="HK126" s="348"/>
      <c r="HL126" s="309"/>
      <c r="HM126" s="264">
        <f t="shared" si="587"/>
        <v>1</v>
      </c>
      <c r="HN126" s="264">
        <f t="shared" si="588"/>
        <v>1</v>
      </c>
      <c r="HO126" s="264">
        <f t="shared" si="589"/>
        <v>1</v>
      </c>
      <c r="HP126" s="264">
        <f t="shared" si="590"/>
        <v>1</v>
      </c>
      <c r="HQ126" s="180">
        <f t="shared" si="1084"/>
        <v>0</v>
      </c>
      <c r="HR126" s="180">
        <f t="shared" si="1085"/>
        <v>0</v>
      </c>
      <c r="HS126" s="264">
        <f t="shared" si="1086"/>
        <v>1</v>
      </c>
      <c r="HT126" s="257">
        <f t="shared" si="592"/>
        <v>0</v>
      </c>
      <c r="HU126" s="258">
        <f t="shared" si="593"/>
        <v>0</v>
      </c>
    </row>
    <row r="127" spans="3:229" ht="25.5" customHeight="1" outlineLevel="2">
      <c r="C127" s="344" t="s">
        <v>473</v>
      </c>
      <c r="D127" s="345" t="s">
        <v>474</v>
      </c>
      <c r="E127" s="346" t="s">
        <v>168</v>
      </c>
      <c r="F127" s="347">
        <v>50</v>
      </c>
      <c r="G127" s="308">
        <v>0</v>
      </c>
      <c r="H127" s="309">
        <f t="shared" ref="H127:H145" si="1087">+ROUND(F127*G127,0)</f>
        <v>0</v>
      </c>
      <c r="K127" s="344" t="s">
        <v>473</v>
      </c>
      <c r="L127" s="345" t="s">
        <v>474</v>
      </c>
      <c r="M127" s="346" t="s">
        <v>168</v>
      </c>
      <c r="N127" s="347">
        <v>50</v>
      </c>
      <c r="O127" s="308">
        <v>6900</v>
      </c>
      <c r="P127" s="310">
        <f t="shared" ref="P127:P145" si="1088">+ROUND(N127*O127,0)</f>
        <v>345000</v>
      </c>
      <c r="Q127" s="180">
        <f t="shared" si="504"/>
        <v>1</v>
      </c>
      <c r="R127" s="180">
        <f t="shared" si="505"/>
        <v>1</v>
      </c>
      <c r="S127" s="180">
        <f t="shared" si="506"/>
        <v>1</v>
      </c>
      <c r="T127" s="180">
        <f t="shared" si="506"/>
        <v>1</v>
      </c>
      <c r="U127" s="264">
        <f t="shared" si="608"/>
        <v>1</v>
      </c>
      <c r="V127" s="264">
        <f t="shared" si="609"/>
        <v>1</v>
      </c>
      <c r="W127" s="264">
        <f t="shared" si="507"/>
        <v>1</v>
      </c>
      <c r="X127" s="257">
        <f t="shared" si="508"/>
        <v>345000</v>
      </c>
      <c r="Y127" s="258">
        <f t="shared" si="509"/>
        <v>0</v>
      </c>
      <c r="AB127" s="344" t="s">
        <v>473</v>
      </c>
      <c r="AC127" s="345" t="s">
        <v>474</v>
      </c>
      <c r="AD127" s="346" t="s">
        <v>168</v>
      </c>
      <c r="AE127" s="347">
        <v>50</v>
      </c>
      <c r="AF127" s="308">
        <v>5000</v>
      </c>
      <c r="AG127" s="309">
        <f t="shared" ref="AG127:AG145" si="1089">+ROUND(AE127*AF127,0)</f>
        <v>250000</v>
      </c>
      <c r="AH127" s="264">
        <f t="shared" si="510"/>
        <v>1</v>
      </c>
      <c r="AI127" s="264">
        <f t="shared" si="511"/>
        <v>1</v>
      </c>
      <c r="AJ127" s="264">
        <f t="shared" si="512"/>
        <v>1</v>
      </c>
      <c r="AK127" s="264">
        <f t="shared" si="513"/>
        <v>1</v>
      </c>
      <c r="AL127" s="264">
        <f t="shared" ref="AL127:AL135" si="1090">IF(AF127&lt;=0,0,1)</f>
        <v>1</v>
      </c>
      <c r="AM127" s="264">
        <f t="shared" ref="AM127:AM135" si="1091">IF(AG127&lt;=0,0,1)</f>
        <v>1</v>
      </c>
      <c r="AN127" s="264">
        <f t="shared" si="613"/>
        <v>1</v>
      </c>
      <c r="AO127" s="257">
        <f t="shared" si="515"/>
        <v>250000</v>
      </c>
      <c r="AP127" s="258">
        <f t="shared" si="516"/>
        <v>0</v>
      </c>
      <c r="AS127" s="344" t="s">
        <v>473</v>
      </c>
      <c r="AT127" s="345" t="s">
        <v>474</v>
      </c>
      <c r="AU127" s="346" t="s">
        <v>168</v>
      </c>
      <c r="AV127" s="347">
        <v>50</v>
      </c>
      <c r="AW127" s="308">
        <v>8120</v>
      </c>
      <c r="AX127" s="309">
        <f t="shared" ref="AX127:AX145" si="1092">+ROUND(AV127*AW127,0)</f>
        <v>406000</v>
      </c>
      <c r="AY127" s="264">
        <f t="shared" si="517"/>
        <v>1</v>
      </c>
      <c r="AZ127" s="264">
        <f t="shared" si="518"/>
        <v>1</v>
      </c>
      <c r="BA127" s="264">
        <f t="shared" si="519"/>
        <v>1</v>
      </c>
      <c r="BB127" s="264">
        <f t="shared" si="520"/>
        <v>1</v>
      </c>
      <c r="BC127" s="264">
        <f t="shared" ref="BC127:BC135" si="1093">IF(AW127&lt;=0,0,1)</f>
        <v>1</v>
      </c>
      <c r="BD127" s="264">
        <f t="shared" ref="BD127:BD135" si="1094">IF(AX127&lt;=0,0,1)</f>
        <v>1</v>
      </c>
      <c r="BE127" s="264">
        <f t="shared" si="617"/>
        <v>1</v>
      </c>
      <c r="BF127" s="257">
        <f t="shared" si="522"/>
        <v>406000</v>
      </c>
      <c r="BG127" s="258">
        <f t="shared" si="523"/>
        <v>0</v>
      </c>
      <c r="BJ127" s="344" t="s">
        <v>473</v>
      </c>
      <c r="BK127" s="345" t="s">
        <v>474</v>
      </c>
      <c r="BL127" s="346" t="s">
        <v>168</v>
      </c>
      <c r="BM127" s="347">
        <v>50</v>
      </c>
      <c r="BN127" s="308">
        <v>6888</v>
      </c>
      <c r="BO127" s="309">
        <f t="shared" ref="BO127:BO145" si="1095">+ROUND(BM127*BN127,0)</f>
        <v>344400</v>
      </c>
      <c r="BP127" s="264">
        <f t="shared" si="524"/>
        <v>1</v>
      </c>
      <c r="BQ127" s="264">
        <f t="shared" si="525"/>
        <v>1</v>
      </c>
      <c r="BR127" s="264">
        <f t="shared" si="526"/>
        <v>1</v>
      </c>
      <c r="BS127" s="264">
        <f t="shared" si="527"/>
        <v>1</v>
      </c>
      <c r="BT127" s="264">
        <f t="shared" ref="BT127:BT135" si="1096">IF(BN127&lt;=0,0,1)</f>
        <v>1</v>
      </c>
      <c r="BU127" s="264">
        <f t="shared" ref="BU127:BU135" si="1097">IF(BO127&lt;=0,0,1)</f>
        <v>1</v>
      </c>
      <c r="BV127" s="264">
        <f t="shared" ref="BV127:BV135" si="1098">PRODUCT(BP127:BU127)</f>
        <v>1</v>
      </c>
      <c r="BW127" s="257">
        <f t="shared" si="529"/>
        <v>344400</v>
      </c>
      <c r="BX127" s="258">
        <f t="shared" si="530"/>
        <v>0</v>
      </c>
      <c r="CA127" s="344" t="s">
        <v>473</v>
      </c>
      <c r="CB127" s="345" t="s">
        <v>474</v>
      </c>
      <c r="CC127" s="346" t="s">
        <v>168</v>
      </c>
      <c r="CD127" s="347">
        <v>50</v>
      </c>
      <c r="CE127" s="308">
        <v>6636</v>
      </c>
      <c r="CF127" s="309">
        <f t="shared" ref="CF127:CF145" si="1099">+ROUND(CD127*CE127,0)</f>
        <v>331800</v>
      </c>
      <c r="CG127" s="264">
        <f t="shared" si="531"/>
        <v>1</v>
      </c>
      <c r="CH127" s="264">
        <f t="shared" si="532"/>
        <v>1</v>
      </c>
      <c r="CI127" s="264">
        <f t="shared" si="533"/>
        <v>1</v>
      </c>
      <c r="CJ127" s="264">
        <f t="shared" si="534"/>
        <v>1</v>
      </c>
      <c r="CK127" s="264">
        <f t="shared" ref="CK127:CK135" si="1100">IF(CE127&lt;=0,0,1)</f>
        <v>1</v>
      </c>
      <c r="CL127" s="264">
        <f t="shared" ref="CL127:CL135" si="1101">IF(CF127&lt;=0,0,1)</f>
        <v>1</v>
      </c>
      <c r="CM127" s="264">
        <f t="shared" ref="CM127:CM135" si="1102">PRODUCT(CG127:CL127)</f>
        <v>1</v>
      </c>
      <c r="CN127" s="257">
        <f t="shared" si="536"/>
        <v>331800</v>
      </c>
      <c r="CO127" s="258">
        <f t="shared" si="537"/>
        <v>0</v>
      </c>
      <c r="CR127" s="344" t="s">
        <v>473</v>
      </c>
      <c r="CS127" s="345" t="s">
        <v>474</v>
      </c>
      <c r="CT127" s="346" t="s">
        <v>168</v>
      </c>
      <c r="CU127" s="347">
        <v>50</v>
      </c>
      <c r="CV127" s="308">
        <v>8200</v>
      </c>
      <c r="CW127" s="309">
        <f t="shared" ref="CW127:CW145" si="1103">+ROUND(CU127*CV127,0)</f>
        <v>410000</v>
      </c>
      <c r="CX127" s="264">
        <f t="shared" si="538"/>
        <v>1</v>
      </c>
      <c r="CY127" s="264">
        <f t="shared" si="539"/>
        <v>1</v>
      </c>
      <c r="CZ127" s="264">
        <f t="shared" si="540"/>
        <v>1</v>
      </c>
      <c r="DA127" s="264">
        <f t="shared" si="541"/>
        <v>1</v>
      </c>
      <c r="DB127" s="264">
        <f t="shared" ref="DB127:DB135" si="1104">IF(CV127&lt;=0,0,1)</f>
        <v>1</v>
      </c>
      <c r="DC127" s="264">
        <f t="shared" ref="DC127:DC135" si="1105">IF(CW127&lt;=0,0,1)</f>
        <v>1</v>
      </c>
      <c r="DD127" s="264">
        <f t="shared" ref="DD127:DD135" si="1106">PRODUCT(CX127:DC127)</f>
        <v>1</v>
      </c>
      <c r="DE127" s="257">
        <f t="shared" si="543"/>
        <v>410000</v>
      </c>
      <c r="DF127" s="258">
        <f t="shared" si="544"/>
        <v>0</v>
      </c>
      <c r="DI127" s="344" t="s">
        <v>473</v>
      </c>
      <c r="DJ127" s="345" t="s">
        <v>474</v>
      </c>
      <c r="DK127" s="346" t="s">
        <v>168</v>
      </c>
      <c r="DL127" s="347">
        <v>50</v>
      </c>
      <c r="DM127" s="313">
        <v>15300</v>
      </c>
      <c r="DN127" s="309">
        <f t="shared" ref="DN127:DN145" si="1107">+ROUND(DL127*DM127,0)</f>
        <v>765000</v>
      </c>
      <c r="DO127" s="264">
        <f t="shared" si="545"/>
        <v>1</v>
      </c>
      <c r="DP127" s="264">
        <f t="shared" si="546"/>
        <v>1</v>
      </c>
      <c r="DQ127" s="264">
        <f t="shared" si="547"/>
        <v>1</v>
      </c>
      <c r="DR127" s="264">
        <f t="shared" si="548"/>
        <v>1</v>
      </c>
      <c r="DS127" s="264">
        <f t="shared" ref="DS127:DS135" si="1108">IF(DM127&lt;=0,0,1)</f>
        <v>1</v>
      </c>
      <c r="DT127" s="264">
        <f t="shared" ref="DT127:DT135" si="1109">IF(DN127&lt;=0,0,1)</f>
        <v>1</v>
      </c>
      <c r="DU127" s="264">
        <f t="shared" ref="DU127:DU135" si="1110">PRODUCT(DO127:DT127)</f>
        <v>1</v>
      </c>
      <c r="DV127" s="257">
        <f t="shared" si="550"/>
        <v>765000</v>
      </c>
      <c r="DW127" s="258">
        <f t="shared" si="551"/>
        <v>0</v>
      </c>
      <c r="DZ127" s="344" t="s">
        <v>473</v>
      </c>
      <c r="EA127" s="345" t="s">
        <v>474</v>
      </c>
      <c r="EB127" s="346" t="s">
        <v>168</v>
      </c>
      <c r="EC127" s="347">
        <v>50</v>
      </c>
      <c r="ED127" s="308">
        <v>5000</v>
      </c>
      <c r="EE127" s="309">
        <f t="shared" ref="EE127:EE145" si="1111">+ROUND(EC127*ED127,0)</f>
        <v>250000</v>
      </c>
      <c r="EF127" s="264">
        <f t="shared" si="552"/>
        <v>1</v>
      </c>
      <c r="EG127" s="264">
        <f t="shared" si="553"/>
        <v>1</v>
      </c>
      <c r="EH127" s="264">
        <f t="shared" si="554"/>
        <v>1</v>
      </c>
      <c r="EI127" s="264">
        <f t="shared" si="555"/>
        <v>1</v>
      </c>
      <c r="EJ127" s="264">
        <f t="shared" ref="EJ127:EJ135" si="1112">IF(ED127&lt;=0,0,1)</f>
        <v>1</v>
      </c>
      <c r="EK127" s="264">
        <f t="shared" ref="EK127:EK135" si="1113">IF(EE127&lt;=0,0,1)</f>
        <v>1</v>
      </c>
      <c r="EL127" s="264">
        <f t="shared" ref="EL127:EL135" si="1114">PRODUCT(EF127:EK127)</f>
        <v>1</v>
      </c>
      <c r="EM127" s="257">
        <f t="shared" si="557"/>
        <v>250000</v>
      </c>
      <c r="EN127" s="258">
        <f t="shared" si="558"/>
        <v>0</v>
      </c>
      <c r="EQ127" s="344" t="s">
        <v>473</v>
      </c>
      <c r="ER127" s="345" t="s">
        <v>474</v>
      </c>
      <c r="ES127" s="346" t="s">
        <v>168</v>
      </c>
      <c r="ET127" s="347">
        <v>50</v>
      </c>
      <c r="EU127" s="308">
        <v>8200</v>
      </c>
      <c r="EV127" s="309">
        <f t="shared" ref="EV127:EV145" si="1115">+ROUND(ET127*EU127,0)</f>
        <v>410000</v>
      </c>
      <c r="EW127" s="264">
        <f t="shared" si="559"/>
        <v>1</v>
      </c>
      <c r="EX127" s="264">
        <f t="shared" si="560"/>
        <v>1</v>
      </c>
      <c r="EY127" s="264">
        <f t="shared" si="561"/>
        <v>1</v>
      </c>
      <c r="EZ127" s="264">
        <f t="shared" si="562"/>
        <v>1</v>
      </c>
      <c r="FA127" s="264">
        <f t="shared" ref="FA127:FA135" si="1116">IF(EU127&lt;=0,0,1)</f>
        <v>1</v>
      </c>
      <c r="FB127" s="264">
        <f t="shared" ref="FB127:FB135" si="1117">IF(EV127&lt;=0,0,1)</f>
        <v>1</v>
      </c>
      <c r="FC127" s="264">
        <f t="shared" ref="FC127:FC135" si="1118">PRODUCT(EW127:FB127)</f>
        <v>1</v>
      </c>
      <c r="FD127" s="257">
        <f t="shared" si="564"/>
        <v>410000</v>
      </c>
      <c r="FE127" s="258">
        <f t="shared" si="565"/>
        <v>0</v>
      </c>
      <c r="FH127" s="344" t="s">
        <v>473</v>
      </c>
      <c r="FI127" s="345" t="s">
        <v>474</v>
      </c>
      <c r="FJ127" s="346" t="s">
        <v>168</v>
      </c>
      <c r="FK127" s="347">
        <v>50</v>
      </c>
      <c r="FL127" s="308">
        <v>7500</v>
      </c>
      <c r="FM127" s="309">
        <f t="shared" ref="FM127:FM145" si="1119">+ROUND(FK127*FL127,0)</f>
        <v>375000</v>
      </c>
      <c r="FN127" s="264">
        <f t="shared" si="566"/>
        <v>1</v>
      </c>
      <c r="FO127" s="264">
        <f t="shared" si="567"/>
        <v>1</v>
      </c>
      <c r="FP127" s="264">
        <f t="shared" si="568"/>
        <v>1</v>
      </c>
      <c r="FQ127" s="264">
        <f t="shared" si="569"/>
        <v>1</v>
      </c>
      <c r="FR127" s="264">
        <f t="shared" ref="FR127:FR135" si="1120">IF(FL127&lt;=0,0,1)</f>
        <v>1</v>
      </c>
      <c r="FS127" s="264">
        <f t="shared" ref="FS127:FS135" si="1121">IF(FM127&lt;=0,0,1)</f>
        <v>1</v>
      </c>
      <c r="FT127" s="264">
        <f t="shared" ref="FT127:FT135" si="1122">PRODUCT(FN127:FS127)</f>
        <v>1</v>
      </c>
      <c r="FU127" s="257">
        <f t="shared" si="571"/>
        <v>375000</v>
      </c>
      <c r="FV127" s="258">
        <f t="shared" si="572"/>
        <v>0</v>
      </c>
      <c r="FY127" s="344" t="s">
        <v>473</v>
      </c>
      <c r="FZ127" s="345" t="s">
        <v>474</v>
      </c>
      <c r="GA127" s="346" t="s">
        <v>168</v>
      </c>
      <c r="GB127" s="347">
        <v>50</v>
      </c>
      <c r="GC127" s="308">
        <v>8000</v>
      </c>
      <c r="GD127" s="309">
        <f t="shared" ref="GD127:GD145" si="1123">+ROUND(GB127*GC127,0)</f>
        <v>400000</v>
      </c>
      <c r="GE127" s="264">
        <f t="shared" si="573"/>
        <v>1</v>
      </c>
      <c r="GF127" s="264">
        <f t="shared" si="574"/>
        <v>1</v>
      </c>
      <c r="GG127" s="264">
        <f t="shared" si="575"/>
        <v>1</v>
      </c>
      <c r="GH127" s="264">
        <f t="shared" si="576"/>
        <v>1</v>
      </c>
      <c r="GI127" s="264">
        <f t="shared" ref="GI127:GI135" si="1124">IF(GC127&lt;=0,0,1)</f>
        <v>1</v>
      </c>
      <c r="GJ127" s="264">
        <f t="shared" ref="GJ127:GJ135" si="1125">IF(GD127&lt;=0,0,1)</f>
        <v>1</v>
      </c>
      <c r="GK127" s="264">
        <f t="shared" ref="GK127:GK135" si="1126">PRODUCT(GE127:GJ127)</f>
        <v>1</v>
      </c>
      <c r="GL127" s="257">
        <f t="shared" si="578"/>
        <v>400000</v>
      </c>
      <c r="GM127" s="258">
        <f t="shared" si="579"/>
        <v>0</v>
      </c>
      <c r="GP127" s="344" t="s">
        <v>473</v>
      </c>
      <c r="GQ127" s="345" t="s">
        <v>474</v>
      </c>
      <c r="GR127" s="346" t="s">
        <v>168</v>
      </c>
      <c r="GS127" s="347">
        <v>50</v>
      </c>
      <c r="GT127" s="308">
        <v>7500</v>
      </c>
      <c r="GU127" s="309">
        <f t="shared" ref="GU127:GU145" si="1127">+ROUND(GS127*GT127,0)</f>
        <v>375000</v>
      </c>
      <c r="GV127" s="264">
        <f t="shared" si="580"/>
        <v>1</v>
      </c>
      <c r="GW127" s="264">
        <f t="shared" si="581"/>
        <v>1</v>
      </c>
      <c r="GX127" s="264">
        <f t="shared" si="582"/>
        <v>1</v>
      </c>
      <c r="GY127" s="264">
        <f t="shared" si="583"/>
        <v>1</v>
      </c>
      <c r="GZ127" s="264">
        <f t="shared" ref="GZ127:GZ135" si="1128">IF(GT127&lt;=0,0,1)</f>
        <v>1</v>
      </c>
      <c r="HA127" s="264">
        <f t="shared" ref="HA127:HA135" si="1129">IF(GU127&lt;=0,0,1)</f>
        <v>1</v>
      </c>
      <c r="HB127" s="264">
        <f t="shared" ref="HB127:HB135" si="1130">PRODUCT(GV127:HA127)</f>
        <v>1</v>
      </c>
      <c r="HC127" s="257">
        <f t="shared" si="585"/>
        <v>375000</v>
      </c>
      <c r="HD127" s="258">
        <f t="shared" si="586"/>
        <v>0</v>
      </c>
      <c r="HG127" s="344" t="s">
        <v>473</v>
      </c>
      <c r="HH127" s="345" t="s">
        <v>474</v>
      </c>
      <c r="HI127" s="346" t="s">
        <v>168</v>
      </c>
      <c r="HJ127" s="347">
        <v>50</v>
      </c>
      <c r="HK127" s="308">
        <v>4800</v>
      </c>
      <c r="HL127" s="309">
        <f t="shared" ref="HL127:HL145" si="1131">+ROUND(HJ127*HK127,0)</f>
        <v>240000</v>
      </c>
      <c r="HM127" s="264">
        <f t="shared" si="587"/>
        <v>1</v>
      </c>
      <c r="HN127" s="264">
        <f t="shared" si="588"/>
        <v>1</v>
      </c>
      <c r="HO127" s="264">
        <f t="shared" si="589"/>
        <v>1</v>
      </c>
      <c r="HP127" s="264">
        <f t="shared" si="590"/>
        <v>1</v>
      </c>
      <c r="HQ127" s="264">
        <f t="shared" ref="HQ127:HQ135" si="1132">IF(HK127&lt;=0,0,1)</f>
        <v>1</v>
      </c>
      <c r="HR127" s="264">
        <f t="shared" ref="HR127:HR135" si="1133">IF(HL127&lt;=0,0,1)</f>
        <v>1</v>
      </c>
      <c r="HS127" s="264">
        <f t="shared" ref="HS127:HS135" si="1134">PRODUCT(HM127:HR127)</f>
        <v>1</v>
      </c>
      <c r="HT127" s="257">
        <f t="shared" si="592"/>
        <v>240000</v>
      </c>
      <c r="HU127" s="258">
        <f t="shared" si="593"/>
        <v>0</v>
      </c>
    </row>
    <row r="128" spans="3:229" ht="31.5" customHeight="1" outlineLevel="2">
      <c r="C128" s="344" t="s">
        <v>475</v>
      </c>
      <c r="D128" s="345" t="s">
        <v>403</v>
      </c>
      <c r="E128" s="346" t="s">
        <v>155</v>
      </c>
      <c r="F128" s="347">
        <v>3</v>
      </c>
      <c r="G128" s="308">
        <v>0</v>
      </c>
      <c r="H128" s="309">
        <f t="shared" si="1087"/>
        <v>0</v>
      </c>
      <c r="K128" s="344" t="s">
        <v>475</v>
      </c>
      <c r="L128" s="345" t="s">
        <v>403</v>
      </c>
      <c r="M128" s="346" t="s">
        <v>155</v>
      </c>
      <c r="N128" s="347">
        <v>3</v>
      </c>
      <c r="O128" s="308">
        <v>45800</v>
      </c>
      <c r="P128" s="310">
        <f t="shared" si="1088"/>
        <v>137400</v>
      </c>
      <c r="Q128" s="180">
        <f t="shared" si="504"/>
        <v>1</v>
      </c>
      <c r="R128" s="180">
        <f t="shared" si="505"/>
        <v>1</v>
      </c>
      <c r="S128" s="180">
        <f t="shared" si="506"/>
        <v>1</v>
      </c>
      <c r="T128" s="180">
        <f t="shared" si="506"/>
        <v>1</v>
      </c>
      <c r="U128" s="264">
        <f t="shared" si="608"/>
        <v>1</v>
      </c>
      <c r="V128" s="264">
        <f t="shared" si="609"/>
        <v>1</v>
      </c>
      <c r="W128" s="264">
        <f t="shared" si="507"/>
        <v>1</v>
      </c>
      <c r="X128" s="257">
        <f t="shared" si="508"/>
        <v>137400</v>
      </c>
      <c r="Y128" s="258">
        <f t="shared" si="509"/>
        <v>0</v>
      </c>
      <c r="AB128" s="344" t="s">
        <v>475</v>
      </c>
      <c r="AC128" s="345" t="s">
        <v>403</v>
      </c>
      <c r="AD128" s="346" t="s">
        <v>155</v>
      </c>
      <c r="AE128" s="347">
        <v>3</v>
      </c>
      <c r="AF128" s="308">
        <v>45000</v>
      </c>
      <c r="AG128" s="309">
        <f t="shared" si="1089"/>
        <v>135000</v>
      </c>
      <c r="AH128" s="264">
        <f t="shared" si="510"/>
        <v>1</v>
      </c>
      <c r="AI128" s="264">
        <f t="shared" si="511"/>
        <v>1</v>
      </c>
      <c r="AJ128" s="264">
        <f t="shared" si="512"/>
        <v>1</v>
      </c>
      <c r="AK128" s="264">
        <f t="shared" si="513"/>
        <v>1</v>
      </c>
      <c r="AL128" s="264">
        <f t="shared" si="1090"/>
        <v>1</v>
      </c>
      <c r="AM128" s="264">
        <f t="shared" si="1091"/>
        <v>1</v>
      </c>
      <c r="AN128" s="264">
        <f t="shared" si="613"/>
        <v>1</v>
      </c>
      <c r="AO128" s="257">
        <f t="shared" si="515"/>
        <v>135000</v>
      </c>
      <c r="AP128" s="258">
        <f t="shared" si="516"/>
        <v>0</v>
      </c>
      <c r="AS128" s="344" t="s">
        <v>475</v>
      </c>
      <c r="AT128" s="345" t="s">
        <v>403</v>
      </c>
      <c r="AU128" s="346" t="s">
        <v>155</v>
      </c>
      <c r="AV128" s="347">
        <v>3</v>
      </c>
      <c r="AW128" s="308">
        <v>280000</v>
      </c>
      <c r="AX128" s="309">
        <f t="shared" si="1092"/>
        <v>840000</v>
      </c>
      <c r="AY128" s="264">
        <f t="shared" si="517"/>
        <v>1</v>
      </c>
      <c r="AZ128" s="264">
        <f t="shared" si="518"/>
        <v>1</v>
      </c>
      <c r="BA128" s="264">
        <f t="shared" si="519"/>
        <v>1</v>
      </c>
      <c r="BB128" s="264">
        <f t="shared" si="520"/>
        <v>1</v>
      </c>
      <c r="BC128" s="264">
        <f t="shared" si="1093"/>
        <v>1</v>
      </c>
      <c r="BD128" s="264">
        <f t="shared" si="1094"/>
        <v>1</v>
      </c>
      <c r="BE128" s="264">
        <f t="shared" si="617"/>
        <v>1</v>
      </c>
      <c r="BF128" s="257">
        <f t="shared" si="522"/>
        <v>840000</v>
      </c>
      <c r="BG128" s="258">
        <f t="shared" si="523"/>
        <v>0</v>
      </c>
      <c r="BJ128" s="344" t="s">
        <v>475</v>
      </c>
      <c r="BK128" s="345" t="s">
        <v>403</v>
      </c>
      <c r="BL128" s="346" t="s">
        <v>155</v>
      </c>
      <c r="BM128" s="347">
        <v>3</v>
      </c>
      <c r="BN128" s="308">
        <v>45165</v>
      </c>
      <c r="BO128" s="309">
        <f t="shared" si="1095"/>
        <v>135495</v>
      </c>
      <c r="BP128" s="264">
        <f t="shared" si="524"/>
        <v>1</v>
      </c>
      <c r="BQ128" s="264">
        <f t="shared" si="525"/>
        <v>1</v>
      </c>
      <c r="BR128" s="264">
        <f t="shared" si="526"/>
        <v>1</v>
      </c>
      <c r="BS128" s="264">
        <f t="shared" si="527"/>
        <v>1</v>
      </c>
      <c r="BT128" s="264">
        <f t="shared" si="1096"/>
        <v>1</v>
      </c>
      <c r="BU128" s="264">
        <f t="shared" si="1097"/>
        <v>1</v>
      </c>
      <c r="BV128" s="264">
        <f t="shared" si="1098"/>
        <v>1</v>
      </c>
      <c r="BW128" s="257">
        <f t="shared" si="529"/>
        <v>135495</v>
      </c>
      <c r="BX128" s="258">
        <f t="shared" si="530"/>
        <v>0</v>
      </c>
      <c r="CA128" s="344" t="s">
        <v>475</v>
      </c>
      <c r="CB128" s="345" t="s">
        <v>403</v>
      </c>
      <c r="CC128" s="346" t="s">
        <v>155</v>
      </c>
      <c r="CD128" s="347">
        <v>3</v>
      </c>
      <c r="CE128" s="308">
        <v>121660</v>
      </c>
      <c r="CF128" s="309">
        <f t="shared" si="1099"/>
        <v>364980</v>
      </c>
      <c r="CG128" s="264">
        <f t="shared" si="531"/>
        <v>1</v>
      </c>
      <c r="CH128" s="264">
        <f t="shared" si="532"/>
        <v>1</v>
      </c>
      <c r="CI128" s="264">
        <f t="shared" si="533"/>
        <v>1</v>
      </c>
      <c r="CJ128" s="264">
        <f t="shared" si="534"/>
        <v>1</v>
      </c>
      <c r="CK128" s="264">
        <f t="shared" si="1100"/>
        <v>1</v>
      </c>
      <c r="CL128" s="264">
        <f t="shared" si="1101"/>
        <v>1</v>
      </c>
      <c r="CM128" s="264">
        <f t="shared" si="1102"/>
        <v>1</v>
      </c>
      <c r="CN128" s="257">
        <f t="shared" si="536"/>
        <v>364980</v>
      </c>
      <c r="CO128" s="258">
        <f t="shared" si="537"/>
        <v>0</v>
      </c>
      <c r="CR128" s="344" t="s">
        <v>475</v>
      </c>
      <c r="CS128" s="345" t="s">
        <v>403</v>
      </c>
      <c r="CT128" s="346" t="s">
        <v>155</v>
      </c>
      <c r="CU128" s="347">
        <v>3</v>
      </c>
      <c r="CV128" s="308">
        <v>21000</v>
      </c>
      <c r="CW128" s="309">
        <f t="shared" si="1103"/>
        <v>63000</v>
      </c>
      <c r="CX128" s="264">
        <f t="shared" si="538"/>
        <v>1</v>
      </c>
      <c r="CY128" s="264">
        <f t="shared" si="539"/>
        <v>1</v>
      </c>
      <c r="CZ128" s="264">
        <f t="shared" si="540"/>
        <v>1</v>
      </c>
      <c r="DA128" s="264">
        <f t="shared" si="541"/>
        <v>1</v>
      </c>
      <c r="DB128" s="264">
        <f t="shared" si="1104"/>
        <v>1</v>
      </c>
      <c r="DC128" s="264">
        <f t="shared" si="1105"/>
        <v>1</v>
      </c>
      <c r="DD128" s="264">
        <f t="shared" si="1106"/>
        <v>1</v>
      </c>
      <c r="DE128" s="257">
        <f t="shared" si="543"/>
        <v>63000</v>
      </c>
      <c r="DF128" s="258">
        <f t="shared" si="544"/>
        <v>0</v>
      </c>
      <c r="DI128" s="344" t="s">
        <v>475</v>
      </c>
      <c r="DJ128" s="345" t="s">
        <v>403</v>
      </c>
      <c r="DK128" s="346" t="s">
        <v>155</v>
      </c>
      <c r="DL128" s="347">
        <v>3</v>
      </c>
      <c r="DM128" s="313">
        <v>57000</v>
      </c>
      <c r="DN128" s="309">
        <f t="shared" si="1107"/>
        <v>171000</v>
      </c>
      <c r="DO128" s="264">
        <f t="shared" si="545"/>
        <v>1</v>
      </c>
      <c r="DP128" s="264">
        <f t="shared" si="546"/>
        <v>1</v>
      </c>
      <c r="DQ128" s="264">
        <f t="shared" si="547"/>
        <v>1</v>
      </c>
      <c r="DR128" s="264">
        <f t="shared" si="548"/>
        <v>1</v>
      </c>
      <c r="DS128" s="264">
        <f t="shared" si="1108"/>
        <v>1</v>
      </c>
      <c r="DT128" s="264">
        <f t="shared" si="1109"/>
        <v>1</v>
      </c>
      <c r="DU128" s="264">
        <f t="shared" si="1110"/>
        <v>1</v>
      </c>
      <c r="DV128" s="257">
        <f t="shared" si="550"/>
        <v>171000</v>
      </c>
      <c r="DW128" s="258">
        <f t="shared" si="551"/>
        <v>0</v>
      </c>
      <c r="DZ128" s="344" t="s">
        <v>475</v>
      </c>
      <c r="EA128" s="345" t="s">
        <v>403</v>
      </c>
      <c r="EB128" s="346" t="s">
        <v>155</v>
      </c>
      <c r="EC128" s="347">
        <v>3</v>
      </c>
      <c r="ED128" s="308">
        <v>80000</v>
      </c>
      <c r="EE128" s="309">
        <f t="shared" si="1111"/>
        <v>240000</v>
      </c>
      <c r="EF128" s="264">
        <f t="shared" si="552"/>
        <v>1</v>
      </c>
      <c r="EG128" s="264">
        <f t="shared" si="553"/>
        <v>1</v>
      </c>
      <c r="EH128" s="264">
        <f t="shared" si="554"/>
        <v>1</v>
      </c>
      <c r="EI128" s="264">
        <f t="shared" si="555"/>
        <v>1</v>
      </c>
      <c r="EJ128" s="264">
        <f t="shared" si="1112"/>
        <v>1</v>
      </c>
      <c r="EK128" s="264">
        <f t="shared" si="1113"/>
        <v>1</v>
      </c>
      <c r="EL128" s="264">
        <f t="shared" si="1114"/>
        <v>1</v>
      </c>
      <c r="EM128" s="257">
        <f t="shared" si="557"/>
        <v>240000</v>
      </c>
      <c r="EN128" s="258">
        <f t="shared" si="558"/>
        <v>0</v>
      </c>
      <c r="EQ128" s="344" t="s">
        <v>475</v>
      </c>
      <c r="ER128" s="345" t="s">
        <v>403</v>
      </c>
      <c r="ES128" s="346" t="s">
        <v>155</v>
      </c>
      <c r="ET128" s="347">
        <v>3</v>
      </c>
      <c r="EU128" s="308">
        <v>35000</v>
      </c>
      <c r="EV128" s="309">
        <f t="shared" si="1115"/>
        <v>105000</v>
      </c>
      <c r="EW128" s="264">
        <f t="shared" si="559"/>
        <v>1</v>
      </c>
      <c r="EX128" s="264">
        <f t="shared" si="560"/>
        <v>1</v>
      </c>
      <c r="EY128" s="264">
        <f t="shared" si="561"/>
        <v>1</v>
      </c>
      <c r="EZ128" s="264">
        <f t="shared" si="562"/>
        <v>1</v>
      </c>
      <c r="FA128" s="264">
        <f t="shared" si="1116"/>
        <v>1</v>
      </c>
      <c r="FB128" s="264">
        <f t="shared" si="1117"/>
        <v>1</v>
      </c>
      <c r="FC128" s="264">
        <f t="shared" si="1118"/>
        <v>1</v>
      </c>
      <c r="FD128" s="257">
        <f t="shared" si="564"/>
        <v>105000</v>
      </c>
      <c r="FE128" s="258">
        <f t="shared" si="565"/>
        <v>0</v>
      </c>
      <c r="FH128" s="344" t="s">
        <v>475</v>
      </c>
      <c r="FI128" s="345" t="s">
        <v>403</v>
      </c>
      <c r="FJ128" s="346" t="s">
        <v>155</v>
      </c>
      <c r="FK128" s="347">
        <v>3</v>
      </c>
      <c r="FL128" s="308">
        <v>36000</v>
      </c>
      <c r="FM128" s="309">
        <f t="shared" si="1119"/>
        <v>108000</v>
      </c>
      <c r="FN128" s="264">
        <f t="shared" si="566"/>
        <v>1</v>
      </c>
      <c r="FO128" s="264">
        <f t="shared" si="567"/>
        <v>1</v>
      </c>
      <c r="FP128" s="264">
        <f t="shared" si="568"/>
        <v>1</v>
      </c>
      <c r="FQ128" s="264">
        <f t="shared" si="569"/>
        <v>1</v>
      </c>
      <c r="FR128" s="264">
        <f t="shared" si="1120"/>
        <v>1</v>
      </c>
      <c r="FS128" s="264">
        <f t="shared" si="1121"/>
        <v>1</v>
      </c>
      <c r="FT128" s="264">
        <f t="shared" si="1122"/>
        <v>1</v>
      </c>
      <c r="FU128" s="257">
        <f t="shared" si="571"/>
        <v>108000</v>
      </c>
      <c r="FV128" s="258">
        <f t="shared" si="572"/>
        <v>0</v>
      </c>
      <c r="FY128" s="344" t="s">
        <v>475</v>
      </c>
      <c r="FZ128" s="345" t="s">
        <v>403</v>
      </c>
      <c r="GA128" s="346" t="s">
        <v>155</v>
      </c>
      <c r="GB128" s="347">
        <v>3</v>
      </c>
      <c r="GC128" s="308">
        <v>38790</v>
      </c>
      <c r="GD128" s="309">
        <f t="shared" si="1123"/>
        <v>116370</v>
      </c>
      <c r="GE128" s="264">
        <f t="shared" si="573"/>
        <v>1</v>
      </c>
      <c r="GF128" s="264">
        <f t="shared" si="574"/>
        <v>1</v>
      </c>
      <c r="GG128" s="264">
        <f t="shared" si="575"/>
        <v>1</v>
      </c>
      <c r="GH128" s="264">
        <f t="shared" si="576"/>
        <v>1</v>
      </c>
      <c r="GI128" s="264">
        <f t="shared" si="1124"/>
        <v>1</v>
      </c>
      <c r="GJ128" s="264">
        <f t="shared" si="1125"/>
        <v>1</v>
      </c>
      <c r="GK128" s="264">
        <f t="shared" si="1126"/>
        <v>1</v>
      </c>
      <c r="GL128" s="257">
        <f t="shared" si="578"/>
        <v>116370</v>
      </c>
      <c r="GM128" s="258">
        <f t="shared" si="579"/>
        <v>0</v>
      </c>
      <c r="GP128" s="344" t="s">
        <v>475</v>
      </c>
      <c r="GQ128" s="345" t="s">
        <v>403</v>
      </c>
      <c r="GR128" s="346" t="s">
        <v>155</v>
      </c>
      <c r="GS128" s="347">
        <v>3</v>
      </c>
      <c r="GT128" s="308">
        <v>35000</v>
      </c>
      <c r="GU128" s="309">
        <f t="shared" si="1127"/>
        <v>105000</v>
      </c>
      <c r="GV128" s="264">
        <f t="shared" si="580"/>
        <v>1</v>
      </c>
      <c r="GW128" s="264">
        <f t="shared" si="581"/>
        <v>1</v>
      </c>
      <c r="GX128" s="264">
        <f t="shared" si="582"/>
        <v>1</v>
      </c>
      <c r="GY128" s="264">
        <f t="shared" si="583"/>
        <v>1</v>
      </c>
      <c r="GZ128" s="264">
        <f t="shared" si="1128"/>
        <v>1</v>
      </c>
      <c r="HA128" s="264">
        <f t="shared" si="1129"/>
        <v>1</v>
      </c>
      <c r="HB128" s="264">
        <f t="shared" si="1130"/>
        <v>1</v>
      </c>
      <c r="HC128" s="257">
        <f t="shared" si="585"/>
        <v>105000</v>
      </c>
      <c r="HD128" s="258">
        <f t="shared" si="586"/>
        <v>0</v>
      </c>
      <c r="HG128" s="344" t="s">
        <v>475</v>
      </c>
      <c r="HH128" s="345" t="s">
        <v>403</v>
      </c>
      <c r="HI128" s="346" t="s">
        <v>155</v>
      </c>
      <c r="HJ128" s="347">
        <v>3</v>
      </c>
      <c r="HK128" s="308">
        <v>23142</v>
      </c>
      <c r="HL128" s="309">
        <f t="shared" si="1131"/>
        <v>69426</v>
      </c>
      <c r="HM128" s="264">
        <f t="shared" si="587"/>
        <v>1</v>
      </c>
      <c r="HN128" s="264">
        <f t="shared" si="588"/>
        <v>1</v>
      </c>
      <c r="HO128" s="264">
        <f t="shared" si="589"/>
        <v>1</v>
      </c>
      <c r="HP128" s="264">
        <f t="shared" si="590"/>
        <v>1</v>
      </c>
      <c r="HQ128" s="264">
        <f t="shared" si="1132"/>
        <v>1</v>
      </c>
      <c r="HR128" s="264">
        <f t="shared" si="1133"/>
        <v>1</v>
      </c>
      <c r="HS128" s="264">
        <f t="shared" si="1134"/>
        <v>1</v>
      </c>
      <c r="HT128" s="257">
        <f t="shared" si="592"/>
        <v>69426</v>
      </c>
      <c r="HU128" s="258">
        <f t="shared" si="593"/>
        <v>0</v>
      </c>
    </row>
    <row r="129" spans="3:229" ht="31.5" customHeight="1" outlineLevel="2">
      <c r="C129" s="344" t="s">
        <v>476</v>
      </c>
      <c r="D129" s="345" t="s">
        <v>477</v>
      </c>
      <c r="E129" s="346" t="s">
        <v>168</v>
      </c>
      <c r="F129" s="347">
        <v>20</v>
      </c>
      <c r="G129" s="308">
        <v>0</v>
      </c>
      <c r="H129" s="309">
        <f t="shared" si="1087"/>
        <v>0</v>
      </c>
      <c r="K129" s="344" t="s">
        <v>476</v>
      </c>
      <c r="L129" s="345" t="s">
        <v>477</v>
      </c>
      <c r="M129" s="346" t="s">
        <v>168</v>
      </c>
      <c r="N129" s="347">
        <v>20</v>
      </c>
      <c r="O129" s="308">
        <v>7600</v>
      </c>
      <c r="P129" s="310">
        <f t="shared" si="1088"/>
        <v>152000</v>
      </c>
      <c r="Q129" s="180">
        <f t="shared" si="504"/>
        <v>1</v>
      </c>
      <c r="R129" s="180">
        <f t="shared" si="505"/>
        <v>1</v>
      </c>
      <c r="S129" s="180">
        <f t="shared" si="506"/>
        <v>1</v>
      </c>
      <c r="T129" s="180">
        <f t="shared" si="506"/>
        <v>1</v>
      </c>
      <c r="U129" s="264">
        <f t="shared" si="608"/>
        <v>1</v>
      </c>
      <c r="V129" s="264">
        <f t="shared" si="609"/>
        <v>1</v>
      </c>
      <c r="W129" s="264">
        <f t="shared" si="507"/>
        <v>1</v>
      </c>
      <c r="X129" s="257">
        <f t="shared" si="508"/>
        <v>152000</v>
      </c>
      <c r="Y129" s="258">
        <f t="shared" si="509"/>
        <v>0</v>
      </c>
      <c r="AB129" s="344" t="s">
        <v>476</v>
      </c>
      <c r="AC129" s="345" t="s">
        <v>477</v>
      </c>
      <c r="AD129" s="346" t="s">
        <v>168</v>
      </c>
      <c r="AE129" s="347">
        <v>20</v>
      </c>
      <c r="AF129" s="308">
        <v>2500</v>
      </c>
      <c r="AG129" s="309">
        <f t="shared" si="1089"/>
        <v>50000</v>
      </c>
      <c r="AH129" s="264">
        <f t="shared" si="510"/>
        <v>1</v>
      </c>
      <c r="AI129" s="264">
        <f t="shared" si="511"/>
        <v>1</v>
      </c>
      <c r="AJ129" s="264">
        <f t="shared" si="512"/>
        <v>1</v>
      </c>
      <c r="AK129" s="264">
        <f t="shared" si="513"/>
        <v>1</v>
      </c>
      <c r="AL129" s="264">
        <f t="shared" si="1090"/>
        <v>1</v>
      </c>
      <c r="AM129" s="264">
        <f t="shared" si="1091"/>
        <v>1</v>
      </c>
      <c r="AN129" s="264">
        <f t="shared" si="613"/>
        <v>1</v>
      </c>
      <c r="AO129" s="257">
        <f t="shared" si="515"/>
        <v>50000</v>
      </c>
      <c r="AP129" s="258">
        <f t="shared" si="516"/>
        <v>0</v>
      </c>
      <c r="AS129" s="344" t="s">
        <v>476</v>
      </c>
      <c r="AT129" s="345" t="s">
        <v>477</v>
      </c>
      <c r="AU129" s="346" t="s">
        <v>168</v>
      </c>
      <c r="AV129" s="347">
        <v>20</v>
      </c>
      <c r="AW129" s="308">
        <v>15000</v>
      </c>
      <c r="AX129" s="309">
        <f t="shared" si="1092"/>
        <v>300000</v>
      </c>
      <c r="AY129" s="264">
        <f t="shared" si="517"/>
        <v>1</v>
      </c>
      <c r="AZ129" s="264">
        <f t="shared" si="518"/>
        <v>1</v>
      </c>
      <c r="BA129" s="264">
        <f t="shared" si="519"/>
        <v>1</v>
      </c>
      <c r="BB129" s="264">
        <f t="shared" si="520"/>
        <v>1</v>
      </c>
      <c r="BC129" s="264">
        <f t="shared" si="1093"/>
        <v>1</v>
      </c>
      <c r="BD129" s="264">
        <f t="shared" si="1094"/>
        <v>1</v>
      </c>
      <c r="BE129" s="264">
        <f t="shared" si="617"/>
        <v>1</v>
      </c>
      <c r="BF129" s="257">
        <f t="shared" si="522"/>
        <v>300000</v>
      </c>
      <c r="BG129" s="258">
        <f t="shared" si="523"/>
        <v>0</v>
      </c>
      <c r="BJ129" s="344" t="s">
        <v>476</v>
      </c>
      <c r="BK129" s="345" t="s">
        <v>477</v>
      </c>
      <c r="BL129" s="346" t="s">
        <v>168</v>
      </c>
      <c r="BM129" s="347">
        <v>20</v>
      </c>
      <c r="BN129" s="308">
        <v>7458</v>
      </c>
      <c r="BO129" s="309">
        <f t="shared" si="1095"/>
        <v>149160</v>
      </c>
      <c r="BP129" s="264">
        <f t="shared" si="524"/>
        <v>1</v>
      </c>
      <c r="BQ129" s="264">
        <f t="shared" si="525"/>
        <v>1</v>
      </c>
      <c r="BR129" s="264">
        <f t="shared" si="526"/>
        <v>1</v>
      </c>
      <c r="BS129" s="264">
        <f t="shared" si="527"/>
        <v>1</v>
      </c>
      <c r="BT129" s="264">
        <f t="shared" si="1096"/>
        <v>1</v>
      </c>
      <c r="BU129" s="264">
        <f t="shared" si="1097"/>
        <v>1</v>
      </c>
      <c r="BV129" s="264">
        <f t="shared" si="1098"/>
        <v>1</v>
      </c>
      <c r="BW129" s="257">
        <f t="shared" si="529"/>
        <v>149160</v>
      </c>
      <c r="BX129" s="258">
        <f t="shared" si="530"/>
        <v>0</v>
      </c>
      <c r="CA129" s="344" t="s">
        <v>476</v>
      </c>
      <c r="CB129" s="345" t="s">
        <v>477</v>
      </c>
      <c r="CC129" s="346" t="s">
        <v>168</v>
      </c>
      <c r="CD129" s="347">
        <v>20</v>
      </c>
      <c r="CE129" s="308">
        <v>22673</v>
      </c>
      <c r="CF129" s="309">
        <f t="shared" si="1099"/>
        <v>453460</v>
      </c>
      <c r="CG129" s="264">
        <f t="shared" si="531"/>
        <v>1</v>
      </c>
      <c r="CH129" s="264">
        <f t="shared" si="532"/>
        <v>1</v>
      </c>
      <c r="CI129" s="264">
        <f t="shared" si="533"/>
        <v>1</v>
      </c>
      <c r="CJ129" s="264">
        <f t="shared" si="534"/>
        <v>1</v>
      </c>
      <c r="CK129" s="264">
        <f t="shared" si="1100"/>
        <v>1</v>
      </c>
      <c r="CL129" s="264">
        <f t="shared" si="1101"/>
        <v>1</v>
      </c>
      <c r="CM129" s="264">
        <f t="shared" si="1102"/>
        <v>1</v>
      </c>
      <c r="CN129" s="257">
        <f t="shared" si="536"/>
        <v>453460</v>
      </c>
      <c r="CO129" s="258">
        <f t="shared" si="537"/>
        <v>0</v>
      </c>
      <c r="CR129" s="344" t="s">
        <v>476</v>
      </c>
      <c r="CS129" s="345" t="s">
        <v>477</v>
      </c>
      <c r="CT129" s="346" t="s">
        <v>168</v>
      </c>
      <c r="CU129" s="347">
        <v>20</v>
      </c>
      <c r="CV129" s="308">
        <v>7200</v>
      </c>
      <c r="CW129" s="309">
        <f t="shared" si="1103"/>
        <v>144000</v>
      </c>
      <c r="CX129" s="264">
        <f t="shared" si="538"/>
        <v>1</v>
      </c>
      <c r="CY129" s="264">
        <f t="shared" si="539"/>
        <v>1</v>
      </c>
      <c r="CZ129" s="264">
        <f t="shared" si="540"/>
        <v>1</v>
      </c>
      <c r="DA129" s="264">
        <f t="shared" si="541"/>
        <v>1</v>
      </c>
      <c r="DB129" s="264">
        <f t="shared" si="1104"/>
        <v>1</v>
      </c>
      <c r="DC129" s="264">
        <f t="shared" si="1105"/>
        <v>1</v>
      </c>
      <c r="DD129" s="264">
        <f t="shared" si="1106"/>
        <v>1</v>
      </c>
      <c r="DE129" s="257">
        <f t="shared" si="543"/>
        <v>144000</v>
      </c>
      <c r="DF129" s="258">
        <f t="shared" si="544"/>
        <v>0</v>
      </c>
      <c r="DI129" s="344" t="s">
        <v>476</v>
      </c>
      <c r="DJ129" s="345" t="s">
        <v>477</v>
      </c>
      <c r="DK129" s="346" t="s">
        <v>168</v>
      </c>
      <c r="DL129" s="347">
        <v>20</v>
      </c>
      <c r="DM129" s="313">
        <v>16500</v>
      </c>
      <c r="DN129" s="309">
        <f t="shared" si="1107"/>
        <v>330000</v>
      </c>
      <c r="DO129" s="264">
        <f t="shared" si="545"/>
        <v>1</v>
      </c>
      <c r="DP129" s="264">
        <f t="shared" si="546"/>
        <v>1</v>
      </c>
      <c r="DQ129" s="264">
        <f t="shared" si="547"/>
        <v>1</v>
      </c>
      <c r="DR129" s="264">
        <f t="shared" si="548"/>
        <v>1</v>
      </c>
      <c r="DS129" s="264">
        <f t="shared" si="1108"/>
        <v>1</v>
      </c>
      <c r="DT129" s="264">
        <f t="shared" si="1109"/>
        <v>1</v>
      </c>
      <c r="DU129" s="264">
        <f t="shared" si="1110"/>
        <v>1</v>
      </c>
      <c r="DV129" s="257">
        <f t="shared" si="550"/>
        <v>330000</v>
      </c>
      <c r="DW129" s="258">
        <f t="shared" si="551"/>
        <v>0</v>
      </c>
      <c r="DZ129" s="344" t="s">
        <v>476</v>
      </c>
      <c r="EA129" s="345" t="s">
        <v>477</v>
      </c>
      <c r="EB129" s="346" t="s">
        <v>168</v>
      </c>
      <c r="EC129" s="347">
        <v>20</v>
      </c>
      <c r="ED129" s="308">
        <v>60000</v>
      </c>
      <c r="EE129" s="309">
        <f t="shared" si="1111"/>
        <v>1200000</v>
      </c>
      <c r="EF129" s="264">
        <f t="shared" si="552"/>
        <v>1</v>
      </c>
      <c r="EG129" s="264">
        <f t="shared" si="553"/>
        <v>1</v>
      </c>
      <c r="EH129" s="264">
        <f t="shared" si="554"/>
        <v>1</v>
      </c>
      <c r="EI129" s="264">
        <f t="shared" si="555"/>
        <v>1</v>
      </c>
      <c r="EJ129" s="264">
        <f t="shared" si="1112"/>
        <v>1</v>
      </c>
      <c r="EK129" s="264">
        <f t="shared" si="1113"/>
        <v>1</v>
      </c>
      <c r="EL129" s="264">
        <f t="shared" si="1114"/>
        <v>1</v>
      </c>
      <c r="EM129" s="257">
        <f t="shared" si="557"/>
        <v>1200000</v>
      </c>
      <c r="EN129" s="258">
        <f t="shared" si="558"/>
        <v>0</v>
      </c>
      <c r="EQ129" s="344" t="s">
        <v>476</v>
      </c>
      <c r="ER129" s="345" t="s">
        <v>477</v>
      </c>
      <c r="ES129" s="346" t="s">
        <v>168</v>
      </c>
      <c r="ET129" s="347">
        <v>20</v>
      </c>
      <c r="EU129" s="308">
        <v>12800</v>
      </c>
      <c r="EV129" s="309">
        <f t="shared" si="1115"/>
        <v>256000</v>
      </c>
      <c r="EW129" s="264">
        <f t="shared" si="559"/>
        <v>1</v>
      </c>
      <c r="EX129" s="264">
        <f t="shared" si="560"/>
        <v>1</v>
      </c>
      <c r="EY129" s="264">
        <f t="shared" si="561"/>
        <v>1</v>
      </c>
      <c r="EZ129" s="264">
        <f t="shared" si="562"/>
        <v>1</v>
      </c>
      <c r="FA129" s="264">
        <f t="shared" si="1116"/>
        <v>1</v>
      </c>
      <c r="FB129" s="264">
        <f t="shared" si="1117"/>
        <v>1</v>
      </c>
      <c r="FC129" s="264">
        <f t="shared" si="1118"/>
        <v>1</v>
      </c>
      <c r="FD129" s="257">
        <f t="shared" si="564"/>
        <v>256000</v>
      </c>
      <c r="FE129" s="258">
        <f t="shared" si="565"/>
        <v>0</v>
      </c>
      <c r="FH129" s="344" t="s">
        <v>476</v>
      </c>
      <c r="FI129" s="345" t="s">
        <v>477</v>
      </c>
      <c r="FJ129" s="346" t="s">
        <v>168</v>
      </c>
      <c r="FK129" s="347">
        <v>20</v>
      </c>
      <c r="FL129" s="308">
        <v>12500</v>
      </c>
      <c r="FM129" s="309">
        <f t="shared" si="1119"/>
        <v>250000</v>
      </c>
      <c r="FN129" s="264">
        <f t="shared" si="566"/>
        <v>1</v>
      </c>
      <c r="FO129" s="264">
        <f t="shared" si="567"/>
        <v>1</v>
      </c>
      <c r="FP129" s="264">
        <f t="shared" si="568"/>
        <v>1</v>
      </c>
      <c r="FQ129" s="264">
        <f t="shared" si="569"/>
        <v>1</v>
      </c>
      <c r="FR129" s="264">
        <f t="shared" si="1120"/>
        <v>1</v>
      </c>
      <c r="FS129" s="264">
        <f t="shared" si="1121"/>
        <v>1</v>
      </c>
      <c r="FT129" s="264">
        <f t="shared" si="1122"/>
        <v>1</v>
      </c>
      <c r="FU129" s="257">
        <f t="shared" si="571"/>
        <v>250000</v>
      </c>
      <c r="FV129" s="258">
        <f t="shared" si="572"/>
        <v>0</v>
      </c>
      <c r="FY129" s="344" t="s">
        <v>476</v>
      </c>
      <c r="FZ129" s="345" t="s">
        <v>477</v>
      </c>
      <c r="GA129" s="346" t="s">
        <v>168</v>
      </c>
      <c r="GB129" s="347">
        <v>20</v>
      </c>
      <c r="GC129" s="308">
        <v>5541</v>
      </c>
      <c r="GD129" s="309">
        <f t="shared" si="1123"/>
        <v>110820</v>
      </c>
      <c r="GE129" s="264">
        <f t="shared" si="573"/>
        <v>1</v>
      </c>
      <c r="GF129" s="264">
        <f t="shared" si="574"/>
        <v>1</v>
      </c>
      <c r="GG129" s="264">
        <f t="shared" si="575"/>
        <v>1</v>
      </c>
      <c r="GH129" s="264">
        <f t="shared" si="576"/>
        <v>1</v>
      </c>
      <c r="GI129" s="264">
        <f t="shared" si="1124"/>
        <v>1</v>
      </c>
      <c r="GJ129" s="264">
        <f t="shared" si="1125"/>
        <v>1</v>
      </c>
      <c r="GK129" s="264">
        <f t="shared" si="1126"/>
        <v>1</v>
      </c>
      <c r="GL129" s="257">
        <f t="shared" si="578"/>
        <v>110820</v>
      </c>
      <c r="GM129" s="258">
        <f t="shared" si="579"/>
        <v>0</v>
      </c>
      <c r="GP129" s="344" t="s">
        <v>476</v>
      </c>
      <c r="GQ129" s="345" t="s">
        <v>477</v>
      </c>
      <c r="GR129" s="346" t="s">
        <v>168</v>
      </c>
      <c r="GS129" s="347">
        <v>20</v>
      </c>
      <c r="GT129" s="308">
        <v>12200</v>
      </c>
      <c r="GU129" s="309">
        <f t="shared" si="1127"/>
        <v>244000</v>
      </c>
      <c r="GV129" s="264">
        <f t="shared" si="580"/>
        <v>1</v>
      </c>
      <c r="GW129" s="264">
        <f t="shared" si="581"/>
        <v>1</v>
      </c>
      <c r="GX129" s="264">
        <f t="shared" si="582"/>
        <v>1</v>
      </c>
      <c r="GY129" s="264">
        <f t="shared" si="583"/>
        <v>1</v>
      </c>
      <c r="GZ129" s="264">
        <f t="shared" si="1128"/>
        <v>1</v>
      </c>
      <c r="HA129" s="264">
        <f t="shared" si="1129"/>
        <v>1</v>
      </c>
      <c r="HB129" s="264">
        <f t="shared" si="1130"/>
        <v>1</v>
      </c>
      <c r="HC129" s="257">
        <f t="shared" si="585"/>
        <v>244000</v>
      </c>
      <c r="HD129" s="258">
        <f t="shared" si="586"/>
        <v>0</v>
      </c>
      <c r="HG129" s="344" t="s">
        <v>476</v>
      </c>
      <c r="HH129" s="345" t="s">
        <v>477</v>
      </c>
      <c r="HI129" s="346" t="s">
        <v>168</v>
      </c>
      <c r="HJ129" s="347">
        <v>20</v>
      </c>
      <c r="HK129" s="308">
        <v>21300</v>
      </c>
      <c r="HL129" s="309">
        <f t="shared" si="1131"/>
        <v>426000</v>
      </c>
      <c r="HM129" s="264">
        <f t="shared" si="587"/>
        <v>1</v>
      </c>
      <c r="HN129" s="264">
        <f t="shared" si="588"/>
        <v>1</v>
      </c>
      <c r="HO129" s="264">
        <f t="shared" si="589"/>
        <v>1</v>
      </c>
      <c r="HP129" s="264">
        <f t="shared" si="590"/>
        <v>1</v>
      </c>
      <c r="HQ129" s="264">
        <f t="shared" si="1132"/>
        <v>1</v>
      </c>
      <c r="HR129" s="264">
        <f t="shared" si="1133"/>
        <v>1</v>
      </c>
      <c r="HS129" s="264">
        <f t="shared" si="1134"/>
        <v>1</v>
      </c>
      <c r="HT129" s="257">
        <f t="shared" si="592"/>
        <v>426000</v>
      </c>
      <c r="HU129" s="258">
        <f t="shared" si="593"/>
        <v>0</v>
      </c>
    </row>
    <row r="130" spans="3:229" ht="27" customHeight="1" outlineLevel="2">
      <c r="C130" s="344" t="s">
        <v>478</v>
      </c>
      <c r="D130" s="345" t="s">
        <v>479</v>
      </c>
      <c r="E130" s="346" t="s">
        <v>155</v>
      </c>
      <c r="F130" s="347">
        <v>8</v>
      </c>
      <c r="G130" s="308">
        <v>0</v>
      </c>
      <c r="H130" s="309">
        <f t="shared" si="1087"/>
        <v>0</v>
      </c>
      <c r="K130" s="344" t="s">
        <v>478</v>
      </c>
      <c r="L130" s="345" t="s">
        <v>479</v>
      </c>
      <c r="M130" s="346" t="s">
        <v>155</v>
      </c>
      <c r="N130" s="347">
        <v>8</v>
      </c>
      <c r="O130" s="308">
        <v>4200</v>
      </c>
      <c r="P130" s="310">
        <f t="shared" si="1088"/>
        <v>33600</v>
      </c>
      <c r="Q130" s="180">
        <f t="shared" si="504"/>
        <v>1</v>
      </c>
      <c r="R130" s="180">
        <f t="shared" si="505"/>
        <v>1</v>
      </c>
      <c r="S130" s="180">
        <f t="shared" si="506"/>
        <v>1</v>
      </c>
      <c r="T130" s="180">
        <f t="shared" si="506"/>
        <v>1</v>
      </c>
      <c r="U130" s="264">
        <f t="shared" si="608"/>
        <v>1</v>
      </c>
      <c r="V130" s="264">
        <f t="shared" si="609"/>
        <v>1</v>
      </c>
      <c r="W130" s="264">
        <f t="shared" si="507"/>
        <v>1</v>
      </c>
      <c r="X130" s="257">
        <f t="shared" si="508"/>
        <v>33600</v>
      </c>
      <c r="Y130" s="258">
        <f t="shared" si="509"/>
        <v>0</v>
      </c>
      <c r="AB130" s="344" t="s">
        <v>478</v>
      </c>
      <c r="AC130" s="345" t="s">
        <v>479</v>
      </c>
      <c r="AD130" s="346" t="s">
        <v>155</v>
      </c>
      <c r="AE130" s="347">
        <v>8</v>
      </c>
      <c r="AF130" s="308">
        <v>1500</v>
      </c>
      <c r="AG130" s="309">
        <f t="shared" si="1089"/>
        <v>12000</v>
      </c>
      <c r="AH130" s="264">
        <f t="shared" si="510"/>
        <v>1</v>
      </c>
      <c r="AI130" s="264">
        <f t="shared" si="511"/>
        <v>1</v>
      </c>
      <c r="AJ130" s="264">
        <f t="shared" si="512"/>
        <v>1</v>
      </c>
      <c r="AK130" s="264">
        <f t="shared" si="513"/>
        <v>1</v>
      </c>
      <c r="AL130" s="264">
        <f t="shared" si="1090"/>
        <v>1</v>
      </c>
      <c r="AM130" s="264">
        <f t="shared" si="1091"/>
        <v>1</v>
      </c>
      <c r="AN130" s="264">
        <f t="shared" si="613"/>
        <v>1</v>
      </c>
      <c r="AO130" s="257">
        <f t="shared" si="515"/>
        <v>12000</v>
      </c>
      <c r="AP130" s="258">
        <f t="shared" si="516"/>
        <v>0</v>
      </c>
      <c r="AS130" s="344" t="s">
        <v>478</v>
      </c>
      <c r="AT130" s="345" t="s">
        <v>479</v>
      </c>
      <c r="AU130" s="346" t="s">
        <v>155</v>
      </c>
      <c r="AV130" s="347">
        <v>8</v>
      </c>
      <c r="AW130" s="308">
        <v>9500</v>
      </c>
      <c r="AX130" s="309">
        <f t="shared" si="1092"/>
        <v>76000</v>
      </c>
      <c r="AY130" s="264">
        <f t="shared" si="517"/>
        <v>1</v>
      </c>
      <c r="AZ130" s="264">
        <f t="shared" si="518"/>
        <v>1</v>
      </c>
      <c r="BA130" s="264">
        <f t="shared" si="519"/>
        <v>1</v>
      </c>
      <c r="BB130" s="264">
        <f t="shared" si="520"/>
        <v>1</v>
      </c>
      <c r="BC130" s="264">
        <f t="shared" si="1093"/>
        <v>1</v>
      </c>
      <c r="BD130" s="264">
        <f t="shared" si="1094"/>
        <v>1</v>
      </c>
      <c r="BE130" s="264">
        <f t="shared" si="617"/>
        <v>1</v>
      </c>
      <c r="BF130" s="257">
        <f t="shared" si="522"/>
        <v>76000</v>
      </c>
      <c r="BG130" s="258">
        <f t="shared" si="523"/>
        <v>0</v>
      </c>
      <c r="BJ130" s="344" t="s">
        <v>478</v>
      </c>
      <c r="BK130" s="345" t="s">
        <v>479</v>
      </c>
      <c r="BL130" s="346" t="s">
        <v>155</v>
      </c>
      <c r="BM130" s="347">
        <v>8</v>
      </c>
      <c r="BN130" s="308">
        <v>4097</v>
      </c>
      <c r="BO130" s="309">
        <f t="shared" si="1095"/>
        <v>32776</v>
      </c>
      <c r="BP130" s="264">
        <f t="shared" si="524"/>
        <v>1</v>
      </c>
      <c r="BQ130" s="264">
        <f t="shared" si="525"/>
        <v>1</v>
      </c>
      <c r="BR130" s="264">
        <f t="shared" si="526"/>
        <v>1</v>
      </c>
      <c r="BS130" s="264">
        <f t="shared" si="527"/>
        <v>1</v>
      </c>
      <c r="BT130" s="264">
        <f t="shared" si="1096"/>
        <v>1</v>
      </c>
      <c r="BU130" s="264">
        <f t="shared" si="1097"/>
        <v>1</v>
      </c>
      <c r="BV130" s="264">
        <f t="shared" si="1098"/>
        <v>1</v>
      </c>
      <c r="BW130" s="257">
        <f t="shared" si="529"/>
        <v>32776</v>
      </c>
      <c r="BX130" s="258">
        <f t="shared" si="530"/>
        <v>0</v>
      </c>
      <c r="CA130" s="344" t="s">
        <v>478</v>
      </c>
      <c r="CB130" s="345" t="s">
        <v>479</v>
      </c>
      <c r="CC130" s="346" t="s">
        <v>155</v>
      </c>
      <c r="CD130" s="347">
        <v>8</v>
      </c>
      <c r="CE130" s="308">
        <v>11455</v>
      </c>
      <c r="CF130" s="309">
        <f t="shared" si="1099"/>
        <v>91640</v>
      </c>
      <c r="CG130" s="264">
        <f t="shared" si="531"/>
        <v>1</v>
      </c>
      <c r="CH130" s="264">
        <f t="shared" si="532"/>
        <v>1</v>
      </c>
      <c r="CI130" s="264">
        <f t="shared" si="533"/>
        <v>1</v>
      </c>
      <c r="CJ130" s="264">
        <f t="shared" si="534"/>
        <v>1</v>
      </c>
      <c r="CK130" s="264">
        <f t="shared" si="1100"/>
        <v>1</v>
      </c>
      <c r="CL130" s="264">
        <f t="shared" si="1101"/>
        <v>1</v>
      </c>
      <c r="CM130" s="264">
        <f t="shared" si="1102"/>
        <v>1</v>
      </c>
      <c r="CN130" s="257">
        <f t="shared" si="536"/>
        <v>91640</v>
      </c>
      <c r="CO130" s="258">
        <f t="shared" si="537"/>
        <v>0</v>
      </c>
      <c r="CR130" s="344" t="s">
        <v>478</v>
      </c>
      <c r="CS130" s="345" t="s">
        <v>479</v>
      </c>
      <c r="CT130" s="346" t="s">
        <v>155</v>
      </c>
      <c r="CU130" s="347">
        <v>8</v>
      </c>
      <c r="CV130" s="308">
        <v>3200</v>
      </c>
      <c r="CW130" s="309">
        <f t="shared" si="1103"/>
        <v>25600</v>
      </c>
      <c r="CX130" s="264">
        <f t="shared" si="538"/>
        <v>1</v>
      </c>
      <c r="CY130" s="264">
        <f t="shared" si="539"/>
        <v>1</v>
      </c>
      <c r="CZ130" s="264">
        <f t="shared" si="540"/>
        <v>1</v>
      </c>
      <c r="DA130" s="264">
        <f t="shared" si="541"/>
        <v>1</v>
      </c>
      <c r="DB130" s="264">
        <f t="shared" si="1104"/>
        <v>1</v>
      </c>
      <c r="DC130" s="264">
        <f t="shared" si="1105"/>
        <v>1</v>
      </c>
      <c r="DD130" s="264">
        <f t="shared" si="1106"/>
        <v>1</v>
      </c>
      <c r="DE130" s="257">
        <f t="shared" si="543"/>
        <v>25600</v>
      </c>
      <c r="DF130" s="258">
        <f t="shared" si="544"/>
        <v>0</v>
      </c>
      <c r="DI130" s="344" t="s">
        <v>478</v>
      </c>
      <c r="DJ130" s="345" t="s">
        <v>479</v>
      </c>
      <c r="DK130" s="346" t="s">
        <v>155</v>
      </c>
      <c r="DL130" s="347">
        <v>8</v>
      </c>
      <c r="DM130" s="313">
        <v>23000</v>
      </c>
      <c r="DN130" s="309">
        <f t="shared" si="1107"/>
        <v>184000</v>
      </c>
      <c r="DO130" s="264">
        <f t="shared" si="545"/>
        <v>1</v>
      </c>
      <c r="DP130" s="264">
        <f t="shared" si="546"/>
        <v>1</v>
      </c>
      <c r="DQ130" s="264">
        <f t="shared" si="547"/>
        <v>1</v>
      </c>
      <c r="DR130" s="264">
        <f t="shared" si="548"/>
        <v>1</v>
      </c>
      <c r="DS130" s="264">
        <f t="shared" si="1108"/>
        <v>1</v>
      </c>
      <c r="DT130" s="264">
        <f t="shared" si="1109"/>
        <v>1</v>
      </c>
      <c r="DU130" s="264">
        <f t="shared" si="1110"/>
        <v>1</v>
      </c>
      <c r="DV130" s="257">
        <f t="shared" si="550"/>
        <v>184000</v>
      </c>
      <c r="DW130" s="258">
        <f t="shared" si="551"/>
        <v>0</v>
      </c>
      <c r="DZ130" s="344" t="s">
        <v>478</v>
      </c>
      <c r="EA130" s="345" t="s">
        <v>479</v>
      </c>
      <c r="EB130" s="346" t="s">
        <v>155</v>
      </c>
      <c r="EC130" s="347">
        <v>8</v>
      </c>
      <c r="ED130" s="308">
        <v>60000</v>
      </c>
      <c r="EE130" s="309">
        <f t="shared" si="1111"/>
        <v>480000</v>
      </c>
      <c r="EF130" s="264">
        <f t="shared" si="552"/>
        <v>1</v>
      </c>
      <c r="EG130" s="264">
        <f t="shared" si="553"/>
        <v>1</v>
      </c>
      <c r="EH130" s="264">
        <f t="shared" si="554"/>
        <v>1</v>
      </c>
      <c r="EI130" s="264">
        <f t="shared" si="555"/>
        <v>1</v>
      </c>
      <c r="EJ130" s="264">
        <f t="shared" si="1112"/>
        <v>1</v>
      </c>
      <c r="EK130" s="264">
        <f t="shared" si="1113"/>
        <v>1</v>
      </c>
      <c r="EL130" s="264">
        <f t="shared" si="1114"/>
        <v>1</v>
      </c>
      <c r="EM130" s="257">
        <f t="shared" si="557"/>
        <v>480000</v>
      </c>
      <c r="EN130" s="258">
        <f t="shared" si="558"/>
        <v>0</v>
      </c>
      <c r="EQ130" s="344" t="s">
        <v>478</v>
      </c>
      <c r="ER130" s="345" t="s">
        <v>479</v>
      </c>
      <c r="ES130" s="346" t="s">
        <v>155</v>
      </c>
      <c r="ET130" s="347">
        <v>8</v>
      </c>
      <c r="EU130" s="308">
        <v>6200</v>
      </c>
      <c r="EV130" s="309">
        <f t="shared" si="1115"/>
        <v>49600</v>
      </c>
      <c r="EW130" s="264">
        <f t="shared" si="559"/>
        <v>1</v>
      </c>
      <c r="EX130" s="264">
        <f t="shared" si="560"/>
        <v>1</v>
      </c>
      <c r="EY130" s="264">
        <f t="shared" si="561"/>
        <v>1</v>
      </c>
      <c r="EZ130" s="264">
        <f t="shared" si="562"/>
        <v>1</v>
      </c>
      <c r="FA130" s="264">
        <f t="shared" si="1116"/>
        <v>1</v>
      </c>
      <c r="FB130" s="264">
        <f t="shared" si="1117"/>
        <v>1</v>
      </c>
      <c r="FC130" s="264">
        <f t="shared" si="1118"/>
        <v>1</v>
      </c>
      <c r="FD130" s="257">
        <f t="shared" si="564"/>
        <v>49600</v>
      </c>
      <c r="FE130" s="258">
        <f t="shared" si="565"/>
        <v>0</v>
      </c>
      <c r="FH130" s="344" t="s">
        <v>478</v>
      </c>
      <c r="FI130" s="345" t="s">
        <v>479</v>
      </c>
      <c r="FJ130" s="346" t="s">
        <v>155</v>
      </c>
      <c r="FK130" s="347">
        <v>8</v>
      </c>
      <c r="FL130" s="308">
        <v>6000</v>
      </c>
      <c r="FM130" s="309">
        <f t="shared" si="1119"/>
        <v>48000</v>
      </c>
      <c r="FN130" s="264">
        <f t="shared" si="566"/>
        <v>1</v>
      </c>
      <c r="FO130" s="264">
        <f t="shared" si="567"/>
        <v>1</v>
      </c>
      <c r="FP130" s="264">
        <f t="shared" si="568"/>
        <v>1</v>
      </c>
      <c r="FQ130" s="264">
        <f t="shared" si="569"/>
        <v>1</v>
      </c>
      <c r="FR130" s="264">
        <f t="shared" si="1120"/>
        <v>1</v>
      </c>
      <c r="FS130" s="264">
        <f t="shared" si="1121"/>
        <v>1</v>
      </c>
      <c r="FT130" s="264">
        <f t="shared" si="1122"/>
        <v>1</v>
      </c>
      <c r="FU130" s="257">
        <f t="shared" si="571"/>
        <v>48000</v>
      </c>
      <c r="FV130" s="258">
        <f t="shared" si="572"/>
        <v>0</v>
      </c>
      <c r="FY130" s="344" t="s">
        <v>478</v>
      </c>
      <c r="FZ130" s="345" t="s">
        <v>479</v>
      </c>
      <c r="GA130" s="346" t="s">
        <v>155</v>
      </c>
      <c r="GB130" s="347">
        <v>8</v>
      </c>
      <c r="GC130" s="308">
        <v>4321</v>
      </c>
      <c r="GD130" s="309">
        <f t="shared" si="1123"/>
        <v>34568</v>
      </c>
      <c r="GE130" s="264">
        <f t="shared" si="573"/>
        <v>1</v>
      </c>
      <c r="GF130" s="264">
        <f t="shared" si="574"/>
        <v>1</v>
      </c>
      <c r="GG130" s="264">
        <f t="shared" si="575"/>
        <v>1</v>
      </c>
      <c r="GH130" s="264">
        <f t="shared" si="576"/>
        <v>1</v>
      </c>
      <c r="GI130" s="264">
        <f t="shared" si="1124"/>
        <v>1</v>
      </c>
      <c r="GJ130" s="264">
        <f t="shared" si="1125"/>
        <v>1</v>
      </c>
      <c r="GK130" s="264">
        <f t="shared" si="1126"/>
        <v>1</v>
      </c>
      <c r="GL130" s="257">
        <f t="shared" si="578"/>
        <v>34568</v>
      </c>
      <c r="GM130" s="258">
        <f t="shared" si="579"/>
        <v>0</v>
      </c>
      <c r="GP130" s="344" t="s">
        <v>478</v>
      </c>
      <c r="GQ130" s="345" t="s">
        <v>479</v>
      </c>
      <c r="GR130" s="346" t="s">
        <v>155</v>
      </c>
      <c r="GS130" s="347">
        <v>8</v>
      </c>
      <c r="GT130" s="308">
        <v>5800</v>
      </c>
      <c r="GU130" s="309">
        <f t="shared" si="1127"/>
        <v>46400</v>
      </c>
      <c r="GV130" s="264">
        <f t="shared" si="580"/>
        <v>1</v>
      </c>
      <c r="GW130" s="264">
        <f t="shared" si="581"/>
        <v>1</v>
      </c>
      <c r="GX130" s="264">
        <f t="shared" si="582"/>
        <v>1</v>
      </c>
      <c r="GY130" s="264">
        <f t="shared" si="583"/>
        <v>1</v>
      </c>
      <c r="GZ130" s="264">
        <f t="shared" si="1128"/>
        <v>1</v>
      </c>
      <c r="HA130" s="264">
        <f t="shared" si="1129"/>
        <v>1</v>
      </c>
      <c r="HB130" s="264">
        <f t="shared" si="1130"/>
        <v>1</v>
      </c>
      <c r="HC130" s="257">
        <f t="shared" si="585"/>
        <v>46400</v>
      </c>
      <c r="HD130" s="258">
        <f t="shared" si="586"/>
        <v>0</v>
      </c>
      <c r="HG130" s="344" t="s">
        <v>478</v>
      </c>
      <c r="HH130" s="345" t="s">
        <v>479</v>
      </c>
      <c r="HI130" s="346" t="s">
        <v>155</v>
      </c>
      <c r="HJ130" s="347">
        <v>8</v>
      </c>
      <c r="HK130" s="308">
        <v>9500</v>
      </c>
      <c r="HL130" s="309">
        <f t="shared" si="1131"/>
        <v>76000</v>
      </c>
      <c r="HM130" s="264">
        <f t="shared" si="587"/>
        <v>1</v>
      </c>
      <c r="HN130" s="264">
        <f t="shared" si="588"/>
        <v>1</v>
      </c>
      <c r="HO130" s="264">
        <f t="shared" si="589"/>
        <v>1</v>
      </c>
      <c r="HP130" s="264">
        <f t="shared" si="590"/>
        <v>1</v>
      </c>
      <c r="HQ130" s="264">
        <f t="shared" si="1132"/>
        <v>1</v>
      </c>
      <c r="HR130" s="264">
        <f t="shared" si="1133"/>
        <v>1</v>
      </c>
      <c r="HS130" s="264">
        <f t="shared" si="1134"/>
        <v>1</v>
      </c>
      <c r="HT130" s="257">
        <f t="shared" si="592"/>
        <v>76000</v>
      </c>
      <c r="HU130" s="258">
        <f t="shared" si="593"/>
        <v>0</v>
      </c>
    </row>
    <row r="131" spans="3:229" ht="36" customHeight="1" outlineLevel="2">
      <c r="C131" s="344" t="s">
        <v>480</v>
      </c>
      <c r="D131" s="345" t="s">
        <v>455</v>
      </c>
      <c r="E131" s="346" t="s">
        <v>155</v>
      </c>
      <c r="F131" s="347">
        <v>8</v>
      </c>
      <c r="G131" s="308">
        <v>0</v>
      </c>
      <c r="H131" s="309">
        <f t="shared" si="1087"/>
        <v>0</v>
      </c>
      <c r="K131" s="344" t="s">
        <v>480</v>
      </c>
      <c r="L131" s="345" t="s">
        <v>455</v>
      </c>
      <c r="M131" s="346" t="s">
        <v>155</v>
      </c>
      <c r="N131" s="347">
        <v>8</v>
      </c>
      <c r="O131" s="308">
        <v>12200</v>
      </c>
      <c r="P131" s="310">
        <f t="shared" si="1088"/>
        <v>97600</v>
      </c>
      <c r="Q131" s="180">
        <f t="shared" si="504"/>
        <v>1</v>
      </c>
      <c r="R131" s="180">
        <f t="shared" si="505"/>
        <v>1</v>
      </c>
      <c r="S131" s="180">
        <f t="shared" si="506"/>
        <v>1</v>
      </c>
      <c r="T131" s="180">
        <f t="shared" si="506"/>
        <v>1</v>
      </c>
      <c r="U131" s="264">
        <f t="shared" si="608"/>
        <v>1</v>
      </c>
      <c r="V131" s="264">
        <f t="shared" si="609"/>
        <v>1</v>
      </c>
      <c r="W131" s="264">
        <f t="shared" si="507"/>
        <v>1</v>
      </c>
      <c r="X131" s="257">
        <f t="shared" si="508"/>
        <v>97600</v>
      </c>
      <c r="Y131" s="258">
        <f t="shared" si="509"/>
        <v>0</v>
      </c>
      <c r="AB131" s="344" t="s">
        <v>480</v>
      </c>
      <c r="AC131" s="345" t="s">
        <v>455</v>
      </c>
      <c r="AD131" s="346" t="s">
        <v>155</v>
      </c>
      <c r="AE131" s="347">
        <v>8</v>
      </c>
      <c r="AF131" s="308">
        <v>15000</v>
      </c>
      <c r="AG131" s="309">
        <f t="shared" si="1089"/>
        <v>120000</v>
      </c>
      <c r="AH131" s="264">
        <f t="shared" si="510"/>
        <v>1</v>
      </c>
      <c r="AI131" s="264">
        <f t="shared" si="511"/>
        <v>1</v>
      </c>
      <c r="AJ131" s="264">
        <f t="shared" si="512"/>
        <v>1</v>
      </c>
      <c r="AK131" s="264">
        <f t="shared" si="513"/>
        <v>1</v>
      </c>
      <c r="AL131" s="264">
        <f t="shared" si="1090"/>
        <v>1</v>
      </c>
      <c r="AM131" s="264">
        <f t="shared" si="1091"/>
        <v>1</v>
      </c>
      <c r="AN131" s="264">
        <f t="shared" si="613"/>
        <v>1</v>
      </c>
      <c r="AO131" s="257">
        <f t="shared" si="515"/>
        <v>120000</v>
      </c>
      <c r="AP131" s="258">
        <f t="shared" si="516"/>
        <v>0</v>
      </c>
      <c r="AS131" s="344" t="s">
        <v>480</v>
      </c>
      <c r="AT131" s="345" t="s">
        <v>455</v>
      </c>
      <c r="AU131" s="346" t="s">
        <v>155</v>
      </c>
      <c r="AV131" s="347">
        <v>8</v>
      </c>
      <c r="AW131" s="308">
        <v>8000</v>
      </c>
      <c r="AX131" s="309">
        <f t="shared" si="1092"/>
        <v>64000</v>
      </c>
      <c r="AY131" s="264">
        <f t="shared" si="517"/>
        <v>1</v>
      </c>
      <c r="AZ131" s="264">
        <f t="shared" si="518"/>
        <v>1</v>
      </c>
      <c r="BA131" s="264">
        <f t="shared" si="519"/>
        <v>1</v>
      </c>
      <c r="BB131" s="264">
        <f t="shared" si="520"/>
        <v>1</v>
      </c>
      <c r="BC131" s="264">
        <f t="shared" si="1093"/>
        <v>1</v>
      </c>
      <c r="BD131" s="264">
        <f t="shared" si="1094"/>
        <v>1</v>
      </c>
      <c r="BE131" s="264">
        <f t="shared" si="617"/>
        <v>1</v>
      </c>
      <c r="BF131" s="257">
        <f t="shared" si="522"/>
        <v>64000</v>
      </c>
      <c r="BG131" s="258">
        <f t="shared" si="523"/>
        <v>0</v>
      </c>
      <c r="BJ131" s="344" t="s">
        <v>480</v>
      </c>
      <c r="BK131" s="345" t="s">
        <v>455</v>
      </c>
      <c r="BL131" s="346" t="s">
        <v>155</v>
      </c>
      <c r="BM131" s="347">
        <v>8</v>
      </c>
      <c r="BN131" s="308">
        <v>11981</v>
      </c>
      <c r="BO131" s="309">
        <f t="shared" si="1095"/>
        <v>95848</v>
      </c>
      <c r="BP131" s="264">
        <f t="shared" si="524"/>
        <v>1</v>
      </c>
      <c r="BQ131" s="264">
        <f t="shared" si="525"/>
        <v>1</v>
      </c>
      <c r="BR131" s="264">
        <f t="shared" si="526"/>
        <v>1</v>
      </c>
      <c r="BS131" s="264">
        <f t="shared" si="527"/>
        <v>1</v>
      </c>
      <c r="BT131" s="264">
        <f t="shared" si="1096"/>
        <v>1</v>
      </c>
      <c r="BU131" s="264">
        <f t="shared" si="1097"/>
        <v>1</v>
      </c>
      <c r="BV131" s="264">
        <f t="shared" si="1098"/>
        <v>1</v>
      </c>
      <c r="BW131" s="257">
        <f t="shared" si="529"/>
        <v>95848</v>
      </c>
      <c r="BX131" s="258">
        <f t="shared" si="530"/>
        <v>0</v>
      </c>
      <c r="CA131" s="344" t="s">
        <v>480</v>
      </c>
      <c r="CB131" s="345" t="s">
        <v>455</v>
      </c>
      <c r="CC131" s="346" t="s">
        <v>155</v>
      </c>
      <c r="CD131" s="347">
        <v>8</v>
      </c>
      <c r="CE131" s="308">
        <v>97170</v>
      </c>
      <c r="CF131" s="309">
        <f t="shared" si="1099"/>
        <v>777360</v>
      </c>
      <c r="CG131" s="264">
        <f t="shared" si="531"/>
        <v>1</v>
      </c>
      <c r="CH131" s="264">
        <f t="shared" si="532"/>
        <v>1</v>
      </c>
      <c r="CI131" s="264">
        <f t="shared" si="533"/>
        <v>1</v>
      </c>
      <c r="CJ131" s="264">
        <f t="shared" si="534"/>
        <v>1</v>
      </c>
      <c r="CK131" s="264">
        <f t="shared" si="1100"/>
        <v>1</v>
      </c>
      <c r="CL131" s="264">
        <f t="shared" si="1101"/>
        <v>1</v>
      </c>
      <c r="CM131" s="264">
        <f t="shared" si="1102"/>
        <v>1</v>
      </c>
      <c r="CN131" s="257">
        <f t="shared" si="536"/>
        <v>777360</v>
      </c>
      <c r="CO131" s="258">
        <f t="shared" si="537"/>
        <v>0</v>
      </c>
      <c r="CR131" s="344" t="s">
        <v>480</v>
      </c>
      <c r="CS131" s="345" t="s">
        <v>455</v>
      </c>
      <c r="CT131" s="346" t="s">
        <v>155</v>
      </c>
      <c r="CU131" s="347">
        <v>8</v>
      </c>
      <c r="CV131" s="308">
        <v>31000</v>
      </c>
      <c r="CW131" s="309">
        <f t="shared" si="1103"/>
        <v>248000</v>
      </c>
      <c r="CX131" s="264">
        <f t="shared" si="538"/>
        <v>1</v>
      </c>
      <c r="CY131" s="264">
        <f t="shared" si="539"/>
        <v>1</v>
      </c>
      <c r="CZ131" s="264">
        <f t="shared" si="540"/>
        <v>1</v>
      </c>
      <c r="DA131" s="264">
        <f t="shared" si="541"/>
        <v>1</v>
      </c>
      <c r="DB131" s="264">
        <f t="shared" si="1104"/>
        <v>1</v>
      </c>
      <c r="DC131" s="264">
        <f t="shared" si="1105"/>
        <v>1</v>
      </c>
      <c r="DD131" s="264">
        <f t="shared" si="1106"/>
        <v>1</v>
      </c>
      <c r="DE131" s="257">
        <f t="shared" si="543"/>
        <v>248000</v>
      </c>
      <c r="DF131" s="258">
        <f t="shared" si="544"/>
        <v>0</v>
      </c>
      <c r="DI131" s="344" t="s">
        <v>480</v>
      </c>
      <c r="DJ131" s="345" t="s">
        <v>455</v>
      </c>
      <c r="DK131" s="346" t="s">
        <v>155</v>
      </c>
      <c r="DL131" s="347">
        <v>8</v>
      </c>
      <c r="DM131" s="313">
        <v>20500</v>
      </c>
      <c r="DN131" s="309">
        <f t="shared" si="1107"/>
        <v>164000</v>
      </c>
      <c r="DO131" s="264">
        <f t="shared" si="545"/>
        <v>1</v>
      </c>
      <c r="DP131" s="264">
        <f t="shared" si="546"/>
        <v>1</v>
      </c>
      <c r="DQ131" s="264">
        <f t="shared" si="547"/>
        <v>1</v>
      </c>
      <c r="DR131" s="264">
        <f t="shared" si="548"/>
        <v>1</v>
      </c>
      <c r="DS131" s="264">
        <f t="shared" si="1108"/>
        <v>1</v>
      </c>
      <c r="DT131" s="264">
        <f t="shared" si="1109"/>
        <v>1</v>
      </c>
      <c r="DU131" s="264">
        <f t="shared" si="1110"/>
        <v>1</v>
      </c>
      <c r="DV131" s="257">
        <f t="shared" si="550"/>
        <v>164000</v>
      </c>
      <c r="DW131" s="258">
        <f t="shared" si="551"/>
        <v>0</v>
      </c>
      <c r="DZ131" s="344" t="s">
        <v>480</v>
      </c>
      <c r="EA131" s="345" t="s">
        <v>455</v>
      </c>
      <c r="EB131" s="346" t="s">
        <v>155</v>
      </c>
      <c r="EC131" s="347">
        <v>8</v>
      </c>
      <c r="ED131" s="308">
        <v>60000</v>
      </c>
      <c r="EE131" s="309">
        <f t="shared" si="1111"/>
        <v>480000</v>
      </c>
      <c r="EF131" s="264">
        <f t="shared" si="552"/>
        <v>1</v>
      </c>
      <c r="EG131" s="264">
        <f t="shared" si="553"/>
        <v>1</v>
      </c>
      <c r="EH131" s="264">
        <f t="shared" si="554"/>
        <v>1</v>
      </c>
      <c r="EI131" s="264">
        <f t="shared" si="555"/>
        <v>1</v>
      </c>
      <c r="EJ131" s="264">
        <f t="shared" si="1112"/>
        <v>1</v>
      </c>
      <c r="EK131" s="264">
        <f t="shared" si="1113"/>
        <v>1</v>
      </c>
      <c r="EL131" s="264">
        <f t="shared" si="1114"/>
        <v>1</v>
      </c>
      <c r="EM131" s="257">
        <f t="shared" si="557"/>
        <v>480000</v>
      </c>
      <c r="EN131" s="258">
        <f t="shared" si="558"/>
        <v>0</v>
      </c>
      <c r="EQ131" s="344" t="s">
        <v>480</v>
      </c>
      <c r="ER131" s="345" t="s">
        <v>455</v>
      </c>
      <c r="ES131" s="346" t="s">
        <v>155</v>
      </c>
      <c r="ET131" s="347">
        <v>8</v>
      </c>
      <c r="EU131" s="308">
        <v>14000</v>
      </c>
      <c r="EV131" s="309">
        <f t="shared" si="1115"/>
        <v>112000</v>
      </c>
      <c r="EW131" s="264">
        <f t="shared" si="559"/>
        <v>1</v>
      </c>
      <c r="EX131" s="264">
        <f t="shared" si="560"/>
        <v>1</v>
      </c>
      <c r="EY131" s="264">
        <f t="shared" si="561"/>
        <v>1</v>
      </c>
      <c r="EZ131" s="264">
        <f t="shared" si="562"/>
        <v>1</v>
      </c>
      <c r="FA131" s="264">
        <f t="shared" si="1116"/>
        <v>1</v>
      </c>
      <c r="FB131" s="264">
        <f t="shared" si="1117"/>
        <v>1</v>
      </c>
      <c r="FC131" s="264">
        <f t="shared" si="1118"/>
        <v>1</v>
      </c>
      <c r="FD131" s="257">
        <f t="shared" si="564"/>
        <v>112000</v>
      </c>
      <c r="FE131" s="258">
        <f t="shared" si="565"/>
        <v>0</v>
      </c>
      <c r="FH131" s="344" t="s">
        <v>480</v>
      </c>
      <c r="FI131" s="345" t="s">
        <v>455</v>
      </c>
      <c r="FJ131" s="346" t="s">
        <v>155</v>
      </c>
      <c r="FK131" s="347">
        <v>8</v>
      </c>
      <c r="FL131" s="308">
        <v>14800</v>
      </c>
      <c r="FM131" s="309">
        <f t="shared" si="1119"/>
        <v>118400</v>
      </c>
      <c r="FN131" s="264">
        <f t="shared" si="566"/>
        <v>1</v>
      </c>
      <c r="FO131" s="264">
        <f t="shared" si="567"/>
        <v>1</v>
      </c>
      <c r="FP131" s="264">
        <f t="shared" si="568"/>
        <v>1</v>
      </c>
      <c r="FQ131" s="264">
        <f t="shared" si="569"/>
        <v>1</v>
      </c>
      <c r="FR131" s="264">
        <f t="shared" si="1120"/>
        <v>1</v>
      </c>
      <c r="FS131" s="264">
        <f t="shared" si="1121"/>
        <v>1</v>
      </c>
      <c r="FT131" s="264">
        <f t="shared" si="1122"/>
        <v>1</v>
      </c>
      <c r="FU131" s="257">
        <f t="shared" si="571"/>
        <v>118400</v>
      </c>
      <c r="FV131" s="258">
        <f t="shared" si="572"/>
        <v>0</v>
      </c>
      <c r="FY131" s="344" t="s">
        <v>480</v>
      </c>
      <c r="FZ131" s="345" t="s">
        <v>455</v>
      </c>
      <c r="GA131" s="346" t="s">
        <v>155</v>
      </c>
      <c r="GB131" s="347">
        <v>8</v>
      </c>
      <c r="GC131" s="308">
        <v>11000</v>
      </c>
      <c r="GD131" s="309">
        <f t="shared" si="1123"/>
        <v>88000</v>
      </c>
      <c r="GE131" s="264">
        <f t="shared" si="573"/>
        <v>1</v>
      </c>
      <c r="GF131" s="264">
        <f t="shared" si="574"/>
        <v>1</v>
      </c>
      <c r="GG131" s="264">
        <f t="shared" si="575"/>
        <v>1</v>
      </c>
      <c r="GH131" s="264">
        <f t="shared" si="576"/>
        <v>1</v>
      </c>
      <c r="GI131" s="264">
        <f t="shared" si="1124"/>
        <v>1</v>
      </c>
      <c r="GJ131" s="264">
        <f t="shared" si="1125"/>
        <v>1</v>
      </c>
      <c r="GK131" s="264">
        <f t="shared" si="1126"/>
        <v>1</v>
      </c>
      <c r="GL131" s="257">
        <f t="shared" si="578"/>
        <v>88000</v>
      </c>
      <c r="GM131" s="258">
        <f t="shared" si="579"/>
        <v>0</v>
      </c>
      <c r="GP131" s="344" t="s">
        <v>480</v>
      </c>
      <c r="GQ131" s="345" t="s">
        <v>455</v>
      </c>
      <c r="GR131" s="346" t="s">
        <v>155</v>
      </c>
      <c r="GS131" s="347">
        <v>8</v>
      </c>
      <c r="GT131" s="308">
        <v>14500</v>
      </c>
      <c r="GU131" s="309">
        <f t="shared" si="1127"/>
        <v>116000</v>
      </c>
      <c r="GV131" s="264">
        <f t="shared" si="580"/>
        <v>1</v>
      </c>
      <c r="GW131" s="264">
        <f t="shared" si="581"/>
        <v>1</v>
      </c>
      <c r="GX131" s="264">
        <f t="shared" si="582"/>
        <v>1</v>
      </c>
      <c r="GY131" s="264">
        <f t="shared" si="583"/>
        <v>1</v>
      </c>
      <c r="GZ131" s="264">
        <f t="shared" si="1128"/>
        <v>1</v>
      </c>
      <c r="HA131" s="264">
        <f t="shared" si="1129"/>
        <v>1</v>
      </c>
      <c r="HB131" s="264">
        <f t="shared" si="1130"/>
        <v>1</v>
      </c>
      <c r="HC131" s="257">
        <f t="shared" si="585"/>
        <v>116000</v>
      </c>
      <c r="HD131" s="258">
        <f t="shared" si="586"/>
        <v>0</v>
      </c>
      <c r="HG131" s="344" t="s">
        <v>480</v>
      </c>
      <c r="HH131" s="345" t="s">
        <v>455</v>
      </c>
      <c r="HI131" s="346" t="s">
        <v>155</v>
      </c>
      <c r="HJ131" s="347">
        <v>8</v>
      </c>
      <c r="HK131" s="308">
        <v>9800</v>
      </c>
      <c r="HL131" s="309">
        <f t="shared" si="1131"/>
        <v>78400</v>
      </c>
      <c r="HM131" s="264">
        <f t="shared" si="587"/>
        <v>1</v>
      </c>
      <c r="HN131" s="264">
        <f t="shared" si="588"/>
        <v>1</v>
      </c>
      <c r="HO131" s="264">
        <f t="shared" si="589"/>
        <v>1</v>
      </c>
      <c r="HP131" s="264">
        <f t="shared" si="590"/>
        <v>1</v>
      </c>
      <c r="HQ131" s="264">
        <f t="shared" si="1132"/>
        <v>1</v>
      </c>
      <c r="HR131" s="264">
        <f t="shared" si="1133"/>
        <v>1</v>
      </c>
      <c r="HS131" s="264">
        <f t="shared" si="1134"/>
        <v>1</v>
      </c>
      <c r="HT131" s="257">
        <f t="shared" si="592"/>
        <v>78400</v>
      </c>
      <c r="HU131" s="258">
        <f t="shared" si="593"/>
        <v>0</v>
      </c>
    </row>
    <row r="132" spans="3:229" ht="36" customHeight="1" outlineLevel="2">
      <c r="C132" s="344" t="s">
        <v>481</v>
      </c>
      <c r="D132" s="345" t="s">
        <v>401</v>
      </c>
      <c r="E132" s="346" t="s">
        <v>155</v>
      </c>
      <c r="F132" s="347">
        <v>1</v>
      </c>
      <c r="G132" s="308">
        <v>0</v>
      </c>
      <c r="H132" s="309">
        <f t="shared" si="1087"/>
        <v>0</v>
      </c>
      <c r="K132" s="344" t="s">
        <v>481</v>
      </c>
      <c r="L132" s="345" t="s">
        <v>401</v>
      </c>
      <c r="M132" s="346" t="s">
        <v>155</v>
      </c>
      <c r="N132" s="347">
        <v>1</v>
      </c>
      <c r="O132" s="308">
        <v>18800</v>
      </c>
      <c r="P132" s="310">
        <f t="shared" si="1088"/>
        <v>18800</v>
      </c>
      <c r="Q132" s="180">
        <f t="shared" si="504"/>
        <v>1</v>
      </c>
      <c r="R132" s="180">
        <f t="shared" si="505"/>
        <v>1</v>
      </c>
      <c r="S132" s="180">
        <f t="shared" si="506"/>
        <v>1</v>
      </c>
      <c r="T132" s="180">
        <f t="shared" si="506"/>
        <v>1</v>
      </c>
      <c r="U132" s="264">
        <f t="shared" si="608"/>
        <v>1</v>
      </c>
      <c r="V132" s="264">
        <f t="shared" si="609"/>
        <v>1</v>
      </c>
      <c r="W132" s="264">
        <f t="shared" si="507"/>
        <v>1</v>
      </c>
      <c r="X132" s="257">
        <f t="shared" si="508"/>
        <v>18800</v>
      </c>
      <c r="Y132" s="258">
        <f t="shared" si="509"/>
        <v>0</v>
      </c>
      <c r="AB132" s="344" t="s">
        <v>481</v>
      </c>
      <c r="AC132" s="345" t="s">
        <v>401</v>
      </c>
      <c r="AD132" s="346" t="s">
        <v>155</v>
      </c>
      <c r="AE132" s="347">
        <v>1</v>
      </c>
      <c r="AF132" s="308">
        <v>40000</v>
      </c>
      <c r="AG132" s="309">
        <f t="shared" si="1089"/>
        <v>40000</v>
      </c>
      <c r="AH132" s="264">
        <f t="shared" si="510"/>
        <v>1</v>
      </c>
      <c r="AI132" s="264">
        <f t="shared" si="511"/>
        <v>1</v>
      </c>
      <c r="AJ132" s="264">
        <f t="shared" si="512"/>
        <v>1</v>
      </c>
      <c r="AK132" s="264">
        <f t="shared" si="513"/>
        <v>1</v>
      </c>
      <c r="AL132" s="264">
        <f t="shared" si="1090"/>
        <v>1</v>
      </c>
      <c r="AM132" s="264">
        <f t="shared" si="1091"/>
        <v>1</v>
      </c>
      <c r="AN132" s="264">
        <f t="shared" si="613"/>
        <v>1</v>
      </c>
      <c r="AO132" s="257">
        <f t="shared" si="515"/>
        <v>40000</v>
      </c>
      <c r="AP132" s="258">
        <f t="shared" si="516"/>
        <v>0</v>
      </c>
      <c r="AS132" s="344" t="s">
        <v>481</v>
      </c>
      <c r="AT132" s="345" t="s">
        <v>401</v>
      </c>
      <c r="AU132" s="346" t="s">
        <v>155</v>
      </c>
      <c r="AV132" s="347">
        <v>1</v>
      </c>
      <c r="AW132" s="308">
        <v>275000</v>
      </c>
      <c r="AX132" s="309">
        <f t="shared" si="1092"/>
        <v>275000</v>
      </c>
      <c r="AY132" s="264">
        <f t="shared" si="517"/>
        <v>1</v>
      </c>
      <c r="AZ132" s="264">
        <f t="shared" si="518"/>
        <v>1</v>
      </c>
      <c r="BA132" s="264">
        <f t="shared" si="519"/>
        <v>1</v>
      </c>
      <c r="BB132" s="264">
        <f t="shared" si="520"/>
        <v>1</v>
      </c>
      <c r="BC132" s="264">
        <f t="shared" si="1093"/>
        <v>1</v>
      </c>
      <c r="BD132" s="264">
        <f t="shared" si="1094"/>
        <v>1</v>
      </c>
      <c r="BE132" s="264">
        <f t="shared" si="617"/>
        <v>1</v>
      </c>
      <c r="BF132" s="257">
        <f t="shared" si="522"/>
        <v>275000</v>
      </c>
      <c r="BG132" s="258">
        <f t="shared" si="523"/>
        <v>0</v>
      </c>
      <c r="BJ132" s="344" t="s">
        <v>481</v>
      </c>
      <c r="BK132" s="345" t="s">
        <v>401</v>
      </c>
      <c r="BL132" s="346" t="s">
        <v>155</v>
      </c>
      <c r="BM132" s="347">
        <v>1</v>
      </c>
      <c r="BN132" s="308">
        <v>18464</v>
      </c>
      <c r="BO132" s="309">
        <f t="shared" si="1095"/>
        <v>18464</v>
      </c>
      <c r="BP132" s="264">
        <f t="shared" si="524"/>
        <v>1</v>
      </c>
      <c r="BQ132" s="264">
        <f t="shared" si="525"/>
        <v>1</v>
      </c>
      <c r="BR132" s="264">
        <f t="shared" si="526"/>
        <v>1</v>
      </c>
      <c r="BS132" s="264">
        <f t="shared" si="527"/>
        <v>1</v>
      </c>
      <c r="BT132" s="264">
        <f t="shared" si="1096"/>
        <v>1</v>
      </c>
      <c r="BU132" s="264">
        <f t="shared" si="1097"/>
        <v>1</v>
      </c>
      <c r="BV132" s="264">
        <f t="shared" si="1098"/>
        <v>1</v>
      </c>
      <c r="BW132" s="257">
        <f t="shared" si="529"/>
        <v>18464</v>
      </c>
      <c r="BX132" s="258">
        <f t="shared" si="530"/>
        <v>0</v>
      </c>
      <c r="CA132" s="344" t="s">
        <v>481</v>
      </c>
      <c r="CB132" s="345" t="s">
        <v>401</v>
      </c>
      <c r="CC132" s="346" t="s">
        <v>155</v>
      </c>
      <c r="CD132" s="347">
        <v>1</v>
      </c>
      <c r="CE132" s="308">
        <v>121660</v>
      </c>
      <c r="CF132" s="309">
        <f t="shared" si="1099"/>
        <v>121660</v>
      </c>
      <c r="CG132" s="264">
        <f t="shared" si="531"/>
        <v>1</v>
      </c>
      <c r="CH132" s="264">
        <f t="shared" si="532"/>
        <v>1</v>
      </c>
      <c r="CI132" s="264">
        <f t="shared" si="533"/>
        <v>1</v>
      </c>
      <c r="CJ132" s="264">
        <f t="shared" si="534"/>
        <v>1</v>
      </c>
      <c r="CK132" s="264">
        <f t="shared" si="1100"/>
        <v>1</v>
      </c>
      <c r="CL132" s="264">
        <f t="shared" si="1101"/>
        <v>1</v>
      </c>
      <c r="CM132" s="264">
        <f t="shared" si="1102"/>
        <v>1</v>
      </c>
      <c r="CN132" s="257">
        <f t="shared" si="536"/>
        <v>121660</v>
      </c>
      <c r="CO132" s="258">
        <f t="shared" si="537"/>
        <v>0</v>
      </c>
      <c r="CR132" s="344" t="s">
        <v>481</v>
      </c>
      <c r="CS132" s="345" t="s">
        <v>401</v>
      </c>
      <c r="CT132" s="346" t="s">
        <v>155</v>
      </c>
      <c r="CU132" s="347">
        <v>1</v>
      </c>
      <c r="CV132" s="308">
        <v>21000</v>
      </c>
      <c r="CW132" s="309">
        <f t="shared" si="1103"/>
        <v>21000</v>
      </c>
      <c r="CX132" s="264">
        <f t="shared" si="538"/>
        <v>1</v>
      </c>
      <c r="CY132" s="264">
        <f t="shared" si="539"/>
        <v>1</v>
      </c>
      <c r="CZ132" s="264">
        <f t="shared" si="540"/>
        <v>1</v>
      </c>
      <c r="DA132" s="264">
        <f t="shared" si="541"/>
        <v>1</v>
      </c>
      <c r="DB132" s="264">
        <f t="shared" si="1104"/>
        <v>1</v>
      </c>
      <c r="DC132" s="264">
        <f t="shared" si="1105"/>
        <v>1</v>
      </c>
      <c r="DD132" s="264">
        <f t="shared" si="1106"/>
        <v>1</v>
      </c>
      <c r="DE132" s="257">
        <f t="shared" si="543"/>
        <v>21000</v>
      </c>
      <c r="DF132" s="258">
        <f t="shared" si="544"/>
        <v>0</v>
      </c>
      <c r="DI132" s="344" t="s">
        <v>481</v>
      </c>
      <c r="DJ132" s="345" t="s">
        <v>401</v>
      </c>
      <c r="DK132" s="346" t="s">
        <v>155</v>
      </c>
      <c r="DL132" s="347">
        <v>1</v>
      </c>
      <c r="DM132" s="313">
        <v>25000</v>
      </c>
      <c r="DN132" s="309">
        <f t="shared" si="1107"/>
        <v>25000</v>
      </c>
      <c r="DO132" s="264">
        <f t="shared" si="545"/>
        <v>1</v>
      </c>
      <c r="DP132" s="264">
        <f t="shared" si="546"/>
        <v>1</v>
      </c>
      <c r="DQ132" s="264">
        <f t="shared" si="547"/>
        <v>1</v>
      </c>
      <c r="DR132" s="264">
        <f t="shared" si="548"/>
        <v>1</v>
      </c>
      <c r="DS132" s="264">
        <f t="shared" si="1108"/>
        <v>1</v>
      </c>
      <c r="DT132" s="264">
        <f t="shared" si="1109"/>
        <v>1</v>
      </c>
      <c r="DU132" s="264">
        <f t="shared" si="1110"/>
        <v>1</v>
      </c>
      <c r="DV132" s="257">
        <f t="shared" si="550"/>
        <v>25000</v>
      </c>
      <c r="DW132" s="258">
        <f t="shared" si="551"/>
        <v>0</v>
      </c>
      <c r="DZ132" s="344" t="s">
        <v>481</v>
      </c>
      <c r="EA132" s="345" t="s">
        <v>401</v>
      </c>
      <c r="EB132" s="346" t="s">
        <v>155</v>
      </c>
      <c r="EC132" s="347">
        <v>1</v>
      </c>
      <c r="ED132" s="308">
        <v>50000</v>
      </c>
      <c r="EE132" s="309">
        <f t="shared" si="1111"/>
        <v>50000</v>
      </c>
      <c r="EF132" s="264">
        <f t="shared" si="552"/>
        <v>1</v>
      </c>
      <c r="EG132" s="264">
        <f t="shared" si="553"/>
        <v>1</v>
      </c>
      <c r="EH132" s="264">
        <f t="shared" si="554"/>
        <v>1</v>
      </c>
      <c r="EI132" s="264">
        <f t="shared" si="555"/>
        <v>1</v>
      </c>
      <c r="EJ132" s="264">
        <f t="shared" si="1112"/>
        <v>1</v>
      </c>
      <c r="EK132" s="264">
        <f t="shared" si="1113"/>
        <v>1</v>
      </c>
      <c r="EL132" s="264">
        <f t="shared" si="1114"/>
        <v>1</v>
      </c>
      <c r="EM132" s="257">
        <f t="shared" si="557"/>
        <v>50000</v>
      </c>
      <c r="EN132" s="258">
        <f t="shared" si="558"/>
        <v>0</v>
      </c>
      <c r="EQ132" s="344" t="s">
        <v>481</v>
      </c>
      <c r="ER132" s="345" t="s">
        <v>401</v>
      </c>
      <c r="ES132" s="346" t="s">
        <v>155</v>
      </c>
      <c r="ET132" s="347">
        <v>1</v>
      </c>
      <c r="EU132" s="308">
        <v>19000</v>
      </c>
      <c r="EV132" s="309">
        <f t="shared" si="1115"/>
        <v>19000</v>
      </c>
      <c r="EW132" s="264">
        <f t="shared" si="559"/>
        <v>1</v>
      </c>
      <c r="EX132" s="264">
        <f t="shared" si="560"/>
        <v>1</v>
      </c>
      <c r="EY132" s="264">
        <f t="shared" si="561"/>
        <v>1</v>
      </c>
      <c r="EZ132" s="264">
        <f t="shared" si="562"/>
        <v>1</v>
      </c>
      <c r="FA132" s="264">
        <f t="shared" si="1116"/>
        <v>1</v>
      </c>
      <c r="FB132" s="264">
        <f t="shared" si="1117"/>
        <v>1</v>
      </c>
      <c r="FC132" s="264">
        <f t="shared" si="1118"/>
        <v>1</v>
      </c>
      <c r="FD132" s="257">
        <f t="shared" si="564"/>
        <v>19000</v>
      </c>
      <c r="FE132" s="258">
        <f t="shared" si="565"/>
        <v>0</v>
      </c>
      <c r="FH132" s="344" t="s">
        <v>481</v>
      </c>
      <c r="FI132" s="345" t="s">
        <v>401</v>
      </c>
      <c r="FJ132" s="346" t="s">
        <v>155</v>
      </c>
      <c r="FK132" s="347">
        <v>1</v>
      </c>
      <c r="FL132" s="308">
        <v>20000</v>
      </c>
      <c r="FM132" s="309">
        <f t="shared" si="1119"/>
        <v>20000</v>
      </c>
      <c r="FN132" s="264">
        <f t="shared" si="566"/>
        <v>1</v>
      </c>
      <c r="FO132" s="264">
        <f t="shared" si="567"/>
        <v>1</v>
      </c>
      <c r="FP132" s="264">
        <f t="shared" si="568"/>
        <v>1</v>
      </c>
      <c r="FQ132" s="264">
        <f t="shared" si="569"/>
        <v>1</v>
      </c>
      <c r="FR132" s="264">
        <f t="shared" si="1120"/>
        <v>1</v>
      </c>
      <c r="FS132" s="264">
        <f t="shared" si="1121"/>
        <v>1</v>
      </c>
      <c r="FT132" s="264">
        <f t="shared" si="1122"/>
        <v>1</v>
      </c>
      <c r="FU132" s="257">
        <f t="shared" si="571"/>
        <v>20000</v>
      </c>
      <c r="FV132" s="258">
        <f t="shared" si="572"/>
        <v>0</v>
      </c>
      <c r="FY132" s="344" t="s">
        <v>481</v>
      </c>
      <c r="FZ132" s="345" t="s">
        <v>401</v>
      </c>
      <c r="GA132" s="346" t="s">
        <v>155</v>
      </c>
      <c r="GB132" s="347">
        <v>1</v>
      </c>
      <c r="GC132" s="308">
        <v>15670</v>
      </c>
      <c r="GD132" s="309">
        <f t="shared" si="1123"/>
        <v>15670</v>
      </c>
      <c r="GE132" s="264">
        <f t="shared" si="573"/>
        <v>1</v>
      </c>
      <c r="GF132" s="264">
        <f t="shared" si="574"/>
        <v>1</v>
      </c>
      <c r="GG132" s="264">
        <f t="shared" si="575"/>
        <v>1</v>
      </c>
      <c r="GH132" s="264">
        <f t="shared" si="576"/>
        <v>1</v>
      </c>
      <c r="GI132" s="264">
        <f t="shared" si="1124"/>
        <v>1</v>
      </c>
      <c r="GJ132" s="264">
        <f t="shared" si="1125"/>
        <v>1</v>
      </c>
      <c r="GK132" s="264">
        <f t="shared" si="1126"/>
        <v>1</v>
      </c>
      <c r="GL132" s="257">
        <f t="shared" si="578"/>
        <v>15670</v>
      </c>
      <c r="GM132" s="258">
        <f t="shared" si="579"/>
        <v>0</v>
      </c>
      <c r="GP132" s="344" t="s">
        <v>481</v>
      </c>
      <c r="GQ132" s="345" t="s">
        <v>401</v>
      </c>
      <c r="GR132" s="346" t="s">
        <v>155</v>
      </c>
      <c r="GS132" s="347">
        <v>1</v>
      </c>
      <c r="GT132" s="308">
        <v>19500</v>
      </c>
      <c r="GU132" s="309">
        <f t="shared" si="1127"/>
        <v>19500</v>
      </c>
      <c r="GV132" s="264">
        <f t="shared" si="580"/>
        <v>1</v>
      </c>
      <c r="GW132" s="264">
        <f t="shared" si="581"/>
        <v>1</v>
      </c>
      <c r="GX132" s="264">
        <f t="shared" si="582"/>
        <v>1</v>
      </c>
      <c r="GY132" s="264">
        <f t="shared" si="583"/>
        <v>1</v>
      </c>
      <c r="GZ132" s="264">
        <f t="shared" si="1128"/>
        <v>1</v>
      </c>
      <c r="HA132" s="264">
        <f t="shared" si="1129"/>
        <v>1</v>
      </c>
      <c r="HB132" s="264">
        <f t="shared" si="1130"/>
        <v>1</v>
      </c>
      <c r="HC132" s="257">
        <f t="shared" si="585"/>
        <v>19500</v>
      </c>
      <c r="HD132" s="258">
        <f t="shared" si="586"/>
        <v>0</v>
      </c>
      <c r="HG132" s="344" t="s">
        <v>481</v>
      </c>
      <c r="HH132" s="345" t="s">
        <v>401</v>
      </c>
      <c r="HI132" s="346" t="s">
        <v>155</v>
      </c>
      <c r="HJ132" s="347">
        <v>1</v>
      </c>
      <c r="HK132" s="308">
        <v>21500</v>
      </c>
      <c r="HL132" s="309">
        <f t="shared" si="1131"/>
        <v>21500</v>
      </c>
      <c r="HM132" s="264">
        <f t="shared" si="587"/>
        <v>1</v>
      </c>
      <c r="HN132" s="264">
        <f t="shared" si="588"/>
        <v>1</v>
      </c>
      <c r="HO132" s="264">
        <f t="shared" si="589"/>
        <v>1</v>
      </c>
      <c r="HP132" s="264">
        <f t="shared" si="590"/>
        <v>1</v>
      </c>
      <c r="HQ132" s="264">
        <f t="shared" si="1132"/>
        <v>1</v>
      </c>
      <c r="HR132" s="264">
        <f t="shared" si="1133"/>
        <v>1</v>
      </c>
      <c r="HS132" s="264">
        <f t="shared" si="1134"/>
        <v>1</v>
      </c>
      <c r="HT132" s="257">
        <f t="shared" si="592"/>
        <v>21500</v>
      </c>
      <c r="HU132" s="258">
        <f t="shared" si="593"/>
        <v>0</v>
      </c>
    </row>
    <row r="133" spans="3:229" ht="36" customHeight="1" outlineLevel="2">
      <c r="C133" s="344" t="s">
        <v>482</v>
      </c>
      <c r="D133" s="345" t="s">
        <v>405</v>
      </c>
      <c r="E133" s="346" t="s">
        <v>155</v>
      </c>
      <c r="F133" s="347">
        <v>1</v>
      </c>
      <c r="G133" s="308">
        <v>0</v>
      </c>
      <c r="H133" s="309">
        <f t="shared" si="1087"/>
        <v>0</v>
      </c>
      <c r="K133" s="344" t="s">
        <v>482</v>
      </c>
      <c r="L133" s="345" t="s">
        <v>405</v>
      </c>
      <c r="M133" s="346" t="s">
        <v>155</v>
      </c>
      <c r="N133" s="347">
        <v>1</v>
      </c>
      <c r="O133" s="308">
        <v>94900</v>
      </c>
      <c r="P133" s="310">
        <f t="shared" si="1088"/>
        <v>94900</v>
      </c>
      <c r="Q133" s="180">
        <f t="shared" si="504"/>
        <v>1</v>
      </c>
      <c r="R133" s="180">
        <f t="shared" si="505"/>
        <v>1</v>
      </c>
      <c r="S133" s="180">
        <f t="shared" si="506"/>
        <v>1</v>
      </c>
      <c r="T133" s="180">
        <f t="shared" si="506"/>
        <v>1</v>
      </c>
      <c r="U133" s="264">
        <f t="shared" si="608"/>
        <v>1</v>
      </c>
      <c r="V133" s="264">
        <f t="shared" si="609"/>
        <v>1</v>
      </c>
      <c r="W133" s="264">
        <f t="shared" si="507"/>
        <v>1</v>
      </c>
      <c r="X133" s="257">
        <f t="shared" si="508"/>
        <v>94900</v>
      </c>
      <c r="Y133" s="258">
        <f t="shared" si="509"/>
        <v>0</v>
      </c>
      <c r="AB133" s="344" t="s">
        <v>482</v>
      </c>
      <c r="AC133" s="345" t="s">
        <v>405</v>
      </c>
      <c r="AD133" s="346" t="s">
        <v>155</v>
      </c>
      <c r="AE133" s="347">
        <v>1</v>
      </c>
      <c r="AF133" s="308">
        <v>65000</v>
      </c>
      <c r="AG133" s="309">
        <f t="shared" si="1089"/>
        <v>65000</v>
      </c>
      <c r="AH133" s="264">
        <f t="shared" si="510"/>
        <v>1</v>
      </c>
      <c r="AI133" s="264">
        <f t="shared" si="511"/>
        <v>1</v>
      </c>
      <c r="AJ133" s="264">
        <f t="shared" si="512"/>
        <v>1</v>
      </c>
      <c r="AK133" s="264">
        <f t="shared" si="513"/>
        <v>1</v>
      </c>
      <c r="AL133" s="264">
        <f t="shared" si="1090"/>
        <v>1</v>
      </c>
      <c r="AM133" s="264">
        <f t="shared" si="1091"/>
        <v>1</v>
      </c>
      <c r="AN133" s="264">
        <f t="shared" si="613"/>
        <v>1</v>
      </c>
      <c r="AO133" s="257">
        <f t="shared" si="515"/>
        <v>65000</v>
      </c>
      <c r="AP133" s="258">
        <f t="shared" si="516"/>
        <v>0</v>
      </c>
      <c r="AS133" s="344" t="s">
        <v>482</v>
      </c>
      <c r="AT133" s="345" t="s">
        <v>405</v>
      </c>
      <c r="AU133" s="346" t="s">
        <v>155</v>
      </c>
      <c r="AV133" s="347">
        <v>1</v>
      </c>
      <c r="AW133" s="308">
        <v>320000</v>
      </c>
      <c r="AX133" s="309">
        <f t="shared" si="1092"/>
        <v>320000</v>
      </c>
      <c r="AY133" s="264">
        <f t="shared" si="517"/>
        <v>1</v>
      </c>
      <c r="AZ133" s="264">
        <f t="shared" si="518"/>
        <v>1</v>
      </c>
      <c r="BA133" s="264">
        <f t="shared" si="519"/>
        <v>1</v>
      </c>
      <c r="BB133" s="264">
        <f t="shared" si="520"/>
        <v>1</v>
      </c>
      <c r="BC133" s="264">
        <f t="shared" si="1093"/>
        <v>1</v>
      </c>
      <c r="BD133" s="264">
        <f t="shared" si="1094"/>
        <v>1</v>
      </c>
      <c r="BE133" s="264">
        <f t="shared" si="617"/>
        <v>1</v>
      </c>
      <c r="BF133" s="257">
        <f t="shared" si="522"/>
        <v>320000</v>
      </c>
      <c r="BG133" s="258">
        <f t="shared" si="523"/>
        <v>0</v>
      </c>
      <c r="BJ133" s="344" t="s">
        <v>482</v>
      </c>
      <c r="BK133" s="345" t="s">
        <v>405</v>
      </c>
      <c r="BL133" s="346" t="s">
        <v>155</v>
      </c>
      <c r="BM133" s="347">
        <v>1</v>
      </c>
      <c r="BN133" s="308">
        <v>93837</v>
      </c>
      <c r="BO133" s="309">
        <f t="shared" si="1095"/>
        <v>93837</v>
      </c>
      <c r="BP133" s="264">
        <f t="shared" si="524"/>
        <v>1</v>
      </c>
      <c r="BQ133" s="264">
        <f t="shared" si="525"/>
        <v>1</v>
      </c>
      <c r="BR133" s="264">
        <f t="shared" si="526"/>
        <v>1</v>
      </c>
      <c r="BS133" s="264">
        <f t="shared" si="527"/>
        <v>1</v>
      </c>
      <c r="BT133" s="264">
        <f t="shared" si="1096"/>
        <v>1</v>
      </c>
      <c r="BU133" s="264">
        <f t="shared" si="1097"/>
        <v>1</v>
      </c>
      <c r="BV133" s="264">
        <f t="shared" si="1098"/>
        <v>1</v>
      </c>
      <c r="BW133" s="257">
        <f t="shared" si="529"/>
        <v>93837</v>
      </c>
      <c r="BX133" s="258">
        <f t="shared" si="530"/>
        <v>0</v>
      </c>
      <c r="CA133" s="344" t="s">
        <v>482</v>
      </c>
      <c r="CB133" s="345" t="s">
        <v>405</v>
      </c>
      <c r="CC133" s="346" t="s">
        <v>155</v>
      </c>
      <c r="CD133" s="347">
        <v>1</v>
      </c>
      <c r="CE133" s="308">
        <v>121660</v>
      </c>
      <c r="CF133" s="309">
        <f t="shared" si="1099"/>
        <v>121660</v>
      </c>
      <c r="CG133" s="264">
        <f t="shared" si="531"/>
        <v>1</v>
      </c>
      <c r="CH133" s="264">
        <f t="shared" si="532"/>
        <v>1</v>
      </c>
      <c r="CI133" s="264">
        <f t="shared" si="533"/>
        <v>1</v>
      </c>
      <c r="CJ133" s="264">
        <f t="shared" si="534"/>
        <v>1</v>
      </c>
      <c r="CK133" s="264">
        <f t="shared" si="1100"/>
        <v>1</v>
      </c>
      <c r="CL133" s="264">
        <f t="shared" si="1101"/>
        <v>1</v>
      </c>
      <c r="CM133" s="264">
        <f t="shared" si="1102"/>
        <v>1</v>
      </c>
      <c r="CN133" s="257">
        <f t="shared" si="536"/>
        <v>121660</v>
      </c>
      <c r="CO133" s="258">
        <f t="shared" si="537"/>
        <v>0</v>
      </c>
      <c r="CR133" s="344" t="s">
        <v>482</v>
      </c>
      <c r="CS133" s="345" t="s">
        <v>405</v>
      </c>
      <c r="CT133" s="346" t="s">
        <v>155</v>
      </c>
      <c r="CU133" s="347">
        <v>1</v>
      </c>
      <c r="CV133" s="308">
        <v>68000</v>
      </c>
      <c r="CW133" s="309">
        <f t="shared" si="1103"/>
        <v>68000</v>
      </c>
      <c r="CX133" s="264">
        <f t="shared" si="538"/>
        <v>1</v>
      </c>
      <c r="CY133" s="264">
        <f t="shared" si="539"/>
        <v>1</v>
      </c>
      <c r="CZ133" s="264">
        <f t="shared" si="540"/>
        <v>1</v>
      </c>
      <c r="DA133" s="264">
        <f t="shared" si="541"/>
        <v>1</v>
      </c>
      <c r="DB133" s="264">
        <f t="shared" si="1104"/>
        <v>1</v>
      </c>
      <c r="DC133" s="264">
        <f t="shared" si="1105"/>
        <v>1</v>
      </c>
      <c r="DD133" s="264">
        <f t="shared" si="1106"/>
        <v>1</v>
      </c>
      <c r="DE133" s="257">
        <f t="shared" si="543"/>
        <v>68000</v>
      </c>
      <c r="DF133" s="258">
        <f t="shared" si="544"/>
        <v>0</v>
      </c>
      <c r="DI133" s="344" t="s">
        <v>482</v>
      </c>
      <c r="DJ133" s="345" t="s">
        <v>405</v>
      </c>
      <c r="DK133" s="346" t="s">
        <v>155</v>
      </c>
      <c r="DL133" s="347">
        <v>1</v>
      </c>
      <c r="DM133" s="313">
        <v>115700</v>
      </c>
      <c r="DN133" s="309">
        <f t="shared" si="1107"/>
        <v>115700</v>
      </c>
      <c r="DO133" s="264">
        <f t="shared" si="545"/>
        <v>1</v>
      </c>
      <c r="DP133" s="264">
        <f t="shared" si="546"/>
        <v>1</v>
      </c>
      <c r="DQ133" s="264">
        <f t="shared" si="547"/>
        <v>1</v>
      </c>
      <c r="DR133" s="264">
        <f t="shared" si="548"/>
        <v>1</v>
      </c>
      <c r="DS133" s="264">
        <f t="shared" si="1108"/>
        <v>1</v>
      </c>
      <c r="DT133" s="264">
        <f t="shared" si="1109"/>
        <v>1</v>
      </c>
      <c r="DU133" s="264">
        <f t="shared" si="1110"/>
        <v>1</v>
      </c>
      <c r="DV133" s="257">
        <f t="shared" si="550"/>
        <v>115700</v>
      </c>
      <c r="DW133" s="258">
        <f t="shared" si="551"/>
        <v>0</v>
      </c>
      <c r="DZ133" s="344" t="s">
        <v>482</v>
      </c>
      <c r="EA133" s="345" t="s">
        <v>405</v>
      </c>
      <c r="EB133" s="346" t="s">
        <v>155</v>
      </c>
      <c r="EC133" s="347">
        <v>1</v>
      </c>
      <c r="ED133" s="308">
        <v>200000</v>
      </c>
      <c r="EE133" s="309">
        <f t="shared" si="1111"/>
        <v>200000</v>
      </c>
      <c r="EF133" s="264">
        <f t="shared" si="552"/>
        <v>1</v>
      </c>
      <c r="EG133" s="264">
        <f t="shared" si="553"/>
        <v>1</v>
      </c>
      <c r="EH133" s="264">
        <f t="shared" si="554"/>
        <v>1</v>
      </c>
      <c r="EI133" s="264">
        <f t="shared" si="555"/>
        <v>1</v>
      </c>
      <c r="EJ133" s="264">
        <f t="shared" si="1112"/>
        <v>1</v>
      </c>
      <c r="EK133" s="264">
        <f t="shared" si="1113"/>
        <v>1</v>
      </c>
      <c r="EL133" s="264">
        <f t="shared" si="1114"/>
        <v>1</v>
      </c>
      <c r="EM133" s="257">
        <f t="shared" si="557"/>
        <v>200000</v>
      </c>
      <c r="EN133" s="258">
        <f t="shared" si="558"/>
        <v>0</v>
      </c>
      <c r="EQ133" s="344" t="s">
        <v>482</v>
      </c>
      <c r="ER133" s="345" t="s">
        <v>405</v>
      </c>
      <c r="ES133" s="346" t="s">
        <v>155</v>
      </c>
      <c r="ET133" s="347">
        <v>1</v>
      </c>
      <c r="EU133" s="308">
        <v>58000</v>
      </c>
      <c r="EV133" s="309">
        <f t="shared" si="1115"/>
        <v>58000</v>
      </c>
      <c r="EW133" s="264">
        <f t="shared" si="559"/>
        <v>1</v>
      </c>
      <c r="EX133" s="264">
        <f t="shared" si="560"/>
        <v>1</v>
      </c>
      <c r="EY133" s="264">
        <f t="shared" si="561"/>
        <v>1</v>
      </c>
      <c r="EZ133" s="264">
        <f t="shared" si="562"/>
        <v>1</v>
      </c>
      <c r="FA133" s="264">
        <f t="shared" si="1116"/>
        <v>1</v>
      </c>
      <c r="FB133" s="264">
        <f t="shared" si="1117"/>
        <v>1</v>
      </c>
      <c r="FC133" s="264">
        <f t="shared" si="1118"/>
        <v>1</v>
      </c>
      <c r="FD133" s="257">
        <f t="shared" si="564"/>
        <v>58000</v>
      </c>
      <c r="FE133" s="258">
        <f t="shared" si="565"/>
        <v>0</v>
      </c>
      <c r="FH133" s="344" t="s">
        <v>482</v>
      </c>
      <c r="FI133" s="345" t="s">
        <v>405</v>
      </c>
      <c r="FJ133" s="346" t="s">
        <v>155</v>
      </c>
      <c r="FK133" s="347">
        <v>1</v>
      </c>
      <c r="FL133" s="308">
        <v>58000</v>
      </c>
      <c r="FM133" s="309">
        <f t="shared" si="1119"/>
        <v>58000</v>
      </c>
      <c r="FN133" s="264">
        <f t="shared" si="566"/>
        <v>1</v>
      </c>
      <c r="FO133" s="264">
        <f t="shared" si="567"/>
        <v>1</v>
      </c>
      <c r="FP133" s="264">
        <f t="shared" si="568"/>
        <v>1</v>
      </c>
      <c r="FQ133" s="264">
        <f t="shared" si="569"/>
        <v>1</v>
      </c>
      <c r="FR133" s="264">
        <f t="shared" si="1120"/>
        <v>1</v>
      </c>
      <c r="FS133" s="264">
        <f t="shared" si="1121"/>
        <v>1</v>
      </c>
      <c r="FT133" s="264">
        <f t="shared" si="1122"/>
        <v>1</v>
      </c>
      <c r="FU133" s="257">
        <f t="shared" si="571"/>
        <v>58000</v>
      </c>
      <c r="FV133" s="258">
        <f t="shared" si="572"/>
        <v>0</v>
      </c>
      <c r="FY133" s="344" t="s">
        <v>482</v>
      </c>
      <c r="FZ133" s="345" t="s">
        <v>405</v>
      </c>
      <c r="GA133" s="346" t="s">
        <v>155</v>
      </c>
      <c r="GB133" s="347">
        <v>1</v>
      </c>
      <c r="GC133" s="308">
        <v>110609</v>
      </c>
      <c r="GD133" s="309">
        <f t="shared" si="1123"/>
        <v>110609</v>
      </c>
      <c r="GE133" s="264">
        <f t="shared" si="573"/>
        <v>1</v>
      </c>
      <c r="GF133" s="264">
        <f t="shared" si="574"/>
        <v>1</v>
      </c>
      <c r="GG133" s="264">
        <f t="shared" si="575"/>
        <v>1</v>
      </c>
      <c r="GH133" s="264">
        <f t="shared" si="576"/>
        <v>1</v>
      </c>
      <c r="GI133" s="264">
        <f t="shared" si="1124"/>
        <v>1</v>
      </c>
      <c r="GJ133" s="264">
        <f t="shared" si="1125"/>
        <v>1</v>
      </c>
      <c r="GK133" s="264">
        <f t="shared" si="1126"/>
        <v>1</v>
      </c>
      <c r="GL133" s="257">
        <f t="shared" si="578"/>
        <v>110609</v>
      </c>
      <c r="GM133" s="258">
        <f t="shared" si="579"/>
        <v>0</v>
      </c>
      <c r="GP133" s="344" t="s">
        <v>482</v>
      </c>
      <c r="GQ133" s="345" t="s">
        <v>405</v>
      </c>
      <c r="GR133" s="346" t="s">
        <v>155</v>
      </c>
      <c r="GS133" s="347">
        <v>1</v>
      </c>
      <c r="GT133" s="308">
        <v>56500</v>
      </c>
      <c r="GU133" s="309">
        <f t="shared" si="1127"/>
        <v>56500</v>
      </c>
      <c r="GV133" s="264">
        <f t="shared" si="580"/>
        <v>1</v>
      </c>
      <c r="GW133" s="264">
        <f t="shared" si="581"/>
        <v>1</v>
      </c>
      <c r="GX133" s="264">
        <f t="shared" si="582"/>
        <v>1</v>
      </c>
      <c r="GY133" s="264">
        <f t="shared" si="583"/>
        <v>1</v>
      </c>
      <c r="GZ133" s="264">
        <f t="shared" si="1128"/>
        <v>1</v>
      </c>
      <c r="HA133" s="264">
        <f t="shared" si="1129"/>
        <v>1</v>
      </c>
      <c r="HB133" s="264">
        <f t="shared" si="1130"/>
        <v>1</v>
      </c>
      <c r="HC133" s="257">
        <f t="shared" si="585"/>
        <v>56500</v>
      </c>
      <c r="HD133" s="258">
        <f t="shared" si="586"/>
        <v>0</v>
      </c>
      <c r="HG133" s="344" t="s">
        <v>482</v>
      </c>
      <c r="HH133" s="345" t="s">
        <v>405</v>
      </c>
      <c r="HI133" s="346" t="s">
        <v>155</v>
      </c>
      <c r="HJ133" s="347">
        <v>1</v>
      </c>
      <c r="HK133" s="308">
        <v>27650</v>
      </c>
      <c r="HL133" s="309">
        <f t="shared" si="1131"/>
        <v>27650</v>
      </c>
      <c r="HM133" s="264">
        <f t="shared" si="587"/>
        <v>1</v>
      </c>
      <c r="HN133" s="264">
        <f t="shared" si="588"/>
        <v>1</v>
      </c>
      <c r="HO133" s="264">
        <f t="shared" si="589"/>
        <v>1</v>
      </c>
      <c r="HP133" s="264">
        <f t="shared" si="590"/>
        <v>1</v>
      </c>
      <c r="HQ133" s="264">
        <f t="shared" si="1132"/>
        <v>1</v>
      </c>
      <c r="HR133" s="264">
        <f t="shared" si="1133"/>
        <v>1</v>
      </c>
      <c r="HS133" s="264">
        <f t="shared" si="1134"/>
        <v>1</v>
      </c>
      <c r="HT133" s="257">
        <f t="shared" si="592"/>
        <v>27650</v>
      </c>
      <c r="HU133" s="258">
        <f t="shared" si="593"/>
        <v>0</v>
      </c>
    </row>
    <row r="134" spans="3:229" ht="44.25" customHeight="1" outlineLevel="2">
      <c r="C134" s="344" t="s">
        <v>483</v>
      </c>
      <c r="D134" s="345" t="s">
        <v>428</v>
      </c>
      <c r="E134" s="346" t="s">
        <v>155</v>
      </c>
      <c r="F134" s="347">
        <v>1</v>
      </c>
      <c r="G134" s="308">
        <v>0</v>
      </c>
      <c r="H134" s="309">
        <f t="shared" si="1087"/>
        <v>0</v>
      </c>
      <c r="K134" s="344" t="s">
        <v>483</v>
      </c>
      <c r="L134" s="345" t="s">
        <v>428</v>
      </c>
      <c r="M134" s="346" t="s">
        <v>155</v>
      </c>
      <c r="N134" s="347">
        <v>1</v>
      </c>
      <c r="O134" s="308">
        <v>44100</v>
      </c>
      <c r="P134" s="310">
        <f t="shared" si="1088"/>
        <v>44100</v>
      </c>
      <c r="Q134" s="180">
        <f t="shared" si="504"/>
        <v>1</v>
      </c>
      <c r="R134" s="180">
        <f t="shared" si="505"/>
        <v>1</v>
      </c>
      <c r="S134" s="180">
        <f t="shared" si="506"/>
        <v>1</v>
      </c>
      <c r="T134" s="180">
        <f t="shared" si="506"/>
        <v>1</v>
      </c>
      <c r="U134" s="264">
        <f t="shared" si="608"/>
        <v>1</v>
      </c>
      <c r="V134" s="264">
        <f t="shared" si="609"/>
        <v>1</v>
      </c>
      <c r="W134" s="264">
        <f t="shared" si="507"/>
        <v>1</v>
      </c>
      <c r="X134" s="257">
        <f t="shared" si="508"/>
        <v>44100</v>
      </c>
      <c r="Y134" s="258">
        <f t="shared" si="509"/>
        <v>0</v>
      </c>
      <c r="AB134" s="344" t="s">
        <v>483</v>
      </c>
      <c r="AC134" s="345" t="s">
        <v>428</v>
      </c>
      <c r="AD134" s="346" t="s">
        <v>155</v>
      </c>
      <c r="AE134" s="347">
        <v>1</v>
      </c>
      <c r="AF134" s="308">
        <v>120000</v>
      </c>
      <c r="AG134" s="309">
        <f t="shared" si="1089"/>
        <v>120000</v>
      </c>
      <c r="AH134" s="264">
        <f t="shared" si="510"/>
        <v>1</v>
      </c>
      <c r="AI134" s="264">
        <f t="shared" si="511"/>
        <v>1</v>
      </c>
      <c r="AJ134" s="264">
        <f t="shared" si="512"/>
        <v>1</v>
      </c>
      <c r="AK134" s="264">
        <f t="shared" si="513"/>
        <v>1</v>
      </c>
      <c r="AL134" s="264">
        <f t="shared" si="1090"/>
        <v>1</v>
      </c>
      <c r="AM134" s="264">
        <f t="shared" si="1091"/>
        <v>1</v>
      </c>
      <c r="AN134" s="264">
        <f t="shared" si="613"/>
        <v>1</v>
      </c>
      <c r="AO134" s="257">
        <f t="shared" si="515"/>
        <v>120000</v>
      </c>
      <c r="AP134" s="258">
        <f t="shared" si="516"/>
        <v>0</v>
      </c>
      <c r="AS134" s="344" t="s">
        <v>483</v>
      </c>
      <c r="AT134" s="345" t="s">
        <v>428</v>
      </c>
      <c r="AU134" s="346" t="s">
        <v>155</v>
      </c>
      <c r="AV134" s="347">
        <v>1</v>
      </c>
      <c r="AW134" s="308">
        <v>86000</v>
      </c>
      <c r="AX134" s="309">
        <f t="shared" si="1092"/>
        <v>86000</v>
      </c>
      <c r="AY134" s="264">
        <f t="shared" si="517"/>
        <v>1</v>
      </c>
      <c r="AZ134" s="264">
        <f t="shared" si="518"/>
        <v>1</v>
      </c>
      <c r="BA134" s="264">
        <f t="shared" si="519"/>
        <v>1</v>
      </c>
      <c r="BB134" s="264">
        <f t="shared" si="520"/>
        <v>1</v>
      </c>
      <c r="BC134" s="264">
        <f t="shared" si="1093"/>
        <v>1</v>
      </c>
      <c r="BD134" s="264">
        <f t="shared" si="1094"/>
        <v>1</v>
      </c>
      <c r="BE134" s="264">
        <f t="shared" si="617"/>
        <v>1</v>
      </c>
      <c r="BF134" s="257">
        <f t="shared" si="522"/>
        <v>86000</v>
      </c>
      <c r="BG134" s="258">
        <f t="shared" si="523"/>
        <v>0</v>
      </c>
      <c r="BJ134" s="344" t="s">
        <v>483</v>
      </c>
      <c r="BK134" s="345" t="s">
        <v>428</v>
      </c>
      <c r="BL134" s="346" t="s">
        <v>155</v>
      </c>
      <c r="BM134" s="347">
        <v>1</v>
      </c>
      <c r="BN134" s="308">
        <v>43561</v>
      </c>
      <c r="BO134" s="309">
        <f t="shared" si="1095"/>
        <v>43561</v>
      </c>
      <c r="BP134" s="264">
        <f t="shared" si="524"/>
        <v>1</v>
      </c>
      <c r="BQ134" s="264">
        <f t="shared" si="525"/>
        <v>1</v>
      </c>
      <c r="BR134" s="264">
        <f t="shared" si="526"/>
        <v>1</v>
      </c>
      <c r="BS134" s="264">
        <f t="shared" si="527"/>
        <v>1</v>
      </c>
      <c r="BT134" s="264">
        <f t="shared" si="1096"/>
        <v>1</v>
      </c>
      <c r="BU134" s="264">
        <f t="shared" si="1097"/>
        <v>1</v>
      </c>
      <c r="BV134" s="264">
        <f t="shared" si="1098"/>
        <v>1</v>
      </c>
      <c r="BW134" s="257">
        <f t="shared" si="529"/>
        <v>43561</v>
      </c>
      <c r="BX134" s="258">
        <f t="shared" si="530"/>
        <v>0</v>
      </c>
      <c r="CA134" s="344" t="s">
        <v>483</v>
      </c>
      <c r="CB134" s="345" t="s">
        <v>428</v>
      </c>
      <c r="CC134" s="346" t="s">
        <v>155</v>
      </c>
      <c r="CD134" s="347">
        <v>1</v>
      </c>
      <c r="CE134" s="308">
        <v>105860</v>
      </c>
      <c r="CF134" s="309">
        <f t="shared" si="1099"/>
        <v>105860</v>
      </c>
      <c r="CG134" s="264">
        <f t="shared" si="531"/>
        <v>1</v>
      </c>
      <c r="CH134" s="264">
        <f t="shared" si="532"/>
        <v>1</v>
      </c>
      <c r="CI134" s="264">
        <f t="shared" si="533"/>
        <v>1</v>
      </c>
      <c r="CJ134" s="264">
        <f t="shared" si="534"/>
        <v>1</v>
      </c>
      <c r="CK134" s="264">
        <f t="shared" si="1100"/>
        <v>1</v>
      </c>
      <c r="CL134" s="264">
        <f t="shared" si="1101"/>
        <v>1</v>
      </c>
      <c r="CM134" s="264">
        <f t="shared" si="1102"/>
        <v>1</v>
      </c>
      <c r="CN134" s="257">
        <f t="shared" si="536"/>
        <v>105860</v>
      </c>
      <c r="CO134" s="258">
        <f t="shared" si="537"/>
        <v>0</v>
      </c>
      <c r="CR134" s="344" t="s">
        <v>483</v>
      </c>
      <c r="CS134" s="345" t="s">
        <v>428</v>
      </c>
      <c r="CT134" s="346" t="s">
        <v>155</v>
      </c>
      <c r="CU134" s="347">
        <v>1</v>
      </c>
      <c r="CV134" s="308">
        <v>42000</v>
      </c>
      <c r="CW134" s="309">
        <f t="shared" si="1103"/>
        <v>42000</v>
      </c>
      <c r="CX134" s="264">
        <f t="shared" si="538"/>
        <v>1</v>
      </c>
      <c r="CY134" s="264">
        <f t="shared" si="539"/>
        <v>1</v>
      </c>
      <c r="CZ134" s="264">
        <f t="shared" si="540"/>
        <v>1</v>
      </c>
      <c r="DA134" s="264">
        <f t="shared" si="541"/>
        <v>1</v>
      </c>
      <c r="DB134" s="264">
        <f t="shared" si="1104"/>
        <v>1</v>
      </c>
      <c r="DC134" s="264">
        <f t="shared" si="1105"/>
        <v>1</v>
      </c>
      <c r="DD134" s="264">
        <f t="shared" si="1106"/>
        <v>1</v>
      </c>
      <c r="DE134" s="257">
        <f t="shared" si="543"/>
        <v>42000</v>
      </c>
      <c r="DF134" s="258">
        <f t="shared" si="544"/>
        <v>0</v>
      </c>
      <c r="DI134" s="344" t="s">
        <v>483</v>
      </c>
      <c r="DJ134" s="345" t="s">
        <v>428</v>
      </c>
      <c r="DK134" s="346" t="s">
        <v>155</v>
      </c>
      <c r="DL134" s="347">
        <v>1</v>
      </c>
      <c r="DM134" s="313">
        <v>113500</v>
      </c>
      <c r="DN134" s="309">
        <f t="shared" si="1107"/>
        <v>113500</v>
      </c>
      <c r="DO134" s="264">
        <f t="shared" si="545"/>
        <v>1</v>
      </c>
      <c r="DP134" s="264">
        <f t="shared" si="546"/>
        <v>1</v>
      </c>
      <c r="DQ134" s="264">
        <f t="shared" si="547"/>
        <v>1</v>
      </c>
      <c r="DR134" s="264">
        <f t="shared" si="548"/>
        <v>1</v>
      </c>
      <c r="DS134" s="264">
        <f t="shared" si="1108"/>
        <v>1</v>
      </c>
      <c r="DT134" s="264">
        <f t="shared" si="1109"/>
        <v>1</v>
      </c>
      <c r="DU134" s="264">
        <f t="shared" si="1110"/>
        <v>1</v>
      </c>
      <c r="DV134" s="257">
        <f t="shared" si="550"/>
        <v>113500</v>
      </c>
      <c r="DW134" s="258">
        <f t="shared" si="551"/>
        <v>0</v>
      </c>
      <c r="DZ134" s="344" t="s">
        <v>483</v>
      </c>
      <c r="EA134" s="345" t="s">
        <v>428</v>
      </c>
      <c r="EB134" s="346" t="s">
        <v>155</v>
      </c>
      <c r="EC134" s="347">
        <v>1</v>
      </c>
      <c r="ED134" s="308">
        <v>90000</v>
      </c>
      <c r="EE134" s="309">
        <f t="shared" si="1111"/>
        <v>90000</v>
      </c>
      <c r="EF134" s="264">
        <f t="shared" si="552"/>
        <v>1</v>
      </c>
      <c r="EG134" s="264">
        <f t="shared" si="553"/>
        <v>1</v>
      </c>
      <c r="EH134" s="264">
        <f t="shared" si="554"/>
        <v>1</v>
      </c>
      <c r="EI134" s="264">
        <f t="shared" si="555"/>
        <v>1</v>
      </c>
      <c r="EJ134" s="264">
        <f t="shared" si="1112"/>
        <v>1</v>
      </c>
      <c r="EK134" s="264">
        <f t="shared" si="1113"/>
        <v>1</v>
      </c>
      <c r="EL134" s="264">
        <f t="shared" si="1114"/>
        <v>1</v>
      </c>
      <c r="EM134" s="257">
        <f t="shared" si="557"/>
        <v>90000</v>
      </c>
      <c r="EN134" s="258">
        <f t="shared" si="558"/>
        <v>0</v>
      </c>
      <c r="EQ134" s="344" t="s">
        <v>483</v>
      </c>
      <c r="ER134" s="345" t="s">
        <v>428</v>
      </c>
      <c r="ES134" s="346" t="s">
        <v>155</v>
      </c>
      <c r="ET134" s="347">
        <v>1</v>
      </c>
      <c r="EU134" s="308">
        <v>42000</v>
      </c>
      <c r="EV134" s="309">
        <f t="shared" si="1115"/>
        <v>42000</v>
      </c>
      <c r="EW134" s="264">
        <f t="shared" si="559"/>
        <v>1</v>
      </c>
      <c r="EX134" s="264">
        <f t="shared" si="560"/>
        <v>1</v>
      </c>
      <c r="EY134" s="264">
        <f t="shared" si="561"/>
        <v>1</v>
      </c>
      <c r="EZ134" s="264">
        <f t="shared" si="562"/>
        <v>1</v>
      </c>
      <c r="FA134" s="264">
        <f t="shared" si="1116"/>
        <v>1</v>
      </c>
      <c r="FB134" s="264">
        <f t="shared" si="1117"/>
        <v>1</v>
      </c>
      <c r="FC134" s="264">
        <f t="shared" si="1118"/>
        <v>1</v>
      </c>
      <c r="FD134" s="257">
        <f t="shared" si="564"/>
        <v>42000</v>
      </c>
      <c r="FE134" s="258">
        <f t="shared" si="565"/>
        <v>0</v>
      </c>
      <c r="FH134" s="344" t="s">
        <v>483</v>
      </c>
      <c r="FI134" s="345" t="s">
        <v>428</v>
      </c>
      <c r="FJ134" s="346" t="s">
        <v>155</v>
      </c>
      <c r="FK134" s="347">
        <v>1</v>
      </c>
      <c r="FL134" s="308">
        <v>45000</v>
      </c>
      <c r="FM134" s="309">
        <f t="shared" si="1119"/>
        <v>45000</v>
      </c>
      <c r="FN134" s="264">
        <f t="shared" si="566"/>
        <v>1</v>
      </c>
      <c r="FO134" s="264">
        <f t="shared" si="567"/>
        <v>1</v>
      </c>
      <c r="FP134" s="264">
        <f t="shared" si="568"/>
        <v>1</v>
      </c>
      <c r="FQ134" s="264">
        <f t="shared" si="569"/>
        <v>1</v>
      </c>
      <c r="FR134" s="264">
        <f t="shared" si="1120"/>
        <v>1</v>
      </c>
      <c r="FS134" s="264">
        <f t="shared" si="1121"/>
        <v>1</v>
      </c>
      <c r="FT134" s="264">
        <f t="shared" si="1122"/>
        <v>1</v>
      </c>
      <c r="FU134" s="257">
        <f t="shared" si="571"/>
        <v>45000</v>
      </c>
      <c r="FV134" s="258">
        <f t="shared" si="572"/>
        <v>0</v>
      </c>
      <c r="FY134" s="344" t="s">
        <v>483</v>
      </c>
      <c r="FZ134" s="345" t="s">
        <v>428</v>
      </c>
      <c r="GA134" s="346" t="s">
        <v>155</v>
      </c>
      <c r="GB134" s="347">
        <v>1</v>
      </c>
      <c r="GC134" s="308">
        <v>87000</v>
      </c>
      <c r="GD134" s="309">
        <f t="shared" si="1123"/>
        <v>87000</v>
      </c>
      <c r="GE134" s="264">
        <f t="shared" si="573"/>
        <v>1</v>
      </c>
      <c r="GF134" s="264">
        <f t="shared" si="574"/>
        <v>1</v>
      </c>
      <c r="GG134" s="264">
        <f t="shared" si="575"/>
        <v>1</v>
      </c>
      <c r="GH134" s="264">
        <f t="shared" si="576"/>
        <v>1</v>
      </c>
      <c r="GI134" s="264">
        <f t="shared" si="1124"/>
        <v>1</v>
      </c>
      <c r="GJ134" s="264">
        <f t="shared" si="1125"/>
        <v>1</v>
      </c>
      <c r="GK134" s="264">
        <f t="shared" si="1126"/>
        <v>1</v>
      </c>
      <c r="GL134" s="257">
        <f t="shared" si="578"/>
        <v>87000</v>
      </c>
      <c r="GM134" s="258">
        <f t="shared" si="579"/>
        <v>0</v>
      </c>
      <c r="GP134" s="344" t="s">
        <v>483</v>
      </c>
      <c r="GQ134" s="345" t="s">
        <v>428</v>
      </c>
      <c r="GR134" s="346" t="s">
        <v>155</v>
      </c>
      <c r="GS134" s="347">
        <v>1</v>
      </c>
      <c r="GT134" s="308">
        <v>44000</v>
      </c>
      <c r="GU134" s="309">
        <f t="shared" si="1127"/>
        <v>44000</v>
      </c>
      <c r="GV134" s="264">
        <f t="shared" si="580"/>
        <v>1</v>
      </c>
      <c r="GW134" s="264">
        <f t="shared" si="581"/>
        <v>1</v>
      </c>
      <c r="GX134" s="264">
        <f t="shared" si="582"/>
        <v>1</v>
      </c>
      <c r="GY134" s="264">
        <f t="shared" si="583"/>
        <v>1</v>
      </c>
      <c r="GZ134" s="264">
        <f t="shared" si="1128"/>
        <v>1</v>
      </c>
      <c r="HA134" s="264">
        <f t="shared" si="1129"/>
        <v>1</v>
      </c>
      <c r="HB134" s="264">
        <f t="shared" si="1130"/>
        <v>1</v>
      </c>
      <c r="HC134" s="257">
        <f t="shared" si="585"/>
        <v>44000</v>
      </c>
      <c r="HD134" s="258">
        <f t="shared" si="586"/>
        <v>0</v>
      </c>
      <c r="HG134" s="344" t="s">
        <v>483</v>
      </c>
      <c r="HH134" s="345" t="s">
        <v>428</v>
      </c>
      <c r="HI134" s="346" t="s">
        <v>155</v>
      </c>
      <c r="HJ134" s="347">
        <v>1</v>
      </c>
      <c r="HK134" s="308">
        <v>68900</v>
      </c>
      <c r="HL134" s="309">
        <f t="shared" si="1131"/>
        <v>68900</v>
      </c>
      <c r="HM134" s="264">
        <f t="shared" si="587"/>
        <v>1</v>
      </c>
      <c r="HN134" s="264">
        <f t="shared" si="588"/>
        <v>1</v>
      </c>
      <c r="HO134" s="264">
        <f t="shared" si="589"/>
        <v>1</v>
      </c>
      <c r="HP134" s="264">
        <f t="shared" si="590"/>
        <v>1</v>
      </c>
      <c r="HQ134" s="264">
        <f t="shared" si="1132"/>
        <v>1</v>
      </c>
      <c r="HR134" s="264">
        <f t="shared" si="1133"/>
        <v>1</v>
      </c>
      <c r="HS134" s="264">
        <f t="shared" si="1134"/>
        <v>1</v>
      </c>
      <c r="HT134" s="257">
        <f t="shared" si="592"/>
        <v>68900</v>
      </c>
      <c r="HU134" s="258">
        <f t="shared" si="593"/>
        <v>0</v>
      </c>
    </row>
    <row r="135" spans="3:229" ht="36" customHeight="1" outlineLevel="2" thickBot="1">
      <c r="C135" s="344" t="s">
        <v>484</v>
      </c>
      <c r="D135" s="345" t="s">
        <v>485</v>
      </c>
      <c r="E135" s="346" t="s">
        <v>168</v>
      </c>
      <c r="F135" s="347">
        <v>60</v>
      </c>
      <c r="G135" s="308">
        <v>0</v>
      </c>
      <c r="H135" s="309">
        <f t="shared" si="1087"/>
        <v>0</v>
      </c>
      <c r="K135" s="344" t="s">
        <v>484</v>
      </c>
      <c r="L135" s="345" t="s">
        <v>485</v>
      </c>
      <c r="M135" s="346" t="s">
        <v>168</v>
      </c>
      <c r="N135" s="347">
        <v>60</v>
      </c>
      <c r="O135" s="308">
        <v>12600</v>
      </c>
      <c r="P135" s="310">
        <f t="shared" si="1088"/>
        <v>756000</v>
      </c>
      <c r="Q135" s="180">
        <f t="shared" si="504"/>
        <v>1</v>
      </c>
      <c r="R135" s="180">
        <f t="shared" si="505"/>
        <v>1</v>
      </c>
      <c r="S135" s="180">
        <f t="shared" si="506"/>
        <v>1</v>
      </c>
      <c r="T135" s="180">
        <f t="shared" si="506"/>
        <v>1</v>
      </c>
      <c r="U135" s="264">
        <f t="shared" si="608"/>
        <v>1</v>
      </c>
      <c r="V135" s="264">
        <f t="shared" si="609"/>
        <v>1</v>
      </c>
      <c r="W135" s="264">
        <f t="shared" si="507"/>
        <v>1</v>
      </c>
      <c r="X135" s="257">
        <f t="shared" si="508"/>
        <v>756000</v>
      </c>
      <c r="Y135" s="258">
        <f t="shared" si="509"/>
        <v>0</v>
      </c>
      <c r="AB135" s="344" t="s">
        <v>484</v>
      </c>
      <c r="AC135" s="345" t="s">
        <v>485</v>
      </c>
      <c r="AD135" s="346" t="s">
        <v>168</v>
      </c>
      <c r="AE135" s="347">
        <v>60</v>
      </c>
      <c r="AF135" s="308">
        <v>9500</v>
      </c>
      <c r="AG135" s="309">
        <f t="shared" si="1089"/>
        <v>570000</v>
      </c>
      <c r="AH135" s="264">
        <f t="shared" si="510"/>
        <v>1</v>
      </c>
      <c r="AI135" s="264">
        <f t="shared" si="511"/>
        <v>1</v>
      </c>
      <c r="AJ135" s="264">
        <f t="shared" si="512"/>
        <v>1</v>
      </c>
      <c r="AK135" s="264">
        <f t="shared" si="513"/>
        <v>1</v>
      </c>
      <c r="AL135" s="264">
        <f t="shared" si="1090"/>
        <v>1</v>
      </c>
      <c r="AM135" s="264">
        <f t="shared" si="1091"/>
        <v>1</v>
      </c>
      <c r="AN135" s="264">
        <f t="shared" si="613"/>
        <v>1</v>
      </c>
      <c r="AO135" s="257">
        <f t="shared" si="515"/>
        <v>570000</v>
      </c>
      <c r="AP135" s="258">
        <f t="shared" si="516"/>
        <v>0</v>
      </c>
      <c r="AS135" s="344" t="s">
        <v>484</v>
      </c>
      <c r="AT135" s="345" t="s">
        <v>485</v>
      </c>
      <c r="AU135" s="346" t="s">
        <v>168</v>
      </c>
      <c r="AV135" s="347">
        <v>60</v>
      </c>
      <c r="AW135" s="308">
        <v>37000</v>
      </c>
      <c r="AX135" s="309">
        <f t="shared" si="1092"/>
        <v>2220000</v>
      </c>
      <c r="AY135" s="264">
        <f t="shared" si="517"/>
        <v>1</v>
      </c>
      <c r="AZ135" s="264">
        <f t="shared" si="518"/>
        <v>1</v>
      </c>
      <c r="BA135" s="264">
        <f t="shared" si="519"/>
        <v>1</v>
      </c>
      <c r="BB135" s="264">
        <f t="shared" si="520"/>
        <v>1</v>
      </c>
      <c r="BC135" s="264">
        <f t="shared" si="1093"/>
        <v>1</v>
      </c>
      <c r="BD135" s="264">
        <f t="shared" si="1094"/>
        <v>1</v>
      </c>
      <c r="BE135" s="264">
        <f t="shared" si="617"/>
        <v>1</v>
      </c>
      <c r="BF135" s="257">
        <f t="shared" si="522"/>
        <v>2220000</v>
      </c>
      <c r="BG135" s="258">
        <f t="shared" si="523"/>
        <v>0</v>
      </c>
      <c r="BJ135" s="344" t="s">
        <v>484</v>
      </c>
      <c r="BK135" s="345" t="s">
        <v>485</v>
      </c>
      <c r="BL135" s="346" t="s">
        <v>168</v>
      </c>
      <c r="BM135" s="347">
        <v>60</v>
      </c>
      <c r="BN135" s="308">
        <v>12373</v>
      </c>
      <c r="BO135" s="309">
        <f t="shared" si="1095"/>
        <v>742380</v>
      </c>
      <c r="BP135" s="264">
        <f t="shared" si="524"/>
        <v>1</v>
      </c>
      <c r="BQ135" s="264">
        <f t="shared" si="525"/>
        <v>1</v>
      </c>
      <c r="BR135" s="264">
        <f t="shared" si="526"/>
        <v>1</v>
      </c>
      <c r="BS135" s="264">
        <f t="shared" si="527"/>
        <v>1</v>
      </c>
      <c r="BT135" s="264">
        <f t="shared" si="1096"/>
        <v>1</v>
      </c>
      <c r="BU135" s="264">
        <f t="shared" si="1097"/>
        <v>1</v>
      </c>
      <c r="BV135" s="264">
        <f t="shared" si="1098"/>
        <v>1</v>
      </c>
      <c r="BW135" s="257">
        <f t="shared" si="529"/>
        <v>742380</v>
      </c>
      <c r="BX135" s="258">
        <f t="shared" si="530"/>
        <v>0</v>
      </c>
      <c r="CA135" s="344" t="s">
        <v>484</v>
      </c>
      <c r="CB135" s="345" t="s">
        <v>485</v>
      </c>
      <c r="CC135" s="346" t="s">
        <v>168</v>
      </c>
      <c r="CD135" s="347">
        <v>60</v>
      </c>
      <c r="CE135" s="308">
        <v>18881</v>
      </c>
      <c r="CF135" s="309">
        <f t="shared" si="1099"/>
        <v>1132860</v>
      </c>
      <c r="CG135" s="264">
        <f t="shared" si="531"/>
        <v>1</v>
      </c>
      <c r="CH135" s="264">
        <f t="shared" si="532"/>
        <v>1</v>
      </c>
      <c r="CI135" s="264">
        <f t="shared" si="533"/>
        <v>1</v>
      </c>
      <c r="CJ135" s="264">
        <f t="shared" si="534"/>
        <v>1</v>
      </c>
      <c r="CK135" s="264">
        <f t="shared" si="1100"/>
        <v>1</v>
      </c>
      <c r="CL135" s="264">
        <f t="shared" si="1101"/>
        <v>1</v>
      </c>
      <c r="CM135" s="264">
        <f t="shared" si="1102"/>
        <v>1</v>
      </c>
      <c r="CN135" s="257">
        <f t="shared" si="536"/>
        <v>1132860</v>
      </c>
      <c r="CO135" s="258">
        <f t="shared" si="537"/>
        <v>0</v>
      </c>
      <c r="CR135" s="344" t="s">
        <v>484</v>
      </c>
      <c r="CS135" s="345" t="s">
        <v>485</v>
      </c>
      <c r="CT135" s="346" t="s">
        <v>168</v>
      </c>
      <c r="CU135" s="347">
        <v>60</v>
      </c>
      <c r="CV135" s="308">
        <v>11200</v>
      </c>
      <c r="CW135" s="309">
        <f t="shared" si="1103"/>
        <v>672000</v>
      </c>
      <c r="CX135" s="264">
        <f t="shared" si="538"/>
        <v>1</v>
      </c>
      <c r="CY135" s="264">
        <f t="shared" si="539"/>
        <v>1</v>
      </c>
      <c r="CZ135" s="264">
        <f t="shared" si="540"/>
        <v>1</v>
      </c>
      <c r="DA135" s="264">
        <f t="shared" si="541"/>
        <v>1</v>
      </c>
      <c r="DB135" s="264">
        <f t="shared" si="1104"/>
        <v>1</v>
      </c>
      <c r="DC135" s="264">
        <f t="shared" si="1105"/>
        <v>1</v>
      </c>
      <c r="DD135" s="264">
        <f t="shared" si="1106"/>
        <v>1</v>
      </c>
      <c r="DE135" s="257">
        <f t="shared" si="543"/>
        <v>672000</v>
      </c>
      <c r="DF135" s="258">
        <f t="shared" si="544"/>
        <v>0</v>
      </c>
      <c r="DI135" s="344" t="s">
        <v>484</v>
      </c>
      <c r="DJ135" s="345" t="s">
        <v>485</v>
      </c>
      <c r="DK135" s="346" t="s">
        <v>168</v>
      </c>
      <c r="DL135" s="347">
        <v>60</v>
      </c>
      <c r="DM135" s="313">
        <v>11500</v>
      </c>
      <c r="DN135" s="309">
        <f t="shared" si="1107"/>
        <v>690000</v>
      </c>
      <c r="DO135" s="264">
        <f t="shared" si="545"/>
        <v>1</v>
      </c>
      <c r="DP135" s="264">
        <f t="shared" si="546"/>
        <v>1</v>
      </c>
      <c r="DQ135" s="264">
        <f t="shared" si="547"/>
        <v>1</v>
      </c>
      <c r="DR135" s="264">
        <f t="shared" si="548"/>
        <v>1</v>
      </c>
      <c r="DS135" s="264">
        <f t="shared" si="1108"/>
        <v>1</v>
      </c>
      <c r="DT135" s="264">
        <f t="shared" si="1109"/>
        <v>1</v>
      </c>
      <c r="DU135" s="264">
        <f t="shared" si="1110"/>
        <v>1</v>
      </c>
      <c r="DV135" s="257">
        <f t="shared" si="550"/>
        <v>690000</v>
      </c>
      <c r="DW135" s="258">
        <f t="shared" si="551"/>
        <v>0</v>
      </c>
      <c r="DZ135" s="344" t="s">
        <v>484</v>
      </c>
      <c r="EA135" s="345" t="s">
        <v>485</v>
      </c>
      <c r="EB135" s="346" t="s">
        <v>168</v>
      </c>
      <c r="EC135" s="347">
        <v>60</v>
      </c>
      <c r="ED135" s="308">
        <v>15000</v>
      </c>
      <c r="EE135" s="309">
        <f t="shared" si="1111"/>
        <v>900000</v>
      </c>
      <c r="EF135" s="264">
        <f t="shared" si="552"/>
        <v>1</v>
      </c>
      <c r="EG135" s="264">
        <f t="shared" si="553"/>
        <v>1</v>
      </c>
      <c r="EH135" s="264">
        <f t="shared" si="554"/>
        <v>1</v>
      </c>
      <c r="EI135" s="264">
        <f t="shared" si="555"/>
        <v>1</v>
      </c>
      <c r="EJ135" s="264">
        <f t="shared" si="1112"/>
        <v>1</v>
      </c>
      <c r="EK135" s="264">
        <f t="shared" si="1113"/>
        <v>1</v>
      </c>
      <c r="EL135" s="264">
        <f t="shared" si="1114"/>
        <v>1</v>
      </c>
      <c r="EM135" s="257">
        <f t="shared" si="557"/>
        <v>900000</v>
      </c>
      <c r="EN135" s="258">
        <f t="shared" si="558"/>
        <v>0</v>
      </c>
      <c r="EQ135" s="344" t="s">
        <v>484</v>
      </c>
      <c r="ER135" s="345" t="s">
        <v>485</v>
      </c>
      <c r="ES135" s="346" t="s">
        <v>168</v>
      </c>
      <c r="ET135" s="347">
        <v>60</v>
      </c>
      <c r="EU135" s="308">
        <v>12600</v>
      </c>
      <c r="EV135" s="309">
        <f t="shared" si="1115"/>
        <v>756000</v>
      </c>
      <c r="EW135" s="264">
        <f t="shared" si="559"/>
        <v>1</v>
      </c>
      <c r="EX135" s="264">
        <f t="shared" si="560"/>
        <v>1</v>
      </c>
      <c r="EY135" s="264">
        <f t="shared" si="561"/>
        <v>1</v>
      </c>
      <c r="EZ135" s="264">
        <f t="shared" si="562"/>
        <v>1</v>
      </c>
      <c r="FA135" s="264">
        <f t="shared" si="1116"/>
        <v>1</v>
      </c>
      <c r="FB135" s="264">
        <f t="shared" si="1117"/>
        <v>1</v>
      </c>
      <c r="FC135" s="264">
        <f t="shared" si="1118"/>
        <v>1</v>
      </c>
      <c r="FD135" s="257">
        <f t="shared" si="564"/>
        <v>756000</v>
      </c>
      <c r="FE135" s="258">
        <f t="shared" si="565"/>
        <v>0</v>
      </c>
      <c r="FH135" s="344" t="s">
        <v>484</v>
      </c>
      <c r="FI135" s="345" t="s">
        <v>485</v>
      </c>
      <c r="FJ135" s="346" t="s">
        <v>168</v>
      </c>
      <c r="FK135" s="347">
        <v>60</v>
      </c>
      <c r="FL135" s="308">
        <v>12000</v>
      </c>
      <c r="FM135" s="309">
        <f t="shared" si="1119"/>
        <v>720000</v>
      </c>
      <c r="FN135" s="264">
        <f t="shared" si="566"/>
        <v>1</v>
      </c>
      <c r="FO135" s="264">
        <f t="shared" si="567"/>
        <v>1</v>
      </c>
      <c r="FP135" s="264">
        <f t="shared" si="568"/>
        <v>1</v>
      </c>
      <c r="FQ135" s="264">
        <f t="shared" si="569"/>
        <v>1</v>
      </c>
      <c r="FR135" s="264">
        <f t="shared" si="1120"/>
        <v>1</v>
      </c>
      <c r="FS135" s="264">
        <f t="shared" si="1121"/>
        <v>1</v>
      </c>
      <c r="FT135" s="264">
        <f t="shared" si="1122"/>
        <v>1</v>
      </c>
      <c r="FU135" s="257">
        <f t="shared" si="571"/>
        <v>720000</v>
      </c>
      <c r="FV135" s="258">
        <f t="shared" si="572"/>
        <v>0</v>
      </c>
      <c r="FY135" s="344" t="s">
        <v>484</v>
      </c>
      <c r="FZ135" s="345" t="s">
        <v>485</v>
      </c>
      <c r="GA135" s="346" t="s">
        <v>168</v>
      </c>
      <c r="GB135" s="347">
        <v>60</v>
      </c>
      <c r="GC135" s="308">
        <v>9870</v>
      </c>
      <c r="GD135" s="309">
        <f t="shared" si="1123"/>
        <v>592200</v>
      </c>
      <c r="GE135" s="264">
        <f t="shared" si="573"/>
        <v>1</v>
      </c>
      <c r="GF135" s="264">
        <f t="shared" si="574"/>
        <v>1</v>
      </c>
      <c r="GG135" s="264">
        <f t="shared" si="575"/>
        <v>1</v>
      </c>
      <c r="GH135" s="264">
        <f t="shared" si="576"/>
        <v>1</v>
      </c>
      <c r="GI135" s="264">
        <f t="shared" si="1124"/>
        <v>1</v>
      </c>
      <c r="GJ135" s="264">
        <f t="shared" si="1125"/>
        <v>1</v>
      </c>
      <c r="GK135" s="264">
        <f t="shared" si="1126"/>
        <v>1</v>
      </c>
      <c r="GL135" s="257">
        <f t="shared" si="578"/>
        <v>592200</v>
      </c>
      <c r="GM135" s="258">
        <f t="shared" si="579"/>
        <v>0</v>
      </c>
      <c r="GP135" s="344" t="s">
        <v>484</v>
      </c>
      <c r="GQ135" s="345" t="s">
        <v>485</v>
      </c>
      <c r="GR135" s="346" t="s">
        <v>168</v>
      </c>
      <c r="GS135" s="347">
        <v>60</v>
      </c>
      <c r="GT135" s="308">
        <v>11700</v>
      </c>
      <c r="GU135" s="309">
        <f t="shared" si="1127"/>
        <v>702000</v>
      </c>
      <c r="GV135" s="264">
        <f t="shared" si="580"/>
        <v>1</v>
      </c>
      <c r="GW135" s="264">
        <f t="shared" si="581"/>
        <v>1</v>
      </c>
      <c r="GX135" s="264">
        <f t="shared" si="582"/>
        <v>1</v>
      </c>
      <c r="GY135" s="264">
        <f t="shared" si="583"/>
        <v>1</v>
      </c>
      <c r="GZ135" s="264">
        <f t="shared" si="1128"/>
        <v>1</v>
      </c>
      <c r="HA135" s="264">
        <f t="shared" si="1129"/>
        <v>1</v>
      </c>
      <c r="HB135" s="264">
        <f t="shared" si="1130"/>
        <v>1</v>
      </c>
      <c r="HC135" s="257">
        <f t="shared" si="585"/>
        <v>702000</v>
      </c>
      <c r="HD135" s="258">
        <f t="shared" si="586"/>
        <v>0</v>
      </c>
      <c r="HG135" s="344" t="s">
        <v>484</v>
      </c>
      <c r="HH135" s="345" t="s">
        <v>485</v>
      </c>
      <c r="HI135" s="346" t="s">
        <v>168</v>
      </c>
      <c r="HJ135" s="347">
        <v>60</v>
      </c>
      <c r="HK135" s="308">
        <v>14982</v>
      </c>
      <c r="HL135" s="309">
        <f t="shared" si="1131"/>
        <v>898920</v>
      </c>
      <c r="HM135" s="264">
        <f t="shared" si="587"/>
        <v>1</v>
      </c>
      <c r="HN135" s="264">
        <f t="shared" si="588"/>
        <v>1</v>
      </c>
      <c r="HO135" s="264">
        <f t="shared" si="589"/>
        <v>1</v>
      </c>
      <c r="HP135" s="264">
        <f t="shared" si="590"/>
        <v>1</v>
      </c>
      <c r="HQ135" s="264">
        <f t="shared" si="1132"/>
        <v>1</v>
      </c>
      <c r="HR135" s="264">
        <f t="shared" si="1133"/>
        <v>1</v>
      </c>
      <c r="HS135" s="264">
        <f t="shared" si="1134"/>
        <v>1</v>
      </c>
      <c r="HT135" s="257">
        <f t="shared" si="592"/>
        <v>898920</v>
      </c>
      <c r="HU135" s="258">
        <f t="shared" si="593"/>
        <v>0</v>
      </c>
    </row>
    <row r="136" spans="3:229" ht="15.75" outlineLevel="1" thickTop="1">
      <c r="C136" s="320" t="s">
        <v>486</v>
      </c>
      <c r="D136" s="298" t="s">
        <v>487</v>
      </c>
      <c r="E136" s="349"/>
      <c r="F136" s="350"/>
      <c r="G136" s="351"/>
      <c r="H136" s="352"/>
      <c r="K136" s="320" t="s">
        <v>486</v>
      </c>
      <c r="L136" s="298" t="s">
        <v>487</v>
      </c>
      <c r="M136" s="349"/>
      <c r="N136" s="350"/>
      <c r="O136" s="350"/>
      <c r="P136" s="353"/>
      <c r="Q136" s="180">
        <f t="shared" si="504"/>
        <v>1</v>
      </c>
      <c r="R136" s="180">
        <f t="shared" si="505"/>
        <v>1</v>
      </c>
      <c r="S136" s="180">
        <f t="shared" si="506"/>
        <v>1</v>
      </c>
      <c r="T136" s="180">
        <f t="shared" si="506"/>
        <v>1</v>
      </c>
      <c r="U136" s="180">
        <f t="shared" ref="U136" si="1135">IF(EXACT(G136,O136),1,0)</f>
        <v>1</v>
      </c>
      <c r="V136" s="180">
        <f t="shared" ref="V136" si="1136">IF(EXACT(H136,P136),1,0)</f>
        <v>1</v>
      </c>
      <c r="W136" s="264">
        <f t="shared" si="507"/>
        <v>1</v>
      </c>
      <c r="X136" s="257">
        <f t="shared" si="508"/>
        <v>0</v>
      </c>
      <c r="Y136" s="258">
        <f t="shared" si="509"/>
        <v>0</v>
      </c>
      <c r="AB136" s="320" t="s">
        <v>486</v>
      </c>
      <c r="AC136" s="298" t="s">
        <v>487</v>
      </c>
      <c r="AD136" s="349"/>
      <c r="AE136" s="350"/>
      <c r="AF136" s="351"/>
      <c r="AG136" s="352"/>
      <c r="AH136" s="264">
        <f t="shared" si="510"/>
        <v>1</v>
      </c>
      <c r="AI136" s="264">
        <f t="shared" si="511"/>
        <v>1</v>
      </c>
      <c r="AJ136" s="264">
        <f t="shared" si="512"/>
        <v>1</v>
      </c>
      <c r="AK136" s="264">
        <f t="shared" si="513"/>
        <v>1</v>
      </c>
      <c r="AL136" s="180">
        <f t="shared" ref="AL136" si="1137">IF(EXACT(X136,AF136),1,0)</f>
        <v>0</v>
      </c>
      <c r="AM136" s="180">
        <f t="shared" ref="AM136" si="1138">IF(EXACT(Y136,AG136),1,0)</f>
        <v>0</v>
      </c>
      <c r="AN136" s="264">
        <f>PRODUCT(AH136:AK136)</f>
        <v>1</v>
      </c>
      <c r="AO136" s="257">
        <f t="shared" si="515"/>
        <v>0</v>
      </c>
      <c r="AP136" s="258">
        <f t="shared" si="516"/>
        <v>0</v>
      </c>
      <c r="AS136" s="320" t="s">
        <v>486</v>
      </c>
      <c r="AT136" s="298" t="s">
        <v>487</v>
      </c>
      <c r="AU136" s="349"/>
      <c r="AV136" s="350"/>
      <c r="AW136" s="351"/>
      <c r="AX136" s="352"/>
      <c r="AY136" s="264">
        <f t="shared" si="517"/>
        <v>1</v>
      </c>
      <c r="AZ136" s="264">
        <f t="shared" si="518"/>
        <v>1</v>
      </c>
      <c r="BA136" s="264">
        <f t="shared" si="519"/>
        <v>1</v>
      </c>
      <c r="BB136" s="264">
        <f t="shared" si="520"/>
        <v>1</v>
      </c>
      <c r="BC136" s="180">
        <f t="shared" ref="BC136" si="1139">IF(EXACT(AO136,AW136),1,0)</f>
        <v>0</v>
      </c>
      <c r="BD136" s="180">
        <f t="shared" ref="BD136" si="1140">IF(EXACT(AP136,AX136),1,0)</f>
        <v>0</v>
      </c>
      <c r="BE136" s="264">
        <f>PRODUCT(AY136:BB136)</f>
        <v>1</v>
      </c>
      <c r="BF136" s="257">
        <f t="shared" si="522"/>
        <v>0</v>
      </c>
      <c r="BG136" s="258">
        <f t="shared" si="523"/>
        <v>0</v>
      </c>
      <c r="BJ136" s="320" t="s">
        <v>486</v>
      </c>
      <c r="BK136" s="298" t="s">
        <v>487</v>
      </c>
      <c r="BL136" s="349"/>
      <c r="BM136" s="350"/>
      <c r="BN136" s="351"/>
      <c r="BO136" s="352"/>
      <c r="BP136" s="264">
        <f t="shared" si="524"/>
        <v>1</v>
      </c>
      <c r="BQ136" s="264">
        <f t="shared" si="525"/>
        <v>1</v>
      </c>
      <c r="BR136" s="264">
        <f t="shared" si="526"/>
        <v>1</v>
      </c>
      <c r="BS136" s="264">
        <f t="shared" si="527"/>
        <v>1</v>
      </c>
      <c r="BT136" s="180">
        <f t="shared" ref="BT136" si="1141">IF(EXACT(BF136,BN136),1,0)</f>
        <v>0</v>
      </c>
      <c r="BU136" s="180">
        <f t="shared" ref="BU136" si="1142">IF(EXACT(BG136,BO136),1,0)</f>
        <v>0</v>
      </c>
      <c r="BV136" s="264">
        <f>PRODUCT(BP136:BS136)</f>
        <v>1</v>
      </c>
      <c r="BW136" s="257">
        <f t="shared" si="529"/>
        <v>0</v>
      </c>
      <c r="BX136" s="258">
        <f t="shared" si="530"/>
        <v>0</v>
      </c>
      <c r="CA136" s="320" t="s">
        <v>486</v>
      </c>
      <c r="CB136" s="304" t="s">
        <v>487</v>
      </c>
      <c r="CC136" s="349"/>
      <c r="CD136" s="350"/>
      <c r="CE136" s="351"/>
      <c r="CF136" s="352"/>
      <c r="CG136" s="264">
        <f t="shared" si="531"/>
        <v>1</v>
      </c>
      <c r="CH136" s="264">
        <f t="shared" si="532"/>
        <v>1</v>
      </c>
      <c r="CI136" s="264">
        <f t="shared" si="533"/>
        <v>1</v>
      </c>
      <c r="CJ136" s="264">
        <f t="shared" si="534"/>
        <v>1</v>
      </c>
      <c r="CK136" s="180">
        <f t="shared" ref="CK136" si="1143">IF(EXACT(BW136,CE136),1,0)</f>
        <v>0</v>
      </c>
      <c r="CL136" s="180">
        <f t="shared" ref="CL136" si="1144">IF(EXACT(BX136,CF136),1,0)</f>
        <v>0</v>
      </c>
      <c r="CM136" s="264">
        <f>PRODUCT(CG136:CJ136)</f>
        <v>1</v>
      </c>
      <c r="CN136" s="257">
        <f t="shared" si="536"/>
        <v>0</v>
      </c>
      <c r="CO136" s="258">
        <f t="shared" si="537"/>
        <v>0</v>
      </c>
      <c r="CR136" s="320" t="s">
        <v>486</v>
      </c>
      <c r="CS136" s="298" t="s">
        <v>487</v>
      </c>
      <c r="CT136" s="349"/>
      <c r="CU136" s="350"/>
      <c r="CV136" s="351"/>
      <c r="CW136" s="352"/>
      <c r="CX136" s="264">
        <f t="shared" si="538"/>
        <v>1</v>
      </c>
      <c r="CY136" s="264">
        <f t="shared" si="539"/>
        <v>1</v>
      </c>
      <c r="CZ136" s="264">
        <f t="shared" si="540"/>
        <v>1</v>
      </c>
      <c r="DA136" s="264">
        <f t="shared" si="541"/>
        <v>1</v>
      </c>
      <c r="DB136" s="180">
        <f t="shared" ref="DB136" si="1145">IF(EXACT(CN136,CV136),1,0)</f>
        <v>0</v>
      </c>
      <c r="DC136" s="180">
        <f t="shared" ref="DC136" si="1146">IF(EXACT(CO136,CW136),1,0)</f>
        <v>0</v>
      </c>
      <c r="DD136" s="264">
        <f>PRODUCT(CX136:DA136)</f>
        <v>1</v>
      </c>
      <c r="DE136" s="257">
        <f t="shared" si="543"/>
        <v>0</v>
      </c>
      <c r="DF136" s="258">
        <f t="shared" si="544"/>
        <v>0</v>
      </c>
      <c r="DI136" s="320" t="s">
        <v>486</v>
      </c>
      <c r="DJ136" s="298" t="s">
        <v>487</v>
      </c>
      <c r="DK136" s="349"/>
      <c r="DL136" s="350"/>
      <c r="DM136" s="356"/>
      <c r="DN136" s="352"/>
      <c r="DO136" s="264">
        <f t="shared" si="545"/>
        <v>1</v>
      </c>
      <c r="DP136" s="264">
        <f t="shared" si="546"/>
        <v>1</v>
      </c>
      <c r="DQ136" s="264">
        <f t="shared" si="547"/>
        <v>1</v>
      </c>
      <c r="DR136" s="264">
        <f t="shared" si="548"/>
        <v>1</v>
      </c>
      <c r="DS136" s="180">
        <f t="shared" ref="DS136" si="1147">IF(EXACT(DE136,DM136),1,0)</f>
        <v>0</v>
      </c>
      <c r="DT136" s="180">
        <f t="shared" ref="DT136" si="1148">IF(EXACT(DF136,DN136),1,0)</f>
        <v>0</v>
      </c>
      <c r="DU136" s="264">
        <f>PRODUCT(DO136:DR136)</f>
        <v>1</v>
      </c>
      <c r="DV136" s="257">
        <f t="shared" si="550"/>
        <v>0</v>
      </c>
      <c r="DW136" s="258">
        <f t="shared" si="551"/>
        <v>0</v>
      </c>
      <c r="DZ136" s="320" t="s">
        <v>486</v>
      </c>
      <c r="EA136" s="298" t="s">
        <v>487</v>
      </c>
      <c r="EB136" s="349"/>
      <c r="EC136" s="350"/>
      <c r="ED136" s="351"/>
      <c r="EE136" s="352"/>
      <c r="EF136" s="264">
        <f t="shared" si="552"/>
        <v>1</v>
      </c>
      <c r="EG136" s="264">
        <f t="shared" si="553"/>
        <v>1</v>
      </c>
      <c r="EH136" s="264">
        <f t="shared" si="554"/>
        <v>1</v>
      </c>
      <c r="EI136" s="264">
        <f t="shared" si="555"/>
        <v>1</v>
      </c>
      <c r="EJ136" s="180">
        <f t="shared" ref="EJ136" si="1149">IF(EXACT(DV136,ED136),1,0)</f>
        <v>0</v>
      </c>
      <c r="EK136" s="180">
        <f t="shared" ref="EK136" si="1150">IF(EXACT(DW136,EE136),1,0)</f>
        <v>0</v>
      </c>
      <c r="EL136" s="264">
        <f>PRODUCT(EF136:EI136)</f>
        <v>1</v>
      </c>
      <c r="EM136" s="257">
        <f t="shared" si="557"/>
        <v>0</v>
      </c>
      <c r="EN136" s="258">
        <f t="shared" si="558"/>
        <v>0</v>
      </c>
      <c r="EQ136" s="320" t="s">
        <v>486</v>
      </c>
      <c r="ER136" s="298" t="s">
        <v>487</v>
      </c>
      <c r="ES136" s="349"/>
      <c r="ET136" s="350"/>
      <c r="EU136" s="351"/>
      <c r="EV136" s="352"/>
      <c r="EW136" s="264">
        <f t="shared" si="559"/>
        <v>1</v>
      </c>
      <c r="EX136" s="264">
        <f t="shared" si="560"/>
        <v>1</v>
      </c>
      <c r="EY136" s="264">
        <f t="shared" si="561"/>
        <v>1</v>
      </c>
      <c r="EZ136" s="264">
        <f t="shared" si="562"/>
        <v>1</v>
      </c>
      <c r="FA136" s="180">
        <f t="shared" ref="FA136" si="1151">IF(EXACT(EM136,EU136),1,0)</f>
        <v>0</v>
      </c>
      <c r="FB136" s="180">
        <f t="shared" ref="FB136" si="1152">IF(EXACT(EN136,EV136),1,0)</f>
        <v>0</v>
      </c>
      <c r="FC136" s="264">
        <f>PRODUCT(EW136:EZ136)</f>
        <v>1</v>
      </c>
      <c r="FD136" s="257">
        <f t="shared" si="564"/>
        <v>0</v>
      </c>
      <c r="FE136" s="258">
        <f t="shared" si="565"/>
        <v>0</v>
      </c>
      <c r="FH136" s="320" t="s">
        <v>486</v>
      </c>
      <c r="FI136" s="298" t="s">
        <v>487</v>
      </c>
      <c r="FJ136" s="349"/>
      <c r="FK136" s="350"/>
      <c r="FL136" s="351"/>
      <c r="FM136" s="352"/>
      <c r="FN136" s="264">
        <f t="shared" si="566"/>
        <v>1</v>
      </c>
      <c r="FO136" s="264">
        <f t="shared" si="567"/>
        <v>1</v>
      </c>
      <c r="FP136" s="264">
        <f t="shared" si="568"/>
        <v>1</v>
      </c>
      <c r="FQ136" s="264">
        <f t="shared" si="569"/>
        <v>1</v>
      </c>
      <c r="FR136" s="180">
        <f t="shared" ref="FR136" si="1153">IF(EXACT(FD136,FL136),1,0)</f>
        <v>0</v>
      </c>
      <c r="FS136" s="180">
        <f t="shared" ref="FS136" si="1154">IF(EXACT(FE136,FM136),1,0)</f>
        <v>0</v>
      </c>
      <c r="FT136" s="264">
        <f>PRODUCT(FN136:FQ136)</f>
        <v>1</v>
      </c>
      <c r="FU136" s="257">
        <f t="shared" si="571"/>
        <v>0</v>
      </c>
      <c r="FV136" s="258">
        <f t="shared" si="572"/>
        <v>0</v>
      </c>
      <c r="FY136" s="320" t="s">
        <v>486</v>
      </c>
      <c r="FZ136" s="298" t="s">
        <v>487</v>
      </c>
      <c r="GA136" s="349"/>
      <c r="GB136" s="350"/>
      <c r="GC136" s="351"/>
      <c r="GD136" s="352"/>
      <c r="GE136" s="264">
        <f t="shared" si="573"/>
        <v>1</v>
      </c>
      <c r="GF136" s="264">
        <f t="shared" si="574"/>
        <v>1</v>
      </c>
      <c r="GG136" s="264">
        <f t="shared" si="575"/>
        <v>1</v>
      </c>
      <c r="GH136" s="264">
        <f t="shared" si="576"/>
        <v>1</v>
      </c>
      <c r="GI136" s="180">
        <f t="shared" ref="GI136" si="1155">IF(EXACT(FU136,GC136),1,0)</f>
        <v>0</v>
      </c>
      <c r="GJ136" s="180">
        <f t="shared" ref="GJ136" si="1156">IF(EXACT(FV136,GD136),1,0)</f>
        <v>0</v>
      </c>
      <c r="GK136" s="264">
        <f>PRODUCT(GE136:GH136)</f>
        <v>1</v>
      </c>
      <c r="GL136" s="257">
        <f t="shared" si="578"/>
        <v>0</v>
      </c>
      <c r="GM136" s="258">
        <f t="shared" si="579"/>
        <v>0</v>
      </c>
      <c r="GP136" s="320" t="s">
        <v>486</v>
      </c>
      <c r="GQ136" s="298" t="s">
        <v>487</v>
      </c>
      <c r="GR136" s="349"/>
      <c r="GS136" s="350"/>
      <c r="GT136" s="351"/>
      <c r="GU136" s="352"/>
      <c r="GV136" s="264">
        <f t="shared" si="580"/>
        <v>1</v>
      </c>
      <c r="GW136" s="264">
        <f t="shared" si="581"/>
        <v>1</v>
      </c>
      <c r="GX136" s="264">
        <f t="shared" si="582"/>
        <v>1</v>
      </c>
      <c r="GY136" s="264">
        <f t="shared" si="583"/>
        <v>1</v>
      </c>
      <c r="GZ136" s="180">
        <f t="shared" ref="GZ136" si="1157">IF(EXACT(GL136,GT136),1,0)</f>
        <v>0</v>
      </c>
      <c r="HA136" s="180">
        <f t="shared" ref="HA136" si="1158">IF(EXACT(GM136,GU136),1,0)</f>
        <v>0</v>
      </c>
      <c r="HB136" s="264">
        <f>PRODUCT(GV136:GY136)</f>
        <v>1</v>
      </c>
      <c r="HC136" s="257">
        <f t="shared" si="585"/>
        <v>0</v>
      </c>
      <c r="HD136" s="258">
        <f t="shared" si="586"/>
        <v>0</v>
      </c>
      <c r="HG136" s="320" t="s">
        <v>486</v>
      </c>
      <c r="HH136" s="298" t="s">
        <v>487</v>
      </c>
      <c r="HI136" s="349"/>
      <c r="HJ136" s="350"/>
      <c r="HK136" s="351"/>
      <c r="HL136" s="352"/>
      <c r="HM136" s="264">
        <f t="shared" si="587"/>
        <v>1</v>
      </c>
      <c r="HN136" s="264">
        <f t="shared" si="588"/>
        <v>1</v>
      </c>
      <c r="HO136" s="264">
        <f t="shared" si="589"/>
        <v>1</v>
      </c>
      <c r="HP136" s="264">
        <f t="shared" si="590"/>
        <v>1</v>
      </c>
      <c r="HQ136" s="180">
        <f t="shared" ref="HQ136" si="1159">IF(EXACT(HC136,HK136),1,0)</f>
        <v>0</v>
      </c>
      <c r="HR136" s="180">
        <f t="shared" ref="HR136" si="1160">IF(EXACT(HD136,HL136),1,0)</f>
        <v>0</v>
      </c>
      <c r="HS136" s="264">
        <f>PRODUCT(HM136:HP136)</f>
        <v>1</v>
      </c>
      <c r="HT136" s="257">
        <f t="shared" si="592"/>
        <v>0</v>
      </c>
      <c r="HU136" s="258">
        <f t="shared" si="593"/>
        <v>0</v>
      </c>
    </row>
    <row r="137" spans="3:229" ht="40.5" customHeight="1" outlineLevel="2">
      <c r="C137" s="344" t="s">
        <v>488</v>
      </c>
      <c r="D137" s="345" t="s">
        <v>489</v>
      </c>
      <c r="E137" s="346" t="s">
        <v>155</v>
      </c>
      <c r="F137" s="347">
        <v>2</v>
      </c>
      <c r="G137" s="308">
        <v>0</v>
      </c>
      <c r="H137" s="309">
        <f t="shared" si="1087"/>
        <v>0</v>
      </c>
      <c r="K137" s="344" t="s">
        <v>488</v>
      </c>
      <c r="L137" s="345" t="s">
        <v>489</v>
      </c>
      <c r="M137" s="346" t="s">
        <v>155</v>
      </c>
      <c r="N137" s="347">
        <v>2</v>
      </c>
      <c r="O137" s="308">
        <v>79400</v>
      </c>
      <c r="P137" s="310">
        <f t="shared" si="1088"/>
        <v>158800</v>
      </c>
      <c r="Q137" s="180">
        <f t="shared" si="504"/>
        <v>1</v>
      </c>
      <c r="R137" s="180">
        <f t="shared" si="505"/>
        <v>1</v>
      </c>
      <c r="S137" s="180">
        <f t="shared" si="506"/>
        <v>1</v>
      </c>
      <c r="T137" s="180">
        <f t="shared" si="506"/>
        <v>1</v>
      </c>
      <c r="U137" s="264">
        <f t="shared" si="608"/>
        <v>1</v>
      </c>
      <c r="V137" s="264">
        <f t="shared" si="609"/>
        <v>1</v>
      </c>
      <c r="W137" s="264">
        <f t="shared" si="507"/>
        <v>1</v>
      </c>
      <c r="X137" s="257">
        <f t="shared" si="508"/>
        <v>158800</v>
      </c>
      <c r="Y137" s="258">
        <f t="shared" si="509"/>
        <v>0</v>
      </c>
      <c r="AB137" s="344" t="s">
        <v>488</v>
      </c>
      <c r="AC137" s="345" t="s">
        <v>489</v>
      </c>
      <c r="AD137" s="346" t="s">
        <v>155</v>
      </c>
      <c r="AE137" s="347">
        <v>2</v>
      </c>
      <c r="AF137" s="308">
        <v>145000</v>
      </c>
      <c r="AG137" s="309">
        <f t="shared" si="1089"/>
        <v>290000</v>
      </c>
      <c r="AH137" s="264">
        <f t="shared" si="510"/>
        <v>1</v>
      </c>
      <c r="AI137" s="264">
        <f t="shared" si="511"/>
        <v>1</v>
      </c>
      <c r="AJ137" s="264">
        <f t="shared" si="512"/>
        <v>1</v>
      </c>
      <c r="AK137" s="264">
        <f t="shared" si="513"/>
        <v>1</v>
      </c>
      <c r="AL137" s="264">
        <f t="shared" ref="AL137:AL142" si="1161">IF(AF137&lt;=0,0,1)</f>
        <v>1</v>
      </c>
      <c r="AM137" s="264">
        <f t="shared" ref="AM137:AM142" si="1162">IF(AG137&lt;=0,0,1)</f>
        <v>1</v>
      </c>
      <c r="AN137" s="264">
        <f t="shared" si="613"/>
        <v>1</v>
      </c>
      <c r="AO137" s="257">
        <f t="shared" si="515"/>
        <v>290000</v>
      </c>
      <c r="AP137" s="258">
        <f t="shared" si="516"/>
        <v>0</v>
      </c>
      <c r="AS137" s="344" t="s">
        <v>488</v>
      </c>
      <c r="AT137" s="345" t="s">
        <v>489</v>
      </c>
      <c r="AU137" s="346" t="s">
        <v>155</v>
      </c>
      <c r="AV137" s="347">
        <v>2</v>
      </c>
      <c r="AW137" s="308">
        <v>87000</v>
      </c>
      <c r="AX137" s="309">
        <f t="shared" si="1092"/>
        <v>174000</v>
      </c>
      <c r="AY137" s="264">
        <f t="shared" si="517"/>
        <v>1</v>
      </c>
      <c r="AZ137" s="264">
        <f t="shared" si="518"/>
        <v>1</v>
      </c>
      <c r="BA137" s="264">
        <f t="shared" si="519"/>
        <v>1</v>
      </c>
      <c r="BB137" s="264">
        <f t="shared" si="520"/>
        <v>1</v>
      </c>
      <c r="BC137" s="264">
        <f t="shared" ref="BC137:BC142" si="1163">IF(AW137&lt;=0,0,1)</f>
        <v>1</v>
      </c>
      <c r="BD137" s="264">
        <f t="shared" ref="BD137:BD142" si="1164">IF(AX137&lt;=0,0,1)</f>
        <v>1</v>
      </c>
      <c r="BE137" s="264">
        <f t="shared" si="617"/>
        <v>1</v>
      </c>
      <c r="BF137" s="257">
        <f t="shared" si="522"/>
        <v>174000</v>
      </c>
      <c r="BG137" s="258">
        <f t="shared" si="523"/>
        <v>0</v>
      </c>
      <c r="BJ137" s="344" t="s">
        <v>488</v>
      </c>
      <c r="BK137" s="345" t="s">
        <v>489</v>
      </c>
      <c r="BL137" s="346" t="s">
        <v>155</v>
      </c>
      <c r="BM137" s="347">
        <v>2</v>
      </c>
      <c r="BN137" s="308">
        <v>78436</v>
      </c>
      <c r="BO137" s="309">
        <f t="shared" si="1095"/>
        <v>156872</v>
      </c>
      <c r="BP137" s="264">
        <f t="shared" si="524"/>
        <v>1</v>
      </c>
      <c r="BQ137" s="264">
        <f t="shared" si="525"/>
        <v>1</v>
      </c>
      <c r="BR137" s="264">
        <f t="shared" si="526"/>
        <v>1</v>
      </c>
      <c r="BS137" s="264">
        <f t="shared" si="527"/>
        <v>1</v>
      </c>
      <c r="BT137" s="264">
        <f t="shared" ref="BT137:BT142" si="1165">IF(BN137&lt;=0,0,1)</f>
        <v>1</v>
      </c>
      <c r="BU137" s="264">
        <f t="shared" ref="BU137:BU142" si="1166">IF(BO137&lt;=0,0,1)</f>
        <v>1</v>
      </c>
      <c r="BV137" s="264">
        <f t="shared" ref="BV137:BV142" si="1167">PRODUCT(BP137:BU137)</f>
        <v>1</v>
      </c>
      <c r="BW137" s="257">
        <f t="shared" si="529"/>
        <v>156872</v>
      </c>
      <c r="BX137" s="258">
        <f t="shared" si="530"/>
        <v>0</v>
      </c>
      <c r="CA137" s="344" t="s">
        <v>488</v>
      </c>
      <c r="CB137" s="345" t="s">
        <v>489</v>
      </c>
      <c r="CC137" s="346" t="s">
        <v>155</v>
      </c>
      <c r="CD137" s="347">
        <v>2</v>
      </c>
      <c r="CE137" s="308">
        <v>105860</v>
      </c>
      <c r="CF137" s="309">
        <f t="shared" si="1099"/>
        <v>211720</v>
      </c>
      <c r="CG137" s="264">
        <f t="shared" si="531"/>
        <v>1</v>
      </c>
      <c r="CH137" s="264">
        <f t="shared" si="532"/>
        <v>1</v>
      </c>
      <c r="CI137" s="264">
        <f t="shared" si="533"/>
        <v>1</v>
      </c>
      <c r="CJ137" s="264">
        <f t="shared" si="534"/>
        <v>1</v>
      </c>
      <c r="CK137" s="264">
        <f t="shared" ref="CK137:CK142" si="1168">IF(CE137&lt;=0,0,1)</f>
        <v>1</v>
      </c>
      <c r="CL137" s="264">
        <f t="shared" ref="CL137:CL142" si="1169">IF(CF137&lt;=0,0,1)</f>
        <v>1</v>
      </c>
      <c r="CM137" s="264">
        <f t="shared" ref="CM137:CM142" si="1170">PRODUCT(CG137:CL137)</f>
        <v>1</v>
      </c>
      <c r="CN137" s="257">
        <f t="shared" si="536"/>
        <v>211720</v>
      </c>
      <c r="CO137" s="258">
        <f t="shared" si="537"/>
        <v>0</v>
      </c>
      <c r="CR137" s="344" t="s">
        <v>488</v>
      </c>
      <c r="CS137" s="345" t="s">
        <v>489</v>
      </c>
      <c r="CT137" s="346" t="s">
        <v>155</v>
      </c>
      <c r="CU137" s="347">
        <v>2</v>
      </c>
      <c r="CV137" s="308">
        <v>42000</v>
      </c>
      <c r="CW137" s="309">
        <f t="shared" si="1103"/>
        <v>84000</v>
      </c>
      <c r="CX137" s="264">
        <f t="shared" si="538"/>
        <v>1</v>
      </c>
      <c r="CY137" s="264">
        <f t="shared" si="539"/>
        <v>1</v>
      </c>
      <c r="CZ137" s="264">
        <f t="shared" si="540"/>
        <v>1</v>
      </c>
      <c r="DA137" s="264">
        <f t="shared" si="541"/>
        <v>1</v>
      </c>
      <c r="DB137" s="264">
        <f t="shared" ref="DB137:DB142" si="1171">IF(CV137&lt;=0,0,1)</f>
        <v>1</v>
      </c>
      <c r="DC137" s="264">
        <f t="shared" ref="DC137:DC142" si="1172">IF(CW137&lt;=0,0,1)</f>
        <v>1</v>
      </c>
      <c r="DD137" s="264">
        <f t="shared" ref="DD137:DD142" si="1173">PRODUCT(CX137:DC137)</f>
        <v>1</v>
      </c>
      <c r="DE137" s="257">
        <f t="shared" si="543"/>
        <v>84000</v>
      </c>
      <c r="DF137" s="258">
        <f t="shared" si="544"/>
        <v>0</v>
      </c>
      <c r="DI137" s="344" t="s">
        <v>488</v>
      </c>
      <c r="DJ137" s="345" t="s">
        <v>489</v>
      </c>
      <c r="DK137" s="346" t="s">
        <v>155</v>
      </c>
      <c r="DL137" s="347">
        <v>2</v>
      </c>
      <c r="DM137" s="313">
        <v>109000</v>
      </c>
      <c r="DN137" s="309">
        <f t="shared" si="1107"/>
        <v>218000</v>
      </c>
      <c r="DO137" s="264">
        <f t="shared" si="545"/>
        <v>1</v>
      </c>
      <c r="DP137" s="264">
        <f t="shared" si="546"/>
        <v>1</v>
      </c>
      <c r="DQ137" s="264">
        <f t="shared" si="547"/>
        <v>1</v>
      </c>
      <c r="DR137" s="264">
        <f t="shared" si="548"/>
        <v>1</v>
      </c>
      <c r="DS137" s="264">
        <f t="shared" ref="DS137:DS142" si="1174">IF(DM137&lt;=0,0,1)</f>
        <v>1</v>
      </c>
      <c r="DT137" s="264">
        <f t="shared" ref="DT137:DT142" si="1175">IF(DN137&lt;=0,0,1)</f>
        <v>1</v>
      </c>
      <c r="DU137" s="264">
        <f t="shared" ref="DU137:DU142" si="1176">PRODUCT(DO137:DT137)</f>
        <v>1</v>
      </c>
      <c r="DV137" s="257">
        <f t="shared" si="550"/>
        <v>218000</v>
      </c>
      <c r="DW137" s="258">
        <f t="shared" si="551"/>
        <v>0</v>
      </c>
      <c r="DZ137" s="344" t="s">
        <v>488</v>
      </c>
      <c r="EA137" s="345" t="s">
        <v>489</v>
      </c>
      <c r="EB137" s="346" t="s">
        <v>155</v>
      </c>
      <c r="EC137" s="347">
        <v>2</v>
      </c>
      <c r="ED137" s="308">
        <v>92000</v>
      </c>
      <c r="EE137" s="309">
        <f t="shared" si="1111"/>
        <v>184000</v>
      </c>
      <c r="EF137" s="264">
        <f t="shared" si="552"/>
        <v>1</v>
      </c>
      <c r="EG137" s="264">
        <f t="shared" si="553"/>
        <v>1</v>
      </c>
      <c r="EH137" s="264">
        <f t="shared" si="554"/>
        <v>1</v>
      </c>
      <c r="EI137" s="264">
        <f t="shared" si="555"/>
        <v>1</v>
      </c>
      <c r="EJ137" s="264">
        <f t="shared" ref="EJ137:EJ142" si="1177">IF(ED137&lt;=0,0,1)</f>
        <v>1</v>
      </c>
      <c r="EK137" s="264">
        <f t="shared" ref="EK137:EK142" si="1178">IF(EE137&lt;=0,0,1)</f>
        <v>1</v>
      </c>
      <c r="EL137" s="264">
        <f t="shared" ref="EL137:EL142" si="1179">PRODUCT(EF137:EK137)</f>
        <v>1</v>
      </c>
      <c r="EM137" s="257">
        <f t="shared" si="557"/>
        <v>184000</v>
      </c>
      <c r="EN137" s="258">
        <f t="shared" si="558"/>
        <v>0</v>
      </c>
      <c r="EQ137" s="344" t="s">
        <v>488</v>
      </c>
      <c r="ER137" s="345" t="s">
        <v>489</v>
      </c>
      <c r="ES137" s="346" t="s">
        <v>155</v>
      </c>
      <c r="ET137" s="347">
        <v>2</v>
      </c>
      <c r="EU137" s="308">
        <v>70000</v>
      </c>
      <c r="EV137" s="309">
        <f t="shared" si="1115"/>
        <v>140000</v>
      </c>
      <c r="EW137" s="264">
        <f t="shared" si="559"/>
        <v>1</v>
      </c>
      <c r="EX137" s="264">
        <f t="shared" si="560"/>
        <v>1</v>
      </c>
      <c r="EY137" s="264">
        <f t="shared" si="561"/>
        <v>1</v>
      </c>
      <c r="EZ137" s="264">
        <f t="shared" si="562"/>
        <v>1</v>
      </c>
      <c r="FA137" s="264">
        <f t="shared" ref="FA137:FA142" si="1180">IF(EU137&lt;=0,0,1)</f>
        <v>1</v>
      </c>
      <c r="FB137" s="264">
        <f t="shared" ref="FB137:FB142" si="1181">IF(EV137&lt;=0,0,1)</f>
        <v>1</v>
      </c>
      <c r="FC137" s="264">
        <f t="shared" ref="FC137:FC142" si="1182">PRODUCT(EW137:FB137)</f>
        <v>1</v>
      </c>
      <c r="FD137" s="257">
        <f t="shared" si="564"/>
        <v>140000</v>
      </c>
      <c r="FE137" s="258">
        <f t="shared" si="565"/>
        <v>0</v>
      </c>
      <c r="FH137" s="344" t="s">
        <v>488</v>
      </c>
      <c r="FI137" s="345" t="s">
        <v>489</v>
      </c>
      <c r="FJ137" s="346" t="s">
        <v>155</v>
      </c>
      <c r="FK137" s="347">
        <v>2</v>
      </c>
      <c r="FL137" s="308">
        <v>72000</v>
      </c>
      <c r="FM137" s="309">
        <f t="shared" si="1119"/>
        <v>144000</v>
      </c>
      <c r="FN137" s="264">
        <f t="shared" si="566"/>
        <v>1</v>
      </c>
      <c r="FO137" s="264">
        <f t="shared" si="567"/>
        <v>1</v>
      </c>
      <c r="FP137" s="264">
        <f t="shared" si="568"/>
        <v>1</v>
      </c>
      <c r="FQ137" s="264">
        <f t="shared" si="569"/>
        <v>1</v>
      </c>
      <c r="FR137" s="264">
        <f t="shared" ref="FR137:FR142" si="1183">IF(FL137&lt;=0,0,1)</f>
        <v>1</v>
      </c>
      <c r="FS137" s="264">
        <f t="shared" ref="FS137:FS142" si="1184">IF(FM137&lt;=0,0,1)</f>
        <v>1</v>
      </c>
      <c r="FT137" s="264">
        <f t="shared" ref="FT137:FT142" si="1185">PRODUCT(FN137:FS137)</f>
        <v>1</v>
      </c>
      <c r="FU137" s="257">
        <f t="shared" si="571"/>
        <v>144000</v>
      </c>
      <c r="FV137" s="258">
        <f t="shared" si="572"/>
        <v>0</v>
      </c>
      <c r="FY137" s="344" t="s">
        <v>488</v>
      </c>
      <c r="FZ137" s="345" t="s">
        <v>489</v>
      </c>
      <c r="GA137" s="346" t="s">
        <v>155</v>
      </c>
      <c r="GB137" s="347">
        <v>2</v>
      </c>
      <c r="GC137" s="308">
        <v>76800</v>
      </c>
      <c r="GD137" s="309">
        <f t="shared" si="1123"/>
        <v>153600</v>
      </c>
      <c r="GE137" s="264">
        <f t="shared" si="573"/>
        <v>1</v>
      </c>
      <c r="GF137" s="264">
        <f t="shared" si="574"/>
        <v>1</v>
      </c>
      <c r="GG137" s="264">
        <f t="shared" si="575"/>
        <v>1</v>
      </c>
      <c r="GH137" s="264">
        <f t="shared" si="576"/>
        <v>1</v>
      </c>
      <c r="GI137" s="264">
        <f t="shared" ref="GI137:GI142" si="1186">IF(GC137&lt;=0,0,1)</f>
        <v>1</v>
      </c>
      <c r="GJ137" s="264">
        <f t="shared" ref="GJ137:GJ142" si="1187">IF(GD137&lt;=0,0,1)</f>
        <v>1</v>
      </c>
      <c r="GK137" s="264">
        <f t="shared" ref="GK137:GK142" si="1188">PRODUCT(GE137:GJ137)</f>
        <v>1</v>
      </c>
      <c r="GL137" s="257">
        <f t="shared" si="578"/>
        <v>153600</v>
      </c>
      <c r="GM137" s="258">
        <f t="shared" si="579"/>
        <v>0</v>
      </c>
      <c r="GP137" s="344" t="s">
        <v>488</v>
      </c>
      <c r="GQ137" s="345" t="s">
        <v>489</v>
      </c>
      <c r="GR137" s="346" t="s">
        <v>155</v>
      </c>
      <c r="GS137" s="347">
        <v>2</v>
      </c>
      <c r="GT137" s="308">
        <v>70000</v>
      </c>
      <c r="GU137" s="309">
        <f t="shared" si="1127"/>
        <v>140000</v>
      </c>
      <c r="GV137" s="264">
        <f t="shared" si="580"/>
        <v>1</v>
      </c>
      <c r="GW137" s="264">
        <f t="shared" si="581"/>
        <v>1</v>
      </c>
      <c r="GX137" s="264">
        <f t="shared" si="582"/>
        <v>1</v>
      </c>
      <c r="GY137" s="264">
        <f t="shared" si="583"/>
        <v>1</v>
      </c>
      <c r="GZ137" s="264">
        <f t="shared" ref="GZ137:GZ142" si="1189">IF(GT137&lt;=0,0,1)</f>
        <v>1</v>
      </c>
      <c r="HA137" s="264">
        <f t="shared" ref="HA137:HA142" si="1190">IF(GU137&lt;=0,0,1)</f>
        <v>1</v>
      </c>
      <c r="HB137" s="264">
        <f t="shared" ref="HB137:HB142" si="1191">PRODUCT(GV137:HA137)</f>
        <v>1</v>
      </c>
      <c r="HC137" s="257">
        <f t="shared" si="585"/>
        <v>140000</v>
      </c>
      <c r="HD137" s="258">
        <f t="shared" si="586"/>
        <v>0</v>
      </c>
      <c r="HG137" s="344" t="s">
        <v>488</v>
      </c>
      <c r="HH137" s="345" t="s">
        <v>489</v>
      </c>
      <c r="HI137" s="346" t="s">
        <v>155</v>
      </c>
      <c r="HJ137" s="347">
        <v>2</v>
      </c>
      <c r="HK137" s="308">
        <v>72400</v>
      </c>
      <c r="HL137" s="309">
        <f t="shared" si="1131"/>
        <v>144800</v>
      </c>
      <c r="HM137" s="264">
        <f t="shared" si="587"/>
        <v>1</v>
      </c>
      <c r="HN137" s="264">
        <f t="shared" si="588"/>
        <v>1</v>
      </c>
      <c r="HO137" s="264">
        <f t="shared" si="589"/>
        <v>1</v>
      </c>
      <c r="HP137" s="264">
        <f t="shared" si="590"/>
        <v>1</v>
      </c>
      <c r="HQ137" s="264">
        <f t="shared" ref="HQ137:HQ142" si="1192">IF(HK137&lt;=0,0,1)</f>
        <v>1</v>
      </c>
      <c r="HR137" s="264">
        <f t="shared" ref="HR137:HR142" si="1193">IF(HL137&lt;=0,0,1)</f>
        <v>1</v>
      </c>
      <c r="HS137" s="264">
        <f t="shared" ref="HS137:HS142" si="1194">PRODUCT(HM137:HR137)</f>
        <v>1</v>
      </c>
      <c r="HT137" s="257">
        <f t="shared" si="592"/>
        <v>144800</v>
      </c>
      <c r="HU137" s="258">
        <f t="shared" si="593"/>
        <v>0</v>
      </c>
    </row>
    <row r="138" spans="3:229" ht="40.5" customHeight="1" outlineLevel="2">
      <c r="C138" s="344" t="s">
        <v>490</v>
      </c>
      <c r="D138" s="345" t="s">
        <v>491</v>
      </c>
      <c r="E138" s="346" t="s">
        <v>155</v>
      </c>
      <c r="F138" s="347">
        <v>12</v>
      </c>
      <c r="G138" s="308">
        <v>0</v>
      </c>
      <c r="H138" s="309">
        <f t="shared" si="1087"/>
        <v>0</v>
      </c>
      <c r="K138" s="344" t="s">
        <v>490</v>
      </c>
      <c r="L138" s="345" t="s">
        <v>491</v>
      </c>
      <c r="M138" s="346" t="s">
        <v>155</v>
      </c>
      <c r="N138" s="347">
        <v>12</v>
      </c>
      <c r="O138" s="308">
        <v>12900</v>
      </c>
      <c r="P138" s="310">
        <f t="shared" si="1088"/>
        <v>154800</v>
      </c>
      <c r="Q138" s="180">
        <f t="shared" si="504"/>
        <v>1</v>
      </c>
      <c r="R138" s="180">
        <f t="shared" si="505"/>
        <v>1</v>
      </c>
      <c r="S138" s="180">
        <f t="shared" si="506"/>
        <v>1</v>
      </c>
      <c r="T138" s="180">
        <f t="shared" si="506"/>
        <v>1</v>
      </c>
      <c r="U138" s="264">
        <f t="shared" si="608"/>
        <v>1</v>
      </c>
      <c r="V138" s="264">
        <f t="shared" si="609"/>
        <v>1</v>
      </c>
      <c r="W138" s="264">
        <f t="shared" si="507"/>
        <v>1</v>
      </c>
      <c r="X138" s="257">
        <f t="shared" si="508"/>
        <v>154800</v>
      </c>
      <c r="Y138" s="258">
        <f t="shared" si="509"/>
        <v>0</v>
      </c>
      <c r="AB138" s="344" t="s">
        <v>490</v>
      </c>
      <c r="AC138" s="345" t="s">
        <v>491</v>
      </c>
      <c r="AD138" s="346" t="s">
        <v>155</v>
      </c>
      <c r="AE138" s="347">
        <v>12</v>
      </c>
      <c r="AF138" s="308">
        <v>25000</v>
      </c>
      <c r="AG138" s="309">
        <f t="shared" si="1089"/>
        <v>300000</v>
      </c>
      <c r="AH138" s="264">
        <f t="shared" si="510"/>
        <v>1</v>
      </c>
      <c r="AI138" s="264">
        <f t="shared" si="511"/>
        <v>1</v>
      </c>
      <c r="AJ138" s="264">
        <f t="shared" si="512"/>
        <v>1</v>
      </c>
      <c r="AK138" s="264">
        <f t="shared" si="513"/>
        <v>1</v>
      </c>
      <c r="AL138" s="264">
        <f t="shared" si="1161"/>
        <v>1</v>
      </c>
      <c r="AM138" s="264">
        <f t="shared" si="1162"/>
        <v>1</v>
      </c>
      <c r="AN138" s="264">
        <f t="shared" si="613"/>
        <v>1</v>
      </c>
      <c r="AO138" s="257">
        <f t="shared" si="515"/>
        <v>300000</v>
      </c>
      <c r="AP138" s="258">
        <f t="shared" si="516"/>
        <v>0</v>
      </c>
      <c r="AS138" s="344" t="s">
        <v>490</v>
      </c>
      <c r="AT138" s="345" t="s">
        <v>491</v>
      </c>
      <c r="AU138" s="346" t="s">
        <v>155</v>
      </c>
      <c r="AV138" s="347">
        <v>12</v>
      </c>
      <c r="AW138" s="308">
        <v>8000</v>
      </c>
      <c r="AX138" s="309">
        <f t="shared" si="1092"/>
        <v>96000</v>
      </c>
      <c r="AY138" s="264">
        <f t="shared" si="517"/>
        <v>1</v>
      </c>
      <c r="AZ138" s="264">
        <f t="shared" si="518"/>
        <v>1</v>
      </c>
      <c r="BA138" s="264">
        <f t="shared" si="519"/>
        <v>1</v>
      </c>
      <c r="BB138" s="264">
        <f t="shared" si="520"/>
        <v>1</v>
      </c>
      <c r="BC138" s="264">
        <f t="shared" si="1163"/>
        <v>1</v>
      </c>
      <c r="BD138" s="264">
        <f t="shared" si="1164"/>
        <v>1</v>
      </c>
      <c r="BE138" s="264">
        <f t="shared" si="617"/>
        <v>1</v>
      </c>
      <c r="BF138" s="257">
        <f t="shared" si="522"/>
        <v>96000</v>
      </c>
      <c r="BG138" s="258">
        <f t="shared" si="523"/>
        <v>0</v>
      </c>
      <c r="BJ138" s="344" t="s">
        <v>490</v>
      </c>
      <c r="BK138" s="345" t="s">
        <v>491</v>
      </c>
      <c r="BL138" s="346" t="s">
        <v>155</v>
      </c>
      <c r="BM138" s="347">
        <v>12</v>
      </c>
      <c r="BN138" s="308">
        <v>12753</v>
      </c>
      <c r="BO138" s="309">
        <f t="shared" si="1095"/>
        <v>153036</v>
      </c>
      <c r="BP138" s="264">
        <f t="shared" si="524"/>
        <v>1</v>
      </c>
      <c r="BQ138" s="264">
        <f t="shared" si="525"/>
        <v>1</v>
      </c>
      <c r="BR138" s="264">
        <f t="shared" si="526"/>
        <v>1</v>
      </c>
      <c r="BS138" s="264">
        <f t="shared" si="527"/>
        <v>1</v>
      </c>
      <c r="BT138" s="264">
        <f t="shared" si="1165"/>
        <v>1</v>
      </c>
      <c r="BU138" s="264">
        <f t="shared" si="1166"/>
        <v>1</v>
      </c>
      <c r="BV138" s="264">
        <f t="shared" si="1167"/>
        <v>1</v>
      </c>
      <c r="BW138" s="257">
        <f t="shared" si="529"/>
        <v>153036</v>
      </c>
      <c r="BX138" s="258">
        <f t="shared" si="530"/>
        <v>0</v>
      </c>
      <c r="CA138" s="344" t="s">
        <v>490</v>
      </c>
      <c r="CB138" s="345" t="s">
        <v>491</v>
      </c>
      <c r="CC138" s="346" t="s">
        <v>155</v>
      </c>
      <c r="CD138" s="347">
        <v>12</v>
      </c>
      <c r="CE138" s="308">
        <v>16472</v>
      </c>
      <c r="CF138" s="309">
        <f t="shared" si="1099"/>
        <v>197664</v>
      </c>
      <c r="CG138" s="264">
        <f t="shared" si="531"/>
        <v>1</v>
      </c>
      <c r="CH138" s="264">
        <f t="shared" si="532"/>
        <v>1</v>
      </c>
      <c r="CI138" s="264">
        <f t="shared" si="533"/>
        <v>1</v>
      </c>
      <c r="CJ138" s="264">
        <f t="shared" si="534"/>
        <v>1</v>
      </c>
      <c r="CK138" s="264">
        <f t="shared" si="1168"/>
        <v>1</v>
      </c>
      <c r="CL138" s="264">
        <f t="shared" si="1169"/>
        <v>1</v>
      </c>
      <c r="CM138" s="264">
        <f t="shared" si="1170"/>
        <v>1</v>
      </c>
      <c r="CN138" s="257">
        <f t="shared" si="536"/>
        <v>197664</v>
      </c>
      <c r="CO138" s="258">
        <f t="shared" si="537"/>
        <v>0</v>
      </c>
      <c r="CR138" s="344" t="s">
        <v>490</v>
      </c>
      <c r="CS138" s="345" t="s">
        <v>491</v>
      </c>
      <c r="CT138" s="346" t="s">
        <v>155</v>
      </c>
      <c r="CU138" s="347">
        <v>12</v>
      </c>
      <c r="CV138" s="308">
        <v>31000</v>
      </c>
      <c r="CW138" s="309">
        <f t="shared" si="1103"/>
        <v>372000</v>
      </c>
      <c r="CX138" s="264">
        <f t="shared" si="538"/>
        <v>1</v>
      </c>
      <c r="CY138" s="264">
        <f t="shared" si="539"/>
        <v>1</v>
      </c>
      <c r="CZ138" s="264">
        <f t="shared" si="540"/>
        <v>1</v>
      </c>
      <c r="DA138" s="264">
        <f t="shared" si="541"/>
        <v>1</v>
      </c>
      <c r="DB138" s="264">
        <f t="shared" si="1171"/>
        <v>1</v>
      </c>
      <c r="DC138" s="264">
        <f t="shared" si="1172"/>
        <v>1</v>
      </c>
      <c r="DD138" s="264">
        <f t="shared" si="1173"/>
        <v>1</v>
      </c>
      <c r="DE138" s="257">
        <f t="shared" si="543"/>
        <v>372000</v>
      </c>
      <c r="DF138" s="258">
        <f t="shared" si="544"/>
        <v>0</v>
      </c>
      <c r="DI138" s="344" t="s">
        <v>490</v>
      </c>
      <c r="DJ138" s="345" t="s">
        <v>491</v>
      </c>
      <c r="DK138" s="346" t="s">
        <v>155</v>
      </c>
      <c r="DL138" s="347">
        <v>12</v>
      </c>
      <c r="DM138" s="313">
        <v>21000</v>
      </c>
      <c r="DN138" s="309">
        <f t="shared" si="1107"/>
        <v>252000</v>
      </c>
      <c r="DO138" s="264">
        <f t="shared" si="545"/>
        <v>1</v>
      </c>
      <c r="DP138" s="264">
        <f t="shared" si="546"/>
        <v>1</v>
      </c>
      <c r="DQ138" s="264">
        <f t="shared" si="547"/>
        <v>1</v>
      </c>
      <c r="DR138" s="264">
        <f t="shared" si="548"/>
        <v>1</v>
      </c>
      <c r="DS138" s="264">
        <f t="shared" si="1174"/>
        <v>1</v>
      </c>
      <c r="DT138" s="264">
        <f t="shared" si="1175"/>
        <v>1</v>
      </c>
      <c r="DU138" s="264">
        <f t="shared" si="1176"/>
        <v>1</v>
      </c>
      <c r="DV138" s="257">
        <f t="shared" si="550"/>
        <v>252000</v>
      </c>
      <c r="DW138" s="258">
        <f t="shared" si="551"/>
        <v>0</v>
      </c>
      <c r="DZ138" s="344" t="s">
        <v>490</v>
      </c>
      <c r="EA138" s="345" t="s">
        <v>491</v>
      </c>
      <c r="EB138" s="346" t="s">
        <v>155</v>
      </c>
      <c r="EC138" s="347">
        <v>12</v>
      </c>
      <c r="ED138" s="308">
        <v>60000</v>
      </c>
      <c r="EE138" s="309">
        <f t="shared" si="1111"/>
        <v>720000</v>
      </c>
      <c r="EF138" s="264">
        <f t="shared" si="552"/>
        <v>1</v>
      </c>
      <c r="EG138" s="264">
        <f t="shared" si="553"/>
        <v>1</v>
      </c>
      <c r="EH138" s="264">
        <f t="shared" si="554"/>
        <v>1</v>
      </c>
      <c r="EI138" s="264">
        <f t="shared" si="555"/>
        <v>1</v>
      </c>
      <c r="EJ138" s="264">
        <f t="shared" si="1177"/>
        <v>1</v>
      </c>
      <c r="EK138" s="264">
        <f t="shared" si="1178"/>
        <v>1</v>
      </c>
      <c r="EL138" s="264">
        <f t="shared" si="1179"/>
        <v>1</v>
      </c>
      <c r="EM138" s="257">
        <f t="shared" si="557"/>
        <v>720000</v>
      </c>
      <c r="EN138" s="258">
        <f t="shared" si="558"/>
        <v>0</v>
      </c>
      <c r="EQ138" s="344" t="s">
        <v>490</v>
      </c>
      <c r="ER138" s="345" t="s">
        <v>491</v>
      </c>
      <c r="ES138" s="346" t="s">
        <v>155</v>
      </c>
      <c r="ET138" s="347">
        <v>12</v>
      </c>
      <c r="EU138" s="308">
        <v>14000</v>
      </c>
      <c r="EV138" s="309">
        <f t="shared" si="1115"/>
        <v>168000</v>
      </c>
      <c r="EW138" s="264">
        <f t="shared" si="559"/>
        <v>1</v>
      </c>
      <c r="EX138" s="264">
        <f t="shared" si="560"/>
        <v>1</v>
      </c>
      <c r="EY138" s="264">
        <f t="shared" si="561"/>
        <v>1</v>
      </c>
      <c r="EZ138" s="264">
        <f t="shared" si="562"/>
        <v>1</v>
      </c>
      <c r="FA138" s="264">
        <f t="shared" si="1180"/>
        <v>1</v>
      </c>
      <c r="FB138" s="264">
        <f t="shared" si="1181"/>
        <v>1</v>
      </c>
      <c r="FC138" s="264">
        <f t="shared" si="1182"/>
        <v>1</v>
      </c>
      <c r="FD138" s="257">
        <f t="shared" si="564"/>
        <v>168000</v>
      </c>
      <c r="FE138" s="258">
        <f t="shared" si="565"/>
        <v>0</v>
      </c>
      <c r="FH138" s="344" t="s">
        <v>490</v>
      </c>
      <c r="FI138" s="345" t="s">
        <v>491</v>
      </c>
      <c r="FJ138" s="346" t="s">
        <v>155</v>
      </c>
      <c r="FK138" s="347">
        <v>12</v>
      </c>
      <c r="FL138" s="308">
        <v>14500</v>
      </c>
      <c r="FM138" s="309">
        <f t="shared" si="1119"/>
        <v>174000</v>
      </c>
      <c r="FN138" s="264">
        <f t="shared" si="566"/>
        <v>1</v>
      </c>
      <c r="FO138" s="264">
        <f t="shared" si="567"/>
        <v>1</v>
      </c>
      <c r="FP138" s="264">
        <f t="shared" si="568"/>
        <v>1</v>
      </c>
      <c r="FQ138" s="264">
        <f t="shared" si="569"/>
        <v>1</v>
      </c>
      <c r="FR138" s="264">
        <f t="shared" si="1183"/>
        <v>1</v>
      </c>
      <c r="FS138" s="264">
        <f t="shared" si="1184"/>
        <v>1</v>
      </c>
      <c r="FT138" s="264">
        <f t="shared" si="1185"/>
        <v>1</v>
      </c>
      <c r="FU138" s="257">
        <f t="shared" si="571"/>
        <v>174000</v>
      </c>
      <c r="FV138" s="258">
        <f t="shared" si="572"/>
        <v>0</v>
      </c>
      <c r="FY138" s="344" t="s">
        <v>490</v>
      </c>
      <c r="FZ138" s="345" t="s">
        <v>491</v>
      </c>
      <c r="GA138" s="346" t="s">
        <v>155</v>
      </c>
      <c r="GB138" s="347">
        <v>12</v>
      </c>
      <c r="GC138" s="308">
        <v>11000</v>
      </c>
      <c r="GD138" s="309">
        <f t="shared" si="1123"/>
        <v>132000</v>
      </c>
      <c r="GE138" s="264">
        <f t="shared" si="573"/>
        <v>1</v>
      </c>
      <c r="GF138" s="264">
        <f t="shared" si="574"/>
        <v>1</v>
      </c>
      <c r="GG138" s="264">
        <f t="shared" si="575"/>
        <v>1</v>
      </c>
      <c r="GH138" s="264">
        <f t="shared" si="576"/>
        <v>1</v>
      </c>
      <c r="GI138" s="264">
        <f t="shared" si="1186"/>
        <v>1</v>
      </c>
      <c r="GJ138" s="264">
        <f t="shared" si="1187"/>
        <v>1</v>
      </c>
      <c r="GK138" s="264">
        <f t="shared" si="1188"/>
        <v>1</v>
      </c>
      <c r="GL138" s="257">
        <f t="shared" si="578"/>
        <v>132000</v>
      </c>
      <c r="GM138" s="258">
        <f t="shared" si="579"/>
        <v>0</v>
      </c>
      <c r="GP138" s="344" t="s">
        <v>490</v>
      </c>
      <c r="GQ138" s="345" t="s">
        <v>491</v>
      </c>
      <c r="GR138" s="346" t="s">
        <v>155</v>
      </c>
      <c r="GS138" s="347">
        <v>12</v>
      </c>
      <c r="GT138" s="308">
        <v>14100</v>
      </c>
      <c r="GU138" s="309">
        <f t="shared" si="1127"/>
        <v>169200</v>
      </c>
      <c r="GV138" s="264">
        <f t="shared" si="580"/>
        <v>1</v>
      </c>
      <c r="GW138" s="264">
        <f t="shared" si="581"/>
        <v>1</v>
      </c>
      <c r="GX138" s="264">
        <f t="shared" si="582"/>
        <v>1</v>
      </c>
      <c r="GY138" s="264">
        <f t="shared" si="583"/>
        <v>1</v>
      </c>
      <c r="GZ138" s="264">
        <f t="shared" si="1189"/>
        <v>1</v>
      </c>
      <c r="HA138" s="264">
        <f t="shared" si="1190"/>
        <v>1</v>
      </c>
      <c r="HB138" s="264">
        <f t="shared" si="1191"/>
        <v>1</v>
      </c>
      <c r="HC138" s="257">
        <f t="shared" si="585"/>
        <v>169200</v>
      </c>
      <c r="HD138" s="258">
        <f t="shared" si="586"/>
        <v>0</v>
      </c>
      <c r="HG138" s="344" t="s">
        <v>490</v>
      </c>
      <c r="HH138" s="345" t="s">
        <v>491</v>
      </c>
      <c r="HI138" s="346" t="s">
        <v>155</v>
      </c>
      <c r="HJ138" s="347">
        <v>12</v>
      </c>
      <c r="HK138" s="308">
        <v>9800</v>
      </c>
      <c r="HL138" s="309">
        <f t="shared" si="1131"/>
        <v>117600</v>
      </c>
      <c r="HM138" s="264">
        <f t="shared" si="587"/>
        <v>1</v>
      </c>
      <c r="HN138" s="264">
        <f t="shared" si="588"/>
        <v>1</v>
      </c>
      <c r="HO138" s="264">
        <f t="shared" si="589"/>
        <v>1</v>
      </c>
      <c r="HP138" s="264">
        <f t="shared" si="590"/>
        <v>1</v>
      </c>
      <c r="HQ138" s="264">
        <f t="shared" si="1192"/>
        <v>1</v>
      </c>
      <c r="HR138" s="264">
        <f t="shared" si="1193"/>
        <v>1</v>
      </c>
      <c r="HS138" s="264">
        <f t="shared" si="1194"/>
        <v>1</v>
      </c>
      <c r="HT138" s="257">
        <f t="shared" si="592"/>
        <v>117600</v>
      </c>
      <c r="HU138" s="258">
        <f t="shared" si="593"/>
        <v>0</v>
      </c>
    </row>
    <row r="139" spans="3:229" ht="40.5" customHeight="1" outlineLevel="2">
      <c r="C139" s="344" t="s">
        <v>492</v>
      </c>
      <c r="D139" s="345" t="s">
        <v>493</v>
      </c>
      <c r="E139" s="346" t="s">
        <v>155</v>
      </c>
      <c r="F139" s="347">
        <v>12</v>
      </c>
      <c r="G139" s="308">
        <v>0</v>
      </c>
      <c r="H139" s="309">
        <f t="shared" si="1087"/>
        <v>0</v>
      </c>
      <c r="K139" s="344" t="s">
        <v>492</v>
      </c>
      <c r="L139" s="345" t="s">
        <v>493</v>
      </c>
      <c r="M139" s="346" t="s">
        <v>155</v>
      </c>
      <c r="N139" s="347">
        <v>12</v>
      </c>
      <c r="O139" s="308">
        <v>19200</v>
      </c>
      <c r="P139" s="310">
        <f t="shared" si="1088"/>
        <v>230400</v>
      </c>
      <c r="Q139" s="180">
        <f t="shared" si="504"/>
        <v>1</v>
      </c>
      <c r="R139" s="180">
        <f t="shared" si="505"/>
        <v>1</v>
      </c>
      <c r="S139" s="180">
        <f t="shared" si="506"/>
        <v>1</v>
      </c>
      <c r="T139" s="180">
        <f t="shared" si="506"/>
        <v>1</v>
      </c>
      <c r="U139" s="264">
        <f t="shared" si="608"/>
        <v>1</v>
      </c>
      <c r="V139" s="264">
        <f t="shared" si="609"/>
        <v>1</v>
      </c>
      <c r="W139" s="264">
        <f t="shared" si="507"/>
        <v>1</v>
      </c>
      <c r="X139" s="257">
        <f t="shared" si="508"/>
        <v>230400</v>
      </c>
      <c r="Y139" s="258">
        <f t="shared" si="509"/>
        <v>0</v>
      </c>
      <c r="AB139" s="344" t="s">
        <v>492</v>
      </c>
      <c r="AC139" s="345" t="s">
        <v>493</v>
      </c>
      <c r="AD139" s="346" t="s">
        <v>155</v>
      </c>
      <c r="AE139" s="347">
        <v>12</v>
      </c>
      <c r="AF139" s="308">
        <v>28000</v>
      </c>
      <c r="AG139" s="309">
        <f t="shared" si="1089"/>
        <v>336000</v>
      </c>
      <c r="AH139" s="264">
        <f t="shared" si="510"/>
        <v>1</v>
      </c>
      <c r="AI139" s="264">
        <f t="shared" si="511"/>
        <v>1</v>
      </c>
      <c r="AJ139" s="264">
        <f t="shared" si="512"/>
        <v>1</v>
      </c>
      <c r="AK139" s="264">
        <f t="shared" si="513"/>
        <v>1</v>
      </c>
      <c r="AL139" s="264">
        <f t="shared" si="1161"/>
        <v>1</v>
      </c>
      <c r="AM139" s="264">
        <f t="shared" si="1162"/>
        <v>1</v>
      </c>
      <c r="AN139" s="264">
        <f t="shared" si="613"/>
        <v>1</v>
      </c>
      <c r="AO139" s="257">
        <f t="shared" si="515"/>
        <v>336000</v>
      </c>
      <c r="AP139" s="258">
        <f t="shared" si="516"/>
        <v>0</v>
      </c>
      <c r="AS139" s="344" t="s">
        <v>492</v>
      </c>
      <c r="AT139" s="345" t="s">
        <v>493</v>
      </c>
      <c r="AU139" s="346" t="s">
        <v>155</v>
      </c>
      <c r="AV139" s="347">
        <v>12</v>
      </c>
      <c r="AW139" s="308">
        <v>32000</v>
      </c>
      <c r="AX139" s="309">
        <f t="shared" si="1092"/>
        <v>384000</v>
      </c>
      <c r="AY139" s="264">
        <f t="shared" si="517"/>
        <v>1</v>
      </c>
      <c r="AZ139" s="264">
        <f t="shared" si="518"/>
        <v>1</v>
      </c>
      <c r="BA139" s="264">
        <f t="shared" si="519"/>
        <v>1</v>
      </c>
      <c r="BB139" s="264">
        <f t="shared" si="520"/>
        <v>1</v>
      </c>
      <c r="BC139" s="264">
        <f t="shared" si="1163"/>
        <v>1</v>
      </c>
      <c r="BD139" s="264">
        <f t="shared" si="1164"/>
        <v>1</v>
      </c>
      <c r="BE139" s="264">
        <f t="shared" si="617"/>
        <v>1</v>
      </c>
      <c r="BF139" s="257">
        <f t="shared" si="522"/>
        <v>384000</v>
      </c>
      <c r="BG139" s="258">
        <f t="shared" si="523"/>
        <v>0</v>
      </c>
      <c r="BJ139" s="344" t="s">
        <v>492</v>
      </c>
      <c r="BK139" s="345" t="s">
        <v>493</v>
      </c>
      <c r="BL139" s="346" t="s">
        <v>155</v>
      </c>
      <c r="BM139" s="347">
        <v>12</v>
      </c>
      <c r="BN139" s="308">
        <v>18962</v>
      </c>
      <c r="BO139" s="309">
        <f t="shared" si="1095"/>
        <v>227544</v>
      </c>
      <c r="BP139" s="264">
        <f t="shared" si="524"/>
        <v>1</v>
      </c>
      <c r="BQ139" s="264">
        <f t="shared" si="525"/>
        <v>1</v>
      </c>
      <c r="BR139" s="264">
        <f t="shared" si="526"/>
        <v>1</v>
      </c>
      <c r="BS139" s="264">
        <f t="shared" si="527"/>
        <v>1</v>
      </c>
      <c r="BT139" s="264">
        <f t="shared" si="1165"/>
        <v>1</v>
      </c>
      <c r="BU139" s="264">
        <f t="shared" si="1166"/>
        <v>1</v>
      </c>
      <c r="BV139" s="264">
        <f t="shared" si="1167"/>
        <v>1</v>
      </c>
      <c r="BW139" s="257">
        <f t="shared" si="529"/>
        <v>227544</v>
      </c>
      <c r="BX139" s="258">
        <f t="shared" si="530"/>
        <v>0</v>
      </c>
      <c r="CA139" s="344" t="s">
        <v>492</v>
      </c>
      <c r="CB139" s="345" t="s">
        <v>493</v>
      </c>
      <c r="CC139" s="346" t="s">
        <v>155</v>
      </c>
      <c r="CD139" s="347">
        <v>12</v>
      </c>
      <c r="CE139" s="308">
        <v>10665</v>
      </c>
      <c r="CF139" s="309">
        <f t="shared" si="1099"/>
        <v>127980</v>
      </c>
      <c r="CG139" s="264">
        <f t="shared" si="531"/>
        <v>1</v>
      </c>
      <c r="CH139" s="264">
        <f t="shared" si="532"/>
        <v>1</v>
      </c>
      <c r="CI139" s="264">
        <f t="shared" si="533"/>
        <v>1</v>
      </c>
      <c r="CJ139" s="264">
        <f t="shared" si="534"/>
        <v>1</v>
      </c>
      <c r="CK139" s="264">
        <f t="shared" si="1168"/>
        <v>1</v>
      </c>
      <c r="CL139" s="264">
        <f t="shared" si="1169"/>
        <v>1</v>
      </c>
      <c r="CM139" s="264">
        <f t="shared" si="1170"/>
        <v>1</v>
      </c>
      <c r="CN139" s="257">
        <f t="shared" si="536"/>
        <v>127980</v>
      </c>
      <c r="CO139" s="258">
        <f t="shared" si="537"/>
        <v>0</v>
      </c>
      <c r="CR139" s="344" t="s">
        <v>492</v>
      </c>
      <c r="CS139" s="345" t="s">
        <v>493</v>
      </c>
      <c r="CT139" s="346" t="s">
        <v>155</v>
      </c>
      <c r="CU139" s="347">
        <v>12</v>
      </c>
      <c r="CV139" s="308">
        <v>14000</v>
      </c>
      <c r="CW139" s="309">
        <f t="shared" si="1103"/>
        <v>168000</v>
      </c>
      <c r="CX139" s="264">
        <f t="shared" si="538"/>
        <v>1</v>
      </c>
      <c r="CY139" s="264">
        <f t="shared" si="539"/>
        <v>1</v>
      </c>
      <c r="CZ139" s="264">
        <f t="shared" si="540"/>
        <v>1</v>
      </c>
      <c r="DA139" s="264">
        <f t="shared" si="541"/>
        <v>1</v>
      </c>
      <c r="DB139" s="264">
        <f t="shared" si="1171"/>
        <v>1</v>
      </c>
      <c r="DC139" s="264">
        <f t="shared" si="1172"/>
        <v>1</v>
      </c>
      <c r="DD139" s="264">
        <f t="shared" si="1173"/>
        <v>1</v>
      </c>
      <c r="DE139" s="257">
        <f t="shared" si="543"/>
        <v>168000</v>
      </c>
      <c r="DF139" s="258">
        <f t="shared" si="544"/>
        <v>0</v>
      </c>
      <c r="DI139" s="344" t="s">
        <v>492</v>
      </c>
      <c r="DJ139" s="345" t="s">
        <v>493</v>
      </c>
      <c r="DK139" s="346" t="s">
        <v>155</v>
      </c>
      <c r="DL139" s="347">
        <v>12</v>
      </c>
      <c r="DM139" s="313">
        <v>37500</v>
      </c>
      <c r="DN139" s="309">
        <f t="shared" si="1107"/>
        <v>450000</v>
      </c>
      <c r="DO139" s="264">
        <f t="shared" si="545"/>
        <v>1</v>
      </c>
      <c r="DP139" s="264">
        <f t="shared" si="546"/>
        <v>1</v>
      </c>
      <c r="DQ139" s="264">
        <f t="shared" si="547"/>
        <v>1</v>
      </c>
      <c r="DR139" s="264">
        <f t="shared" si="548"/>
        <v>1</v>
      </c>
      <c r="DS139" s="264">
        <f t="shared" si="1174"/>
        <v>1</v>
      </c>
      <c r="DT139" s="264">
        <f t="shared" si="1175"/>
        <v>1</v>
      </c>
      <c r="DU139" s="264">
        <f t="shared" si="1176"/>
        <v>1</v>
      </c>
      <c r="DV139" s="257">
        <f t="shared" si="550"/>
        <v>450000</v>
      </c>
      <c r="DW139" s="258">
        <f t="shared" si="551"/>
        <v>0</v>
      </c>
      <c r="DZ139" s="344" t="s">
        <v>492</v>
      </c>
      <c r="EA139" s="345" t="s">
        <v>493</v>
      </c>
      <c r="EB139" s="346" t="s">
        <v>155</v>
      </c>
      <c r="EC139" s="347">
        <v>12</v>
      </c>
      <c r="ED139" s="308">
        <v>30000</v>
      </c>
      <c r="EE139" s="309">
        <f t="shared" si="1111"/>
        <v>360000</v>
      </c>
      <c r="EF139" s="264">
        <f t="shared" si="552"/>
        <v>1</v>
      </c>
      <c r="EG139" s="264">
        <f t="shared" si="553"/>
        <v>1</v>
      </c>
      <c r="EH139" s="264">
        <f t="shared" si="554"/>
        <v>1</v>
      </c>
      <c r="EI139" s="264">
        <f t="shared" si="555"/>
        <v>1</v>
      </c>
      <c r="EJ139" s="264">
        <f t="shared" si="1177"/>
        <v>1</v>
      </c>
      <c r="EK139" s="264">
        <f t="shared" si="1178"/>
        <v>1</v>
      </c>
      <c r="EL139" s="264">
        <f t="shared" si="1179"/>
        <v>1</v>
      </c>
      <c r="EM139" s="257">
        <f t="shared" si="557"/>
        <v>360000</v>
      </c>
      <c r="EN139" s="258">
        <f t="shared" si="558"/>
        <v>0</v>
      </c>
      <c r="EQ139" s="344" t="s">
        <v>492</v>
      </c>
      <c r="ER139" s="345" t="s">
        <v>493</v>
      </c>
      <c r="ES139" s="346" t="s">
        <v>155</v>
      </c>
      <c r="ET139" s="347">
        <v>12</v>
      </c>
      <c r="EU139" s="308">
        <v>24000</v>
      </c>
      <c r="EV139" s="309">
        <f t="shared" si="1115"/>
        <v>288000</v>
      </c>
      <c r="EW139" s="264">
        <f t="shared" si="559"/>
        <v>1</v>
      </c>
      <c r="EX139" s="264">
        <f t="shared" si="560"/>
        <v>1</v>
      </c>
      <c r="EY139" s="264">
        <f t="shared" si="561"/>
        <v>1</v>
      </c>
      <c r="EZ139" s="264">
        <f t="shared" si="562"/>
        <v>1</v>
      </c>
      <c r="FA139" s="264">
        <f t="shared" si="1180"/>
        <v>1</v>
      </c>
      <c r="FB139" s="264">
        <f t="shared" si="1181"/>
        <v>1</v>
      </c>
      <c r="FC139" s="264">
        <f t="shared" si="1182"/>
        <v>1</v>
      </c>
      <c r="FD139" s="257">
        <f t="shared" si="564"/>
        <v>288000</v>
      </c>
      <c r="FE139" s="258">
        <f t="shared" si="565"/>
        <v>0</v>
      </c>
      <c r="FH139" s="344" t="s">
        <v>492</v>
      </c>
      <c r="FI139" s="345" t="s">
        <v>493</v>
      </c>
      <c r="FJ139" s="346" t="s">
        <v>155</v>
      </c>
      <c r="FK139" s="347">
        <v>12</v>
      </c>
      <c r="FL139" s="308">
        <v>24500</v>
      </c>
      <c r="FM139" s="309">
        <f t="shared" si="1119"/>
        <v>294000</v>
      </c>
      <c r="FN139" s="264">
        <f t="shared" si="566"/>
        <v>1</v>
      </c>
      <c r="FO139" s="264">
        <f t="shared" si="567"/>
        <v>1</v>
      </c>
      <c r="FP139" s="264">
        <f t="shared" si="568"/>
        <v>1</v>
      </c>
      <c r="FQ139" s="264">
        <f t="shared" si="569"/>
        <v>1</v>
      </c>
      <c r="FR139" s="264">
        <f t="shared" si="1183"/>
        <v>1</v>
      </c>
      <c r="FS139" s="264">
        <f t="shared" si="1184"/>
        <v>1</v>
      </c>
      <c r="FT139" s="264">
        <f t="shared" si="1185"/>
        <v>1</v>
      </c>
      <c r="FU139" s="257">
        <f t="shared" si="571"/>
        <v>294000</v>
      </c>
      <c r="FV139" s="258">
        <f t="shared" si="572"/>
        <v>0</v>
      </c>
      <c r="FY139" s="344" t="s">
        <v>492</v>
      </c>
      <c r="FZ139" s="345" t="s">
        <v>493</v>
      </c>
      <c r="GA139" s="346" t="s">
        <v>155</v>
      </c>
      <c r="GB139" s="347">
        <v>12</v>
      </c>
      <c r="GC139" s="308">
        <v>16632</v>
      </c>
      <c r="GD139" s="309">
        <f t="shared" si="1123"/>
        <v>199584</v>
      </c>
      <c r="GE139" s="264">
        <f t="shared" si="573"/>
        <v>1</v>
      </c>
      <c r="GF139" s="264">
        <f t="shared" si="574"/>
        <v>1</v>
      </c>
      <c r="GG139" s="264">
        <f t="shared" si="575"/>
        <v>1</v>
      </c>
      <c r="GH139" s="264">
        <f t="shared" si="576"/>
        <v>1</v>
      </c>
      <c r="GI139" s="264">
        <f t="shared" si="1186"/>
        <v>1</v>
      </c>
      <c r="GJ139" s="264">
        <f t="shared" si="1187"/>
        <v>1</v>
      </c>
      <c r="GK139" s="264">
        <f t="shared" si="1188"/>
        <v>1</v>
      </c>
      <c r="GL139" s="257">
        <f t="shared" si="578"/>
        <v>199584</v>
      </c>
      <c r="GM139" s="258">
        <f t="shared" si="579"/>
        <v>0</v>
      </c>
      <c r="GP139" s="344" t="s">
        <v>492</v>
      </c>
      <c r="GQ139" s="345" t="s">
        <v>493</v>
      </c>
      <c r="GR139" s="346" t="s">
        <v>155</v>
      </c>
      <c r="GS139" s="347">
        <v>12</v>
      </c>
      <c r="GT139" s="308">
        <v>24000</v>
      </c>
      <c r="GU139" s="309">
        <f t="shared" si="1127"/>
        <v>288000</v>
      </c>
      <c r="GV139" s="264">
        <f t="shared" si="580"/>
        <v>1</v>
      </c>
      <c r="GW139" s="264">
        <f t="shared" si="581"/>
        <v>1</v>
      </c>
      <c r="GX139" s="264">
        <f t="shared" si="582"/>
        <v>1</v>
      </c>
      <c r="GY139" s="264">
        <f t="shared" si="583"/>
        <v>1</v>
      </c>
      <c r="GZ139" s="264">
        <f t="shared" si="1189"/>
        <v>1</v>
      </c>
      <c r="HA139" s="264">
        <f t="shared" si="1190"/>
        <v>1</v>
      </c>
      <c r="HB139" s="264">
        <f t="shared" si="1191"/>
        <v>1</v>
      </c>
      <c r="HC139" s="257">
        <f t="shared" si="585"/>
        <v>288000</v>
      </c>
      <c r="HD139" s="258">
        <f t="shared" si="586"/>
        <v>0</v>
      </c>
      <c r="HG139" s="344" t="s">
        <v>492</v>
      </c>
      <c r="HH139" s="345" t="s">
        <v>493</v>
      </c>
      <c r="HI139" s="346" t="s">
        <v>155</v>
      </c>
      <c r="HJ139" s="347">
        <v>12</v>
      </c>
      <c r="HK139" s="308">
        <v>12500</v>
      </c>
      <c r="HL139" s="309">
        <f t="shared" si="1131"/>
        <v>150000</v>
      </c>
      <c r="HM139" s="264">
        <f t="shared" si="587"/>
        <v>1</v>
      </c>
      <c r="HN139" s="264">
        <f t="shared" si="588"/>
        <v>1</v>
      </c>
      <c r="HO139" s="264">
        <f t="shared" si="589"/>
        <v>1</v>
      </c>
      <c r="HP139" s="264">
        <f t="shared" si="590"/>
        <v>1</v>
      </c>
      <c r="HQ139" s="264">
        <f t="shared" si="1192"/>
        <v>1</v>
      </c>
      <c r="HR139" s="264">
        <f t="shared" si="1193"/>
        <v>1</v>
      </c>
      <c r="HS139" s="264">
        <f t="shared" si="1194"/>
        <v>1</v>
      </c>
      <c r="HT139" s="257">
        <f t="shared" si="592"/>
        <v>150000</v>
      </c>
      <c r="HU139" s="258">
        <f t="shared" si="593"/>
        <v>0</v>
      </c>
    </row>
    <row r="140" spans="3:229" ht="40.5" customHeight="1" outlineLevel="2">
      <c r="C140" s="344" t="s">
        <v>494</v>
      </c>
      <c r="D140" s="345" t="s">
        <v>495</v>
      </c>
      <c r="E140" s="346" t="s">
        <v>155</v>
      </c>
      <c r="F140" s="347">
        <v>2</v>
      </c>
      <c r="G140" s="308">
        <v>0</v>
      </c>
      <c r="H140" s="309">
        <f t="shared" si="1087"/>
        <v>0</v>
      </c>
      <c r="K140" s="344" t="s">
        <v>494</v>
      </c>
      <c r="L140" s="345" t="s">
        <v>495</v>
      </c>
      <c r="M140" s="346" t="s">
        <v>155</v>
      </c>
      <c r="N140" s="347">
        <v>2</v>
      </c>
      <c r="O140" s="308">
        <v>7600</v>
      </c>
      <c r="P140" s="310">
        <f t="shared" si="1088"/>
        <v>15200</v>
      </c>
      <c r="Q140" s="180">
        <f t="shared" si="504"/>
        <v>1</v>
      </c>
      <c r="R140" s="180">
        <f t="shared" si="505"/>
        <v>1</v>
      </c>
      <c r="S140" s="180">
        <f t="shared" si="506"/>
        <v>1</v>
      </c>
      <c r="T140" s="180">
        <f t="shared" si="506"/>
        <v>1</v>
      </c>
      <c r="U140" s="264">
        <f t="shared" si="608"/>
        <v>1</v>
      </c>
      <c r="V140" s="264">
        <f t="shared" si="609"/>
        <v>1</v>
      </c>
      <c r="W140" s="264">
        <f t="shared" si="507"/>
        <v>1</v>
      </c>
      <c r="X140" s="257">
        <f t="shared" si="508"/>
        <v>15200</v>
      </c>
      <c r="Y140" s="258">
        <f t="shared" si="509"/>
        <v>0</v>
      </c>
      <c r="AB140" s="344" t="s">
        <v>494</v>
      </c>
      <c r="AC140" s="345" t="s">
        <v>495</v>
      </c>
      <c r="AD140" s="346" t="s">
        <v>155</v>
      </c>
      <c r="AE140" s="347">
        <v>2</v>
      </c>
      <c r="AF140" s="308">
        <v>15000</v>
      </c>
      <c r="AG140" s="309">
        <f t="shared" si="1089"/>
        <v>30000</v>
      </c>
      <c r="AH140" s="264">
        <f t="shared" si="510"/>
        <v>1</v>
      </c>
      <c r="AI140" s="264">
        <f t="shared" si="511"/>
        <v>1</v>
      </c>
      <c r="AJ140" s="264">
        <f t="shared" si="512"/>
        <v>1</v>
      </c>
      <c r="AK140" s="264">
        <f t="shared" si="513"/>
        <v>1</v>
      </c>
      <c r="AL140" s="264">
        <f t="shared" si="1161"/>
        <v>1</v>
      </c>
      <c r="AM140" s="264">
        <f t="shared" si="1162"/>
        <v>1</v>
      </c>
      <c r="AN140" s="264">
        <f t="shared" si="613"/>
        <v>1</v>
      </c>
      <c r="AO140" s="257">
        <f t="shared" si="515"/>
        <v>30000</v>
      </c>
      <c r="AP140" s="258">
        <f t="shared" si="516"/>
        <v>0</v>
      </c>
      <c r="AS140" s="344" t="s">
        <v>494</v>
      </c>
      <c r="AT140" s="345" t="s">
        <v>495</v>
      </c>
      <c r="AU140" s="346" t="s">
        <v>155</v>
      </c>
      <c r="AV140" s="347">
        <v>2</v>
      </c>
      <c r="AW140" s="308">
        <v>7500</v>
      </c>
      <c r="AX140" s="309">
        <f t="shared" si="1092"/>
        <v>15000</v>
      </c>
      <c r="AY140" s="264">
        <f t="shared" si="517"/>
        <v>1</v>
      </c>
      <c r="AZ140" s="264">
        <f t="shared" si="518"/>
        <v>1</v>
      </c>
      <c r="BA140" s="264">
        <f t="shared" si="519"/>
        <v>1</v>
      </c>
      <c r="BB140" s="264">
        <f t="shared" si="520"/>
        <v>1</v>
      </c>
      <c r="BC140" s="264">
        <f t="shared" si="1163"/>
        <v>1</v>
      </c>
      <c r="BD140" s="264">
        <f t="shared" si="1164"/>
        <v>1</v>
      </c>
      <c r="BE140" s="264">
        <f t="shared" si="617"/>
        <v>1</v>
      </c>
      <c r="BF140" s="257">
        <f t="shared" si="522"/>
        <v>15000</v>
      </c>
      <c r="BG140" s="258">
        <f t="shared" si="523"/>
        <v>0</v>
      </c>
      <c r="BJ140" s="344" t="s">
        <v>494</v>
      </c>
      <c r="BK140" s="345" t="s">
        <v>495</v>
      </c>
      <c r="BL140" s="346" t="s">
        <v>155</v>
      </c>
      <c r="BM140" s="347">
        <v>2</v>
      </c>
      <c r="BN140" s="308">
        <v>7431</v>
      </c>
      <c r="BO140" s="309">
        <f t="shared" si="1095"/>
        <v>14862</v>
      </c>
      <c r="BP140" s="264">
        <f t="shared" si="524"/>
        <v>1</v>
      </c>
      <c r="BQ140" s="264">
        <f t="shared" si="525"/>
        <v>1</v>
      </c>
      <c r="BR140" s="264">
        <f t="shared" si="526"/>
        <v>1</v>
      </c>
      <c r="BS140" s="264">
        <f t="shared" si="527"/>
        <v>1</v>
      </c>
      <c r="BT140" s="264">
        <f t="shared" si="1165"/>
        <v>1</v>
      </c>
      <c r="BU140" s="264">
        <f t="shared" si="1166"/>
        <v>1</v>
      </c>
      <c r="BV140" s="264">
        <f t="shared" si="1167"/>
        <v>1</v>
      </c>
      <c r="BW140" s="257">
        <f t="shared" si="529"/>
        <v>14862</v>
      </c>
      <c r="BX140" s="258">
        <f t="shared" si="530"/>
        <v>0</v>
      </c>
      <c r="CA140" s="344" t="s">
        <v>494</v>
      </c>
      <c r="CB140" s="345" t="s">
        <v>495</v>
      </c>
      <c r="CC140" s="346" t="s">
        <v>155</v>
      </c>
      <c r="CD140" s="347">
        <v>2</v>
      </c>
      <c r="CE140" s="308">
        <v>10665</v>
      </c>
      <c r="CF140" s="309">
        <f t="shared" si="1099"/>
        <v>21330</v>
      </c>
      <c r="CG140" s="264">
        <f t="shared" si="531"/>
        <v>1</v>
      </c>
      <c r="CH140" s="264">
        <f t="shared" si="532"/>
        <v>1</v>
      </c>
      <c r="CI140" s="264">
        <f t="shared" si="533"/>
        <v>1</v>
      </c>
      <c r="CJ140" s="264">
        <f t="shared" si="534"/>
        <v>1</v>
      </c>
      <c r="CK140" s="264">
        <f t="shared" si="1168"/>
        <v>1</v>
      </c>
      <c r="CL140" s="264">
        <f t="shared" si="1169"/>
        <v>1</v>
      </c>
      <c r="CM140" s="264">
        <f t="shared" si="1170"/>
        <v>1</v>
      </c>
      <c r="CN140" s="257">
        <f t="shared" si="536"/>
        <v>21330</v>
      </c>
      <c r="CO140" s="258">
        <f t="shared" si="537"/>
        <v>0</v>
      </c>
      <c r="CR140" s="344" t="s">
        <v>494</v>
      </c>
      <c r="CS140" s="345" t="s">
        <v>495</v>
      </c>
      <c r="CT140" s="346" t="s">
        <v>155</v>
      </c>
      <c r="CU140" s="347">
        <v>2</v>
      </c>
      <c r="CV140" s="308">
        <v>11200</v>
      </c>
      <c r="CW140" s="309">
        <f t="shared" si="1103"/>
        <v>22400</v>
      </c>
      <c r="CX140" s="264">
        <f t="shared" si="538"/>
        <v>1</v>
      </c>
      <c r="CY140" s="264">
        <f t="shared" si="539"/>
        <v>1</v>
      </c>
      <c r="CZ140" s="264">
        <f t="shared" si="540"/>
        <v>1</v>
      </c>
      <c r="DA140" s="264">
        <f t="shared" si="541"/>
        <v>1</v>
      </c>
      <c r="DB140" s="264">
        <f t="shared" si="1171"/>
        <v>1</v>
      </c>
      <c r="DC140" s="264">
        <f t="shared" si="1172"/>
        <v>1</v>
      </c>
      <c r="DD140" s="264">
        <f t="shared" si="1173"/>
        <v>1</v>
      </c>
      <c r="DE140" s="257">
        <f t="shared" si="543"/>
        <v>22400</v>
      </c>
      <c r="DF140" s="258">
        <f t="shared" si="544"/>
        <v>0</v>
      </c>
      <c r="DI140" s="344" t="s">
        <v>494</v>
      </c>
      <c r="DJ140" s="345" t="s">
        <v>495</v>
      </c>
      <c r="DK140" s="346" t="s">
        <v>155</v>
      </c>
      <c r="DL140" s="347">
        <v>2</v>
      </c>
      <c r="DM140" s="313">
        <v>10500</v>
      </c>
      <c r="DN140" s="309">
        <f t="shared" si="1107"/>
        <v>21000</v>
      </c>
      <c r="DO140" s="264">
        <f t="shared" si="545"/>
        <v>1</v>
      </c>
      <c r="DP140" s="264">
        <f t="shared" si="546"/>
        <v>1</v>
      </c>
      <c r="DQ140" s="264">
        <f t="shared" si="547"/>
        <v>1</v>
      </c>
      <c r="DR140" s="264">
        <f t="shared" si="548"/>
        <v>1</v>
      </c>
      <c r="DS140" s="264">
        <f t="shared" si="1174"/>
        <v>1</v>
      </c>
      <c r="DT140" s="264">
        <f t="shared" si="1175"/>
        <v>1</v>
      </c>
      <c r="DU140" s="264">
        <f t="shared" si="1176"/>
        <v>1</v>
      </c>
      <c r="DV140" s="257">
        <f t="shared" si="550"/>
        <v>21000</v>
      </c>
      <c r="DW140" s="258">
        <f t="shared" si="551"/>
        <v>0</v>
      </c>
      <c r="DZ140" s="344" t="s">
        <v>494</v>
      </c>
      <c r="EA140" s="345" t="s">
        <v>495</v>
      </c>
      <c r="EB140" s="346" t="s">
        <v>155</v>
      </c>
      <c r="EC140" s="347">
        <v>2</v>
      </c>
      <c r="ED140" s="308">
        <v>10000</v>
      </c>
      <c r="EE140" s="309">
        <f t="shared" si="1111"/>
        <v>20000</v>
      </c>
      <c r="EF140" s="264">
        <f t="shared" si="552"/>
        <v>1</v>
      </c>
      <c r="EG140" s="264">
        <f t="shared" si="553"/>
        <v>1</v>
      </c>
      <c r="EH140" s="264">
        <f t="shared" si="554"/>
        <v>1</v>
      </c>
      <c r="EI140" s="264">
        <f t="shared" si="555"/>
        <v>1</v>
      </c>
      <c r="EJ140" s="264">
        <f t="shared" si="1177"/>
        <v>1</v>
      </c>
      <c r="EK140" s="264">
        <f t="shared" si="1178"/>
        <v>1</v>
      </c>
      <c r="EL140" s="264">
        <f t="shared" si="1179"/>
        <v>1</v>
      </c>
      <c r="EM140" s="257">
        <f t="shared" si="557"/>
        <v>20000</v>
      </c>
      <c r="EN140" s="258">
        <f t="shared" si="558"/>
        <v>0</v>
      </c>
      <c r="EQ140" s="344" t="s">
        <v>494</v>
      </c>
      <c r="ER140" s="345" t="s">
        <v>495</v>
      </c>
      <c r="ES140" s="346" t="s">
        <v>155</v>
      </c>
      <c r="ET140" s="347">
        <v>2</v>
      </c>
      <c r="EU140" s="308">
        <v>8100</v>
      </c>
      <c r="EV140" s="309">
        <f t="shared" si="1115"/>
        <v>16200</v>
      </c>
      <c r="EW140" s="264">
        <f t="shared" si="559"/>
        <v>1</v>
      </c>
      <c r="EX140" s="264">
        <f t="shared" si="560"/>
        <v>1</v>
      </c>
      <c r="EY140" s="264">
        <f t="shared" si="561"/>
        <v>1</v>
      </c>
      <c r="EZ140" s="264">
        <f t="shared" si="562"/>
        <v>1</v>
      </c>
      <c r="FA140" s="264">
        <f t="shared" si="1180"/>
        <v>1</v>
      </c>
      <c r="FB140" s="264">
        <f t="shared" si="1181"/>
        <v>1</v>
      </c>
      <c r="FC140" s="264">
        <f t="shared" si="1182"/>
        <v>1</v>
      </c>
      <c r="FD140" s="257">
        <f t="shared" si="564"/>
        <v>16200</v>
      </c>
      <c r="FE140" s="258">
        <f t="shared" si="565"/>
        <v>0</v>
      </c>
      <c r="FH140" s="344" t="s">
        <v>494</v>
      </c>
      <c r="FI140" s="345" t="s">
        <v>495</v>
      </c>
      <c r="FJ140" s="346" t="s">
        <v>155</v>
      </c>
      <c r="FK140" s="347">
        <v>2</v>
      </c>
      <c r="FL140" s="308">
        <v>8000</v>
      </c>
      <c r="FM140" s="309">
        <f t="shared" si="1119"/>
        <v>16000</v>
      </c>
      <c r="FN140" s="264">
        <f t="shared" si="566"/>
        <v>1</v>
      </c>
      <c r="FO140" s="264">
        <f t="shared" si="567"/>
        <v>1</v>
      </c>
      <c r="FP140" s="264">
        <f t="shared" si="568"/>
        <v>1</v>
      </c>
      <c r="FQ140" s="264">
        <f t="shared" si="569"/>
        <v>1</v>
      </c>
      <c r="FR140" s="264">
        <f t="shared" si="1183"/>
        <v>1</v>
      </c>
      <c r="FS140" s="264">
        <f t="shared" si="1184"/>
        <v>1</v>
      </c>
      <c r="FT140" s="264">
        <f t="shared" si="1185"/>
        <v>1</v>
      </c>
      <c r="FU140" s="257">
        <f t="shared" si="571"/>
        <v>16000</v>
      </c>
      <c r="FV140" s="258">
        <f t="shared" si="572"/>
        <v>0</v>
      </c>
      <c r="FY140" s="344" t="s">
        <v>494</v>
      </c>
      <c r="FZ140" s="345" t="s">
        <v>495</v>
      </c>
      <c r="GA140" s="346" t="s">
        <v>155</v>
      </c>
      <c r="GB140" s="347">
        <v>2</v>
      </c>
      <c r="GC140" s="308">
        <v>4100</v>
      </c>
      <c r="GD140" s="309">
        <f t="shared" si="1123"/>
        <v>8200</v>
      </c>
      <c r="GE140" s="264">
        <f t="shared" si="573"/>
        <v>1</v>
      </c>
      <c r="GF140" s="264">
        <f t="shared" si="574"/>
        <v>1</v>
      </c>
      <c r="GG140" s="264">
        <f t="shared" si="575"/>
        <v>1</v>
      </c>
      <c r="GH140" s="264">
        <f t="shared" si="576"/>
        <v>1</v>
      </c>
      <c r="GI140" s="264">
        <f t="shared" si="1186"/>
        <v>1</v>
      </c>
      <c r="GJ140" s="264">
        <f t="shared" si="1187"/>
        <v>1</v>
      </c>
      <c r="GK140" s="264">
        <f t="shared" si="1188"/>
        <v>1</v>
      </c>
      <c r="GL140" s="257">
        <f t="shared" si="578"/>
        <v>8200</v>
      </c>
      <c r="GM140" s="258">
        <f t="shared" si="579"/>
        <v>0</v>
      </c>
      <c r="GP140" s="344" t="s">
        <v>494</v>
      </c>
      <c r="GQ140" s="345" t="s">
        <v>495</v>
      </c>
      <c r="GR140" s="346" t="s">
        <v>155</v>
      </c>
      <c r="GS140" s="347">
        <v>2</v>
      </c>
      <c r="GT140" s="308">
        <v>7800</v>
      </c>
      <c r="GU140" s="309">
        <f t="shared" si="1127"/>
        <v>15600</v>
      </c>
      <c r="GV140" s="264">
        <f t="shared" si="580"/>
        <v>1</v>
      </c>
      <c r="GW140" s="264">
        <f t="shared" si="581"/>
        <v>1</v>
      </c>
      <c r="GX140" s="264">
        <f t="shared" si="582"/>
        <v>1</v>
      </c>
      <c r="GY140" s="264">
        <f t="shared" si="583"/>
        <v>1</v>
      </c>
      <c r="GZ140" s="264">
        <f t="shared" si="1189"/>
        <v>1</v>
      </c>
      <c r="HA140" s="264">
        <f t="shared" si="1190"/>
        <v>1</v>
      </c>
      <c r="HB140" s="264">
        <f t="shared" si="1191"/>
        <v>1</v>
      </c>
      <c r="HC140" s="257">
        <f t="shared" si="585"/>
        <v>15600</v>
      </c>
      <c r="HD140" s="258">
        <f t="shared" si="586"/>
        <v>0</v>
      </c>
      <c r="HG140" s="344" t="s">
        <v>494</v>
      </c>
      <c r="HH140" s="345" t="s">
        <v>495</v>
      </c>
      <c r="HI140" s="346" t="s">
        <v>155</v>
      </c>
      <c r="HJ140" s="347">
        <v>2</v>
      </c>
      <c r="HK140" s="308">
        <v>12500</v>
      </c>
      <c r="HL140" s="309">
        <f t="shared" si="1131"/>
        <v>25000</v>
      </c>
      <c r="HM140" s="264">
        <f t="shared" si="587"/>
        <v>1</v>
      </c>
      <c r="HN140" s="264">
        <f t="shared" si="588"/>
        <v>1</v>
      </c>
      <c r="HO140" s="264">
        <f t="shared" si="589"/>
        <v>1</v>
      </c>
      <c r="HP140" s="264">
        <f t="shared" si="590"/>
        <v>1</v>
      </c>
      <c r="HQ140" s="264">
        <f t="shared" si="1192"/>
        <v>1</v>
      </c>
      <c r="HR140" s="264">
        <f t="shared" si="1193"/>
        <v>1</v>
      </c>
      <c r="HS140" s="264">
        <f t="shared" si="1194"/>
        <v>1</v>
      </c>
      <c r="HT140" s="257">
        <f t="shared" si="592"/>
        <v>25000</v>
      </c>
      <c r="HU140" s="258">
        <f t="shared" si="593"/>
        <v>0</v>
      </c>
    </row>
    <row r="141" spans="3:229" ht="40.5" customHeight="1" outlineLevel="2">
      <c r="C141" s="344" t="s">
        <v>496</v>
      </c>
      <c r="D141" s="345" t="s">
        <v>497</v>
      </c>
      <c r="E141" s="346" t="s">
        <v>168</v>
      </c>
      <c r="F141" s="347">
        <v>100</v>
      </c>
      <c r="G141" s="308">
        <v>0</v>
      </c>
      <c r="H141" s="309">
        <f t="shared" si="1087"/>
        <v>0</v>
      </c>
      <c r="K141" s="344" t="s">
        <v>496</v>
      </c>
      <c r="L141" s="345" t="s">
        <v>497</v>
      </c>
      <c r="M141" s="346" t="s">
        <v>168</v>
      </c>
      <c r="N141" s="347">
        <v>100</v>
      </c>
      <c r="O141" s="308">
        <v>12400</v>
      </c>
      <c r="P141" s="310">
        <f t="shared" si="1088"/>
        <v>1240000</v>
      </c>
      <c r="Q141" s="180">
        <f t="shared" ref="Q141:Q204" si="1195">IF(EXACT(C141,K141),1,0)</f>
        <v>1</v>
      </c>
      <c r="R141" s="180">
        <f t="shared" ref="R141:R204" si="1196">IF(EXACT(D141,L141),1,0)</f>
        <v>1</v>
      </c>
      <c r="S141" s="180">
        <f t="shared" ref="S141:T204" si="1197">IF(EXACT(E141,M141),1,0)</f>
        <v>1</v>
      </c>
      <c r="T141" s="180">
        <f t="shared" si="1197"/>
        <v>1</v>
      </c>
      <c r="U141" s="264">
        <f t="shared" ref="U141:U204" si="1198">IF(O141&lt;=0,0,1)</f>
        <v>1</v>
      </c>
      <c r="V141" s="264">
        <f t="shared" si="609"/>
        <v>1</v>
      </c>
      <c r="W141" s="264">
        <f t="shared" ref="W141:W204" si="1199">PRODUCT(Q141:V141)</f>
        <v>1</v>
      </c>
      <c r="X141" s="257">
        <f t="shared" ref="X141:X204" si="1200">ROUND(P141,0)</f>
        <v>1240000</v>
      </c>
      <c r="Y141" s="258">
        <f t="shared" ref="Y141:Y204" si="1201">P141-X141</f>
        <v>0</v>
      </c>
      <c r="AB141" s="344" t="s">
        <v>496</v>
      </c>
      <c r="AC141" s="345" t="s">
        <v>497</v>
      </c>
      <c r="AD141" s="346" t="s">
        <v>168</v>
      </c>
      <c r="AE141" s="347">
        <v>100</v>
      </c>
      <c r="AF141" s="308">
        <v>11500</v>
      </c>
      <c r="AG141" s="309">
        <f t="shared" si="1089"/>
        <v>1150000</v>
      </c>
      <c r="AH141" s="264">
        <f t="shared" ref="AH141:AH204" si="1202">IF(EXACT(C141,AB141),1,0)</f>
        <v>1</v>
      </c>
      <c r="AI141" s="264">
        <f t="shared" ref="AI141:AI204" si="1203">IF(EXACT(D141,AC141),1,0)</f>
        <v>1</v>
      </c>
      <c r="AJ141" s="264">
        <f t="shared" ref="AJ141:AJ204" si="1204">IF(EXACT(E141,AD141),1,0)</f>
        <v>1</v>
      </c>
      <c r="AK141" s="264">
        <f t="shared" ref="AK141:AK204" si="1205">IF(EXACT(F141,AE141),1,0)</f>
        <v>1</v>
      </c>
      <c r="AL141" s="264">
        <f t="shared" si="1161"/>
        <v>1</v>
      </c>
      <c r="AM141" s="264">
        <f t="shared" si="1162"/>
        <v>1</v>
      </c>
      <c r="AN141" s="264">
        <f t="shared" si="613"/>
        <v>1</v>
      </c>
      <c r="AO141" s="257">
        <f t="shared" ref="AO141:AO204" si="1206">ROUND(AG141,0)</f>
        <v>1150000</v>
      </c>
      <c r="AP141" s="258">
        <f t="shared" ref="AP141:AP204" si="1207">AG141-AO141</f>
        <v>0</v>
      </c>
      <c r="AS141" s="344" t="s">
        <v>496</v>
      </c>
      <c r="AT141" s="345" t="s">
        <v>497</v>
      </c>
      <c r="AU141" s="346" t="s">
        <v>168</v>
      </c>
      <c r="AV141" s="347">
        <v>100</v>
      </c>
      <c r="AW141" s="308">
        <v>8500</v>
      </c>
      <c r="AX141" s="309">
        <f t="shared" si="1092"/>
        <v>850000</v>
      </c>
      <c r="AY141" s="264">
        <f t="shared" ref="AY141:AY204" si="1208">IF(EXACT(C141,AS141),1,0)</f>
        <v>1</v>
      </c>
      <c r="AZ141" s="264">
        <f t="shared" ref="AZ141:AZ204" si="1209">IF(EXACT(D141,AT141),1,0)</f>
        <v>1</v>
      </c>
      <c r="BA141" s="264">
        <f t="shared" ref="BA141:BA204" si="1210">IF(EXACT(E141,AU141),1,0)</f>
        <v>1</v>
      </c>
      <c r="BB141" s="264">
        <f t="shared" ref="BB141:BB204" si="1211">IF(EXACT(F141,AV141),1,0)</f>
        <v>1</v>
      </c>
      <c r="BC141" s="264">
        <f t="shared" si="1163"/>
        <v>1</v>
      </c>
      <c r="BD141" s="264">
        <f t="shared" si="1164"/>
        <v>1</v>
      </c>
      <c r="BE141" s="264">
        <f t="shared" ref="BE141:BE204" si="1212">PRODUCT(AY141:BD141)</f>
        <v>1</v>
      </c>
      <c r="BF141" s="257">
        <f t="shared" ref="BF141:BF204" si="1213">ROUND(AX141,0)</f>
        <v>850000</v>
      </c>
      <c r="BG141" s="258">
        <f t="shared" ref="BG141:BG204" si="1214">AX141-BF141</f>
        <v>0</v>
      </c>
      <c r="BJ141" s="344" t="s">
        <v>496</v>
      </c>
      <c r="BK141" s="345" t="s">
        <v>497</v>
      </c>
      <c r="BL141" s="346" t="s">
        <v>168</v>
      </c>
      <c r="BM141" s="347">
        <v>100</v>
      </c>
      <c r="BN141" s="308">
        <v>12373</v>
      </c>
      <c r="BO141" s="309">
        <f t="shared" si="1095"/>
        <v>1237300</v>
      </c>
      <c r="BP141" s="264">
        <f t="shared" ref="BP141:BP204" si="1215">IF(EXACT(C141,BJ141),1,0)</f>
        <v>1</v>
      </c>
      <c r="BQ141" s="264">
        <f t="shared" ref="BQ141:BQ204" si="1216">IF(EXACT(D141,BK141),1,0)</f>
        <v>1</v>
      </c>
      <c r="BR141" s="264">
        <f t="shared" ref="BR141:BR204" si="1217">IF(EXACT(E141,BL141),1,0)</f>
        <v>1</v>
      </c>
      <c r="BS141" s="264">
        <f t="shared" ref="BS141:BS204" si="1218">IF(EXACT(F141,BM141),1,0)</f>
        <v>1</v>
      </c>
      <c r="BT141" s="264">
        <f t="shared" si="1165"/>
        <v>1</v>
      </c>
      <c r="BU141" s="264">
        <f t="shared" si="1166"/>
        <v>1</v>
      </c>
      <c r="BV141" s="264">
        <f t="shared" si="1167"/>
        <v>1</v>
      </c>
      <c r="BW141" s="257">
        <f t="shared" ref="BW141:BW204" si="1219">ROUND(BO141,0)</f>
        <v>1237300</v>
      </c>
      <c r="BX141" s="258">
        <f t="shared" ref="BX141:BX204" si="1220">BO141-BW141</f>
        <v>0</v>
      </c>
      <c r="CA141" s="344" t="s">
        <v>496</v>
      </c>
      <c r="CB141" s="345" t="s">
        <v>497</v>
      </c>
      <c r="CC141" s="346" t="s">
        <v>168</v>
      </c>
      <c r="CD141" s="347">
        <v>100</v>
      </c>
      <c r="CE141" s="308">
        <v>7742</v>
      </c>
      <c r="CF141" s="309">
        <f t="shared" si="1099"/>
        <v>774200</v>
      </c>
      <c r="CG141" s="264">
        <f t="shared" ref="CG141:CG204" si="1221">IF(EXACT(C141,CA141),1,0)</f>
        <v>1</v>
      </c>
      <c r="CH141" s="264">
        <f t="shared" ref="CH141:CH204" si="1222">IF(EXACT(D141,CB141),1,0)</f>
        <v>1</v>
      </c>
      <c r="CI141" s="264">
        <f t="shared" ref="CI141:CI204" si="1223">IF(EXACT(E141,CC141),1,0)</f>
        <v>1</v>
      </c>
      <c r="CJ141" s="264">
        <f t="shared" ref="CJ141:CJ204" si="1224">IF(EXACT(F141,CD141),1,0)</f>
        <v>1</v>
      </c>
      <c r="CK141" s="264">
        <f t="shared" si="1168"/>
        <v>1</v>
      </c>
      <c r="CL141" s="264">
        <f t="shared" si="1169"/>
        <v>1</v>
      </c>
      <c r="CM141" s="264">
        <f t="shared" si="1170"/>
        <v>1</v>
      </c>
      <c r="CN141" s="257">
        <f t="shared" ref="CN141:CN204" si="1225">ROUND(CF141,0)</f>
        <v>774200</v>
      </c>
      <c r="CO141" s="258">
        <f t="shared" ref="CO141:CO204" si="1226">CF141-CN141</f>
        <v>0</v>
      </c>
      <c r="CR141" s="344" t="s">
        <v>496</v>
      </c>
      <c r="CS141" s="345" t="s">
        <v>497</v>
      </c>
      <c r="CT141" s="346" t="s">
        <v>168</v>
      </c>
      <c r="CU141" s="347">
        <v>100</v>
      </c>
      <c r="CV141" s="308">
        <v>11200</v>
      </c>
      <c r="CW141" s="309">
        <f t="shared" si="1103"/>
        <v>1120000</v>
      </c>
      <c r="CX141" s="264">
        <f t="shared" ref="CX141:CX204" si="1227">IF(EXACT(C141,CR141),1,0)</f>
        <v>1</v>
      </c>
      <c r="CY141" s="264">
        <f t="shared" ref="CY141:CY204" si="1228">IF(EXACT(D141,CS141),1,0)</f>
        <v>1</v>
      </c>
      <c r="CZ141" s="264">
        <f t="shared" ref="CZ141:CZ204" si="1229">IF(EXACT(E141,CT141),1,0)</f>
        <v>1</v>
      </c>
      <c r="DA141" s="264">
        <f t="shared" ref="DA141:DA204" si="1230">IF(EXACT(F141,CU141),1,0)</f>
        <v>1</v>
      </c>
      <c r="DB141" s="264">
        <f t="shared" si="1171"/>
        <v>1</v>
      </c>
      <c r="DC141" s="264">
        <f t="shared" si="1172"/>
        <v>1</v>
      </c>
      <c r="DD141" s="264">
        <f t="shared" si="1173"/>
        <v>1</v>
      </c>
      <c r="DE141" s="257">
        <f t="shared" ref="DE141:DE204" si="1231">ROUND(CW141,0)</f>
        <v>1120000</v>
      </c>
      <c r="DF141" s="258">
        <f t="shared" ref="DF141:DF204" si="1232">CW141-DE141</f>
        <v>0</v>
      </c>
      <c r="DI141" s="344" t="s">
        <v>496</v>
      </c>
      <c r="DJ141" s="345" t="s">
        <v>497</v>
      </c>
      <c r="DK141" s="346" t="s">
        <v>168</v>
      </c>
      <c r="DL141" s="347">
        <v>100</v>
      </c>
      <c r="DM141" s="313">
        <v>11500</v>
      </c>
      <c r="DN141" s="309">
        <f t="shared" si="1107"/>
        <v>1150000</v>
      </c>
      <c r="DO141" s="264">
        <f t="shared" ref="DO141:DO204" si="1233">IF(EXACT(C141,DI141),1,0)</f>
        <v>1</v>
      </c>
      <c r="DP141" s="264">
        <f t="shared" ref="DP141:DP204" si="1234">IF(EXACT(D141,DJ141),1,0)</f>
        <v>1</v>
      </c>
      <c r="DQ141" s="264">
        <f t="shared" ref="DQ141:DQ204" si="1235">IF(EXACT(E141,DK141),1,0)</f>
        <v>1</v>
      </c>
      <c r="DR141" s="264">
        <f t="shared" ref="DR141:DR204" si="1236">IF(EXACT(F141,DL141),1,0)</f>
        <v>1</v>
      </c>
      <c r="DS141" s="264">
        <f t="shared" si="1174"/>
        <v>1</v>
      </c>
      <c r="DT141" s="264">
        <f t="shared" si="1175"/>
        <v>1</v>
      </c>
      <c r="DU141" s="264">
        <f t="shared" si="1176"/>
        <v>1</v>
      </c>
      <c r="DV141" s="257">
        <f t="shared" ref="DV141:DV204" si="1237">ROUND(DN141,0)</f>
        <v>1150000</v>
      </c>
      <c r="DW141" s="258">
        <f t="shared" ref="DW141:DW204" si="1238">DN141-DV141</f>
        <v>0</v>
      </c>
      <c r="DZ141" s="344" t="s">
        <v>496</v>
      </c>
      <c r="EA141" s="345" t="s">
        <v>497</v>
      </c>
      <c r="EB141" s="346" t="s">
        <v>168</v>
      </c>
      <c r="EC141" s="347">
        <v>100</v>
      </c>
      <c r="ED141" s="308">
        <v>15000</v>
      </c>
      <c r="EE141" s="309">
        <f t="shared" si="1111"/>
        <v>1500000</v>
      </c>
      <c r="EF141" s="264">
        <f t="shared" ref="EF141:EF204" si="1239">IF(EXACT(C141,DZ141),1,0)</f>
        <v>1</v>
      </c>
      <c r="EG141" s="264">
        <f t="shared" ref="EG141:EG204" si="1240">IF(EXACT(D141,EA141),1,0)</f>
        <v>1</v>
      </c>
      <c r="EH141" s="264">
        <f t="shared" ref="EH141:EH204" si="1241">IF(EXACT(E141,EB141),1,0)</f>
        <v>1</v>
      </c>
      <c r="EI141" s="264">
        <f t="shared" ref="EI141:EI204" si="1242">IF(EXACT(F141,EC141),1,0)</f>
        <v>1</v>
      </c>
      <c r="EJ141" s="264">
        <f t="shared" si="1177"/>
        <v>1</v>
      </c>
      <c r="EK141" s="264">
        <f t="shared" si="1178"/>
        <v>1</v>
      </c>
      <c r="EL141" s="264">
        <f t="shared" si="1179"/>
        <v>1</v>
      </c>
      <c r="EM141" s="257">
        <f t="shared" ref="EM141:EM204" si="1243">ROUND(EE141,0)</f>
        <v>1500000</v>
      </c>
      <c r="EN141" s="258">
        <f t="shared" ref="EN141:EN204" si="1244">EE141-EM141</f>
        <v>0</v>
      </c>
      <c r="EQ141" s="344" t="s">
        <v>496</v>
      </c>
      <c r="ER141" s="345" t="s">
        <v>497</v>
      </c>
      <c r="ES141" s="346" t="s">
        <v>168</v>
      </c>
      <c r="ET141" s="347">
        <v>100</v>
      </c>
      <c r="EU141" s="308">
        <v>11800</v>
      </c>
      <c r="EV141" s="309">
        <f t="shared" si="1115"/>
        <v>1180000</v>
      </c>
      <c r="EW141" s="264">
        <f t="shared" ref="EW141:EW204" si="1245">IF(EXACT(C141,EQ141),1,0)</f>
        <v>1</v>
      </c>
      <c r="EX141" s="264">
        <f t="shared" ref="EX141:EX204" si="1246">IF(EXACT(D141,ER141),1,0)</f>
        <v>1</v>
      </c>
      <c r="EY141" s="264">
        <f t="shared" ref="EY141:EY204" si="1247">IF(EXACT(E141,ES141),1,0)</f>
        <v>1</v>
      </c>
      <c r="EZ141" s="264">
        <f t="shared" ref="EZ141:EZ204" si="1248">IF(EXACT(F141,ET141),1,0)</f>
        <v>1</v>
      </c>
      <c r="FA141" s="264">
        <f t="shared" si="1180"/>
        <v>1</v>
      </c>
      <c r="FB141" s="264">
        <f t="shared" si="1181"/>
        <v>1</v>
      </c>
      <c r="FC141" s="264">
        <f t="shared" si="1182"/>
        <v>1</v>
      </c>
      <c r="FD141" s="257">
        <f t="shared" ref="FD141:FD204" si="1249">ROUND(EV141,0)</f>
        <v>1180000</v>
      </c>
      <c r="FE141" s="258">
        <f t="shared" ref="FE141:FE204" si="1250">EV141-FD141</f>
        <v>0</v>
      </c>
      <c r="FH141" s="344" t="s">
        <v>496</v>
      </c>
      <c r="FI141" s="345" t="s">
        <v>497</v>
      </c>
      <c r="FJ141" s="346" t="s">
        <v>168</v>
      </c>
      <c r="FK141" s="347">
        <v>100</v>
      </c>
      <c r="FL141" s="308">
        <v>12000</v>
      </c>
      <c r="FM141" s="309">
        <f t="shared" si="1119"/>
        <v>1200000</v>
      </c>
      <c r="FN141" s="264">
        <f t="shared" ref="FN141:FN204" si="1251">IF(EXACT(C141,FH141),1,0)</f>
        <v>1</v>
      </c>
      <c r="FO141" s="264">
        <f t="shared" ref="FO141:FO204" si="1252">IF(EXACT(D141,FI141),1,0)</f>
        <v>1</v>
      </c>
      <c r="FP141" s="264">
        <f t="shared" ref="FP141:FP204" si="1253">IF(EXACT(E141,FJ141),1,0)</f>
        <v>1</v>
      </c>
      <c r="FQ141" s="264">
        <f t="shared" ref="FQ141:FQ204" si="1254">IF(EXACT(F141,FK141),1,0)</f>
        <v>1</v>
      </c>
      <c r="FR141" s="264">
        <f t="shared" si="1183"/>
        <v>1</v>
      </c>
      <c r="FS141" s="264">
        <f t="shared" si="1184"/>
        <v>1</v>
      </c>
      <c r="FT141" s="264">
        <f t="shared" si="1185"/>
        <v>1</v>
      </c>
      <c r="FU141" s="257">
        <f t="shared" ref="FU141:FU204" si="1255">ROUND(FM141,0)</f>
        <v>1200000</v>
      </c>
      <c r="FV141" s="258">
        <f t="shared" ref="FV141:FV204" si="1256">FM141-FU141</f>
        <v>0</v>
      </c>
      <c r="FY141" s="344" t="s">
        <v>496</v>
      </c>
      <c r="FZ141" s="345" t="s">
        <v>497</v>
      </c>
      <c r="GA141" s="346" t="s">
        <v>168</v>
      </c>
      <c r="GB141" s="347">
        <v>100</v>
      </c>
      <c r="GC141" s="308">
        <v>9870</v>
      </c>
      <c r="GD141" s="309">
        <f t="shared" si="1123"/>
        <v>987000</v>
      </c>
      <c r="GE141" s="264">
        <f t="shared" ref="GE141:GE204" si="1257">IF(EXACT(C141,FY141),1,0)</f>
        <v>1</v>
      </c>
      <c r="GF141" s="264">
        <f t="shared" ref="GF141:GF204" si="1258">IF(EXACT(D141,FZ141),1,0)</f>
        <v>1</v>
      </c>
      <c r="GG141" s="264">
        <f t="shared" ref="GG141:GG204" si="1259">IF(EXACT(E141,GA141),1,0)</f>
        <v>1</v>
      </c>
      <c r="GH141" s="264">
        <f t="shared" ref="GH141:GH204" si="1260">IF(EXACT(F141,GB141),1,0)</f>
        <v>1</v>
      </c>
      <c r="GI141" s="264">
        <f t="shared" si="1186"/>
        <v>1</v>
      </c>
      <c r="GJ141" s="264">
        <f t="shared" si="1187"/>
        <v>1</v>
      </c>
      <c r="GK141" s="264">
        <f t="shared" si="1188"/>
        <v>1</v>
      </c>
      <c r="GL141" s="257">
        <f t="shared" ref="GL141:GL204" si="1261">ROUND(GD141,0)</f>
        <v>987000</v>
      </c>
      <c r="GM141" s="258">
        <f t="shared" ref="GM141:GM204" si="1262">GD141-GL141</f>
        <v>0</v>
      </c>
      <c r="GP141" s="344" t="s">
        <v>496</v>
      </c>
      <c r="GQ141" s="345" t="s">
        <v>497</v>
      </c>
      <c r="GR141" s="346" t="s">
        <v>168</v>
      </c>
      <c r="GS141" s="347">
        <v>100</v>
      </c>
      <c r="GT141" s="308">
        <v>11700</v>
      </c>
      <c r="GU141" s="309">
        <f t="shared" si="1127"/>
        <v>1170000</v>
      </c>
      <c r="GV141" s="264">
        <f t="shared" ref="GV141:GV204" si="1263">IF(EXACT(C141,GP141),1,0)</f>
        <v>1</v>
      </c>
      <c r="GW141" s="264">
        <f t="shared" ref="GW141:GW204" si="1264">IF(EXACT(D141,GQ141),1,0)</f>
        <v>1</v>
      </c>
      <c r="GX141" s="264">
        <f t="shared" ref="GX141:GX204" si="1265">IF(EXACT(E141,GR141),1,0)</f>
        <v>1</v>
      </c>
      <c r="GY141" s="264">
        <f t="shared" ref="GY141:GY204" si="1266">IF(EXACT(F141,GS141),1,0)</f>
        <v>1</v>
      </c>
      <c r="GZ141" s="264">
        <f t="shared" si="1189"/>
        <v>1</v>
      </c>
      <c r="HA141" s="264">
        <f t="shared" si="1190"/>
        <v>1</v>
      </c>
      <c r="HB141" s="264">
        <f t="shared" si="1191"/>
        <v>1</v>
      </c>
      <c r="HC141" s="257">
        <f t="shared" ref="HC141:HC204" si="1267">ROUND(GU141,0)</f>
        <v>1170000</v>
      </c>
      <c r="HD141" s="258">
        <f t="shared" ref="HD141:HD204" si="1268">GU141-HC141</f>
        <v>0</v>
      </c>
      <c r="HG141" s="344" t="s">
        <v>496</v>
      </c>
      <c r="HH141" s="345" t="s">
        <v>497</v>
      </c>
      <c r="HI141" s="346" t="s">
        <v>168</v>
      </c>
      <c r="HJ141" s="347">
        <v>100</v>
      </c>
      <c r="HK141" s="308">
        <v>14982</v>
      </c>
      <c r="HL141" s="309">
        <f t="shared" si="1131"/>
        <v>1498200</v>
      </c>
      <c r="HM141" s="264">
        <f t="shared" ref="HM141:HM204" si="1269">IF(EXACT(C141,HG141),1,0)</f>
        <v>1</v>
      </c>
      <c r="HN141" s="264">
        <f t="shared" ref="HN141:HN204" si="1270">IF(EXACT(D141,HH141),1,0)</f>
        <v>1</v>
      </c>
      <c r="HO141" s="264">
        <f t="shared" ref="HO141:HO204" si="1271">IF(EXACT(E141,HI141),1,0)</f>
        <v>1</v>
      </c>
      <c r="HP141" s="264">
        <f t="shared" ref="HP141:HP204" si="1272">IF(EXACT(F141,HJ141),1,0)</f>
        <v>1</v>
      </c>
      <c r="HQ141" s="264">
        <f t="shared" si="1192"/>
        <v>1</v>
      </c>
      <c r="HR141" s="264">
        <f t="shared" si="1193"/>
        <v>1</v>
      </c>
      <c r="HS141" s="264">
        <f t="shared" si="1194"/>
        <v>1</v>
      </c>
      <c r="HT141" s="257">
        <f t="shared" ref="HT141:HT204" si="1273">ROUND(HL141,0)</f>
        <v>1498200</v>
      </c>
      <c r="HU141" s="258">
        <f t="shared" ref="HU141:HU204" si="1274">HL141-HT141</f>
        <v>0</v>
      </c>
    </row>
    <row r="142" spans="3:229" ht="72.75" customHeight="1" outlineLevel="2" thickBot="1">
      <c r="C142" s="344" t="s">
        <v>498</v>
      </c>
      <c r="D142" s="345" t="s">
        <v>499</v>
      </c>
      <c r="E142" s="346" t="s">
        <v>168</v>
      </c>
      <c r="F142" s="347">
        <v>40</v>
      </c>
      <c r="G142" s="308">
        <v>0</v>
      </c>
      <c r="H142" s="309">
        <f t="shared" si="1087"/>
        <v>0</v>
      </c>
      <c r="K142" s="344" t="s">
        <v>498</v>
      </c>
      <c r="L142" s="345" t="s">
        <v>499</v>
      </c>
      <c r="M142" s="346" t="s">
        <v>168</v>
      </c>
      <c r="N142" s="347">
        <v>40</v>
      </c>
      <c r="O142" s="308">
        <v>56400</v>
      </c>
      <c r="P142" s="310">
        <f t="shared" si="1088"/>
        <v>2256000</v>
      </c>
      <c r="Q142" s="180">
        <f t="shared" si="1195"/>
        <v>1</v>
      </c>
      <c r="R142" s="180">
        <f t="shared" si="1196"/>
        <v>1</v>
      </c>
      <c r="S142" s="180">
        <f t="shared" si="1197"/>
        <v>1</v>
      </c>
      <c r="T142" s="180">
        <f t="shared" si="1197"/>
        <v>1</v>
      </c>
      <c r="U142" s="264">
        <f t="shared" si="1198"/>
        <v>1</v>
      </c>
      <c r="V142" s="264">
        <f t="shared" ref="V142:V205" si="1275">IF(P142&lt;=0,0,1)</f>
        <v>1</v>
      </c>
      <c r="W142" s="264">
        <f t="shared" si="1199"/>
        <v>1</v>
      </c>
      <c r="X142" s="257">
        <f t="shared" si="1200"/>
        <v>2256000</v>
      </c>
      <c r="Y142" s="258">
        <f t="shared" si="1201"/>
        <v>0</v>
      </c>
      <c r="AB142" s="344" t="s">
        <v>498</v>
      </c>
      <c r="AC142" s="345" t="s">
        <v>499</v>
      </c>
      <c r="AD142" s="346" t="s">
        <v>168</v>
      </c>
      <c r="AE142" s="347">
        <v>40</v>
      </c>
      <c r="AF142" s="308">
        <v>40000</v>
      </c>
      <c r="AG142" s="309">
        <f t="shared" si="1089"/>
        <v>1600000</v>
      </c>
      <c r="AH142" s="264">
        <f t="shared" si="1202"/>
        <v>1</v>
      </c>
      <c r="AI142" s="264">
        <f t="shared" si="1203"/>
        <v>1</v>
      </c>
      <c r="AJ142" s="264">
        <f t="shared" si="1204"/>
        <v>1</v>
      </c>
      <c r="AK142" s="264">
        <f t="shared" si="1205"/>
        <v>1</v>
      </c>
      <c r="AL142" s="264">
        <f t="shared" si="1161"/>
        <v>1</v>
      </c>
      <c r="AM142" s="264">
        <f t="shared" si="1162"/>
        <v>1</v>
      </c>
      <c r="AN142" s="264">
        <f t="shared" si="613"/>
        <v>1</v>
      </c>
      <c r="AO142" s="257">
        <f t="shared" si="1206"/>
        <v>1600000</v>
      </c>
      <c r="AP142" s="258">
        <f t="shared" si="1207"/>
        <v>0</v>
      </c>
      <c r="AS142" s="344" t="s">
        <v>498</v>
      </c>
      <c r="AT142" s="345" t="s">
        <v>499</v>
      </c>
      <c r="AU142" s="346" t="s">
        <v>168</v>
      </c>
      <c r="AV142" s="347">
        <v>40</v>
      </c>
      <c r="AW142" s="308">
        <v>65000</v>
      </c>
      <c r="AX142" s="309">
        <f t="shared" si="1092"/>
        <v>2600000</v>
      </c>
      <c r="AY142" s="264">
        <f t="shared" si="1208"/>
        <v>1</v>
      </c>
      <c r="AZ142" s="264">
        <f t="shared" si="1209"/>
        <v>1</v>
      </c>
      <c r="BA142" s="264">
        <f t="shared" si="1210"/>
        <v>1</v>
      </c>
      <c r="BB142" s="264">
        <f t="shared" si="1211"/>
        <v>1</v>
      </c>
      <c r="BC142" s="264">
        <f t="shared" si="1163"/>
        <v>1</v>
      </c>
      <c r="BD142" s="264">
        <f t="shared" si="1164"/>
        <v>1</v>
      </c>
      <c r="BE142" s="264">
        <f t="shared" si="1212"/>
        <v>1</v>
      </c>
      <c r="BF142" s="257">
        <f t="shared" si="1213"/>
        <v>2600000</v>
      </c>
      <c r="BG142" s="258">
        <f t="shared" si="1214"/>
        <v>0</v>
      </c>
      <c r="BJ142" s="344" t="s">
        <v>498</v>
      </c>
      <c r="BK142" s="345" t="s">
        <v>499</v>
      </c>
      <c r="BL142" s="346" t="s">
        <v>168</v>
      </c>
      <c r="BM142" s="347">
        <v>40</v>
      </c>
      <c r="BN142" s="308">
        <v>56201</v>
      </c>
      <c r="BO142" s="309">
        <f t="shared" si="1095"/>
        <v>2248040</v>
      </c>
      <c r="BP142" s="264">
        <f t="shared" si="1215"/>
        <v>1</v>
      </c>
      <c r="BQ142" s="264">
        <f t="shared" si="1216"/>
        <v>1</v>
      </c>
      <c r="BR142" s="264">
        <f t="shared" si="1217"/>
        <v>1</v>
      </c>
      <c r="BS142" s="264">
        <f t="shared" si="1218"/>
        <v>1</v>
      </c>
      <c r="BT142" s="264">
        <f t="shared" si="1165"/>
        <v>1</v>
      </c>
      <c r="BU142" s="264">
        <f t="shared" si="1166"/>
        <v>1</v>
      </c>
      <c r="BV142" s="264">
        <f t="shared" si="1167"/>
        <v>1</v>
      </c>
      <c r="BW142" s="257">
        <f t="shared" si="1219"/>
        <v>2248040</v>
      </c>
      <c r="BX142" s="258">
        <f t="shared" si="1220"/>
        <v>0</v>
      </c>
      <c r="CA142" s="344" t="s">
        <v>498</v>
      </c>
      <c r="CB142" s="345" t="s">
        <v>499</v>
      </c>
      <c r="CC142" s="346" t="s">
        <v>168</v>
      </c>
      <c r="CD142" s="347">
        <v>40</v>
      </c>
      <c r="CE142" s="308">
        <v>12245</v>
      </c>
      <c r="CF142" s="309">
        <f t="shared" si="1099"/>
        <v>489800</v>
      </c>
      <c r="CG142" s="264">
        <f t="shared" si="1221"/>
        <v>1</v>
      </c>
      <c r="CH142" s="264">
        <f t="shared" si="1222"/>
        <v>1</v>
      </c>
      <c r="CI142" s="264">
        <f t="shared" si="1223"/>
        <v>1</v>
      </c>
      <c r="CJ142" s="264">
        <f t="shared" si="1224"/>
        <v>1</v>
      </c>
      <c r="CK142" s="264">
        <f t="shared" si="1168"/>
        <v>1</v>
      </c>
      <c r="CL142" s="264">
        <f t="shared" si="1169"/>
        <v>1</v>
      </c>
      <c r="CM142" s="264">
        <f t="shared" si="1170"/>
        <v>1</v>
      </c>
      <c r="CN142" s="257">
        <f t="shared" si="1225"/>
        <v>489800</v>
      </c>
      <c r="CO142" s="258">
        <f t="shared" si="1226"/>
        <v>0</v>
      </c>
      <c r="CR142" s="344" t="s">
        <v>498</v>
      </c>
      <c r="CS142" s="345" t="s">
        <v>499</v>
      </c>
      <c r="CT142" s="346" t="s">
        <v>168</v>
      </c>
      <c r="CU142" s="347">
        <v>40</v>
      </c>
      <c r="CV142" s="308">
        <v>21000</v>
      </c>
      <c r="CW142" s="309">
        <f t="shared" si="1103"/>
        <v>840000</v>
      </c>
      <c r="CX142" s="264">
        <f t="shared" si="1227"/>
        <v>1</v>
      </c>
      <c r="CY142" s="264">
        <f t="shared" si="1228"/>
        <v>1</v>
      </c>
      <c r="CZ142" s="264">
        <f t="shared" si="1229"/>
        <v>1</v>
      </c>
      <c r="DA142" s="264">
        <f t="shared" si="1230"/>
        <v>1</v>
      </c>
      <c r="DB142" s="264">
        <f t="shared" si="1171"/>
        <v>1</v>
      </c>
      <c r="DC142" s="264">
        <f t="shared" si="1172"/>
        <v>1</v>
      </c>
      <c r="DD142" s="264">
        <f t="shared" si="1173"/>
        <v>1</v>
      </c>
      <c r="DE142" s="257">
        <f t="shared" si="1231"/>
        <v>840000</v>
      </c>
      <c r="DF142" s="258">
        <f t="shared" si="1232"/>
        <v>0</v>
      </c>
      <c r="DI142" s="344" t="s">
        <v>498</v>
      </c>
      <c r="DJ142" s="345" t="s">
        <v>499</v>
      </c>
      <c r="DK142" s="346" t="s">
        <v>168</v>
      </c>
      <c r="DL142" s="347">
        <v>40</v>
      </c>
      <c r="DM142" s="313">
        <v>43000</v>
      </c>
      <c r="DN142" s="309">
        <f t="shared" si="1107"/>
        <v>1720000</v>
      </c>
      <c r="DO142" s="264">
        <f t="shared" si="1233"/>
        <v>1</v>
      </c>
      <c r="DP142" s="264">
        <f t="shared" si="1234"/>
        <v>1</v>
      </c>
      <c r="DQ142" s="264">
        <f t="shared" si="1235"/>
        <v>1</v>
      </c>
      <c r="DR142" s="264">
        <f t="shared" si="1236"/>
        <v>1</v>
      </c>
      <c r="DS142" s="264">
        <f t="shared" si="1174"/>
        <v>1</v>
      </c>
      <c r="DT142" s="264">
        <f t="shared" si="1175"/>
        <v>1</v>
      </c>
      <c r="DU142" s="264">
        <f t="shared" si="1176"/>
        <v>1</v>
      </c>
      <c r="DV142" s="257">
        <f t="shared" si="1237"/>
        <v>1720000</v>
      </c>
      <c r="DW142" s="258">
        <f t="shared" si="1238"/>
        <v>0</v>
      </c>
      <c r="DZ142" s="344" t="s">
        <v>498</v>
      </c>
      <c r="EA142" s="345" t="s">
        <v>499</v>
      </c>
      <c r="EB142" s="346" t="s">
        <v>168</v>
      </c>
      <c r="EC142" s="347">
        <v>40</v>
      </c>
      <c r="ED142" s="308">
        <v>50000</v>
      </c>
      <c r="EE142" s="309">
        <f t="shared" si="1111"/>
        <v>2000000</v>
      </c>
      <c r="EF142" s="264">
        <f t="shared" si="1239"/>
        <v>1</v>
      </c>
      <c r="EG142" s="264">
        <f t="shared" si="1240"/>
        <v>1</v>
      </c>
      <c r="EH142" s="264">
        <f t="shared" si="1241"/>
        <v>1</v>
      </c>
      <c r="EI142" s="264">
        <f t="shared" si="1242"/>
        <v>1</v>
      </c>
      <c r="EJ142" s="264">
        <f t="shared" si="1177"/>
        <v>1</v>
      </c>
      <c r="EK142" s="264">
        <f t="shared" si="1178"/>
        <v>1</v>
      </c>
      <c r="EL142" s="264">
        <f t="shared" si="1179"/>
        <v>1</v>
      </c>
      <c r="EM142" s="257">
        <f t="shared" si="1243"/>
        <v>2000000</v>
      </c>
      <c r="EN142" s="258">
        <f t="shared" si="1244"/>
        <v>0</v>
      </c>
      <c r="EQ142" s="344" t="s">
        <v>498</v>
      </c>
      <c r="ER142" s="345" t="s">
        <v>499</v>
      </c>
      <c r="ES142" s="346" t="s">
        <v>168</v>
      </c>
      <c r="ET142" s="347">
        <v>40</v>
      </c>
      <c r="EU142" s="308">
        <v>28000</v>
      </c>
      <c r="EV142" s="309">
        <f t="shared" si="1115"/>
        <v>1120000</v>
      </c>
      <c r="EW142" s="264">
        <f t="shared" si="1245"/>
        <v>1</v>
      </c>
      <c r="EX142" s="264">
        <f t="shared" si="1246"/>
        <v>1</v>
      </c>
      <c r="EY142" s="264">
        <f t="shared" si="1247"/>
        <v>1</v>
      </c>
      <c r="EZ142" s="264">
        <f t="shared" si="1248"/>
        <v>1</v>
      </c>
      <c r="FA142" s="264">
        <f t="shared" si="1180"/>
        <v>1</v>
      </c>
      <c r="FB142" s="264">
        <f t="shared" si="1181"/>
        <v>1</v>
      </c>
      <c r="FC142" s="264">
        <f t="shared" si="1182"/>
        <v>1</v>
      </c>
      <c r="FD142" s="257">
        <f t="shared" si="1249"/>
        <v>1120000</v>
      </c>
      <c r="FE142" s="258">
        <f t="shared" si="1250"/>
        <v>0</v>
      </c>
      <c r="FH142" s="344" t="s">
        <v>498</v>
      </c>
      <c r="FI142" s="345" t="s">
        <v>499</v>
      </c>
      <c r="FJ142" s="346" t="s">
        <v>168</v>
      </c>
      <c r="FK142" s="347">
        <v>40</v>
      </c>
      <c r="FL142" s="308">
        <v>30000</v>
      </c>
      <c r="FM142" s="309">
        <f t="shared" si="1119"/>
        <v>1200000</v>
      </c>
      <c r="FN142" s="264">
        <f t="shared" si="1251"/>
        <v>1</v>
      </c>
      <c r="FO142" s="264">
        <f t="shared" si="1252"/>
        <v>1</v>
      </c>
      <c r="FP142" s="264">
        <f t="shared" si="1253"/>
        <v>1</v>
      </c>
      <c r="FQ142" s="264">
        <f t="shared" si="1254"/>
        <v>1</v>
      </c>
      <c r="FR142" s="264">
        <f t="shared" si="1183"/>
        <v>1</v>
      </c>
      <c r="FS142" s="264">
        <f t="shared" si="1184"/>
        <v>1</v>
      </c>
      <c r="FT142" s="264">
        <f t="shared" si="1185"/>
        <v>1</v>
      </c>
      <c r="FU142" s="257">
        <f t="shared" si="1255"/>
        <v>1200000</v>
      </c>
      <c r="FV142" s="258">
        <f t="shared" si="1256"/>
        <v>0</v>
      </c>
      <c r="FY142" s="344" t="s">
        <v>498</v>
      </c>
      <c r="FZ142" s="345" t="s">
        <v>499</v>
      </c>
      <c r="GA142" s="346" t="s">
        <v>168</v>
      </c>
      <c r="GB142" s="347">
        <v>40</v>
      </c>
      <c r="GC142" s="308">
        <v>28790</v>
      </c>
      <c r="GD142" s="309">
        <f t="shared" si="1123"/>
        <v>1151600</v>
      </c>
      <c r="GE142" s="264">
        <f t="shared" si="1257"/>
        <v>1</v>
      </c>
      <c r="GF142" s="264">
        <f t="shared" si="1258"/>
        <v>1</v>
      </c>
      <c r="GG142" s="264">
        <f t="shared" si="1259"/>
        <v>1</v>
      </c>
      <c r="GH142" s="264">
        <f t="shared" si="1260"/>
        <v>1</v>
      </c>
      <c r="GI142" s="264">
        <f t="shared" si="1186"/>
        <v>1</v>
      </c>
      <c r="GJ142" s="264">
        <f t="shared" si="1187"/>
        <v>1</v>
      </c>
      <c r="GK142" s="264">
        <f t="shared" si="1188"/>
        <v>1</v>
      </c>
      <c r="GL142" s="257">
        <f t="shared" si="1261"/>
        <v>1151600</v>
      </c>
      <c r="GM142" s="258">
        <f t="shared" si="1262"/>
        <v>0</v>
      </c>
      <c r="GP142" s="344" t="s">
        <v>498</v>
      </c>
      <c r="GQ142" s="345" t="s">
        <v>499</v>
      </c>
      <c r="GR142" s="346" t="s">
        <v>168</v>
      </c>
      <c r="GS142" s="347">
        <v>40</v>
      </c>
      <c r="GT142" s="308">
        <v>29500</v>
      </c>
      <c r="GU142" s="309">
        <f t="shared" si="1127"/>
        <v>1180000</v>
      </c>
      <c r="GV142" s="264">
        <f t="shared" si="1263"/>
        <v>1</v>
      </c>
      <c r="GW142" s="264">
        <f t="shared" si="1264"/>
        <v>1</v>
      </c>
      <c r="GX142" s="264">
        <f t="shared" si="1265"/>
        <v>1</v>
      </c>
      <c r="GY142" s="264">
        <f t="shared" si="1266"/>
        <v>1</v>
      </c>
      <c r="GZ142" s="264">
        <f t="shared" si="1189"/>
        <v>1</v>
      </c>
      <c r="HA142" s="264">
        <f t="shared" si="1190"/>
        <v>1</v>
      </c>
      <c r="HB142" s="264">
        <f t="shared" si="1191"/>
        <v>1</v>
      </c>
      <c r="HC142" s="257">
        <f t="shared" si="1267"/>
        <v>1180000</v>
      </c>
      <c r="HD142" s="258">
        <f t="shared" si="1268"/>
        <v>0</v>
      </c>
      <c r="HG142" s="344" t="s">
        <v>498</v>
      </c>
      <c r="HH142" s="345" t="s">
        <v>499</v>
      </c>
      <c r="HI142" s="346" t="s">
        <v>168</v>
      </c>
      <c r="HJ142" s="347">
        <v>40</v>
      </c>
      <c r="HK142" s="308">
        <v>17850</v>
      </c>
      <c r="HL142" s="309">
        <f t="shared" si="1131"/>
        <v>714000</v>
      </c>
      <c r="HM142" s="264">
        <f t="shared" si="1269"/>
        <v>1</v>
      </c>
      <c r="HN142" s="264">
        <f t="shared" si="1270"/>
        <v>1</v>
      </c>
      <c r="HO142" s="264">
        <f t="shared" si="1271"/>
        <v>1</v>
      </c>
      <c r="HP142" s="264">
        <f t="shared" si="1272"/>
        <v>1</v>
      </c>
      <c r="HQ142" s="264">
        <f t="shared" si="1192"/>
        <v>1</v>
      </c>
      <c r="HR142" s="264">
        <f t="shared" si="1193"/>
        <v>1</v>
      </c>
      <c r="HS142" s="264">
        <f t="shared" si="1194"/>
        <v>1</v>
      </c>
      <c r="HT142" s="257">
        <f t="shared" si="1273"/>
        <v>714000</v>
      </c>
      <c r="HU142" s="258">
        <f t="shared" si="1274"/>
        <v>0</v>
      </c>
    </row>
    <row r="143" spans="3:229" ht="15.75" outlineLevel="1" thickTop="1">
      <c r="C143" s="320" t="s">
        <v>500</v>
      </c>
      <c r="D143" s="298" t="s">
        <v>189</v>
      </c>
      <c r="E143" s="349"/>
      <c r="F143" s="350"/>
      <c r="G143" s="351"/>
      <c r="H143" s="352"/>
      <c r="K143" s="320" t="s">
        <v>500</v>
      </c>
      <c r="L143" s="298" t="s">
        <v>189</v>
      </c>
      <c r="M143" s="349"/>
      <c r="N143" s="350"/>
      <c r="O143" s="350"/>
      <c r="P143" s="353"/>
      <c r="Q143" s="180">
        <f t="shared" si="1195"/>
        <v>1</v>
      </c>
      <c r="R143" s="180">
        <f t="shared" si="1196"/>
        <v>1</v>
      </c>
      <c r="S143" s="180">
        <f t="shared" si="1197"/>
        <v>1</v>
      </c>
      <c r="T143" s="180">
        <f t="shared" si="1197"/>
        <v>1</v>
      </c>
      <c r="U143" s="180">
        <f t="shared" ref="U143:V143" si="1276">IF(EXACT(G143,O143),1,0)</f>
        <v>1</v>
      </c>
      <c r="V143" s="180">
        <f t="shared" si="1276"/>
        <v>1</v>
      </c>
      <c r="W143" s="264">
        <f t="shared" si="1199"/>
        <v>1</v>
      </c>
      <c r="X143" s="257">
        <f t="shared" si="1200"/>
        <v>0</v>
      </c>
      <c r="Y143" s="258">
        <f t="shared" si="1201"/>
        <v>0</v>
      </c>
      <c r="AB143" s="320" t="s">
        <v>500</v>
      </c>
      <c r="AC143" s="298" t="s">
        <v>189</v>
      </c>
      <c r="AD143" s="349"/>
      <c r="AE143" s="350"/>
      <c r="AF143" s="351"/>
      <c r="AG143" s="352"/>
      <c r="AH143" s="264">
        <f t="shared" si="1202"/>
        <v>1</v>
      </c>
      <c r="AI143" s="264">
        <f t="shared" si="1203"/>
        <v>1</v>
      </c>
      <c r="AJ143" s="264">
        <f t="shared" si="1204"/>
        <v>1</v>
      </c>
      <c r="AK143" s="264">
        <f t="shared" si="1205"/>
        <v>1</v>
      </c>
      <c r="AL143" s="180">
        <f t="shared" ref="AL143" si="1277">IF(EXACT(X143,AF143),1,0)</f>
        <v>0</v>
      </c>
      <c r="AM143" s="180">
        <f t="shared" ref="AM143" si="1278">IF(EXACT(Y143,AG143),1,0)</f>
        <v>0</v>
      </c>
      <c r="AN143" s="264">
        <f>PRODUCT(AH143:AK143)</f>
        <v>1</v>
      </c>
      <c r="AO143" s="257">
        <f t="shared" si="1206"/>
        <v>0</v>
      </c>
      <c r="AP143" s="258">
        <f t="shared" si="1207"/>
        <v>0</v>
      </c>
      <c r="AS143" s="320" t="s">
        <v>500</v>
      </c>
      <c r="AT143" s="298" t="s">
        <v>189</v>
      </c>
      <c r="AU143" s="349"/>
      <c r="AV143" s="350"/>
      <c r="AW143" s="351"/>
      <c r="AX143" s="352"/>
      <c r="AY143" s="264">
        <f t="shared" si="1208"/>
        <v>1</v>
      </c>
      <c r="AZ143" s="264">
        <f t="shared" si="1209"/>
        <v>1</v>
      </c>
      <c r="BA143" s="264">
        <f t="shared" si="1210"/>
        <v>1</v>
      </c>
      <c r="BB143" s="264">
        <f t="shared" si="1211"/>
        <v>1</v>
      </c>
      <c r="BC143" s="180">
        <f t="shared" ref="BC143" si="1279">IF(EXACT(AO143,AW143),1,0)</f>
        <v>0</v>
      </c>
      <c r="BD143" s="180">
        <f t="shared" ref="BD143" si="1280">IF(EXACT(AP143,AX143),1,0)</f>
        <v>0</v>
      </c>
      <c r="BE143" s="264">
        <f>PRODUCT(AY143:BB143)</f>
        <v>1</v>
      </c>
      <c r="BF143" s="257">
        <f t="shared" si="1213"/>
        <v>0</v>
      </c>
      <c r="BG143" s="258">
        <f t="shared" si="1214"/>
        <v>0</v>
      </c>
      <c r="BJ143" s="320" t="s">
        <v>500</v>
      </c>
      <c r="BK143" s="298" t="s">
        <v>189</v>
      </c>
      <c r="BL143" s="349"/>
      <c r="BM143" s="350"/>
      <c r="BN143" s="351"/>
      <c r="BO143" s="352"/>
      <c r="BP143" s="264">
        <f t="shared" si="1215"/>
        <v>1</v>
      </c>
      <c r="BQ143" s="264">
        <f t="shared" si="1216"/>
        <v>1</v>
      </c>
      <c r="BR143" s="264">
        <f t="shared" si="1217"/>
        <v>1</v>
      </c>
      <c r="BS143" s="264">
        <f t="shared" si="1218"/>
        <v>1</v>
      </c>
      <c r="BT143" s="180">
        <f t="shared" ref="BT143" si="1281">IF(EXACT(BF143,BN143),1,0)</f>
        <v>0</v>
      </c>
      <c r="BU143" s="180">
        <f t="shared" ref="BU143" si="1282">IF(EXACT(BG143,BO143),1,0)</f>
        <v>0</v>
      </c>
      <c r="BV143" s="264">
        <f>PRODUCT(BP143:BS143)</f>
        <v>1</v>
      </c>
      <c r="BW143" s="257">
        <f t="shared" si="1219"/>
        <v>0</v>
      </c>
      <c r="BX143" s="258">
        <f t="shared" si="1220"/>
        <v>0</v>
      </c>
      <c r="CA143" s="320" t="s">
        <v>500</v>
      </c>
      <c r="CB143" s="304" t="s">
        <v>189</v>
      </c>
      <c r="CC143" s="349"/>
      <c r="CD143" s="350"/>
      <c r="CE143" s="351"/>
      <c r="CF143" s="352"/>
      <c r="CG143" s="264">
        <f t="shared" si="1221"/>
        <v>1</v>
      </c>
      <c r="CH143" s="264">
        <f t="shared" si="1222"/>
        <v>1</v>
      </c>
      <c r="CI143" s="264">
        <f t="shared" si="1223"/>
        <v>1</v>
      </c>
      <c r="CJ143" s="264">
        <f t="shared" si="1224"/>
        <v>1</v>
      </c>
      <c r="CK143" s="180">
        <f t="shared" ref="CK143" si="1283">IF(EXACT(BW143,CE143),1,0)</f>
        <v>0</v>
      </c>
      <c r="CL143" s="180">
        <f t="shared" ref="CL143" si="1284">IF(EXACT(BX143,CF143),1,0)</f>
        <v>0</v>
      </c>
      <c r="CM143" s="264">
        <f>PRODUCT(CG143:CJ143)</f>
        <v>1</v>
      </c>
      <c r="CN143" s="257">
        <f t="shared" si="1225"/>
        <v>0</v>
      </c>
      <c r="CO143" s="258">
        <f t="shared" si="1226"/>
        <v>0</v>
      </c>
      <c r="CR143" s="320" t="s">
        <v>500</v>
      </c>
      <c r="CS143" s="298" t="s">
        <v>189</v>
      </c>
      <c r="CT143" s="349"/>
      <c r="CU143" s="350"/>
      <c r="CV143" s="351"/>
      <c r="CW143" s="352"/>
      <c r="CX143" s="264">
        <f t="shared" si="1227"/>
        <v>1</v>
      </c>
      <c r="CY143" s="264">
        <f t="shared" si="1228"/>
        <v>1</v>
      </c>
      <c r="CZ143" s="264">
        <f t="shared" si="1229"/>
        <v>1</v>
      </c>
      <c r="DA143" s="264">
        <f t="shared" si="1230"/>
        <v>1</v>
      </c>
      <c r="DB143" s="180">
        <f t="shared" ref="DB143" si="1285">IF(EXACT(CN143,CV143),1,0)</f>
        <v>0</v>
      </c>
      <c r="DC143" s="180">
        <f t="shared" ref="DC143" si="1286">IF(EXACT(CO143,CW143),1,0)</f>
        <v>0</v>
      </c>
      <c r="DD143" s="264">
        <f>PRODUCT(CX143:DA143)</f>
        <v>1</v>
      </c>
      <c r="DE143" s="257">
        <f t="shared" si="1231"/>
        <v>0</v>
      </c>
      <c r="DF143" s="258">
        <f t="shared" si="1232"/>
        <v>0</v>
      </c>
      <c r="DI143" s="320" t="s">
        <v>500</v>
      </c>
      <c r="DJ143" s="298" t="s">
        <v>189</v>
      </c>
      <c r="DK143" s="349"/>
      <c r="DL143" s="350"/>
      <c r="DM143" s="356"/>
      <c r="DN143" s="352"/>
      <c r="DO143" s="264">
        <f t="shared" si="1233"/>
        <v>1</v>
      </c>
      <c r="DP143" s="264">
        <f t="shared" si="1234"/>
        <v>1</v>
      </c>
      <c r="DQ143" s="264">
        <f t="shared" si="1235"/>
        <v>1</v>
      </c>
      <c r="DR143" s="264">
        <f t="shared" si="1236"/>
        <v>1</v>
      </c>
      <c r="DS143" s="180">
        <f t="shared" ref="DS143" si="1287">IF(EXACT(DE143,DM143),1,0)</f>
        <v>0</v>
      </c>
      <c r="DT143" s="180">
        <f t="shared" ref="DT143" si="1288">IF(EXACT(DF143,DN143),1,0)</f>
        <v>0</v>
      </c>
      <c r="DU143" s="264">
        <f>PRODUCT(DO143:DR143)</f>
        <v>1</v>
      </c>
      <c r="DV143" s="257">
        <f t="shared" si="1237"/>
        <v>0</v>
      </c>
      <c r="DW143" s="258">
        <f t="shared" si="1238"/>
        <v>0</v>
      </c>
      <c r="DZ143" s="320" t="s">
        <v>500</v>
      </c>
      <c r="EA143" s="298" t="s">
        <v>189</v>
      </c>
      <c r="EB143" s="349"/>
      <c r="EC143" s="350"/>
      <c r="ED143" s="351"/>
      <c r="EE143" s="352"/>
      <c r="EF143" s="264">
        <f t="shared" si="1239"/>
        <v>1</v>
      </c>
      <c r="EG143" s="264">
        <f t="shared" si="1240"/>
        <v>1</v>
      </c>
      <c r="EH143" s="264">
        <f t="shared" si="1241"/>
        <v>1</v>
      </c>
      <c r="EI143" s="264">
        <f t="shared" si="1242"/>
        <v>1</v>
      </c>
      <c r="EJ143" s="180">
        <f t="shared" ref="EJ143" si="1289">IF(EXACT(DV143,ED143),1,0)</f>
        <v>0</v>
      </c>
      <c r="EK143" s="180">
        <f t="shared" ref="EK143" si="1290">IF(EXACT(DW143,EE143),1,0)</f>
        <v>0</v>
      </c>
      <c r="EL143" s="264">
        <f>PRODUCT(EF143:EI143)</f>
        <v>1</v>
      </c>
      <c r="EM143" s="257">
        <f t="shared" si="1243"/>
        <v>0</v>
      </c>
      <c r="EN143" s="258">
        <f t="shared" si="1244"/>
        <v>0</v>
      </c>
      <c r="EQ143" s="320" t="s">
        <v>500</v>
      </c>
      <c r="ER143" s="298" t="s">
        <v>189</v>
      </c>
      <c r="ES143" s="349"/>
      <c r="ET143" s="350"/>
      <c r="EU143" s="351"/>
      <c r="EV143" s="352"/>
      <c r="EW143" s="264">
        <f t="shared" si="1245"/>
        <v>1</v>
      </c>
      <c r="EX143" s="264">
        <f t="shared" si="1246"/>
        <v>1</v>
      </c>
      <c r="EY143" s="264">
        <f t="shared" si="1247"/>
        <v>1</v>
      </c>
      <c r="EZ143" s="264">
        <f t="shared" si="1248"/>
        <v>1</v>
      </c>
      <c r="FA143" s="180">
        <f t="shared" ref="FA143" si="1291">IF(EXACT(EM143,EU143),1,0)</f>
        <v>0</v>
      </c>
      <c r="FB143" s="180">
        <f t="shared" ref="FB143" si="1292">IF(EXACT(EN143,EV143),1,0)</f>
        <v>0</v>
      </c>
      <c r="FC143" s="264">
        <f>PRODUCT(EW143:EZ143)</f>
        <v>1</v>
      </c>
      <c r="FD143" s="257">
        <f t="shared" si="1249"/>
        <v>0</v>
      </c>
      <c r="FE143" s="258">
        <f t="shared" si="1250"/>
        <v>0</v>
      </c>
      <c r="FH143" s="320" t="s">
        <v>500</v>
      </c>
      <c r="FI143" s="298" t="s">
        <v>189</v>
      </c>
      <c r="FJ143" s="349"/>
      <c r="FK143" s="350"/>
      <c r="FL143" s="351"/>
      <c r="FM143" s="352"/>
      <c r="FN143" s="264">
        <f t="shared" si="1251"/>
        <v>1</v>
      </c>
      <c r="FO143" s="264">
        <f t="shared" si="1252"/>
        <v>1</v>
      </c>
      <c r="FP143" s="264">
        <f t="shared" si="1253"/>
        <v>1</v>
      </c>
      <c r="FQ143" s="264">
        <f t="shared" si="1254"/>
        <v>1</v>
      </c>
      <c r="FR143" s="180">
        <f t="shared" ref="FR143" si="1293">IF(EXACT(FD143,FL143),1,0)</f>
        <v>0</v>
      </c>
      <c r="FS143" s="180">
        <f t="shared" ref="FS143" si="1294">IF(EXACT(FE143,FM143),1,0)</f>
        <v>0</v>
      </c>
      <c r="FT143" s="264">
        <f>PRODUCT(FN143:FQ143)</f>
        <v>1</v>
      </c>
      <c r="FU143" s="257">
        <f t="shared" si="1255"/>
        <v>0</v>
      </c>
      <c r="FV143" s="258">
        <f t="shared" si="1256"/>
        <v>0</v>
      </c>
      <c r="FY143" s="320" t="s">
        <v>500</v>
      </c>
      <c r="FZ143" s="298" t="s">
        <v>189</v>
      </c>
      <c r="GA143" s="349"/>
      <c r="GB143" s="350"/>
      <c r="GC143" s="351"/>
      <c r="GD143" s="352"/>
      <c r="GE143" s="264">
        <f t="shared" si="1257"/>
        <v>1</v>
      </c>
      <c r="GF143" s="264">
        <f t="shared" si="1258"/>
        <v>1</v>
      </c>
      <c r="GG143" s="264">
        <f t="shared" si="1259"/>
        <v>1</v>
      </c>
      <c r="GH143" s="264">
        <f t="shared" si="1260"/>
        <v>1</v>
      </c>
      <c r="GI143" s="180">
        <f t="shared" ref="GI143" si="1295">IF(EXACT(FU143,GC143),1,0)</f>
        <v>0</v>
      </c>
      <c r="GJ143" s="180">
        <f t="shared" ref="GJ143" si="1296">IF(EXACT(FV143,GD143),1,0)</f>
        <v>0</v>
      </c>
      <c r="GK143" s="264">
        <f>PRODUCT(GE143:GH143)</f>
        <v>1</v>
      </c>
      <c r="GL143" s="257">
        <f t="shared" si="1261"/>
        <v>0</v>
      </c>
      <c r="GM143" s="258">
        <f t="shared" si="1262"/>
        <v>0</v>
      </c>
      <c r="GP143" s="320" t="s">
        <v>500</v>
      </c>
      <c r="GQ143" s="298" t="s">
        <v>189</v>
      </c>
      <c r="GR143" s="349"/>
      <c r="GS143" s="350"/>
      <c r="GT143" s="351"/>
      <c r="GU143" s="352"/>
      <c r="GV143" s="264">
        <f t="shared" si="1263"/>
        <v>1</v>
      </c>
      <c r="GW143" s="264">
        <f t="shared" si="1264"/>
        <v>1</v>
      </c>
      <c r="GX143" s="264">
        <f t="shared" si="1265"/>
        <v>1</v>
      </c>
      <c r="GY143" s="264">
        <f t="shared" si="1266"/>
        <v>1</v>
      </c>
      <c r="GZ143" s="180">
        <f t="shared" ref="GZ143" si="1297">IF(EXACT(GL143,GT143),1,0)</f>
        <v>0</v>
      </c>
      <c r="HA143" s="180">
        <f t="shared" ref="HA143" si="1298">IF(EXACT(GM143,GU143),1,0)</f>
        <v>0</v>
      </c>
      <c r="HB143" s="264">
        <f>PRODUCT(GV143:GY143)</f>
        <v>1</v>
      </c>
      <c r="HC143" s="257">
        <f t="shared" si="1267"/>
        <v>0</v>
      </c>
      <c r="HD143" s="258">
        <f t="shared" si="1268"/>
        <v>0</v>
      </c>
      <c r="HG143" s="320" t="s">
        <v>500</v>
      </c>
      <c r="HH143" s="298" t="s">
        <v>189</v>
      </c>
      <c r="HI143" s="349"/>
      <c r="HJ143" s="350"/>
      <c r="HK143" s="351"/>
      <c r="HL143" s="352"/>
      <c r="HM143" s="264">
        <f t="shared" si="1269"/>
        <v>1</v>
      </c>
      <c r="HN143" s="264">
        <f t="shared" si="1270"/>
        <v>1</v>
      </c>
      <c r="HO143" s="264">
        <f t="shared" si="1271"/>
        <v>1</v>
      </c>
      <c r="HP143" s="264">
        <f t="shared" si="1272"/>
        <v>1</v>
      </c>
      <c r="HQ143" s="180">
        <f t="shared" ref="HQ143" si="1299">IF(EXACT(HC143,HK143),1,0)</f>
        <v>0</v>
      </c>
      <c r="HR143" s="180">
        <f t="shared" ref="HR143" si="1300">IF(EXACT(HD143,HL143),1,0)</f>
        <v>0</v>
      </c>
      <c r="HS143" s="264">
        <f>PRODUCT(HM143:HP143)</f>
        <v>1</v>
      </c>
      <c r="HT143" s="257">
        <f t="shared" si="1273"/>
        <v>0</v>
      </c>
      <c r="HU143" s="258">
        <f t="shared" si="1274"/>
        <v>0</v>
      </c>
    </row>
    <row r="144" spans="3:229" ht="61.5" customHeight="1" outlineLevel="2">
      <c r="C144" s="344" t="s">
        <v>501</v>
      </c>
      <c r="D144" s="345" t="s">
        <v>190</v>
      </c>
      <c r="E144" s="346" t="s">
        <v>155</v>
      </c>
      <c r="F144" s="347">
        <v>1</v>
      </c>
      <c r="G144" s="308">
        <v>0</v>
      </c>
      <c r="H144" s="309">
        <f t="shared" si="1087"/>
        <v>0</v>
      </c>
      <c r="K144" s="344" t="s">
        <v>501</v>
      </c>
      <c r="L144" s="345" t="s">
        <v>190</v>
      </c>
      <c r="M144" s="346" t="s">
        <v>155</v>
      </c>
      <c r="N144" s="347">
        <v>1</v>
      </c>
      <c r="O144" s="308">
        <v>514200</v>
      </c>
      <c r="P144" s="310">
        <f t="shared" si="1088"/>
        <v>514200</v>
      </c>
      <c r="Q144" s="180">
        <f t="shared" si="1195"/>
        <v>1</v>
      </c>
      <c r="R144" s="180">
        <f t="shared" si="1196"/>
        <v>1</v>
      </c>
      <c r="S144" s="180">
        <f t="shared" si="1197"/>
        <v>1</v>
      </c>
      <c r="T144" s="180">
        <f t="shared" si="1197"/>
        <v>1</v>
      </c>
      <c r="U144" s="264">
        <f t="shared" si="1198"/>
        <v>1</v>
      </c>
      <c r="V144" s="264">
        <f t="shared" si="1275"/>
        <v>1</v>
      </c>
      <c r="W144" s="264">
        <f t="shared" si="1199"/>
        <v>1</v>
      </c>
      <c r="X144" s="257">
        <f t="shared" si="1200"/>
        <v>514200</v>
      </c>
      <c r="Y144" s="258">
        <f t="shared" si="1201"/>
        <v>0</v>
      </c>
      <c r="AB144" s="344" t="s">
        <v>501</v>
      </c>
      <c r="AC144" s="345" t="s">
        <v>190</v>
      </c>
      <c r="AD144" s="346" t="s">
        <v>155</v>
      </c>
      <c r="AE144" s="347">
        <v>1</v>
      </c>
      <c r="AF144" s="308">
        <v>1500000</v>
      </c>
      <c r="AG144" s="309">
        <f t="shared" si="1089"/>
        <v>1500000</v>
      </c>
      <c r="AH144" s="264">
        <f t="shared" si="1202"/>
        <v>1</v>
      </c>
      <c r="AI144" s="264">
        <f t="shared" si="1203"/>
        <v>1</v>
      </c>
      <c r="AJ144" s="264">
        <f t="shared" si="1204"/>
        <v>1</v>
      </c>
      <c r="AK144" s="264">
        <f t="shared" si="1205"/>
        <v>1</v>
      </c>
      <c r="AL144" s="264">
        <f t="shared" ref="AL144:AL145" si="1301">IF(AF144&lt;=0,0,1)</f>
        <v>1</v>
      </c>
      <c r="AM144" s="264">
        <f t="shared" ref="AM144:AM146" si="1302">IF(AG144&lt;=0,0,1)</f>
        <v>1</v>
      </c>
      <c r="AN144" s="264">
        <f t="shared" ref="AN144:AN207" si="1303">PRODUCT(AH144:AM144)</f>
        <v>1</v>
      </c>
      <c r="AO144" s="257">
        <f t="shared" si="1206"/>
        <v>1500000</v>
      </c>
      <c r="AP144" s="258">
        <f t="shared" si="1207"/>
        <v>0</v>
      </c>
      <c r="AS144" s="344" t="s">
        <v>501</v>
      </c>
      <c r="AT144" s="345" t="s">
        <v>190</v>
      </c>
      <c r="AU144" s="346" t="s">
        <v>155</v>
      </c>
      <c r="AV144" s="347">
        <v>1</v>
      </c>
      <c r="AW144" s="308">
        <v>2800000</v>
      </c>
      <c r="AX144" s="309">
        <f t="shared" si="1092"/>
        <v>2800000</v>
      </c>
      <c r="AY144" s="264">
        <f t="shared" si="1208"/>
        <v>1</v>
      </c>
      <c r="AZ144" s="264">
        <f t="shared" si="1209"/>
        <v>1</v>
      </c>
      <c r="BA144" s="264">
        <f t="shared" si="1210"/>
        <v>1</v>
      </c>
      <c r="BB144" s="264">
        <f t="shared" si="1211"/>
        <v>1</v>
      </c>
      <c r="BC144" s="264">
        <f t="shared" ref="BC144:BC145" si="1304">IF(AW144&lt;=0,0,1)</f>
        <v>1</v>
      </c>
      <c r="BD144" s="264">
        <f t="shared" ref="BD144:BD146" si="1305">IF(AX144&lt;=0,0,1)</f>
        <v>1</v>
      </c>
      <c r="BE144" s="264">
        <f t="shared" si="1212"/>
        <v>1</v>
      </c>
      <c r="BF144" s="257">
        <f t="shared" si="1213"/>
        <v>2800000</v>
      </c>
      <c r="BG144" s="258">
        <f t="shared" si="1214"/>
        <v>0</v>
      </c>
      <c r="BJ144" s="344" t="s">
        <v>501</v>
      </c>
      <c r="BK144" s="345" t="s">
        <v>190</v>
      </c>
      <c r="BL144" s="346" t="s">
        <v>155</v>
      </c>
      <c r="BM144" s="347">
        <v>1</v>
      </c>
      <c r="BN144" s="308">
        <v>507960</v>
      </c>
      <c r="BO144" s="309">
        <f t="shared" si="1095"/>
        <v>507960</v>
      </c>
      <c r="BP144" s="264">
        <f t="shared" si="1215"/>
        <v>1</v>
      </c>
      <c r="BQ144" s="264">
        <f t="shared" si="1216"/>
        <v>1</v>
      </c>
      <c r="BR144" s="264">
        <f t="shared" si="1217"/>
        <v>1</v>
      </c>
      <c r="BS144" s="264">
        <f t="shared" si="1218"/>
        <v>1</v>
      </c>
      <c r="BT144" s="264">
        <f t="shared" ref="BT144:BT145" si="1306">IF(BN144&lt;=0,0,1)</f>
        <v>1</v>
      </c>
      <c r="BU144" s="264">
        <f t="shared" ref="BU144:BU146" si="1307">IF(BO144&lt;=0,0,1)</f>
        <v>1</v>
      </c>
      <c r="BV144" s="264">
        <f t="shared" ref="BV144:BV145" si="1308">PRODUCT(BP144:BU144)</f>
        <v>1</v>
      </c>
      <c r="BW144" s="257">
        <f t="shared" si="1219"/>
        <v>507960</v>
      </c>
      <c r="BX144" s="258">
        <f t="shared" si="1220"/>
        <v>0</v>
      </c>
      <c r="CA144" s="344" t="s">
        <v>501</v>
      </c>
      <c r="CB144" s="345" t="s">
        <v>190</v>
      </c>
      <c r="CC144" s="346" t="s">
        <v>155</v>
      </c>
      <c r="CD144" s="347">
        <v>1</v>
      </c>
      <c r="CE144" s="308">
        <v>3428600</v>
      </c>
      <c r="CF144" s="309">
        <f t="shared" si="1099"/>
        <v>3428600</v>
      </c>
      <c r="CG144" s="264">
        <f t="shared" si="1221"/>
        <v>1</v>
      </c>
      <c r="CH144" s="264">
        <f t="shared" si="1222"/>
        <v>1</v>
      </c>
      <c r="CI144" s="264">
        <f t="shared" si="1223"/>
        <v>1</v>
      </c>
      <c r="CJ144" s="264">
        <f t="shared" si="1224"/>
        <v>1</v>
      </c>
      <c r="CK144" s="264">
        <f t="shared" ref="CK144:CK145" si="1309">IF(CE144&lt;=0,0,1)</f>
        <v>1</v>
      </c>
      <c r="CL144" s="264">
        <f t="shared" ref="CL144:CL146" si="1310">IF(CF144&lt;=0,0,1)</f>
        <v>1</v>
      </c>
      <c r="CM144" s="264">
        <f t="shared" ref="CM144:CM145" si="1311">PRODUCT(CG144:CL144)</f>
        <v>1</v>
      </c>
      <c r="CN144" s="257">
        <f t="shared" si="1225"/>
        <v>3428600</v>
      </c>
      <c r="CO144" s="258">
        <f t="shared" si="1226"/>
        <v>0</v>
      </c>
      <c r="CR144" s="344" t="s">
        <v>501</v>
      </c>
      <c r="CS144" s="345" t="s">
        <v>190</v>
      </c>
      <c r="CT144" s="346" t="s">
        <v>155</v>
      </c>
      <c r="CU144" s="347">
        <v>1</v>
      </c>
      <c r="CV144" s="308">
        <v>550000</v>
      </c>
      <c r="CW144" s="309">
        <f t="shared" si="1103"/>
        <v>550000</v>
      </c>
      <c r="CX144" s="264">
        <f t="shared" si="1227"/>
        <v>1</v>
      </c>
      <c r="CY144" s="264">
        <f t="shared" si="1228"/>
        <v>1</v>
      </c>
      <c r="CZ144" s="264">
        <f t="shared" si="1229"/>
        <v>1</v>
      </c>
      <c r="DA144" s="264">
        <f t="shared" si="1230"/>
        <v>1</v>
      </c>
      <c r="DB144" s="264">
        <f t="shared" ref="DB144:DB145" si="1312">IF(CV144&lt;=0,0,1)</f>
        <v>1</v>
      </c>
      <c r="DC144" s="264">
        <f t="shared" ref="DC144:DC146" si="1313">IF(CW144&lt;=0,0,1)</f>
        <v>1</v>
      </c>
      <c r="DD144" s="264">
        <f t="shared" ref="DD144:DD145" si="1314">PRODUCT(CX144:DC144)</f>
        <v>1</v>
      </c>
      <c r="DE144" s="257">
        <f t="shared" si="1231"/>
        <v>550000</v>
      </c>
      <c r="DF144" s="258">
        <f t="shared" si="1232"/>
        <v>0</v>
      </c>
      <c r="DI144" s="344" t="s">
        <v>501</v>
      </c>
      <c r="DJ144" s="345" t="s">
        <v>190</v>
      </c>
      <c r="DK144" s="346" t="s">
        <v>155</v>
      </c>
      <c r="DL144" s="347">
        <v>1</v>
      </c>
      <c r="DM144" s="313">
        <v>257000</v>
      </c>
      <c r="DN144" s="309">
        <f t="shared" si="1107"/>
        <v>257000</v>
      </c>
      <c r="DO144" s="264">
        <f t="shared" si="1233"/>
        <v>1</v>
      </c>
      <c r="DP144" s="264">
        <f t="shared" si="1234"/>
        <v>1</v>
      </c>
      <c r="DQ144" s="264">
        <f t="shared" si="1235"/>
        <v>1</v>
      </c>
      <c r="DR144" s="264">
        <f t="shared" si="1236"/>
        <v>1</v>
      </c>
      <c r="DS144" s="264">
        <f t="shared" ref="DS144:DS145" si="1315">IF(DM144&lt;=0,0,1)</f>
        <v>1</v>
      </c>
      <c r="DT144" s="264">
        <f t="shared" ref="DT144:DT146" si="1316">IF(DN144&lt;=0,0,1)</f>
        <v>1</v>
      </c>
      <c r="DU144" s="264">
        <f t="shared" ref="DU144:DU145" si="1317">PRODUCT(DO144:DT144)</f>
        <v>1</v>
      </c>
      <c r="DV144" s="257">
        <f t="shared" si="1237"/>
        <v>257000</v>
      </c>
      <c r="DW144" s="258">
        <f t="shared" si="1238"/>
        <v>0</v>
      </c>
      <c r="DZ144" s="344" t="s">
        <v>501</v>
      </c>
      <c r="EA144" s="345" t="s">
        <v>190</v>
      </c>
      <c r="EB144" s="346" t="s">
        <v>155</v>
      </c>
      <c r="EC144" s="347">
        <v>1</v>
      </c>
      <c r="ED144" s="308">
        <v>700000</v>
      </c>
      <c r="EE144" s="309">
        <f t="shared" si="1111"/>
        <v>700000</v>
      </c>
      <c r="EF144" s="264">
        <f t="shared" si="1239"/>
        <v>1</v>
      </c>
      <c r="EG144" s="264">
        <f t="shared" si="1240"/>
        <v>1</v>
      </c>
      <c r="EH144" s="264">
        <f t="shared" si="1241"/>
        <v>1</v>
      </c>
      <c r="EI144" s="264">
        <f t="shared" si="1242"/>
        <v>1</v>
      </c>
      <c r="EJ144" s="264">
        <f t="shared" ref="EJ144:EJ145" si="1318">IF(ED144&lt;=0,0,1)</f>
        <v>1</v>
      </c>
      <c r="EK144" s="264">
        <f t="shared" ref="EK144:EK146" si="1319">IF(EE144&lt;=0,0,1)</f>
        <v>1</v>
      </c>
      <c r="EL144" s="264">
        <f t="shared" ref="EL144:EL145" si="1320">PRODUCT(EF144:EK144)</f>
        <v>1</v>
      </c>
      <c r="EM144" s="257">
        <f t="shared" si="1243"/>
        <v>700000</v>
      </c>
      <c r="EN144" s="258">
        <f t="shared" si="1244"/>
        <v>0</v>
      </c>
      <c r="EQ144" s="344" t="s">
        <v>501</v>
      </c>
      <c r="ER144" s="345" t="s">
        <v>190</v>
      </c>
      <c r="ES144" s="346" t="s">
        <v>155</v>
      </c>
      <c r="ET144" s="347">
        <v>1</v>
      </c>
      <c r="EU144" s="308">
        <v>1280000</v>
      </c>
      <c r="EV144" s="309">
        <f t="shared" si="1115"/>
        <v>1280000</v>
      </c>
      <c r="EW144" s="264">
        <f t="shared" si="1245"/>
        <v>1</v>
      </c>
      <c r="EX144" s="264">
        <f t="shared" si="1246"/>
        <v>1</v>
      </c>
      <c r="EY144" s="264">
        <f t="shared" si="1247"/>
        <v>1</v>
      </c>
      <c r="EZ144" s="264">
        <f t="shared" si="1248"/>
        <v>1</v>
      </c>
      <c r="FA144" s="264">
        <f t="shared" ref="FA144:FA145" si="1321">IF(EU144&lt;=0,0,1)</f>
        <v>1</v>
      </c>
      <c r="FB144" s="264">
        <f t="shared" ref="FB144:FB146" si="1322">IF(EV144&lt;=0,0,1)</f>
        <v>1</v>
      </c>
      <c r="FC144" s="264">
        <f t="shared" ref="FC144:FC145" si="1323">PRODUCT(EW144:FB144)</f>
        <v>1</v>
      </c>
      <c r="FD144" s="257">
        <f t="shared" si="1249"/>
        <v>1280000</v>
      </c>
      <c r="FE144" s="258">
        <f t="shared" si="1250"/>
        <v>0</v>
      </c>
      <c r="FH144" s="344" t="s">
        <v>501</v>
      </c>
      <c r="FI144" s="345" t="s">
        <v>190</v>
      </c>
      <c r="FJ144" s="346" t="s">
        <v>155</v>
      </c>
      <c r="FK144" s="347">
        <v>1</v>
      </c>
      <c r="FL144" s="308">
        <v>1250000</v>
      </c>
      <c r="FM144" s="309">
        <f t="shared" si="1119"/>
        <v>1250000</v>
      </c>
      <c r="FN144" s="264">
        <f t="shared" si="1251"/>
        <v>1</v>
      </c>
      <c r="FO144" s="264">
        <f t="shared" si="1252"/>
        <v>1</v>
      </c>
      <c r="FP144" s="264">
        <f t="shared" si="1253"/>
        <v>1</v>
      </c>
      <c r="FQ144" s="264">
        <f t="shared" si="1254"/>
        <v>1</v>
      </c>
      <c r="FR144" s="264">
        <f t="shared" ref="FR144:FR145" si="1324">IF(FL144&lt;=0,0,1)</f>
        <v>1</v>
      </c>
      <c r="FS144" s="264">
        <f t="shared" ref="FS144:FS146" si="1325">IF(FM144&lt;=0,0,1)</f>
        <v>1</v>
      </c>
      <c r="FT144" s="264">
        <f t="shared" ref="FT144:FT145" si="1326">PRODUCT(FN144:FS144)</f>
        <v>1</v>
      </c>
      <c r="FU144" s="257">
        <f t="shared" si="1255"/>
        <v>1250000</v>
      </c>
      <c r="FV144" s="258">
        <f t="shared" si="1256"/>
        <v>0</v>
      </c>
      <c r="FY144" s="344" t="s">
        <v>501</v>
      </c>
      <c r="FZ144" s="345" t="s">
        <v>190</v>
      </c>
      <c r="GA144" s="346" t="s">
        <v>155</v>
      </c>
      <c r="GB144" s="347">
        <v>1</v>
      </c>
      <c r="GC144" s="308">
        <v>1500000</v>
      </c>
      <c r="GD144" s="309">
        <f t="shared" si="1123"/>
        <v>1500000</v>
      </c>
      <c r="GE144" s="264">
        <f t="shared" si="1257"/>
        <v>1</v>
      </c>
      <c r="GF144" s="264">
        <f t="shared" si="1258"/>
        <v>1</v>
      </c>
      <c r="GG144" s="264">
        <f t="shared" si="1259"/>
        <v>1</v>
      </c>
      <c r="GH144" s="264">
        <f t="shared" si="1260"/>
        <v>1</v>
      </c>
      <c r="GI144" s="264">
        <f t="shared" ref="GI144:GI145" si="1327">IF(GC144&lt;=0,0,1)</f>
        <v>1</v>
      </c>
      <c r="GJ144" s="264">
        <f t="shared" ref="GJ144:GJ146" si="1328">IF(GD144&lt;=0,0,1)</f>
        <v>1</v>
      </c>
      <c r="GK144" s="264">
        <f t="shared" ref="GK144:GK145" si="1329">PRODUCT(GE144:GJ144)</f>
        <v>1</v>
      </c>
      <c r="GL144" s="257">
        <f t="shared" si="1261"/>
        <v>1500000</v>
      </c>
      <c r="GM144" s="258">
        <f t="shared" si="1262"/>
        <v>0</v>
      </c>
      <c r="GP144" s="344" t="s">
        <v>501</v>
      </c>
      <c r="GQ144" s="345" t="s">
        <v>190</v>
      </c>
      <c r="GR144" s="346" t="s">
        <v>155</v>
      </c>
      <c r="GS144" s="347">
        <v>1</v>
      </c>
      <c r="GT144" s="308">
        <v>1240000</v>
      </c>
      <c r="GU144" s="309">
        <f t="shared" si="1127"/>
        <v>1240000</v>
      </c>
      <c r="GV144" s="264">
        <f t="shared" si="1263"/>
        <v>1</v>
      </c>
      <c r="GW144" s="264">
        <f t="shared" si="1264"/>
        <v>1</v>
      </c>
      <c r="GX144" s="264">
        <f t="shared" si="1265"/>
        <v>1</v>
      </c>
      <c r="GY144" s="264">
        <f t="shared" si="1266"/>
        <v>1</v>
      </c>
      <c r="GZ144" s="264">
        <f t="shared" ref="GZ144:GZ145" si="1330">IF(GT144&lt;=0,0,1)</f>
        <v>1</v>
      </c>
      <c r="HA144" s="264">
        <f t="shared" ref="HA144:HA146" si="1331">IF(GU144&lt;=0,0,1)</f>
        <v>1</v>
      </c>
      <c r="HB144" s="264">
        <f t="shared" ref="HB144:HB145" si="1332">PRODUCT(GV144:HA144)</f>
        <v>1</v>
      </c>
      <c r="HC144" s="257">
        <f t="shared" si="1267"/>
        <v>1240000</v>
      </c>
      <c r="HD144" s="258">
        <f t="shared" si="1268"/>
        <v>0</v>
      </c>
      <c r="HG144" s="344" t="s">
        <v>501</v>
      </c>
      <c r="HH144" s="345" t="s">
        <v>190</v>
      </c>
      <c r="HI144" s="346" t="s">
        <v>155</v>
      </c>
      <c r="HJ144" s="347">
        <v>1</v>
      </c>
      <c r="HK144" s="308">
        <v>1452234</v>
      </c>
      <c r="HL144" s="309">
        <f t="shared" si="1131"/>
        <v>1452234</v>
      </c>
      <c r="HM144" s="264">
        <f t="shared" si="1269"/>
        <v>1</v>
      </c>
      <c r="HN144" s="264">
        <f t="shared" si="1270"/>
        <v>1</v>
      </c>
      <c r="HO144" s="264">
        <f t="shared" si="1271"/>
        <v>1</v>
      </c>
      <c r="HP144" s="264">
        <f t="shared" si="1272"/>
        <v>1</v>
      </c>
      <c r="HQ144" s="264">
        <f t="shared" ref="HQ144:HQ145" si="1333">IF(HK144&lt;=0,0,1)</f>
        <v>1</v>
      </c>
      <c r="HR144" s="264">
        <f t="shared" ref="HR144:HR146" si="1334">IF(HL144&lt;=0,0,1)</f>
        <v>1</v>
      </c>
      <c r="HS144" s="264">
        <f t="shared" ref="HS144:HS145" si="1335">PRODUCT(HM144:HR144)</f>
        <v>1</v>
      </c>
      <c r="HT144" s="257">
        <f t="shared" si="1273"/>
        <v>1452234</v>
      </c>
      <c r="HU144" s="258">
        <f t="shared" si="1274"/>
        <v>0</v>
      </c>
    </row>
    <row r="145" spans="3:229" ht="80.25" customHeight="1" outlineLevel="2" thickBot="1">
      <c r="C145" s="344" t="s">
        <v>502</v>
      </c>
      <c r="D145" s="345" t="s">
        <v>503</v>
      </c>
      <c r="E145" s="346" t="s">
        <v>155</v>
      </c>
      <c r="F145" s="347">
        <v>1</v>
      </c>
      <c r="G145" s="308">
        <v>0</v>
      </c>
      <c r="H145" s="309">
        <f t="shared" si="1087"/>
        <v>0</v>
      </c>
      <c r="K145" s="344" t="s">
        <v>502</v>
      </c>
      <c r="L145" s="345" t="s">
        <v>503</v>
      </c>
      <c r="M145" s="346" t="s">
        <v>155</v>
      </c>
      <c r="N145" s="347">
        <v>1</v>
      </c>
      <c r="O145" s="308">
        <v>10054800</v>
      </c>
      <c r="P145" s="310">
        <f t="shared" si="1088"/>
        <v>10054800</v>
      </c>
      <c r="Q145" s="180">
        <f t="shared" si="1195"/>
        <v>1</v>
      </c>
      <c r="R145" s="180">
        <f t="shared" si="1196"/>
        <v>1</v>
      </c>
      <c r="S145" s="180">
        <f t="shared" si="1197"/>
        <v>1</v>
      </c>
      <c r="T145" s="180">
        <f t="shared" si="1197"/>
        <v>1</v>
      </c>
      <c r="U145" s="264">
        <f t="shared" si="1198"/>
        <v>1</v>
      </c>
      <c r="V145" s="264">
        <f t="shared" si="1275"/>
        <v>1</v>
      </c>
      <c r="W145" s="264">
        <f t="shared" si="1199"/>
        <v>1</v>
      </c>
      <c r="X145" s="257">
        <f t="shared" si="1200"/>
        <v>10054800</v>
      </c>
      <c r="Y145" s="258">
        <f t="shared" si="1201"/>
        <v>0</v>
      </c>
      <c r="AB145" s="344" t="s">
        <v>502</v>
      </c>
      <c r="AC145" s="345" t="s">
        <v>503</v>
      </c>
      <c r="AD145" s="346" t="s">
        <v>155</v>
      </c>
      <c r="AE145" s="347">
        <v>1</v>
      </c>
      <c r="AF145" s="308">
        <v>7000000</v>
      </c>
      <c r="AG145" s="309">
        <f t="shared" si="1089"/>
        <v>7000000</v>
      </c>
      <c r="AH145" s="264">
        <f t="shared" si="1202"/>
        <v>1</v>
      </c>
      <c r="AI145" s="264">
        <f t="shared" si="1203"/>
        <v>1</v>
      </c>
      <c r="AJ145" s="264">
        <f t="shared" si="1204"/>
        <v>1</v>
      </c>
      <c r="AK145" s="264">
        <f t="shared" si="1205"/>
        <v>1</v>
      </c>
      <c r="AL145" s="264">
        <f t="shared" si="1301"/>
        <v>1</v>
      </c>
      <c r="AM145" s="264">
        <f t="shared" si="1302"/>
        <v>1</v>
      </c>
      <c r="AN145" s="264">
        <f t="shared" si="1303"/>
        <v>1</v>
      </c>
      <c r="AO145" s="257">
        <f t="shared" si="1206"/>
        <v>7000000</v>
      </c>
      <c r="AP145" s="258">
        <f t="shared" si="1207"/>
        <v>0</v>
      </c>
      <c r="AS145" s="344" t="s">
        <v>502</v>
      </c>
      <c r="AT145" s="345" t="s">
        <v>503</v>
      </c>
      <c r="AU145" s="346" t="s">
        <v>155</v>
      </c>
      <c r="AV145" s="347">
        <v>1</v>
      </c>
      <c r="AW145" s="308">
        <v>3700000</v>
      </c>
      <c r="AX145" s="309">
        <f t="shared" si="1092"/>
        <v>3700000</v>
      </c>
      <c r="AY145" s="264">
        <f t="shared" si="1208"/>
        <v>1</v>
      </c>
      <c r="AZ145" s="264">
        <f t="shared" si="1209"/>
        <v>1</v>
      </c>
      <c r="BA145" s="264">
        <f t="shared" si="1210"/>
        <v>1</v>
      </c>
      <c r="BB145" s="264">
        <f t="shared" si="1211"/>
        <v>1</v>
      </c>
      <c r="BC145" s="264">
        <f t="shared" si="1304"/>
        <v>1</v>
      </c>
      <c r="BD145" s="264">
        <f t="shared" si="1305"/>
        <v>1</v>
      </c>
      <c r="BE145" s="264">
        <f t="shared" si="1212"/>
        <v>1</v>
      </c>
      <c r="BF145" s="257">
        <f t="shared" si="1213"/>
        <v>3700000</v>
      </c>
      <c r="BG145" s="258">
        <f t="shared" si="1214"/>
        <v>0</v>
      </c>
      <c r="BJ145" s="344" t="s">
        <v>502</v>
      </c>
      <c r="BK145" s="345" t="s">
        <v>503</v>
      </c>
      <c r="BL145" s="346" t="s">
        <v>155</v>
      </c>
      <c r="BM145" s="347">
        <v>1</v>
      </c>
      <c r="BN145" s="308">
        <v>9736796</v>
      </c>
      <c r="BO145" s="309">
        <f t="shared" si="1095"/>
        <v>9736796</v>
      </c>
      <c r="BP145" s="264">
        <f t="shared" si="1215"/>
        <v>1</v>
      </c>
      <c r="BQ145" s="264">
        <f t="shared" si="1216"/>
        <v>1</v>
      </c>
      <c r="BR145" s="264">
        <f t="shared" si="1217"/>
        <v>1</v>
      </c>
      <c r="BS145" s="264">
        <f t="shared" si="1218"/>
        <v>1</v>
      </c>
      <c r="BT145" s="264">
        <f t="shared" si="1306"/>
        <v>1</v>
      </c>
      <c r="BU145" s="264">
        <f t="shared" si="1307"/>
        <v>1</v>
      </c>
      <c r="BV145" s="264">
        <f t="shared" si="1308"/>
        <v>1</v>
      </c>
      <c r="BW145" s="257">
        <f t="shared" si="1219"/>
        <v>9736796</v>
      </c>
      <c r="BX145" s="258">
        <f t="shared" si="1220"/>
        <v>0</v>
      </c>
      <c r="CA145" s="344" t="s">
        <v>502</v>
      </c>
      <c r="CB145" s="345" t="s">
        <v>503</v>
      </c>
      <c r="CC145" s="346" t="s">
        <v>155</v>
      </c>
      <c r="CD145" s="347">
        <v>1</v>
      </c>
      <c r="CE145" s="308">
        <v>1200800</v>
      </c>
      <c r="CF145" s="309">
        <f t="shared" si="1099"/>
        <v>1200800</v>
      </c>
      <c r="CG145" s="264">
        <f t="shared" si="1221"/>
        <v>1</v>
      </c>
      <c r="CH145" s="264">
        <f t="shared" si="1222"/>
        <v>1</v>
      </c>
      <c r="CI145" s="264">
        <f t="shared" si="1223"/>
        <v>1</v>
      </c>
      <c r="CJ145" s="264">
        <f t="shared" si="1224"/>
        <v>1</v>
      </c>
      <c r="CK145" s="264">
        <f t="shared" si="1309"/>
        <v>1</v>
      </c>
      <c r="CL145" s="264">
        <f t="shared" si="1310"/>
        <v>1</v>
      </c>
      <c r="CM145" s="264">
        <f t="shared" si="1311"/>
        <v>1</v>
      </c>
      <c r="CN145" s="257">
        <f t="shared" si="1225"/>
        <v>1200800</v>
      </c>
      <c r="CO145" s="258">
        <f t="shared" si="1226"/>
        <v>0</v>
      </c>
      <c r="CR145" s="344" t="s">
        <v>502</v>
      </c>
      <c r="CS145" s="345" t="s">
        <v>503</v>
      </c>
      <c r="CT145" s="346" t="s">
        <v>155</v>
      </c>
      <c r="CU145" s="347">
        <v>1</v>
      </c>
      <c r="CV145" s="308">
        <v>12150000</v>
      </c>
      <c r="CW145" s="309">
        <f t="shared" si="1103"/>
        <v>12150000</v>
      </c>
      <c r="CX145" s="264">
        <f t="shared" si="1227"/>
        <v>1</v>
      </c>
      <c r="CY145" s="264">
        <f t="shared" si="1228"/>
        <v>1</v>
      </c>
      <c r="CZ145" s="264">
        <f t="shared" si="1229"/>
        <v>1</v>
      </c>
      <c r="DA145" s="264">
        <f t="shared" si="1230"/>
        <v>1</v>
      </c>
      <c r="DB145" s="264">
        <f t="shared" si="1312"/>
        <v>1</v>
      </c>
      <c r="DC145" s="264">
        <f t="shared" si="1313"/>
        <v>1</v>
      </c>
      <c r="DD145" s="264">
        <f t="shared" si="1314"/>
        <v>1</v>
      </c>
      <c r="DE145" s="257">
        <f t="shared" si="1231"/>
        <v>12150000</v>
      </c>
      <c r="DF145" s="258">
        <f t="shared" si="1232"/>
        <v>0</v>
      </c>
      <c r="DI145" s="344" t="s">
        <v>502</v>
      </c>
      <c r="DJ145" s="345" t="s">
        <v>503</v>
      </c>
      <c r="DK145" s="346" t="s">
        <v>155</v>
      </c>
      <c r="DL145" s="347">
        <v>1</v>
      </c>
      <c r="DM145" s="313">
        <v>9500000</v>
      </c>
      <c r="DN145" s="309">
        <f t="shared" si="1107"/>
        <v>9500000</v>
      </c>
      <c r="DO145" s="264">
        <f t="shared" si="1233"/>
        <v>1</v>
      </c>
      <c r="DP145" s="264">
        <f t="shared" si="1234"/>
        <v>1</v>
      </c>
      <c r="DQ145" s="264">
        <f t="shared" si="1235"/>
        <v>1</v>
      </c>
      <c r="DR145" s="264">
        <f t="shared" si="1236"/>
        <v>1</v>
      </c>
      <c r="DS145" s="264">
        <f t="shared" si="1315"/>
        <v>1</v>
      </c>
      <c r="DT145" s="264">
        <f t="shared" si="1316"/>
        <v>1</v>
      </c>
      <c r="DU145" s="264">
        <f t="shared" si="1317"/>
        <v>1</v>
      </c>
      <c r="DV145" s="257">
        <f t="shared" si="1237"/>
        <v>9500000</v>
      </c>
      <c r="DW145" s="258">
        <f t="shared" si="1238"/>
        <v>0</v>
      </c>
      <c r="DZ145" s="344" t="s">
        <v>502</v>
      </c>
      <c r="EA145" s="345" t="s">
        <v>503</v>
      </c>
      <c r="EB145" s="346" t="s">
        <v>155</v>
      </c>
      <c r="EC145" s="347">
        <v>1</v>
      </c>
      <c r="ED145" s="308">
        <v>1600000</v>
      </c>
      <c r="EE145" s="309">
        <f t="shared" si="1111"/>
        <v>1600000</v>
      </c>
      <c r="EF145" s="264">
        <f t="shared" si="1239"/>
        <v>1</v>
      </c>
      <c r="EG145" s="264">
        <f t="shared" si="1240"/>
        <v>1</v>
      </c>
      <c r="EH145" s="264">
        <f t="shared" si="1241"/>
        <v>1</v>
      </c>
      <c r="EI145" s="264">
        <f t="shared" si="1242"/>
        <v>1</v>
      </c>
      <c r="EJ145" s="264">
        <f t="shared" si="1318"/>
        <v>1</v>
      </c>
      <c r="EK145" s="264">
        <f t="shared" si="1319"/>
        <v>1</v>
      </c>
      <c r="EL145" s="264">
        <f t="shared" si="1320"/>
        <v>1</v>
      </c>
      <c r="EM145" s="257">
        <f t="shared" si="1243"/>
        <v>1600000</v>
      </c>
      <c r="EN145" s="258">
        <f t="shared" si="1244"/>
        <v>0</v>
      </c>
      <c r="EQ145" s="344" t="s">
        <v>502</v>
      </c>
      <c r="ER145" s="345" t="s">
        <v>503</v>
      </c>
      <c r="ES145" s="346" t="s">
        <v>155</v>
      </c>
      <c r="ET145" s="347">
        <v>1</v>
      </c>
      <c r="EU145" s="308">
        <v>130000</v>
      </c>
      <c r="EV145" s="309">
        <f t="shared" si="1115"/>
        <v>130000</v>
      </c>
      <c r="EW145" s="264">
        <f t="shared" si="1245"/>
        <v>1</v>
      </c>
      <c r="EX145" s="264">
        <f t="shared" si="1246"/>
        <v>1</v>
      </c>
      <c r="EY145" s="264">
        <f t="shared" si="1247"/>
        <v>1</v>
      </c>
      <c r="EZ145" s="264">
        <f t="shared" si="1248"/>
        <v>1</v>
      </c>
      <c r="FA145" s="264">
        <f t="shared" si="1321"/>
        <v>1</v>
      </c>
      <c r="FB145" s="264">
        <f t="shared" si="1322"/>
        <v>1</v>
      </c>
      <c r="FC145" s="264">
        <f t="shared" si="1323"/>
        <v>1</v>
      </c>
      <c r="FD145" s="257">
        <f t="shared" si="1249"/>
        <v>130000</v>
      </c>
      <c r="FE145" s="258">
        <f t="shared" si="1250"/>
        <v>0</v>
      </c>
      <c r="FH145" s="344" t="s">
        <v>502</v>
      </c>
      <c r="FI145" s="345" t="s">
        <v>503</v>
      </c>
      <c r="FJ145" s="346" t="s">
        <v>155</v>
      </c>
      <c r="FK145" s="347">
        <v>1</v>
      </c>
      <c r="FL145" s="308">
        <v>125000</v>
      </c>
      <c r="FM145" s="309">
        <f t="shared" si="1119"/>
        <v>125000</v>
      </c>
      <c r="FN145" s="264">
        <f t="shared" si="1251"/>
        <v>1</v>
      </c>
      <c r="FO145" s="264">
        <f t="shared" si="1252"/>
        <v>1</v>
      </c>
      <c r="FP145" s="264">
        <f t="shared" si="1253"/>
        <v>1</v>
      </c>
      <c r="FQ145" s="264">
        <f t="shared" si="1254"/>
        <v>1</v>
      </c>
      <c r="FR145" s="264">
        <f t="shared" si="1324"/>
        <v>1</v>
      </c>
      <c r="FS145" s="264">
        <f t="shared" si="1325"/>
        <v>1</v>
      </c>
      <c r="FT145" s="264">
        <f t="shared" si="1326"/>
        <v>1</v>
      </c>
      <c r="FU145" s="257">
        <f t="shared" si="1255"/>
        <v>125000</v>
      </c>
      <c r="FV145" s="258">
        <f t="shared" si="1256"/>
        <v>0</v>
      </c>
      <c r="FY145" s="344" t="s">
        <v>502</v>
      </c>
      <c r="FZ145" s="345" t="s">
        <v>503</v>
      </c>
      <c r="GA145" s="346" t="s">
        <v>155</v>
      </c>
      <c r="GB145" s="347">
        <v>1</v>
      </c>
      <c r="GC145" s="308">
        <v>12560000</v>
      </c>
      <c r="GD145" s="309">
        <f t="shared" si="1123"/>
        <v>12560000</v>
      </c>
      <c r="GE145" s="264">
        <f t="shared" si="1257"/>
        <v>1</v>
      </c>
      <c r="GF145" s="264">
        <f t="shared" si="1258"/>
        <v>1</v>
      </c>
      <c r="GG145" s="264">
        <f t="shared" si="1259"/>
        <v>1</v>
      </c>
      <c r="GH145" s="264">
        <f t="shared" si="1260"/>
        <v>1</v>
      </c>
      <c r="GI145" s="264">
        <f t="shared" si="1327"/>
        <v>1</v>
      </c>
      <c r="GJ145" s="264">
        <f t="shared" si="1328"/>
        <v>1</v>
      </c>
      <c r="GK145" s="264">
        <f t="shared" si="1329"/>
        <v>1</v>
      </c>
      <c r="GL145" s="257">
        <f t="shared" si="1261"/>
        <v>12560000</v>
      </c>
      <c r="GM145" s="258">
        <f t="shared" si="1262"/>
        <v>0</v>
      </c>
      <c r="GP145" s="344" t="s">
        <v>502</v>
      </c>
      <c r="GQ145" s="345" t="s">
        <v>503</v>
      </c>
      <c r="GR145" s="346" t="s">
        <v>155</v>
      </c>
      <c r="GS145" s="347">
        <v>1</v>
      </c>
      <c r="GT145" s="308">
        <v>120000</v>
      </c>
      <c r="GU145" s="309">
        <f t="shared" si="1127"/>
        <v>120000</v>
      </c>
      <c r="GV145" s="264">
        <f t="shared" si="1263"/>
        <v>1</v>
      </c>
      <c r="GW145" s="264">
        <f t="shared" si="1264"/>
        <v>1</v>
      </c>
      <c r="GX145" s="264">
        <f t="shared" si="1265"/>
        <v>1</v>
      </c>
      <c r="GY145" s="264">
        <f t="shared" si="1266"/>
        <v>1</v>
      </c>
      <c r="GZ145" s="264">
        <f t="shared" si="1330"/>
        <v>1</v>
      </c>
      <c r="HA145" s="264">
        <f t="shared" si="1331"/>
        <v>1</v>
      </c>
      <c r="HB145" s="264">
        <f t="shared" si="1332"/>
        <v>1</v>
      </c>
      <c r="HC145" s="257">
        <f t="shared" si="1267"/>
        <v>120000</v>
      </c>
      <c r="HD145" s="258">
        <f t="shared" si="1268"/>
        <v>0</v>
      </c>
      <c r="HG145" s="344" t="s">
        <v>502</v>
      </c>
      <c r="HH145" s="345" t="s">
        <v>503</v>
      </c>
      <c r="HI145" s="346" t="s">
        <v>155</v>
      </c>
      <c r="HJ145" s="347">
        <v>1</v>
      </c>
      <c r="HK145" s="308">
        <v>870960</v>
      </c>
      <c r="HL145" s="309">
        <f t="shared" si="1131"/>
        <v>870960</v>
      </c>
      <c r="HM145" s="264">
        <f t="shared" si="1269"/>
        <v>1</v>
      </c>
      <c r="HN145" s="264">
        <f t="shared" si="1270"/>
        <v>1</v>
      </c>
      <c r="HO145" s="264">
        <f t="shared" si="1271"/>
        <v>1</v>
      </c>
      <c r="HP145" s="264">
        <f t="shared" si="1272"/>
        <v>1</v>
      </c>
      <c r="HQ145" s="264">
        <f t="shared" si="1333"/>
        <v>1</v>
      </c>
      <c r="HR145" s="264">
        <f t="shared" si="1334"/>
        <v>1</v>
      </c>
      <c r="HS145" s="264">
        <f t="shared" si="1335"/>
        <v>1</v>
      </c>
      <c r="HT145" s="257">
        <f t="shared" si="1273"/>
        <v>870960</v>
      </c>
      <c r="HU145" s="258">
        <f t="shared" si="1274"/>
        <v>0</v>
      </c>
    </row>
    <row r="146" spans="3:229" ht="17.25" thickTop="1" thickBot="1">
      <c r="C146" s="359" t="s">
        <v>182</v>
      </c>
      <c r="D146" s="360" t="s">
        <v>504</v>
      </c>
      <c r="E146" s="359"/>
      <c r="F146" s="361"/>
      <c r="G146" s="362"/>
      <c r="H146" s="362">
        <f>SUM(H148:H164)</f>
        <v>0</v>
      </c>
      <c r="K146" s="359" t="s">
        <v>182</v>
      </c>
      <c r="L146" s="360" t="s">
        <v>504</v>
      </c>
      <c r="M146" s="359"/>
      <c r="N146" s="361"/>
      <c r="O146" s="361"/>
      <c r="P146" s="363">
        <f>SUM(P148:P164)</f>
        <v>8353100</v>
      </c>
      <c r="Q146" s="180">
        <f t="shared" si="1195"/>
        <v>1</v>
      </c>
      <c r="R146" s="180">
        <f t="shared" si="1196"/>
        <v>1</v>
      </c>
      <c r="S146" s="180">
        <f t="shared" si="1197"/>
        <v>1</v>
      </c>
      <c r="T146" s="180">
        <f t="shared" si="1197"/>
        <v>1</v>
      </c>
      <c r="U146" s="180">
        <f t="shared" ref="U146:V147" si="1336">IF(EXACT(G146,O146),1,0)</f>
        <v>1</v>
      </c>
      <c r="V146" s="264">
        <f t="shared" si="1275"/>
        <v>1</v>
      </c>
      <c r="W146" s="264">
        <f t="shared" si="1199"/>
        <v>1</v>
      </c>
      <c r="X146" s="257">
        <f t="shared" si="1200"/>
        <v>8353100</v>
      </c>
      <c r="Y146" s="258">
        <f t="shared" si="1201"/>
        <v>0</v>
      </c>
      <c r="AB146" s="359" t="s">
        <v>182</v>
      </c>
      <c r="AC146" s="360" t="s">
        <v>504</v>
      </c>
      <c r="AD146" s="359"/>
      <c r="AE146" s="361"/>
      <c r="AF146" s="362"/>
      <c r="AG146" s="362">
        <f>SUM(AG148:AG164)</f>
        <v>6835000</v>
      </c>
      <c r="AH146" s="264">
        <f t="shared" si="1202"/>
        <v>1</v>
      </c>
      <c r="AI146" s="264">
        <f t="shared" si="1203"/>
        <v>1</v>
      </c>
      <c r="AJ146" s="264">
        <f t="shared" si="1204"/>
        <v>1</v>
      </c>
      <c r="AK146" s="264">
        <f t="shared" si="1205"/>
        <v>1</v>
      </c>
      <c r="AL146" s="180">
        <f t="shared" ref="AL146:AL147" si="1337">IF(EXACT(X146,AF146),1,0)</f>
        <v>0</v>
      </c>
      <c r="AM146" s="264">
        <f t="shared" si="1302"/>
        <v>1</v>
      </c>
      <c r="AN146" s="264">
        <f>PRODUCT(AH146:AK146)*AM146</f>
        <v>1</v>
      </c>
      <c r="AO146" s="257">
        <f t="shared" si="1206"/>
        <v>6835000</v>
      </c>
      <c r="AP146" s="258">
        <f t="shared" si="1207"/>
        <v>0</v>
      </c>
      <c r="AS146" s="359" t="s">
        <v>182</v>
      </c>
      <c r="AT146" s="360" t="s">
        <v>504</v>
      </c>
      <c r="AU146" s="359"/>
      <c r="AV146" s="361"/>
      <c r="AW146" s="362"/>
      <c r="AX146" s="362">
        <f>SUM(AX148:AX164)</f>
        <v>5214000</v>
      </c>
      <c r="AY146" s="264">
        <f t="shared" si="1208"/>
        <v>1</v>
      </c>
      <c r="AZ146" s="264">
        <f t="shared" si="1209"/>
        <v>1</v>
      </c>
      <c r="BA146" s="264">
        <f t="shared" si="1210"/>
        <v>1</v>
      </c>
      <c r="BB146" s="264">
        <f t="shared" si="1211"/>
        <v>1</v>
      </c>
      <c r="BC146" s="180">
        <f t="shared" ref="BC146:BC147" si="1338">IF(EXACT(AO146,AW146),1,0)</f>
        <v>0</v>
      </c>
      <c r="BD146" s="264">
        <f t="shared" si="1305"/>
        <v>1</v>
      </c>
      <c r="BE146" s="264">
        <f>PRODUCT(AY146:BB146)*BD146</f>
        <v>1</v>
      </c>
      <c r="BF146" s="257">
        <f t="shared" si="1213"/>
        <v>5214000</v>
      </c>
      <c r="BG146" s="258">
        <f t="shared" si="1214"/>
        <v>0</v>
      </c>
      <c r="BJ146" s="359" t="s">
        <v>182</v>
      </c>
      <c r="BK146" s="360" t="s">
        <v>504</v>
      </c>
      <c r="BL146" s="359"/>
      <c r="BM146" s="361"/>
      <c r="BN146" s="362"/>
      <c r="BO146" s="362">
        <f>SUM(BO148:BO164)</f>
        <v>8305455</v>
      </c>
      <c r="BP146" s="264">
        <f t="shared" si="1215"/>
        <v>1</v>
      </c>
      <c r="BQ146" s="264">
        <f t="shared" si="1216"/>
        <v>1</v>
      </c>
      <c r="BR146" s="264">
        <f t="shared" si="1217"/>
        <v>1</v>
      </c>
      <c r="BS146" s="264">
        <f t="shared" si="1218"/>
        <v>1</v>
      </c>
      <c r="BT146" s="180">
        <f t="shared" ref="BT146:BT147" si="1339">IF(EXACT(BF146,BN146),1,0)</f>
        <v>0</v>
      </c>
      <c r="BU146" s="264">
        <f t="shared" si="1307"/>
        <v>1</v>
      </c>
      <c r="BV146" s="264">
        <f>PRODUCT(BP146:BS146)*BU146</f>
        <v>1</v>
      </c>
      <c r="BW146" s="257">
        <f t="shared" si="1219"/>
        <v>8305455</v>
      </c>
      <c r="BX146" s="258">
        <f t="shared" si="1220"/>
        <v>0</v>
      </c>
      <c r="CA146" s="359" t="s">
        <v>182</v>
      </c>
      <c r="CB146" s="364" t="s">
        <v>504</v>
      </c>
      <c r="CC146" s="359"/>
      <c r="CD146" s="361"/>
      <c r="CE146" s="362"/>
      <c r="CF146" s="362">
        <f>SUM(CF148:CF164)</f>
        <v>16753995</v>
      </c>
      <c r="CG146" s="264">
        <f t="shared" si="1221"/>
        <v>1</v>
      </c>
      <c r="CH146" s="264">
        <f t="shared" si="1222"/>
        <v>1</v>
      </c>
      <c r="CI146" s="264">
        <f t="shared" si="1223"/>
        <v>1</v>
      </c>
      <c r="CJ146" s="264">
        <f t="shared" si="1224"/>
        <v>1</v>
      </c>
      <c r="CK146" s="180">
        <f t="shared" ref="CK146:CK147" si="1340">IF(EXACT(BW146,CE146),1,0)</f>
        <v>0</v>
      </c>
      <c r="CL146" s="264">
        <f t="shared" si="1310"/>
        <v>1</v>
      </c>
      <c r="CM146" s="264">
        <f>PRODUCT(CG146:CJ146)*CL146</f>
        <v>1</v>
      </c>
      <c r="CN146" s="257">
        <f t="shared" si="1225"/>
        <v>16753995</v>
      </c>
      <c r="CO146" s="258">
        <f t="shared" si="1226"/>
        <v>0</v>
      </c>
      <c r="CR146" s="359" t="s">
        <v>182</v>
      </c>
      <c r="CS146" s="360" t="s">
        <v>504</v>
      </c>
      <c r="CT146" s="359"/>
      <c r="CU146" s="361"/>
      <c r="CV146" s="362"/>
      <c r="CW146" s="362">
        <f>SUM(CW148:CW164)</f>
        <v>16916600</v>
      </c>
      <c r="CX146" s="264">
        <f t="shared" si="1227"/>
        <v>1</v>
      </c>
      <c r="CY146" s="264">
        <f t="shared" si="1228"/>
        <v>1</v>
      </c>
      <c r="CZ146" s="264">
        <f t="shared" si="1229"/>
        <v>1</v>
      </c>
      <c r="DA146" s="264">
        <f t="shared" si="1230"/>
        <v>1</v>
      </c>
      <c r="DB146" s="180">
        <f t="shared" ref="DB146:DB147" si="1341">IF(EXACT(CN146,CV146),1,0)</f>
        <v>0</v>
      </c>
      <c r="DC146" s="264">
        <f t="shared" si="1313"/>
        <v>1</v>
      </c>
      <c r="DD146" s="264">
        <f>PRODUCT(CX146:DA146)*DC146</f>
        <v>1</v>
      </c>
      <c r="DE146" s="257">
        <f t="shared" si="1231"/>
        <v>16916600</v>
      </c>
      <c r="DF146" s="258">
        <f t="shared" si="1232"/>
        <v>0</v>
      </c>
      <c r="DI146" s="359" t="s">
        <v>182</v>
      </c>
      <c r="DJ146" s="360" t="s">
        <v>504</v>
      </c>
      <c r="DK146" s="359"/>
      <c r="DL146" s="361"/>
      <c r="DM146" s="343"/>
      <c r="DN146" s="362">
        <f>SUM(DN148:DN164)</f>
        <v>10991000</v>
      </c>
      <c r="DO146" s="264">
        <f t="shared" si="1233"/>
        <v>1</v>
      </c>
      <c r="DP146" s="264">
        <f t="shared" si="1234"/>
        <v>1</v>
      </c>
      <c r="DQ146" s="264">
        <f t="shared" si="1235"/>
        <v>1</v>
      </c>
      <c r="DR146" s="264">
        <f t="shared" si="1236"/>
        <v>1</v>
      </c>
      <c r="DS146" s="180">
        <f t="shared" ref="DS146:DS147" si="1342">IF(EXACT(DE146,DM146),1,0)</f>
        <v>0</v>
      </c>
      <c r="DT146" s="264">
        <f t="shared" si="1316"/>
        <v>1</v>
      </c>
      <c r="DU146" s="264">
        <f>PRODUCT(DO146:DR146)*DT146</f>
        <v>1</v>
      </c>
      <c r="DV146" s="257">
        <f t="shared" si="1237"/>
        <v>10991000</v>
      </c>
      <c r="DW146" s="258">
        <f t="shared" si="1238"/>
        <v>0</v>
      </c>
      <c r="DZ146" s="359" t="s">
        <v>182</v>
      </c>
      <c r="EA146" s="360" t="s">
        <v>504</v>
      </c>
      <c r="EB146" s="359"/>
      <c r="EC146" s="361"/>
      <c r="ED146" s="362"/>
      <c r="EE146" s="362">
        <f>SUM(EE148:EE164)</f>
        <v>11330000</v>
      </c>
      <c r="EF146" s="264">
        <f t="shared" si="1239"/>
        <v>1</v>
      </c>
      <c r="EG146" s="264">
        <f t="shared" si="1240"/>
        <v>1</v>
      </c>
      <c r="EH146" s="264">
        <f t="shared" si="1241"/>
        <v>1</v>
      </c>
      <c r="EI146" s="264">
        <f t="shared" si="1242"/>
        <v>1</v>
      </c>
      <c r="EJ146" s="180">
        <f t="shared" ref="EJ146:EJ147" si="1343">IF(EXACT(DV146,ED146),1,0)</f>
        <v>0</v>
      </c>
      <c r="EK146" s="264">
        <f t="shared" si="1319"/>
        <v>1</v>
      </c>
      <c r="EL146" s="264">
        <f>PRODUCT(EF146:EI146)*EK146</f>
        <v>1</v>
      </c>
      <c r="EM146" s="257">
        <f t="shared" si="1243"/>
        <v>11330000</v>
      </c>
      <c r="EN146" s="258">
        <f t="shared" si="1244"/>
        <v>0</v>
      </c>
      <c r="EQ146" s="359" t="s">
        <v>182</v>
      </c>
      <c r="ER146" s="360" t="s">
        <v>504</v>
      </c>
      <c r="ES146" s="359"/>
      <c r="ET146" s="361"/>
      <c r="EU146" s="362"/>
      <c r="EV146" s="362">
        <f>SUM(EV148:EV164)</f>
        <v>10258000</v>
      </c>
      <c r="EW146" s="264">
        <f t="shared" si="1245"/>
        <v>1</v>
      </c>
      <c r="EX146" s="264">
        <f t="shared" si="1246"/>
        <v>1</v>
      </c>
      <c r="EY146" s="264">
        <f t="shared" si="1247"/>
        <v>1</v>
      </c>
      <c r="EZ146" s="264">
        <f t="shared" si="1248"/>
        <v>1</v>
      </c>
      <c r="FA146" s="180">
        <f t="shared" ref="FA146:FA147" si="1344">IF(EXACT(EM146,EU146),1,0)</f>
        <v>0</v>
      </c>
      <c r="FB146" s="264">
        <f t="shared" si="1322"/>
        <v>1</v>
      </c>
      <c r="FC146" s="264">
        <f>PRODUCT(EW146:EZ146)*FB146</f>
        <v>1</v>
      </c>
      <c r="FD146" s="257">
        <f t="shared" si="1249"/>
        <v>10258000</v>
      </c>
      <c r="FE146" s="258">
        <f t="shared" si="1250"/>
        <v>0</v>
      </c>
      <c r="FH146" s="359" t="s">
        <v>182</v>
      </c>
      <c r="FI146" s="360" t="s">
        <v>504</v>
      </c>
      <c r="FJ146" s="359"/>
      <c r="FK146" s="361"/>
      <c r="FL146" s="362"/>
      <c r="FM146" s="362">
        <f>SUM(FM148:FM164)</f>
        <v>10440000</v>
      </c>
      <c r="FN146" s="264">
        <f t="shared" si="1251"/>
        <v>1</v>
      </c>
      <c r="FO146" s="264">
        <f t="shared" si="1252"/>
        <v>1</v>
      </c>
      <c r="FP146" s="264">
        <f t="shared" si="1253"/>
        <v>1</v>
      </c>
      <c r="FQ146" s="264">
        <f t="shared" si="1254"/>
        <v>1</v>
      </c>
      <c r="FR146" s="180">
        <f t="shared" ref="FR146:FR147" si="1345">IF(EXACT(FD146,FL146),1,0)</f>
        <v>0</v>
      </c>
      <c r="FS146" s="264">
        <f t="shared" si="1325"/>
        <v>1</v>
      </c>
      <c r="FT146" s="264">
        <f>PRODUCT(FN146:FQ146)*FS146</f>
        <v>1</v>
      </c>
      <c r="FU146" s="257">
        <f t="shared" si="1255"/>
        <v>10440000</v>
      </c>
      <c r="FV146" s="258">
        <f t="shared" si="1256"/>
        <v>0</v>
      </c>
      <c r="FY146" s="359" t="s">
        <v>182</v>
      </c>
      <c r="FZ146" s="360" t="s">
        <v>504</v>
      </c>
      <c r="GA146" s="359"/>
      <c r="GB146" s="361"/>
      <c r="GC146" s="362"/>
      <c r="GD146" s="362">
        <f>SUM(GD148:GD164)</f>
        <v>4648000</v>
      </c>
      <c r="GE146" s="264">
        <f t="shared" si="1257"/>
        <v>1</v>
      </c>
      <c r="GF146" s="264">
        <f t="shared" si="1258"/>
        <v>1</v>
      </c>
      <c r="GG146" s="264">
        <f t="shared" si="1259"/>
        <v>1</v>
      </c>
      <c r="GH146" s="264">
        <f t="shared" si="1260"/>
        <v>1</v>
      </c>
      <c r="GI146" s="180">
        <f t="shared" ref="GI146:GI147" si="1346">IF(EXACT(FU146,GC146),1,0)</f>
        <v>0</v>
      </c>
      <c r="GJ146" s="264">
        <f t="shared" si="1328"/>
        <v>1</v>
      </c>
      <c r="GK146" s="264">
        <f>PRODUCT(GE146:GH146)*GJ146</f>
        <v>1</v>
      </c>
      <c r="GL146" s="257">
        <f t="shared" si="1261"/>
        <v>4648000</v>
      </c>
      <c r="GM146" s="258">
        <f t="shared" si="1262"/>
        <v>0</v>
      </c>
      <c r="GP146" s="359" t="s">
        <v>182</v>
      </c>
      <c r="GQ146" s="360" t="s">
        <v>504</v>
      </c>
      <c r="GR146" s="359"/>
      <c r="GS146" s="361"/>
      <c r="GT146" s="362"/>
      <c r="GU146" s="362">
        <f>SUM(GU148:GU164)</f>
        <v>10214700</v>
      </c>
      <c r="GV146" s="264">
        <f t="shared" si="1263"/>
        <v>1</v>
      </c>
      <c r="GW146" s="264">
        <f t="shared" si="1264"/>
        <v>1</v>
      </c>
      <c r="GX146" s="264">
        <f t="shared" si="1265"/>
        <v>1</v>
      </c>
      <c r="GY146" s="264">
        <f t="shared" si="1266"/>
        <v>1</v>
      </c>
      <c r="GZ146" s="180">
        <f t="shared" ref="GZ146:GZ147" si="1347">IF(EXACT(GL146,GT146),1,0)</f>
        <v>0</v>
      </c>
      <c r="HA146" s="264">
        <f t="shared" si="1331"/>
        <v>1</v>
      </c>
      <c r="HB146" s="264">
        <f>PRODUCT(GV146:GY146)*HA146</f>
        <v>1</v>
      </c>
      <c r="HC146" s="257">
        <f t="shared" si="1267"/>
        <v>10214700</v>
      </c>
      <c r="HD146" s="258">
        <f t="shared" si="1268"/>
        <v>0</v>
      </c>
      <c r="HG146" s="359" t="s">
        <v>182</v>
      </c>
      <c r="HH146" s="360" t="s">
        <v>504</v>
      </c>
      <c r="HI146" s="359"/>
      <c r="HJ146" s="361"/>
      <c r="HK146" s="362"/>
      <c r="HL146" s="362">
        <f>SUM(HL148:HL164)</f>
        <v>13610612</v>
      </c>
      <c r="HM146" s="264">
        <f t="shared" si="1269"/>
        <v>1</v>
      </c>
      <c r="HN146" s="264">
        <f t="shared" si="1270"/>
        <v>1</v>
      </c>
      <c r="HO146" s="264">
        <f t="shared" si="1271"/>
        <v>1</v>
      </c>
      <c r="HP146" s="264">
        <f t="shared" si="1272"/>
        <v>1</v>
      </c>
      <c r="HQ146" s="180">
        <f t="shared" ref="HQ146:HQ147" si="1348">IF(EXACT(HC146,HK146),1,0)</f>
        <v>0</v>
      </c>
      <c r="HR146" s="264">
        <f t="shared" si="1334"/>
        <v>1</v>
      </c>
      <c r="HS146" s="264">
        <f>PRODUCT(HM146:HP146)*HR146</f>
        <v>1</v>
      </c>
      <c r="HT146" s="257">
        <f t="shared" si="1273"/>
        <v>13610612</v>
      </c>
      <c r="HU146" s="258">
        <f t="shared" si="1274"/>
        <v>0</v>
      </c>
    </row>
    <row r="147" spans="3:229" ht="15.75" outlineLevel="1" thickTop="1">
      <c r="C147" s="365" t="s">
        <v>46</v>
      </c>
      <c r="D147" s="366" t="s">
        <v>505</v>
      </c>
      <c r="E147" s="349"/>
      <c r="F147" s="350"/>
      <c r="G147" s="351"/>
      <c r="H147" s="352"/>
      <c r="K147" s="365" t="s">
        <v>46</v>
      </c>
      <c r="L147" s="366" t="s">
        <v>505</v>
      </c>
      <c r="M147" s="349"/>
      <c r="N147" s="350"/>
      <c r="O147" s="350"/>
      <c r="P147" s="353"/>
      <c r="Q147" s="180">
        <f t="shared" si="1195"/>
        <v>1</v>
      </c>
      <c r="R147" s="180">
        <f t="shared" si="1196"/>
        <v>1</v>
      </c>
      <c r="S147" s="180">
        <f t="shared" si="1197"/>
        <v>1</v>
      </c>
      <c r="T147" s="180">
        <f t="shared" si="1197"/>
        <v>1</v>
      </c>
      <c r="U147" s="180">
        <f t="shared" si="1336"/>
        <v>1</v>
      </c>
      <c r="V147" s="180">
        <f t="shared" si="1336"/>
        <v>1</v>
      </c>
      <c r="W147" s="264">
        <f t="shared" si="1199"/>
        <v>1</v>
      </c>
      <c r="X147" s="257">
        <f t="shared" si="1200"/>
        <v>0</v>
      </c>
      <c r="Y147" s="258">
        <f t="shared" si="1201"/>
        <v>0</v>
      </c>
      <c r="AB147" s="365" t="s">
        <v>46</v>
      </c>
      <c r="AC147" s="366" t="s">
        <v>505</v>
      </c>
      <c r="AD147" s="349"/>
      <c r="AE147" s="350"/>
      <c r="AF147" s="351"/>
      <c r="AG147" s="352"/>
      <c r="AH147" s="264">
        <f t="shared" si="1202"/>
        <v>1</v>
      </c>
      <c r="AI147" s="264">
        <f t="shared" si="1203"/>
        <v>1</v>
      </c>
      <c r="AJ147" s="264">
        <f t="shared" si="1204"/>
        <v>1</v>
      </c>
      <c r="AK147" s="264">
        <f t="shared" si="1205"/>
        <v>1</v>
      </c>
      <c r="AL147" s="180">
        <f t="shared" si="1337"/>
        <v>0</v>
      </c>
      <c r="AM147" s="180">
        <f t="shared" ref="AM147" si="1349">IF(EXACT(Y147,AG147),1,0)</f>
        <v>0</v>
      </c>
      <c r="AN147" s="264">
        <f>PRODUCT(AH147:AK147)</f>
        <v>1</v>
      </c>
      <c r="AO147" s="257">
        <f t="shared" si="1206"/>
        <v>0</v>
      </c>
      <c r="AP147" s="258">
        <f t="shared" si="1207"/>
        <v>0</v>
      </c>
      <c r="AS147" s="365" t="s">
        <v>46</v>
      </c>
      <c r="AT147" s="366" t="s">
        <v>505</v>
      </c>
      <c r="AU147" s="349"/>
      <c r="AV147" s="350"/>
      <c r="AW147" s="351"/>
      <c r="AX147" s="352"/>
      <c r="AY147" s="264">
        <f t="shared" si="1208"/>
        <v>1</v>
      </c>
      <c r="AZ147" s="264">
        <f t="shared" si="1209"/>
        <v>1</v>
      </c>
      <c r="BA147" s="264">
        <f t="shared" si="1210"/>
        <v>1</v>
      </c>
      <c r="BB147" s="264">
        <f t="shared" si="1211"/>
        <v>1</v>
      </c>
      <c r="BC147" s="180">
        <f t="shared" si="1338"/>
        <v>0</v>
      </c>
      <c r="BD147" s="180">
        <f t="shared" ref="BD147" si="1350">IF(EXACT(AP147,AX147),1,0)</f>
        <v>0</v>
      </c>
      <c r="BE147" s="264">
        <f>PRODUCT(AY147:BB147)</f>
        <v>1</v>
      </c>
      <c r="BF147" s="257">
        <f t="shared" si="1213"/>
        <v>0</v>
      </c>
      <c r="BG147" s="258">
        <f t="shared" si="1214"/>
        <v>0</v>
      </c>
      <c r="BJ147" s="365" t="s">
        <v>46</v>
      </c>
      <c r="BK147" s="366" t="s">
        <v>505</v>
      </c>
      <c r="BL147" s="349"/>
      <c r="BM147" s="350"/>
      <c r="BN147" s="351"/>
      <c r="BO147" s="352"/>
      <c r="BP147" s="264">
        <f t="shared" si="1215"/>
        <v>1</v>
      </c>
      <c r="BQ147" s="264">
        <f t="shared" si="1216"/>
        <v>1</v>
      </c>
      <c r="BR147" s="264">
        <f t="shared" si="1217"/>
        <v>1</v>
      </c>
      <c r="BS147" s="264">
        <f t="shared" si="1218"/>
        <v>1</v>
      </c>
      <c r="BT147" s="180">
        <f t="shared" si="1339"/>
        <v>0</v>
      </c>
      <c r="BU147" s="180">
        <f t="shared" ref="BU147" si="1351">IF(EXACT(BG147,BO147),1,0)</f>
        <v>0</v>
      </c>
      <c r="BV147" s="264">
        <f>PRODUCT(BP147:BS147)</f>
        <v>1</v>
      </c>
      <c r="BW147" s="257">
        <f t="shared" si="1219"/>
        <v>0</v>
      </c>
      <c r="BX147" s="258">
        <f t="shared" si="1220"/>
        <v>0</v>
      </c>
      <c r="CA147" s="365" t="s">
        <v>46</v>
      </c>
      <c r="CB147" s="367" t="s">
        <v>505</v>
      </c>
      <c r="CC147" s="349"/>
      <c r="CD147" s="350"/>
      <c r="CE147" s="351"/>
      <c r="CF147" s="352"/>
      <c r="CG147" s="264">
        <f t="shared" si="1221"/>
        <v>1</v>
      </c>
      <c r="CH147" s="264">
        <f t="shared" si="1222"/>
        <v>1</v>
      </c>
      <c r="CI147" s="264">
        <f t="shared" si="1223"/>
        <v>1</v>
      </c>
      <c r="CJ147" s="264">
        <f t="shared" si="1224"/>
        <v>1</v>
      </c>
      <c r="CK147" s="180">
        <f t="shared" si="1340"/>
        <v>0</v>
      </c>
      <c r="CL147" s="180">
        <f t="shared" ref="CL147" si="1352">IF(EXACT(BX147,CF147),1,0)</f>
        <v>0</v>
      </c>
      <c r="CM147" s="264">
        <f>PRODUCT(CG147:CJ147)</f>
        <v>1</v>
      </c>
      <c r="CN147" s="257">
        <f t="shared" si="1225"/>
        <v>0</v>
      </c>
      <c r="CO147" s="258">
        <f t="shared" si="1226"/>
        <v>0</v>
      </c>
      <c r="CR147" s="365" t="s">
        <v>46</v>
      </c>
      <c r="CS147" s="366" t="s">
        <v>505</v>
      </c>
      <c r="CT147" s="349"/>
      <c r="CU147" s="350"/>
      <c r="CV147" s="351"/>
      <c r="CW147" s="352"/>
      <c r="CX147" s="264">
        <f t="shared" si="1227"/>
        <v>1</v>
      </c>
      <c r="CY147" s="264">
        <f t="shared" si="1228"/>
        <v>1</v>
      </c>
      <c r="CZ147" s="264">
        <f t="shared" si="1229"/>
        <v>1</v>
      </c>
      <c r="DA147" s="264">
        <f t="shared" si="1230"/>
        <v>1</v>
      </c>
      <c r="DB147" s="180">
        <f t="shared" si="1341"/>
        <v>0</v>
      </c>
      <c r="DC147" s="180">
        <f t="shared" ref="DC147" si="1353">IF(EXACT(CO147,CW147),1,0)</f>
        <v>0</v>
      </c>
      <c r="DD147" s="264">
        <f>PRODUCT(CX147:DA147)</f>
        <v>1</v>
      </c>
      <c r="DE147" s="257">
        <f t="shared" si="1231"/>
        <v>0</v>
      </c>
      <c r="DF147" s="258">
        <f t="shared" si="1232"/>
        <v>0</v>
      </c>
      <c r="DI147" s="365" t="s">
        <v>46</v>
      </c>
      <c r="DJ147" s="366" t="s">
        <v>505</v>
      </c>
      <c r="DK147" s="349"/>
      <c r="DL147" s="350"/>
      <c r="DM147" s="356"/>
      <c r="DN147" s="352"/>
      <c r="DO147" s="264">
        <f t="shared" si="1233"/>
        <v>1</v>
      </c>
      <c r="DP147" s="264">
        <f t="shared" si="1234"/>
        <v>1</v>
      </c>
      <c r="DQ147" s="264">
        <f t="shared" si="1235"/>
        <v>1</v>
      </c>
      <c r="DR147" s="264">
        <f t="shared" si="1236"/>
        <v>1</v>
      </c>
      <c r="DS147" s="180">
        <f t="shared" si="1342"/>
        <v>0</v>
      </c>
      <c r="DT147" s="180">
        <f t="shared" ref="DT147" si="1354">IF(EXACT(DF147,DN147),1,0)</f>
        <v>0</v>
      </c>
      <c r="DU147" s="264">
        <f>PRODUCT(DO147:DR147)</f>
        <v>1</v>
      </c>
      <c r="DV147" s="257">
        <f t="shared" si="1237"/>
        <v>0</v>
      </c>
      <c r="DW147" s="258">
        <f t="shared" si="1238"/>
        <v>0</v>
      </c>
      <c r="DZ147" s="365" t="s">
        <v>46</v>
      </c>
      <c r="EA147" s="366" t="s">
        <v>505</v>
      </c>
      <c r="EB147" s="349"/>
      <c r="EC147" s="350"/>
      <c r="ED147" s="351"/>
      <c r="EE147" s="352"/>
      <c r="EF147" s="264">
        <f t="shared" si="1239"/>
        <v>1</v>
      </c>
      <c r="EG147" s="264">
        <f t="shared" si="1240"/>
        <v>1</v>
      </c>
      <c r="EH147" s="264">
        <f t="shared" si="1241"/>
        <v>1</v>
      </c>
      <c r="EI147" s="264">
        <f t="shared" si="1242"/>
        <v>1</v>
      </c>
      <c r="EJ147" s="180">
        <f t="shared" si="1343"/>
        <v>0</v>
      </c>
      <c r="EK147" s="180">
        <f t="shared" ref="EK147" si="1355">IF(EXACT(DW147,EE147),1,0)</f>
        <v>0</v>
      </c>
      <c r="EL147" s="264">
        <f>PRODUCT(EF147:EI147)</f>
        <v>1</v>
      </c>
      <c r="EM147" s="257">
        <f t="shared" si="1243"/>
        <v>0</v>
      </c>
      <c r="EN147" s="258">
        <f t="shared" si="1244"/>
        <v>0</v>
      </c>
      <c r="EQ147" s="365" t="s">
        <v>46</v>
      </c>
      <c r="ER147" s="366" t="s">
        <v>505</v>
      </c>
      <c r="ES147" s="349"/>
      <c r="ET147" s="350"/>
      <c r="EU147" s="351"/>
      <c r="EV147" s="352"/>
      <c r="EW147" s="264">
        <f t="shared" si="1245"/>
        <v>1</v>
      </c>
      <c r="EX147" s="264">
        <f t="shared" si="1246"/>
        <v>1</v>
      </c>
      <c r="EY147" s="264">
        <f t="shared" si="1247"/>
        <v>1</v>
      </c>
      <c r="EZ147" s="264">
        <f t="shared" si="1248"/>
        <v>1</v>
      </c>
      <c r="FA147" s="180">
        <f t="shared" si="1344"/>
        <v>0</v>
      </c>
      <c r="FB147" s="180">
        <f t="shared" ref="FB147" si="1356">IF(EXACT(EN147,EV147),1,0)</f>
        <v>0</v>
      </c>
      <c r="FC147" s="264">
        <f>PRODUCT(EW147:EZ147)</f>
        <v>1</v>
      </c>
      <c r="FD147" s="257">
        <f t="shared" si="1249"/>
        <v>0</v>
      </c>
      <c r="FE147" s="258">
        <f t="shared" si="1250"/>
        <v>0</v>
      </c>
      <c r="FH147" s="365" t="s">
        <v>46</v>
      </c>
      <c r="FI147" s="366" t="s">
        <v>505</v>
      </c>
      <c r="FJ147" s="349"/>
      <c r="FK147" s="350"/>
      <c r="FL147" s="351"/>
      <c r="FM147" s="352"/>
      <c r="FN147" s="264">
        <f t="shared" si="1251"/>
        <v>1</v>
      </c>
      <c r="FO147" s="264">
        <f t="shared" si="1252"/>
        <v>1</v>
      </c>
      <c r="FP147" s="264">
        <f t="shared" si="1253"/>
        <v>1</v>
      </c>
      <c r="FQ147" s="264">
        <f t="shared" si="1254"/>
        <v>1</v>
      </c>
      <c r="FR147" s="180">
        <f t="shared" si="1345"/>
        <v>0</v>
      </c>
      <c r="FS147" s="180">
        <f t="shared" ref="FS147" si="1357">IF(EXACT(FE147,FM147),1,0)</f>
        <v>0</v>
      </c>
      <c r="FT147" s="264">
        <f>PRODUCT(FN147:FQ147)</f>
        <v>1</v>
      </c>
      <c r="FU147" s="257">
        <f t="shared" si="1255"/>
        <v>0</v>
      </c>
      <c r="FV147" s="258">
        <f t="shared" si="1256"/>
        <v>0</v>
      </c>
      <c r="FY147" s="365" t="s">
        <v>46</v>
      </c>
      <c r="FZ147" s="366" t="s">
        <v>505</v>
      </c>
      <c r="GA147" s="349"/>
      <c r="GB147" s="350"/>
      <c r="GC147" s="351"/>
      <c r="GD147" s="352"/>
      <c r="GE147" s="264">
        <f t="shared" si="1257"/>
        <v>1</v>
      </c>
      <c r="GF147" s="264">
        <f t="shared" si="1258"/>
        <v>1</v>
      </c>
      <c r="GG147" s="264">
        <f t="shared" si="1259"/>
        <v>1</v>
      </c>
      <c r="GH147" s="264">
        <f t="shared" si="1260"/>
        <v>1</v>
      </c>
      <c r="GI147" s="180">
        <f t="shared" si="1346"/>
        <v>0</v>
      </c>
      <c r="GJ147" s="180">
        <f t="shared" ref="GJ147" si="1358">IF(EXACT(FV147,GD147),1,0)</f>
        <v>0</v>
      </c>
      <c r="GK147" s="264">
        <f>PRODUCT(GE147:GH147)</f>
        <v>1</v>
      </c>
      <c r="GL147" s="257">
        <f t="shared" si="1261"/>
        <v>0</v>
      </c>
      <c r="GM147" s="258">
        <f t="shared" si="1262"/>
        <v>0</v>
      </c>
      <c r="GP147" s="365" t="s">
        <v>46</v>
      </c>
      <c r="GQ147" s="366" t="s">
        <v>505</v>
      </c>
      <c r="GR147" s="349"/>
      <c r="GS147" s="350"/>
      <c r="GT147" s="351"/>
      <c r="GU147" s="352"/>
      <c r="GV147" s="264">
        <f t="shared" si="1263"/>
        <v>1</v>
      </c>
      <c r="GW147" s="264">
        <f t="shared" si="1264"/>
        <v>1</v>
      </c>
      <c r="GX147" s="264">
        <f t="shared" si="1265"/>
        <v>1</v>
      </c>
      <c r="GY147" s="264">
        <f t="shared" si="1266"/>
        <v>1</v>
      </c>
      <c r="GZ147" s="180">
        <f t="shared" si="1347"/>
        <v>0</v>
      </c>
      <c r="HA147" s="180">
        <f t="shared" ref="HA147" si="1359">IF(EXACT(GM147,GU147),1,0)</f>
        <v>0</v>
      </c>
      <c r="HB147" s="264">
        <f>PRODUCT(GV147:GY147)</f>
        <v>1</v>
      </c>
      <c r="HC147" s="257">
        <f t="shared" si="1267"/>
        <v>0</v>
      </c>
      <c r="HD147" s="258">
        <f t="shared" si="1268"/>
        <v>0</v>
      </c>
      <c r="HG147" s="365" t="s">
        <v>46</v>
      </c>
      <c r="HH147" s="366" t="s">
        <v>505</v>
      </c>
      <c r="HI147" s="349"/>
      <c r="HJ147" s="350"/>
      <c r="HK147" s="351"/>
      <c r="HL147" s="352"/>
      <c r="HM147" s="264">
        <f t="shared" si="1269"/>
        <v>1</v>
      </c>
      <c r="HN147" s="264">
        <f t="shared" si="1270"/>
        <v>1</v>
      </c>
      <c r="HO147" s="264">
        <f t="shared" si="1271"/>
        <v>1</v>
      </c>
      <c r="HP147" s="264">
        <f t="shared" si="1272"/>
        <v>1</v>
      </c>
      <c r="HQ147" s="180">
        <f t="shared" si="1348"/>
        <v>0</v>
      </c>
      <c r="HR147" s="180">
        <f t="shared" ref="HR147" si="1360">IF(EXACT(HD147,HL147),1,0)</f>
        <v>0</v>
      </c>
      <c r="HS147" s="264">
        <f>PRODUCT(HM147:HP147)</f>
        <v>1</v>
      </c>
      <c r="HT147" s="257">
        <f t="shared" si="1273"/>
        <v>0</v>
      </c>
      <c r="HU147" s="258">
        <f t="shared" si="1274"/>
        <v>0</v>
      </c>
    </row>
    <row r="148" spans="3:229" ht="63.75" outlineLevel="2">
      <c r="C148" s="344" t="s">
        <v>47</v>
      </c>
      <c r="D148" s="345" t="s">
        <v>506</v>
      </c>
      <c r="E148" s="346" t="s">
        <v>168</v>
      </c>
      <c r="F148" s="347">
        <v>12</v>
      </c>
      <c r="G148" s="308">
        <v>0</v>
      </c>
      <c r="H148" s="309">
        <f t="shared" ref="H148:H164" si="1361">+ROUND(F148*G148,0)</f>
        <v>0</v>
      </c>
      <c r="K148" s="344" t="s">
        <v>47</v>
      </c>
      <c r="L148" s="345" t="s">
        <v>506</v>
      </c>
      <c r="M148" s="346" t="s">
        <v>168</v>
      </c>
      <c r="N148" s="347">
        <v>12</v>
      </c>
      <c r="O148" s="308">
        <v>19300</v>
      </c>
      <c r="P148" s="310">
        <f t="shared" ref="P148:P164" si="1362">+ROUND(N148*O148,0)</f>
        <v>231600</v>
      </c>
      <c r="Q148" s="180">
        <f t="shared" si="1195"/>
        <v>1</v>
      </c>
      <c r="R148" s="180">
        <f t="shared" si="1196"/>
        <v>1</v>
      </c>
      <c r="S148" s="180">
        <f t="shared" si="1197"/>
        <v>1</v>
      </c>
      <c r="T148" s="180">
        <f t="shared" si="1197"/>
        <v>1</v>
      </c>
      <c r="U148" s="264">
        <f t="shared" si="1198"/>
        <v>1</v>
      </c>
      <c r="V148" s="264">
        <f t="shared" si="1275"/>
        <v>1</v>
      </c>
      <c r="W148" s="264">
        <f t="shared" si="1199"/>
        <v>1</v>
      </c>
      <c r="X148" s="257">
        <f t="shared" si="1200"/>
        <v>231600</v>
      </c>
      <c r="Y148" s="258">
        <f t="shared" si="1201"/>
        <v>0</v>
      </c>
      <c r="AB148" s="344" t="s">
        <v>47</v>
      </c>
      <c r="AC148" s="345" t="s">
        <v>506</v>
      </c>
      <c r="AD148" s="346" t="s">
        <v>168</v>
      </c>
      <c r="AE148" s="347">
        <v>12</v>
      </c>
      <c r="AF148" s="308">
        <v>16500</v>
      </c>
      <c r="AG148" s="309">
        <f t="shared" ref="AG148:AG164" si="1363">+ROUND(AE148*AF148,0)</f>
        <v>198000</v>
      </c>
      <c r="AH148" s="264">
        <f t="shared" si="1202"/>
        <v>1</v>
      </c>
      <c r="AI148" s="264">
        <f t="shared" si="1203"/>
        <v>1</v>
      </c>
      <c r="AJ148" s="264">
        <f t="shared" si="1204"/>
        <v>1</v>
      </c>
      <c r="AK148" s="264">
        <f t="shared" si="1205"/>
        <v>1</v>
      </c>
      <c r="AL148" s="264">
        <f t="shared" ref="AL148:AL155" si="1364">IF(AF148&lt;=0,0,1)</f>
        <v>1</v>
      </c>
      <c r="AM148" s="264">
        <f t="shared" ref="AM148:AM155" si="1365">IF(AG148&lt;=0,0,1)</f>
        <v>1</v>
      </c>
      <c r="AN148" s="264">
        <f t="shared" si="1303"/>
        <v>1</v>
      </c>
      <c r="AO148" s="257">
        <f t="shared" si="1206"/>
        <v>198000</v>
      </c>
      <c r="AP148" s="258">
        <f t="shared" si="1207"/>
        <v>0</v>
      </c>
      <c r="AS148" s="344" t="s">
        <v>47</v>
      </c>
      <c r="AT148" s="345" t="s">
        <v>506</v>
      </c>
      <c r="AU148" s="346" t="s">
        <v>168</v>
      </c>
      <c r="AV148" s="347">
        <v>12</v>
      </c>
      <c r="AW148" s="308">
        <v>14500</v>
      </c>
      <c r="AX148" s="309">
        <f t="shared" ref="AX148:AX164" si="1366">+ROUND(AV148*AW148,0)</f>
        <v>174000</v>
      </c>
      <c r="AY148" s="264">
        <f t="shared" si="1208"/>
        <v>1</v>
      </c>
      <c r="AZ148" s="264">
        <f t="shared" si="1209"/>
        <v>1</v>
      </c>
      <c r="BA148" s="264">
        <f t="shared" si="1210"/>
        <v>1</v>
      </c>
      <c r="BB148" s="264">
        <f t="shared" si="1211"/>
        <v>1</v>
      </c>
      <c r="BC148" s="264">
        <f t="shared" ref="BC148:BC155" si="1367">IF(AW148&lt;=0,0,1)</f>
        <v>1</v>
      </c>
      <c r="BD148" s="264">
        <f t="shared" ref="BD148:BD155" si="1368">IF(AX148&lt;=0,0,1)</f>
        <v>1</v>
      </c>
      <c r="BE148" s="264">
        <f t="shared" si="1212"/>
        <v>1</v>
      </c>
      <c r="BF148" s="257">
        <f t="shared" si="1213"/>
        <v>174000</v>
      </c>
      <c r="BG148" s="258">
        <f t="shared" si="1214"/>
        <v>0</v>
      </c>
      <c r="BJ148" s="344" t="s">
        <v>47</v>
      </c>
      <c r="BK148" s="345" t="s">
        <v>506</v>
      </c>
      <c r="BL148" s="346" t="s">
        <v>168</v>
      </c>
      <c r="BM148" s="347">
        <v>12</v>
      </c>
      <c r="BN148" s="308">
        <v>19059</v>
      </c>
      <c r="BO148" s="309">
        <f t="shared" ref="BO148:BO164" si="1369">+ROUND(BM148*BN148,0)</f>
        <v>228708</v>
      </c>
      <c r="BP148" s="264">
        <f t="shared" si="1215"/>
        <v>1</v>
      </c>
      <c r="BQ148" s="264">
        <f t="shared" si="1216"/>
        <v>1</v>
      </c>
      <c r="BR148" s="264">
        <f t="shared" si="1217"/>
        <v>1</v>
      </c>
      <c r="BS148" s="264">
        <f t="shared" si="1218"/>
        <v>1</v>
      </c>
      <c r="BT148" s="264">
        <f t="shared" ref="BT148:BT155" si="1370">IF(BN148&lt;=0,0,1)</f>
        <v>1</v>
      </c>
      <c r="BU148" s="264">
        <f t="shared" ref="BU148:BU155" si="1371">IF(BO148&lt;=0,0,1)</f>
        <v>1</v>
      </c>
      <c r="BV148" s="264">
        <f t="shared" ref="BV148:BV155" si="1372">PRODUCT(BP148:BU148)</f>
        <v>1</v>
      </c>
      <c r="BW148" s="257">
        <f t="shared" si="1219"/>
        <v>228708</v>
      </c>
      <c r="BX148" s="258">
        <f t="shared" si="1220"/>
        <v>0</v>
      </c>
      <c r="CA148" s="344" t="s">
        <v>47</v>
      </c>
      <c r="CB148" s="345" t="s">
        <v>506</v>
      </c>
      <c r="CC148" s="346" t="s">
        <v>168</v>
      </c>
      <c r="CD148" s="347">
        <v>12</v>
      </c>
      <c r="CE148" s="308">
        <v>2793</v>
      </c>
      <c r="CF148" s="309">
        <f t="shared" ref="CF148:CF164" si="1373">+ROUND(CD148*CE148,0)</f>
        <v>33516</v>
      </c>
      <c r="CG148" s="264">
        <f t="shared" si="1221"/>
        <v>1</v>
      </c>
      <c r="CH148" s="264">
        <f t="shared" si="1222"/>
        <v>1</v>
      </c>
      <c r="CI148" s="264">
        <f t="shared" si="1223"/>
        <v>1</v>
      </c>
      <c r="CJ148" s="264">
        <f t="shared" si="1224"/>
        <v>1</v>
      </c>
      <c r="CK148" s="264">
        <f t="shared" ref="CK148:CK155" si="1374">IF(CE148&lt;=0,0,1)</f>
        <v>1</v>
      </c>
      <c r="CL148" s="264">
        <f t="shared" ref="CL148:CL155" si="1375">IF(CF148&lt;=0,0,1)</f>
        <v>1</v>
      </c>
      <c r="CM148" s="264">
        <f t="shared" ref="CM148:CM155" si="1376">PRODUCT(CG148:CL148)</f>
        <v>1</v>
      </c>
      <c r="CN148" s="257">
        <f t="shared" si="1225"/>
        <v>33516</v>
      </c>
      <c r="CO148" s="258">
        <f t="shared" si="1226"/>
        <v>0</v>
      </c>
      <c r="CR148" s="344" t="s">
        <v>47</v>
      </c>
      <c r="CS148" s="345" t="s">
        <v>506</v>
      </c>
      <c r="CT148" s="346" t="s">
        <v>168</v>
      </c>
      <c r="CU148" s="347">
        <v>12</v>
      </c>
      <c r="CV148" s="308">
        <v>27000</v>
      </c>
      <c r="CW148" s="309">
        <f t="shared" ref="CW148:CW164" si="1377">+ROUND(CU148*CV148,0)</f>
        <v>324000</v>
      </c>
      <c r="CX148" s="264">
        <f t="shared" si="1227"/>
        <v>1</v>
      </c>
      <c r="CY148" s="264">
        <f t="shared" si="1228"/>
        <v>1</v>
      </c>
      <c r="CZ148" s="264">
        <f t="shared" si="1229"/>
        <v>1</v>
      </c>
      <c r="DA148" s="264">
        <f t="shared" si="1230"/>
        <v>1</v>
      </c>
      <c r="DB148" s="264">
        <f t="shared" ref="DB148:DB155" si="1378">IF(CV148&lt;=0,0,1)</f>
        <v>1</v>
      </c>
      <c r="DC148" s="264">
        <f t="shared" ref="DC148:DC155" si="1379">IF(CW148&lt;=0,0,1)</f>
        <v>1</v>
      </c>
      <c r="DD148" s="264">
        <f t="shared" ref="DD148:DD155" si="1380">PRODUCT(CX148:DC148)</f>
        <v>1</v>
      </c>
      <c r="DE148" s="257">
        <f t="shared" si="1231"/>
        <v>324000</v>
      </c>
      <c r="DF148" s="258">
        <f t="shared" si="1232"/>
        <v>0</v>
      </c>
      <c r="DI148" s="344" t="s">
        <v>47</v>
      </c>
      <c r="DJ148" s="345" t="s">
        <v>506</v>
      </c>
      <c r="DK148" s="346" t="s">
        <v>168</v>
      </c>
      <c r="DL148" s="347">
        <v>12</v>
      </c>
      <c r="DM148" s="313">
        <v>18000</v>
      </c>
      <c r="DN148" s="309">
        <f t="shared" ref="DN148:DN164" si="1381">+ROUND(DL148*DM148,0)</f>
        <v>216000</v>
      </c>
      <c r="DO148" s="264">
        <f t="shared" si="1233"/>
        <v>1</v>
      </c>
      <c r="DP148" s="264">
        <f t="shared" si="1234"/>
        <v>1</v>
      </c>
      <c r="DQ148" s="264">
        <f t="shared" si="1235"/>
        <v>1</v>
      </c>
      <c r="DR148" s="264">
        <f t="shared" si="1236"/>
        <v>1</v>
      </c>
      <c r="DS148" s="264">
        <f t="shared" ref="DS148:DS155" si="1382">IF(DM148&lt;=0,0,1)</f>
        <v>1</v>
      </c>
      <c r="DT148" s="264">
        <f t="shared" ref="DT148:DT155" si="1383">IF(DN148&lt;=0,0,1)</f>
        <v>1</v>
      </c>
      <c r="DU148" s="264">
        <f t="shared" ref="DU148:DU155" si="1384">PRODUCT(DO148:DT148)</f>
        <v>1</v>
      </c>
      <c r="DV148" s="257">
        <f t="shared" si="1237"/>
        <v>216000</v>
      </c>
      <c r="DW148" s="258">
        <f t="shared" si="1238"/>
        <v>0</v>
      </c>
      <c r="DZ148" s="344" t="s">
        <v>47</v>
      </c>
      <c r="EA148" s="345" t="s">
        <v>506</v>
      </c>
      <c r="EB148" s="346" t="s">
        <v>168</v>
      </c>
      <c r="EC148" s="347">
        <v>12</v>
      </c>
      <c r="ED148" s="308">
        <v>60000</v>
      </c>
      <c r="EE148" s="309">
        <f t="shared" ref="EE148:EE164" si="1385">+ROUND(EC148*ED148,0)</f>
        <v>720000</v>
      </c>
      <c r="EF148" s="264">
        <f t="shared" si="1239"/>
        <v>1</v>
      </c>
      <c r="EG148" s="264">
        <f t="shared" si="1240"/>
        <v>1</v>
      </c>
      <c r="EH148" s="264">
        <f t="shared" si="1241"/>
        <v>1</v>
      </c>
      <c r="EI148" s="264">
        <f t="shared" si="1242"/>
        <v>1</v>
      </c>
      <c r="EJ148" s="264">
        <f t="shared" ref="EJ148:EJ155" si="1386">IF(ED148&lt;=0,0,1)</f>
        <v>1</v>
      </c>
      <c r="EK148" s="264">
        <f t="shared" ref="EK148:EK155" si="1387">IF(EE148&lt;=0,0,1)</f>
        <v>1</v>
      </c>
      <c r="EL148" s="264">
        <f t="shared" ref="EL148:EL155" si="1388">PRODUCT(EF148:EK148)</f>
        <v>1</v>
      </c>
      <c r="EM148" s="257">
        <f t="shared" si="1243"/>
        <v>720000</v>
      </c>
      <c r="EN148" s="258">
        <f t="shared" si="1244"/>
        <v>0</v>
      </c>
      <c r="EQ148" s="344" t="s">
        <v>47</v>
      </c>
      <c r="ER148" s="345" t="s">
        <v>506</v>
      </c>
      <c r="ES148" s="346" t="s">
        <v>168</v>
      </c>
      <c r="ET148" s="347">
        <v>12</v>
      </c>
      <c r="EU148" s="308">
        <v>18000</v>
      </c>
      <c r="EV148" s="309">
        <f t="shared" ref="EV148:EV164" si="1389">+ROUND(ET148*EU148,0)</f>
        <v>216000</v>
      </c>
      <c r="EW148" s="264">
        <f t="shared" si="1245"/>
        <v>1</v>
      </c>
      <c r="EX148" s="264">
        <f t="shared" si="1246"/>
        <v>1</v>
      </c>
      <c r="EY148" s="264">
        <f t="shared" si="1247"/>
        <v>1</v>
      </c>
      <c r="EZ148" s="264">
        <f t="shared" si="1248"/>
        <v>1</v>
      </c>
      <c r="FA148" s="264">
        <f t="shared" ref="FA148:FA155" si="1390">IF(EU148&lt;=0,0,1)</f>
        <v>1</v>
      </c>
      <c r="FB148" s="264">
        <f t="shared" ref="FB148:FB155" si="1391">IF(EV148&lt;=0,0,1)</f>
        <v>1</v>
      </c>
      <c r="FC148" s="264">
        <f t="shared" ref="FC148:FC155" si="1392">PRODUCT(EW148:FB148)</f>
        <v>1</v>
      </c>
      <c r="FD148" s="257">
        <f t="shared" si="1249"/>
        <v>216000</v>
      </c>
      <c r="FE148" s="258">
        <f t="shared" si="1250"/>
        <v>0</v>
      </c>
      <c r="FH148" s="344" t="s">
        <v>47</v>
      </c>
      <c r="FI148" s="345" t="s">
        <v>506</v>
      </c>
      <c r="FJ148" s="346" t="s">
        <v>168</v>
      </c>
      <c r="FK148" s="347">
        <v>12</v>
      </c>
      <c r="FL148" s="308">
        <v>19000</v>
      </c>
      <c r="FM148" s="309">
        <f t="shared" ref="FM148:FM164" si="1393">+ROUND(FK148*FL148,0)</f>
        <v>228000</v>
      </c>
      <c r="FN148" s="264">
        <f t="shared" si="1251"/>
        <v>1</v>
      </c>
      <c r="FO148" s="264">
        <f t="shared" si="1252"/>
        <v>1</v>
      </c>
      <c r="FP148" s="264">
        <f t="shared" si="1253"/>
        <v>1</v>
      </c>
      <c r="FQ148" s="264">
        <f t="shared" si="1254"/>
        <v>1</v>
      </c>
      <c r="FR148" s="264">
        <f t="shared" ref="FR148:FR155" si="1394">IF(FL148&lt;=0,0,1)</f>
        <v>1</v>
      </c>
      <c r="FS148" s="264">
        <f t="shared" ref="FS148:FS155" si="1395">IF(FM148&lt;=0,0,1)</f>
        <v>1</v>
      </c>
      <c r="FT148" s="264">
        <f t="shared" ref="FT148:FT155" si="1396">PRODUCT(FN148:FS148)</f>
        <v>1</v>
      </c>
      <c r="FU148" s="257">
        <f t="shared" si="1255"/>
        <v>228000</v>
      </c>
      <c r="FV148" s="258">
        <f t="shared" si="1256"/>
        <v>0</v>
      </c>
      <c r="FY148" s="344" t="s">
        <v>47</v>
      </c>
      <c r="FZ148" s="345" t="s">
        <v>506</v>
      </c>
      <c r="GA148" s="346" t="s">
        <v>168</v>
      </c>
      <c r="GB148" s="347">
        <v>12</v>
      </c>
      <c r="GC148" s="308">
        <v>28000</v>
      </c>
      <c r="GD148" s="309">
        <f t="shared" ref="GD148:GD164" si="1397">+ROUND(GB148*GC148,0)</f>
        <v>336000</v>
      </c>
      <c r="GE148" s="264">
        <f t="shared" si="1257"/>
        <v>1</v>
      </c>
      <c r="GF148" s="264">
        <f t="shared" si="1258"/>
        <v>1</v>
      </c>
      <c r="GG148" s="264">
        <f t="shared" si="1259"/>
        <v>1</v>
      </c>
      <c r="GH148" s="264">
        <f t="shared" si="1260"/>
        <v>1</v>
      </c>
      <c r="GI148" s="264">
        <f t="shared" ref="GI148:GI155" si="1398">IF(GC148&lt;=0,0,1)</f>
        <v>1</v>
      </c>
      <c r="GJ148" s="264">
        <f t="shared" ref="GJ148:GJ155" si="1399">IF(GD148&lt;=0,0,1)</f>
        <v>1</v>
      </c>
      <c r="GK148" s="264">
        <f t="shared" ref="GK148:GK155" si="1400">PRODUCT(GE148:GJ148)</f>
        <v>1</v>
      </c>
      <c r="GL148" s="257">
        <f t="shared" si="1261"/>
        <v>336000</v>
      </c>
      <c r="GM148" s="258">
        <f t="shared" si="1262"/>
        <v>0</v>
      </c>
      <c r="GP148" s="344" t="s">
        <v>47</v>
      </c>
      <c r="GQ148" s="345" t="s">
        <v>506</v>
      </c>
      <c r="GR148" s="346" t="s">
        <v>168</v>
      </c>
      <c r="GS148" s="347">
        <v>12</v>
      </c>
      <c r="GT148" s="308">
        <v>18500</v>
      </c>
      <c r="GU148" s="309">
        <f t="shared" ref="GU148:GU164" si="1401">+ROUND(GS148*GT148,0)</f>
        <v>222000</v>
      </c>
      <c r="GV148" s="264">
        <f t="shared" si="1263"/>
        <v>1</v>
      </c>
      <c r="GW148" s="264">
        <f t="shared" si="1264"/>
        <v>1</v>
      </c>
      <c r="GX148" s="264">
        <f t="shared" si="1265"/>
        <v>1</v>
      </c>
      <c r="GY148" s="264">
        <f t="shared" si="1266"/>
        <v>1</v>
      </c>
      <c r="GZ148" s="264">
        <f t="shared" ref="GZ148:GZ155" si="1402">IF(GT148&lt;=0,0,1)</f>
        <v>1</v>
      </c>
      <c r="HA148" s="264">
        <f t="shared" ref="HA148:HA155" si="1403">IF(GU148&lt;=0,0,1)</f>
        <v>1</v>
      </c>
      <c r="HB148" s="264">
        <f t="shared" ref="HB148:HB155" si="1404">PRODUCT(GV148:HA148)</f>
        <v>1</v>
      </c>
      <c r="HC148" s="257">
        <f t="shared" si="1267"/>
        <v>222000</v>
      </c>
      <c r="HD148" s="258">
        <f t="shared" si="1268"/>
        <v>0</v>
      </c>
      <c r="HG148" s="344" t="s">
        <v>47</v>
      </c>
      <c r="HH148" s="345" t="s">
        <v>506</v>
      </c>
      <c r="HI148" s="346" t="s">
        <v>168</v>
      </c>
      <c r="HJ148" s="347">
        <v>12</v>
      </c>
      <c r="HK148" s="308">
        <v>14196</v>
      </c>
      <c r="HL148" s="309">
        <f t="shared" ref="HL148:HL164" si="1405">+ROUND(HJ148*HK148,0)</f>
        <v>170352</v>
      </c>
      <c r="HM148" s="264">
        <f t="shared" si="1269"/>
        <v>1</v>
      </c>
      <c r="HN148" s="264">
        <f t="shared" si="1270"/>
        <v>1</v>
      </c>
      <c r="HO148" s="264">
        <f t="shared" si="1271"/>
        <v>1</v>
      </c>
      <c r="HP148" s="264">
        <f t="shared" si="1272"/>
        <v>1</v>
      </c>
      <c r="HQ148" s="264">
        <f t="shared" ref="HQ148:HQ155" si="1406">IF(HK148&lt;=0,0,1)</f>
        <v>1</v>
      </c>
      <c r="HR148" s="264">
        <f t="shared" ref="HR148:HR155" si="1407">IF(HL148&lt;=0,0,1)</f>
        <v>1</v>
      </c>
      <c r="HS148" s="264">
        <f t="shared" ref="HS148:HS155" si="1408">PRODUCT(HM148:HR148)</f>
        <v>1</v>
      </c>
      <c r="HT148" s="257">
        <f t="shared" si="1273"/>
        <v>170352</v>
      </c>
      <c r="HU148" s="258">
        <f t="shared" si="1274"/>
        <v>0</v>
      </c>
    </row>
    <row r="149" spans="3:229" ht="63.75" outlineLevel="2">
      <c r="C149" s="344" t="s">
        <v>165</v>
      </c>
      <c r="D149" s="345" t="s">
        <v>507</v>
      </c>
      <c r="E149" s="346" t="s">
        <v>168</v>
      </c>
      <c r="F149" s="347">
        <v>10</v>
      </c>
      <c r="G149" s="308">
        <v>0</v>
      </c>
      <c r="H149" s="309">
        <f t="shared" si="1361"/>
        <v>0</v>
      </c>
      <c r="K149" s="344" t="s">
        <v>165</v>
      </c>
      <c r="L149" s="345" t="s">
        <v>507</v>
      </c>
      <c r="M149" s="346" t="s">
        <v>168</v>
      </c>
      <c r="N149" s="347">
        <v>10</v>
      </c>
      <c r="O149" s="308">
        <v>12300</v>
      </c>
      <c r="P149" s="310">
        <f t="shared" si="1362"/>
        <v>123000</v>
      </c>
      <c r="Q149" s="180">
        <f t="shared" si="1195"/>
        <v>1</v>
      </c>
      <c r="R149" s="180">
        <f t="shared" si="1196"/>
        <v>1</v>
      </c>
      <c r="S149" s="180">
        <f t="shared" si="1197"/>
        <v>1</v>
      </c>
      <c r="T149" s="180">
        <f t="shared" si="1197"/>
        <v>1</v>
      </c>
      <c r="U149" s="264">
        <f t="shared" si="1198"/>
        <v>1</v>
      </c>
      <c r="V149" s="264">
        <f t="shared" si="1275"/>
        <v>1</v>
      </c>
      <c r="W149" s="264">
        <f t="shared" si="1199"/>
        <v>1</v>
      </c>
      <c r="X149" s="257">
        <f t="shared" si="1200"/>
        <v>123000</v>
      </c>
      <c r="Y149" s="258">
        <f t="shared" si="1201"/>
        <v>0</v>
      </c>
      <c r="AB149" s="344" t="s">
        <v>165</v>
      </c>
      <c r="AC149" s="345" t="s">
        <v>507</v>
      </c>
      <c r="AD149" s="346" t="s">
        <v>168</v>
      </c>
      <c r="AE149" s="347">
        <v>10</v>
      </c>
      <c r="AF149" s="308">
        <v>15000</v>
      </c>
      <c r="AG149" s="309">
        <f t="shared" si="1363"/>
        <v>150000</v>
      </c>
      <c r="AH149" s="264">
        <f t="shared" si="1202"/>
        <v>1</v>
      </c>
      <c r="AI149" s="264">
        <f t="shared" si="1203"/>
        <v>1</v>
      </c>
      <c r="AJ149" s="264">
        <f t="shared" si="1204"/>
        <v>1</v>
      </c>
      <c r="AK149" s="264">
        <f t="shared" si="1205"/>
        <v>1</v>
      </c>
      <c r="AL149" s="264">
        <f t="shared" si="1364"/>
        <v>1</v>
      </c>
      <c r="AM149" s="264">
        <f t="shared" si="1365"/>
        <v>1</v>
      </c>
      <c r="AN149" s="264">
        <f t="shared" si="1303"/>
        <v>1</v>
      </c>
      <c r="AO149" s="257">
        <f t="shared" si="1206"/>
        <v>150000</v>
      </c>
      <c r="AP149" s="258">
        <f t="shared" si="1207"/>
        <v>0</v>
      </c>
      <c r="AS149" s="344" t="s">
        <v>165</v>
      </c>
      <c r="AT149" s="345" t="s">
        <v>507</v>
      </c>
      <c r="AU149" s="346" t="s">
        <v>168</v>
      </c>
      <c r="AV149" s="347">
        <v>10</v>
      </c>
      <c r="AW149" s="308">
        <v>13500</v>
      </c>
      <c r="AX149" s="309">
        <f t="shared" si="1366"/>
        <v>135000</v>
      </c>
      <c r="AY149" s="264">
        <f t="shared" si="1208"/>
        <v>1</v>
      </c>
      <c r="AZ149" s="264">
        <f t="shared" si="1209"/>
        <v>1</v>
      </c>
      <c r="BA149" s="264">
        <f t="shared" si="1210"/>
        <v>1</v>
      </c>
      <c r="BB149" s="264">
        <f t="shared" si="1211"/>
        <v>1</v>
      </c>
      <c r="BC149" s="264">
        <f t="shared" si="1367"/>
        <v>1</v>
      </c>
      <c r="BD149" s="264">
        <f t="shared" si="1368"/>
        <v>1</v>
      </c>
      <c r="BE149" s="264">
        <f t="shared" si="1212"/>
        <v>1</v>
      </c>
      <c r="BF149" s="257">
        <f t="shared" si="1213"/>
        <v>135000</v>
      </c>
      <c r="BG149" s="258">
        <f t="shared" si="1214"/>
        <v>0</v>
      </c>
      <c r="BJ149" s="344" t="s">
        <v>165</v>
      </c>
      <c r="BK149" s="345" t="s">
        <v>507</v>
      </c>
      <c r="BL149" s="346" t="s">
        <v>168</v>
      </c>
      <c r="BM149" s="347">
        <v>10</v>
      </c>
      <c r="BN149" s="308">
        <v>12154</v>
      </c>
      <c r="BO149" s="309">
        <f t="shared" si="1369"/>
        <v>121540</v>
      </c>
      <c r="BP149" s="264">
        <f t="shared" si="1215"/>
        <v>1</v>
      </c>
      <c r="BQ149" s="264">
        <f t="shared" si="1216"/>
        <v>1</v>
      </c>
      <c r="BR149" s="264">
        <f t="shared" si="1217"/>
        <v>1</v>
      </c>
      <c r="BS149" s="264">
        <f t="shared" si="1218"/>
        <v>1</v>
      </c>
      <c r="BT149" s="264">
        <f t="shared" si="1370"/>
        <v>1</v>
      </c>
      <c r="BU149" s="264">
        <f t="shared" si="1371"/>
        <v>1</v>
      </c>
      <c r="BV149" s="264">
        <f t="shared" si="1372"/>
        <v>1</v>
      </c>
      <c r="BW149" s="257">
        <f t="shared" si="1219"/>
        <v>121540</v>
      </c>
      <c r="BX149" s="258">
        <f t="shared" si="1220"/>
        <v>0</v>
      </c>
      <c r="CA149" s="344" t="s">
        <v>165</v>
      </c>
      <c r="CB149" s="345" t="s">
        <v>507</v>
      </c>
      <c r="CC149" s="346" t="s">
        <v>168</v>
      </c>
      <c r="CD149" s="347">
        <v>10</v>
      </c>
      <c r="CE149" s="308">
        <v>8888</v>
      </c>
      <c r="CF149" s="309">
        <f t="shared" si="1373"/>
        <v>88880</v>
      </c>
      <c r="CG149" s="264">
        <f t="shared" si="1221"/>
        <v>1</v>
      </c>
      <c r="CH149" s="264">
        <f t="shared" si="1222"/>
        <v>1</v>
      </c>
      <c r="CI149" s="264">
        <f t="shared" si="1223"/>
        <v>1</v>
      </c>
      <c r="CJ149" s="264">
        <f t="shared" si="1224"/>
        <v>1</v>
      </c>
      <c r="CK149" s="264">
        <f t="shared" si="1374"/>
        <v>1</v>
      </c>
      <c r="CL149" s="264">
        <f t="shared" si="1375"/>
        <v>1</v>
      </c>
      <c r="CM149" s="264">
        <f t="shared" si="1376"/>
        <v>1</v>
      </c>
      <c r="CN149" s="257">
        <f t="shared" si="1225"/>
        <v>88880</v>
      </c>
      <c r="CO149" s="258">
        <f t="shared" si="1226"/>
        <v>0</v>
      </c>
      <c r="CR149" s="344" t="s">
        <v>165</v>
      </c>
      <c r="CS149" s="345" t="s">
        <v>507</v>
      </c>
      <c r="CT149" s="346" t="s">
        <v>168</v>
      </c>
      <c r="CU149" s="347">
        <v>10</v>
      </c>
      <c r="CV149" s="308">
        <v>17000</v>
      </c>
      <c r="CW149" s="309">
        <f t="shared" si="1377"/>
        <v>170000</v>
      </c>
      <c r="CX149" s="264">
        <f t="shared" si="1227"/>
        <v>1</v>
      </c>
      <c r="CY149" s="264">
        <f t="shared" si="1228"/>
        <v>1</v>
      </c>
      <c r="CZ149" s="264">
        <f t="shared" si="1229"/>
        <v>1</v>
      </c>
      <c r="DA149" s="264">
        <f t="shared" si="1230"/>
        <v>1</v>
      </c>
      <c r="DB149" s="264">
        <f t="shared" si="1378"/>
        <v>1</v>
      </c>
      <c r="DC149" s="264">
        <f t="shared" si="1379"/>
        <v>1</v>
      </c>
      <c r="DD149" s="264">
        <f t="shared" si="1380"/>
        <v>1</v>
      </c>
      <c r="DE149" s="257">
        <f t="shared" si="1231"/>
        <v>170000</v>
      </c>
      <c r="DF149" s="258">
        <f t="shared" si="1232"/>
        <v>0</v>
      </c>
      <c r="DI149" s="344" t="s">
        <v>165</v>
      </c>
      <c r="DJ149" s="345" t="s">
        <v>507</v>
      </c>
      <c r="DK149" s="346" t="s">
        <v>168</v>
      </c>
      <c r="DL149" s="347">
        <v>10</v>
      </c>
      <c r="DM149" s="313">
        <v>15000</v>
      </c>
      <c r="DN149" s="309">
        <f t="shared" si="1381"/>
        <v>150000</v>
      </c>
      <c r="DO149" s="264">
        <f t="shared" si="1233"/>
        <v>1</v>
      </c>
      <c r="DP149" s="264">
        <f t="shared" si="1234"/>
        <v>1</v>
      </c>
      <c r="DQ149" s="264">
        <f t="shared" si="1235"/>
        <v>1</v>
      </c>
      <c r="DR149" s="264">
        <f t="shared" si="1236"/>
        <v>1</v>
      </c>
      <c r="DS149" s="264">
        <f t="shared" si="1382"/>
        <v>1</v>
      </c>
      <c r="DT149" s="264">
        <f t="shared" si="1383"/>
        <v>1</v>
      </c>
      <c r="DU149" s="264">
        <f t="shared" si="1384"/>
        <v>1</v>
      </c>
      <c r="DV149" s="257">
        <f t="shared" si="1237"/>
        <v>150000</v>
      </c>
      <c r="DW149" s="258">
        <f t="shared" si="1238"/>
        <v>0</v>
      </c>
      <c r="DZ149" s="344" t="s">
        <v>165</v>
      </c>
      <c r="EA149" s="345" t="s">
        <v>507</v>
      </c>
      <c r="EB149" s="346" t="s">
        <v>168</v>
      </c>
      <c r="EC149" s="347">
        <v>10</v>
      </c>
      <c r="ED149" s="308">
        <v>50000</v>
      </c>
      <c r="EE149" s="309">
        <f t="shared" si="1385"/>
        <v>500000</v>
      </c>
      <c r="EF149" s="264">
        <f t="shared" si="1239"/>
        <v>1</v>
      </c>
      <c r="EG149" s="264">
        <f t="shared" si="1240"/>
        <v>1</v>
      </c>
      <c r="EH149" s="264">
        <f t="shared" si="1241"/>
        <v>1</v>
      </c>
      <c r="EI149" s="264">
        <f t="shared" si="1242"/>
        <v>1</v>
      </c>
      <c r="EJ149" s="264">
        <f t="shared" si="1386"/>
        <v>1</v>
      </c>
      <c r="EK149" s="264">
        <f t="shared" si="1387"/>
        <v>1</v>
      </c>
      <c r="EL149" s="264">
        <f t="shared" si="1388"/>
        <v>1</v>
      </c>
      <c r="EM149" s="257">
        <f t="shared" si="1243"/>
        <v>500000</v>
      </c>
      <c r="EN149" s="258">
        <f t="shared" si="1244"/>
        <v>0</v>
      </c>
      <c r="EQ149" s="344" t="s">
        <v>165</v>
      </c>
      <c r="ER149" s="345" t="s">
        <v>507</v>
      </c>
      <c r="ES149" s="346" t="s">
        <v>168</v>
      </c>
      <c r="ET149" s="347">
        <v>10</v>
      </c>
      <c r="EU149" s="308">
        <v>14000</v>
      </c>
      <c r="EV149" s="309">
        <f t="shared" si="1389"/>
        <v>140000</v>
      </c>
      <c r="EW149" s="264">
        <f t="shared" si="1245"/>
        <v>1</v>
      </c>
      <c r="EX149" s="264">
        <f t="shared" si="1246"/>
        <v>1</v>
      </c>
      <c r="EY149" s="264">
        <f t="shared" si="1247"/>
        <v>1</v>
      </c>
      <c r="EZ149" s="264">
        <f t="shared" si="1248"/>
        <v>1</v>
      </c>
      <c r="FA149" s="264">
        <f t="shared" si="1390"/>
        <v>1</v>
      </c>
      <c r="FB149" s="264">
        <f t="shared" si="1391"/>
        <v>1</v>
      </c>
      <c r="FC149" s="264">
        <f t="shared" si="1392"/>
        <v>1</v>
      </c>
      <c r="FD149" s="257">
        <f t="shared" si="1249"/>
        <v>140000</v>
      </c>
      <c r="FE149" s="258">
        <f t="shared" si="1250"/>
        <v>0</v>
      </c>
      <c r="FH149" s="344" t="s">
        <v>165</v>
      </c>
      <c r="FI149" s="345" t="s">
        <v>507</v>
      </c>
      <c r="FJ149" s="346" t="s">
        <v>168</v>
      </c>
      <c r="FK149" s="347">
        <v>10</v>
      </c>
      <c r="FL149" s="308">
        <v>15000</v>
      </c>
      <c r="FM149" s="309">
        <f t="shared" si="1393"/>
        <v>150000</v>
      </c>
      <c r="FN149" s="264">
        <f t="shared" si="1251"/>
        <v>1</v>
      </c>
      <c r="FO149" s="264">
        <f t="shared" si="1252"/>
        <v>1</v>
      </c>
      <c r="FP149" s="264">
        <f t="shared" si="1253"/>
        <v>1</v>
      </c>
      <c r="FQ149" s="264">
        <f t="shared" si="1254"/>
        <v>1</v>
      </c>
      <c r="FR149" s="264">
        <f t="shared" si="1394"/>
        <v>1</v>
      </c>
      <c r="FS149" s="264">
        <f t="shared" si="1395"/>
        <v>1</v>
      </c>
      <c r="FT149" s="264">
        <f t="shared" si="1396"/>
        <v>1</v>
      </c>
      <c r="FU149" s="257">
        <f t="shared" si="1255"/>
        <v>150000</v>
      </c>
      <c r="FV149" s="258">
        <f t="shared" si="1256"/>
        <v>0</v>
      </c>
      <c r="FY149" s="344" t="s">
        <v>165</v>
      </c>
      <c r="FZ149" s="345" t="s">
        <v>507</v>
      </c>
      <c r="GA149" s="346" t="s">
        <v>168</v>
      </c>
      <c r="GB149" s="347">
        <v>10</v>
      </c>
      <c r="GC149" s="308">
        <v>25000</v>
      </c>
      <c r="GD149" s="309">
        <f t="shared" si="1397"/>
        <v>250000</v>
      </c>
      <c r="GE149" s="264">
        <f t="shared" si="1257"/>
        <v>1</v>
      </c>
      <c r="GF149" s="264">
        <f t="shared" si="1258"/>
        <v>1</v>
      </c>
      <c r="GG149" s="264">
        <f t="shared" si="1259"/>
        <v>1</v>
      </c>
      <c r="GH149" s="264">
        <f t="shared" si="1260"/>
        <v>1</v>
      </c>
      <c r="GI149" s="264">
        <f t="shared" si="1398"/>
        <v>1</v>
      </c>
      <c r="GJ149" s="264">
        <f t="shared" si="1399"/>
        <v>1</v>
      </c>
      <c r="GK149" s="264">
        <f t="shared" si="1400"/>
        <v>1</v>
      </c>
      <c r="GL149" s="257">
        <f t="shared" si="1261"/>
        <v>250000</v>
      </c>
      <c r="GM149" s="258">
        <f t="shared" si="1262"/>
        <v>0</v>
      </c>
      <c r="GP149" s="344" t="s">
        <v>165</v>
      </c>
      <c r="GQ149" s="345" t="s">
        <v>507</v>
      </c>
      <c r="GR149" s="346" t="s">
        <v>168</v>
      </c>
      <c r="GS149" s="347">
        <v>10</v>
      </c>
      <c r="GT149" s="308">
        <v>14600</v>
      </c>
      <c r="GU149" s="309">
        <f t="shared" si="1401"/>
        <v>146000</v>
      </c>
      <c r="GV149" s="264">
        <f t="shared" si="1263"/>
        <v>1</v>
      </c>
      <c r="GW149" s="264">
        <f t="shared" si="1264"/>
        <v>1</v>
      </c>
      <c r="GX149" s="264">
        <f t="shared" si="1265"/>
        <v>1</v>
      </c>
      <c r="GY149" s="264">
        <f t="shared" si="1266"/>
        <v>1</v>
      </c>
      <c r="GZ149" s="264">
        <f t="shared" si="1402"/>
        <v>1</v>
      </c>
      <c r="HA149" s="264">
        <f t="shared" si="1403"/>
        <v>1</v>
      </c>
      <c r="HB149" s="264">
        <f t="shared" si="1404"/>
        <v>1</v>
      </c>
      <c r="HC149" s="257">
        <f t="shared" si="1267"/>
        <v>146000</v>
      </c>
      <c r="HD149" s="258">
        <f t="shared" si="1268"/>
        <v>0</v>
      </c>
      <c r="HG149" s="344" t="s">
        <v>165</v>
      </c>
      <c r="HH149" s="345" t="s">
        <v>507</v>
      </c>
      <c r="HI149" s="346" t="s">
        <v>168</v>
      </c>
      <c r="HJ149" s="347">
        <v>10</v>
      </c>
      <c r="HK149" s="308">
        <v>11830</v>
      </c>
      <c r="HL149" s="309">
        <f t="shared" si="1405"/>
        <v>118300</v>
      </c>
      <c r="HM149" s="264">
        <f t="shared" si="1269"/>
        <v>1</v>
      </c>
      <c r="HN149" s="264">
        <f t="shared" si="1270"/>
        <v>1</v>
      </c>
      <c r="HO149" s="264">
        <f t="shared" si="1271"/>
        <v>1</v>
      </c>
      <c r="HP149" s="264">
        <f t="shared" si="1272"/>
        <v>1</v>
      </c>
      <c r="HQ149" s="264">
        <f t="shared" si="1406"/>
        <v>1</v>
      </c>
      <c r="HR149" s="264">
        <f t="shared" si="1407"/>
        <v>1</v>
      </c>
      <c r="HS149" s="264">
        <f t="shared" si="1408"/>
        <v>1</v>
      </c>
      <c r="HT149" s="257">
        <f t="shared" si="1273"/>
        <v>118300</v>
      </c>
      <c r="HU149" s="258">
        <f t="shared" si="1274"/>
        <v>0</v>
      </c>
    </row>
    <row r="150" spans="3:229" ht="63.75" outlineLevel="2">
      <c r="C150" s="344" t="s">
        <v>166</v>
      </c>
      <c r="D150" s="345" t="s">
        <v>508</v>
      </c>
      <c r="E150" s="346" t="s">
        <v>168</v>
      </c>
      <c r="F150" s="347">
        <v>12</v>
      </c>
      <c r="G150" s="308">
        <v>0</v>
      </c>
      <c r="H150" s="309">
        <f t="shared" si="1361"/>
        <v>0</v>
      </c>
      <c r="K150" s="344" t="s">
        <v>166</v>
      </c>
      <c r="L150" s="345" t="s">
        <v>508</v>
      </c>
      <c r="M150" s="346" t="s">
        <v>168</v>
      </c>
      <c r="N150" s="347">
        <v>12</v>
      </c>
      <c r="O150" s="308">
        <v>9600</v>
      </c>
      <c r="P150" s="310">
        <f t="shared" si="1362"/>
        <v>115200</v>
      </c>
      <c r="Q150" s="180">
        <f t="shared" si="1195"/>
        <v>1</v>
      </c>
      <c r="R150" s="180">
        <f t="shared" si="1196"/>
        <v>1</v>
      </c>
      <c r="S150" s="180">
        <f t="shared" si="1197"/>
        <v>1</v>
      </c>
      <c r="T150" s="180">
        <f t="shared" si="1197"/>
        <v>1</v>
      </c>
      <c r="U150" s="264">
        <f t="shared" si="1198"/>
        <v>1</v>
      </c>
      <c r="V150" s="264">
        <f t="shared" si="1275"/>
        <v>1</v>
      </c>
      <c r="W150" s="264">
        <f t="shared" si="1199"/>
        <v>1</v>
      </c>
      <c r="X150" s="257">
        <f t="shared" si="1200"/>
        <v>115200</v>
      </c>
      <c r="Y150" s="258">
        <f t="shared" si="1201"/>
        <v>0</v>
      </c>
      <c r="AB150" s="344" t="s">
        <v>166</v>
      </c>
      <c r="AC150" s="345" t="s">
        <v>508</v>
      </c>
      <c r="AD150" s="346" t="s">
        <v>168</v>
      </c>
      <c r="AE150" s="347">
        <v>12</v>
      </c>
      <c r="AF150" s="308">
        <v>13500</v>
      </c>
      <c r="AG150" s="309">
        <f t="shared" si="1363"/>
        <v>162000</v>
      </c>
      <c r="AH150" s="264">
        <f t="shared" si="1202"/>
        <v>1</v>
      </c>
      <c r="AI150" s="264">
        <f t="shared" si="1203"/>
        <v>1</v>
      </c>
      <c r="AJ150" s="264">
        <f t="shared" si="1204"/>
        <v>1</v>
      </c>
      <c r="AK150" s="264">
        <f t="shared" si="1205"/>
        <v>1</v>
      </c>
      <c r="AL150" s="264">
        <f t="shared" si="1364"/>
        <v>1</v>
      </c>
      <c r="AM150" s="264">
        <f t="shared" si="1365"/>
        <v>1</v>
      </c>
      <c r="AN150" s="264">
        <f t="shared" si="1303"/>
        <v>1</v>
      </c>
      <c r="AO150" s="257">
        <f t="shared" si="1206"/>
        <v>162000</v>
      </c>
      <c r="AP150" s="258">
        <f t="shared" si="1207"/>
        <v>0</v>
      </c>
      <c r="AS150" s="344" t="s">
        <v>166</v>
      </c>
      <c r="AT150" s="345" t="s">
        <v>508</v>
      </c>
      <c r="AU150" s="346" t="s">
        <v>168</v>
      </c>
      <c r="AV150" s="347">
        <v>12</v>
      </c>
      <c r="AW150" s="308">
        <v>12500</v>
      </c>
      <c r="AX150" s="309">
        <f t="shared" si="1366"/>
        <v>150000</v>
      </c>
      <c r="AY150" s="264">
        <f t="shared" si="1208"/>
        <v>1</v>
      </c>
      <c r="AZ150" s="264">
        <f t="shared" si="1209"/>
        <v>1</v>
      </c>
      <c r="BA150" s="264">
        <f t="shared" si="1210"/>
        <v>1</v>
      </c>
      <c r="BB150" s="264">
        <f t="shared" si="1211"/>
        <v>1</v>
      </c>
      <c r="BC150" s="264">
        <f t="shared" si="1367"/>
        <v>1</v>
      </c>
      <c r="BD150" s="264">
        <f t="shared" si="1368"/>
        <v>1</v>
      </c>
      <c r="BE150" s="264">
        <f t="shared" si="1212"/>
        <v>1</v>
      </c>
      <c r="BF150" s="257">
        <f t="shared" si="1213"/>
        <v>150000</v>
      </c>
      <c r="BG150" s="258">
        <f t="shared" si="1214"/>
        <v>0</v>
      </c>
      <c r="BJ150" s="344" t="s">
        <v>166</v>
      </c>
      <c r="BK150" s="345" t="s">
        <v>508</v>
      </c>
      <c r="BL150" s="346" t="s">
        <v>168</v>
      </c>
      <c r="BM150" s="347">
        <v>12</v>
      </c>
      <c r="BN150" s="308">
        <v>9470</v>
      </c>
      <c r="BO150" s="309">
        <f t="shared" si="1369"/>
        <v>113640</v>
      </c>
      <c r="BP150" s="264">
        <f t="shared" si="1215"/>
        <v>1</v>
      </c>
      <c r="BQ150" s="264">
        <f t="shared" si="1216"/>
        <v>1</v>
      </c>
      <c r="BR150" s="264">
        <f t="shared" si="1217"/>
        <v>1</v>
      </c>
      <c r="BS150" s="264">
        <f t="shared" si="1218"/>
        <v>1</v>
      </c>
      <c r="BT150" s="264">
        <f t="shared" si="1370"/>
        <v>1</v>
      </c>
      <c r="BU150" s="264">
        <f t="shared" si="1371"/>
        <v>1</v>
      </c>
      <c r="BV150" s="264">
        <f t="shared" si="1372"/>
        <v>1</v>
      </c>
      <c r="BW150" s="257">
        <f t="shared" si="1219"/>
        <v>113640</v>
      </c>
      <c r="BX150" s="258">
        <f t="shared" si="1220"/>
        <v>0</v>
      </c>
      <c r="CA150" s="344" t="s">
        <v>166</v>
      </c>
      <c r="CB150" s="345" t="s">
        <v>508</v>
      </c>
      <c r="CC150" s="346" t="s">
        <v>168</v>
      </c>
      <c r="CD150" s="347">
        <v>12</v>
      </c>
      <c r="CE150" s="308">
        <v>3144</v>
      </c>
      <c r="CF150" s="309">
        <f t="shared" si="1373"/>
        <v>37728</v>
      </c>
      <c r="CG150" s="264">
        <f t="shared" si="1221"/>
        <v>1</v>
      </c>
      <c r="CH150" s="264">
        <f t="shared" si="1222"/>
        <v>1</v>
      </c>
      <c r="CI150" s="264">
        <f t="shared" si="1223"/>
        <v>1</v>
      </c>
      <c r="CJ150" s="264">
        <f t="shared" si="1224"/>
        <v>1</v>
      </c>
      <c r="CK150" s="264">
        <f t="shared" si="1374"/>
        <v>1</v>
      </c>
      <c r="CL150" s="264">
        <f t="shared" si="1375"/>
        <v>1</v>
      </c>
      <c r="CM150" s="264">
        <f t="shared" si="1376"/>
        <v>1</v>
      </c>
      <c r="CN150" s="257">
        <f t="shared" si="1225"/>
        <v>37728</v>
      </c>
      <c r="CO150" s="258">
        <f t="shared" si="1226"/>
        <v>0</v>
      </c>
      <c r="CR150" s="344" t="s">
        <v>166</v>
      </c>
      <c r="CS150" s="345" t="s">
        <v>508</v>
      </c>
      <c r="CT150" s="346" t="s">
        <v>168</v>
      </c>
      <c r="CU150" s="347">
        <v>12</v>
      </c>
      <c r="CV150" s="308">
        <v>13200</v>
      </c>
      <c r="CW150" s="309">
        <f t="shared" si="1377"/>
        <v>158400</v>
      </c>
      <c r="CX150" s="264">
        <f t="shared" si="1227"/>
        <v>1</v>
      </c>
      <c r="CY150" s="264">
        <f t="shared" si="1228"/>
        <v>1</v>
      </c>
      <c r="CZ150" s="264">
        <f t="shared" si="1229"/>
        <v>1</v>
      </c>
      <c r="DA150" s="264">
        <f t="shared" si="1230"/>
        <v>1</v>
      </c>
      <c r="DB150" s="264">
        <f t="shared" si="1378"/>
        <v>1</v>
      </c>
      <c r="DC150" s="264">
        <f t="shared" si="1379"/>
        <v>1</v>
      </c>
      <c r="DD150" s="264">
        <f t="shared" si="1380"/>
        <v>1</v>
      </c>
      <c r="DE150" s="257">
        <f t="shared" si="1231"/>
        <v>158400</v>
      </c>
      <c r="DF150" s="258">
        <f t="shared" si="1232"/>
        <v>0</v>
      </c>
      <c r="DI150" s="344" t="s">
        <v>166</v>
      </c>
      <c r="DJ150" s="345" t="s">
        <v>508</v>
      </c>
      <c r="DK150" s="346" t="s">
        <v>168</v>
      </c>
      <c r="DL150" s="347">
        <v>12</v>
      </c>
      <c r="DM150" s="313">
        <v>13000</v>
      </c>
      <c r="DN150" s="309">
        <f t="shared" si="1381"/>
        <v>156000</v>
      </c>
      <c r="DO150" s="264">
        <f t="shared" si="1233"/>
        <v>1</v>
      </c>
      <c r="DP150" s="264">
        <f t="shared" si="1234"/>
        <v>1</v>
      </c>
      <c r="DQ150" s="264">
        <f t="shared" si="1235"/>
        <v>1</v>
      </c>
      <c r="DR150" s="264">
        <f t="shared" si="1236"/>
        <v>1</v>
      </c>
      <c r="DS150" s="264">
        <f t="shared" si="1382"/>
        <v>1</v>
      </c>
      <c r="DT150" s="264">
        <f t="shared" si="1383"/>
        <v>1</v>
      </c>
      <c r="DU150" s="264">
        <f t="shared" si="1384"/>
        <v>1</v>
      </c>
      <c r="DV150" s="257">
        <f t="shared" si="1237"/>
        <v>156000</v>
      </c>
      <c r="DW150" s="258">
        <f t="shared" si="1238"/>
        <v>0</v>
      </c>
      <c r="DZ150" s="344" t="s">
        <v>166</v>
      </c>
      <c r="EA150" s="345" t="s">
        <v>508</v>
      </c>
      <c r="EB150" s="346" t="s">
        <v>168</v>
      </c>
      <c r="EC150" s="347">
        <v>12</v>
      </c>
      <c r="ED150" s="308">
        <v>35000</v>
      </c>
      <c r="EE150" s="309">
        <f t="shared" si="1385"/>
        <v>420000</v>
      </c>
      <c r="EF150" s="264">
        <f t="shared" si="1239"/>
        <v>1</v>
      </c>
      <c r="EG150" s="264">
        <f t="shared" si="1240"/>
        <v>1</v>
      </c>
      <c r="EH150" s="264">
        <f t="shared" si="1241"/>
        <v>1</v>
      </c>
      <c r="EI150" s="264">
        <f t="shared" si="1242"/>
        <v>1</v>
      </c>
      <c r="EJ150" s="264">
        <f t="shared" si="1386"/>
        <v>1</v>
      </c>
      <c r="EK150" s="264">
        <f t="shared" si="1387"/>
        <v>1</v>
      </c>
      <c r="EL150" s="264">
        <f t="shared" si="1388"/>
        <v>1</v>
      </c>
      <c r="EM150" s="257">
        <f t="shared" si="1243"/>
        <v>420000</v>
      </c>
      <c r="EN150" s="258">
        <f t="shared" si="1244"/>
        <v>0</v>
      </c>
      <c r="EQ150" s="344" t="s">
        <v>166</v>
      </c>
      <c r="ER150" s="345" t="s">
        <v>508</v>
      </c>
      <c r="ES150" s="346" t="s">
        <v>168</v>
      </c>
      <c r="ET150" s="347">
        <v>12</v>
      </c>
      <c r="EU150" s="308">
        <v>11000</v>
      </c>
      <c r="EV150" s="309">
        <f t="shared" si="1389"/>
        <v>132000</v>
      </c>
      <c r="EW150" s="264">
        <f t="shared" si="1245"/>
        <v>1</v>
      </c>
      <c r="EX150" s="264">
        <f t="shared" si="1246"/>
        <v>1</v>
      </c>
      <c r="EY150" s="264">
        <f t="shared" si="1247"/>
        <v>1</v>
      </c>
      <c r="EZ150" s="264">
        <f t="shared" si="1248"/>
        <v>1</v>
      </c>
      <c r="FA150" s="264">
        <f t="shared" si="1390"/>
        <v>1</v>
      </c>
      <c r="FB150" s="264">
        <f t="shared" si="1391"/>
        <v>1</v>
      </c>
      <c r="FC150" s="264">
        <f t="shared" si="1392"/>
        <v>1</v>
      </c>
      <c r="FD150" s="257">
        <f t="shared" si="1249"/>
        <v>132000</v>
      </c>
      <c r="FE150" s="258">
        <f t="shared" si="1250"/>
        <v>0</v>
      </c>
      <c r="FH150" s="344" t="s">
        <v>166</v>
      </c>
      <c r="FI150" s="345" t="s">
        <v>508</v>
      </c>
      <c r="FJ150" s="346" t="s">
        <v>168</v>
      </c>
      <c r="FK150" s="347">
        <v>12</v>
      </c>
      <c r="FL150" s="308">
        <v>12000</v>
      </c>
      <c r="FM150" s="309">
        <f t="shared" si="1393"/>
        <v>144000</v>
      </c>
      <c r="FN150" s="264">
        <f t="shared" si="1251"/>
        <v>1</v>
      </c>
      <c r="FO150" s="264">
        <f t="shared" si="1252"/>
        <v>1</v>
      </c>
      <c r="FP150" s="264">
        <f t="shared" si="1253"/>
        <v>1</v>
      </c>
      <c r="FQ150" s="264">
        <f t="shared" si="1254"/>
        <v>1</v>
      </c>
      <c r="FR150" s="264">
        <f t="shared" si="1394"/>
        <v>1</v>
      </c>
      <c r="FS150" s="264">
        <f t="shared" si="1395"/>
        <v>1</v>
      </c>
      <c r="FT150" s="264">
        <f t="shared" si="1396"/>
        <v>1</v>
      </c>
      <c r="FU150" s="257">
        <f t="shared" si="1255"/>
        <v>144000</v>
      </c>
      <c r="FV150" s="258">
        <f t="shared" si="1256"/>
        <v>0</v>
      </c>
      <c r="FY150" s="344" t="s">
        <v>166</v>
      </c>
      <c r="FZ150" s="345" t="s">
        <v>508</v>
      </c>
      <c r="GA150" s="346" t="s">
        <v>168</v>
      </c>
      <c r="GB150" s="347">
        <v>12</v>
      </c>
      <c r="GC150" s="308">
        <v>22000</v>
      </c>
      <c r="GD150" s="309">
        <f t="shared" si="1397"/>
        <v>264000</v>
      </c>
      <c r="GE150" s="264">
        <f t="shared" si="1257"/>
        <v>1</v>
      </c>
      <c r="GF150" s="264">
        <f t="shared" si="1258"/>
        <v>1</v>
      </c>
      <c r="GG150" s="264">
        <f t="shared" si="1259"/>
        <v>1</v>
      </c>
      <c r="GH150" s="264">
        <f t="shared" si="1260"/>
        <v>1</v>
      </c>
      <c r="GI150" s="264">
        <f t="shared" si="1398"/>
        <v>1</v>
      </c>
      <c r="GJ150" s="264">
        <f t="shared" si="1399"/>
        <v>1</v>
      </c>
      <c r="GK150" s="264">
        <f t="shared" si="1400"/>
        <v>1</v>
      </c>
      <c r="GL150" s="257">
        <f t="shared" si="1261"/>
        <v>264000</v>
      </c>
      <c r="GM150" s="258">
        <f t="shared" si="1262"/>
        <v>0</v>
      </c>
      <c r="GP150" s="344" t="s">
        <v>166</v>
      </c>
      <c r="GQ150" s="345" t="s">
        <v>508</v>
      </c>
      <c r="GR150" s="346" t="s">
        <v>168</v>
      </c>
      <c r="GS150" s="347">
        <v>12</v>
      </c>
      <c r="GT150" s="308">
        <v>11700</v>
      </c>
      <c r="GU150" s="309">
        <f t="shared" si="1401"/>
        <v>140400</v>
      </c>
      <c r="GV150" s="264">
        <f t="shared" si="1263"/>
        <v>1</v>
      </c>
      <c r="GW150" s="264">
        <f t="shared" si="1264"/>
        <v>1</v>
      </c>
      <c r="GX150" s="264">
        <f t="shared" si="1265"/>
        <v>1</v>
      </c>
      <c r="GY150" s="264">
        <f t="shared" si="1266"/>
        <v>1</v>
      </c>
      <c r="GZ150" s="264">
        <f t="shared" si="1402"/>
        <v>1</v>
      </c>
      <c r="HA150" s="264">
        <f t="shared" si="1403"/>
        <v>1</v>
      </c>
      <c r="HB150" s="264">
        <f t="shared" si="1404"/>
        <v>1</v>
      </c>
      <c r="HC150" s="257">
        <f t="shared" si="1267"/>
        <v>140400</v>
      </c>
      <c r="HD150" s="258">
        <f t="shared" si="1268"/>
        <v>0</v>
      </c>
      <c r="HG150" s="344" t="s">
        <v>166</v>
      </c>
      <c r="HH150" s="345" t="s">
        <v>508</v>
      </c>
      <c r="HI150" s="346" t="s">
        <v>168</v>
      </c>
      <c r="HJ150" s="347">
        <v>12</v>
      </c>
      <c r="HK150" s="308">
        <v>9100</v>
      </c>
      <c r="HL150" s="309">
        <f t="shared" si="1405"/>
        <v>109200</v>
      </c>
      <c r="HM150" s="264">
        <f t="shared" si="1269"/>
        <v>1</v>
      </c>
      <c r="HN150" s="264">
        <f t="shared" si="1270"/>
        <v>1</v>
      </c>
      <c r="HO150" s="264">
        <f t="shared" si="1271"/>
        <v>1</v>
      </c>
      <c r="HP150" s="264">
        <f t="shared" si="1272"/>
        <v>1</v>
      </c>
      <c r="HQ150" s="264">
        <f t="shared" si="1406"/>
        <v>1</v>
      </c>
      <c r="HR150" s="264">
        <f t="shared" si="1407"/>
        <v>1</v>
      </c>
      <c r="HS150" s="264">
        <f t="shared" si="1408"/>
        <v>1</v>
      </c>
      <c r="HT150" s="257">
        <f t="shared" si="1273"/>
        <v>109200</v>
      </c>
      <c r="HU150" s="258">
        <f t="shared" si="1274"/>
        <v>0</v>
      </c>
    </row>
    <row r="151" spans="3:229" ht="51" outlineLevel="2">
      <c r="C151" s="344" t="s">
        <v>167</v>
      </c>
      <c r="D151" s="345" t="s">
        <v>180</v>
      </c>
      <c r="E151" s="346" t="s">
        <v>155</v>
      </c>
      <c r="F151" s="347">
        <v>2</v>
      </c>
      <c r="G151" s="308">
        <v>0</v>
      </c>
      <c r="H151" s="309">
        <f t="shared" si="1361"/>
        <v>0</v>
      </c>
      <c r="K151" s="344" t="s">
        <v>167</v>
      </c>
      <c r="L151" s="345" t="s">
        <v>180</v>
      </c>
      <c r="M151" s="346" t="s">
        <v>155</v>
      </c>
      <c r="N151" s="347">
        <v>2</v>
      </c>
      <c r="O151" s="308">
        <v>91900</v>
      </c>
      <c r="P151" s="310">
        <f t="shared" si="1362"/>
        <v>183800</v>
      </c>
      <c r="Q151" s="180">
        <f t="shared" si="1195"/>
        <v>1</v>
      </c>
      <c r="R151" s="180">
        <f t="shared" si="1196"/>
        <v>1</v>
      </c>
      <c r="S151" s="180">
        <f t="shared" si="1197"/>
        <v>1</v>
      </c>
      <c r="T151" s="180">
        <f t="shared" si="1197"/>
        <v>1</v>
      </c>
      <c r="U151" s="264">
        <f t="shared" si="1198"/>
        <v>1</v>
      </c>
      <c r="V151" s="264">
        <f t="shared" si="1275"/>
        <v>1</v>
      </c>
      <c r="W151" s="264">
        <f t="shared" si="1199"/>
        <v>1</v>
      </c>
      <c r="X151" s="257">
        <f t="shared" si="1200"/>
        <v>183800</v>
      </c>
      <c r="Y151" s="258">
        <f t="shared" si="1201"/>
        <v>0</v>
      </c>
      <c r="AB151" s="344" t="s">
        <v>167</v>
      </c>
      <c r="AC151" s="345" t="s">
        <v>180</v>
      </c>
      <c r="AD151" s="346" t="s">
        <v>155</v>
      </c>
      <c r="AE151" s="347">
        <v>2</v>
      </c>
      <c r="AF151" s="308">
        <v>60000</v>
      </c>
      <c r="AG151" s="309">
        <f t="shared" si="1363"/>
        <v>120000</v>
      </c>
      <c r="AH151" s="264">
        <f t="shared" si="1202"/>
        <v>1</v>
      </c>
      <c r="AI151" s="264">
        <f t="shared" si="1203"/>
        <v>1</v>
      </c>
      <c r="AJ151" s="264">
        <f t="shared" si="1204"/>
        <v>1</v>
      </c>
      <c r="AK151" s="264">
        <f t="shared" si="1205"/>
        <v>1</v>
      </c>
      <c r="AL151" s="264">
        <f t="shared" si="1364"/>
        <v>1</v>
      </c>
      <c r="AM151" s="264">
        <f t="shared" si="1365"/>
        <v>1</v>
      </c>
      <c r="AN151" s="264">
        <f t="shared" si="1303"/>
        <v>1</v>
      </c>
      <c r="AO151" s="257">
        <f t="shared" si="1206"/>
        <v>120000</v>
      </c>
      <c r="AP151" s="258">
        <f t="shared" si="1207"/>
        <v>0</v>
      </c>
      <c r="AS151" s="344" t="s">
        <v>167</v>
      </c>
      <c r="AT151" s="345" t="s">
        <v>180</v>
      </c>
      <c r="AU151" s="346" t="s">
        <v>155</v>
      </c>
      <c r="AV151" s="347">
        <v>2</v>
      </c>
      <c r="AW151" s="308">
        <v>37000</v>
      </c>
      <c r="AX151" s="309">
        <f t="shared" si="1366"/>
        <v>74000</v>
      </c>
      <c r="AY151" s="264">
        <f t="shared" si="1208"/>
        <v>1</v>
      </c>
      <c r="AZ151" s="264">
        <f t="shared" si="1209"/>
        <v>1</v>
      </c>
      <c r="BA151" s="264">
        <f t="shared" si="1210"/>
        <v>1</v>
      </c>
      <c r="BB151" s="264">
        <f t="shared" si="1211"/>
        <v>1</v>
      </c>
      <c r="BC151" s="264">
        <f t="shared" si="1367"/>
        <v>1</v>
      </c>
      <c r="BD151" s="264">
        <f t="shared" si="1368"/>
        <v>1</v>
      </c>
      <c r="BE151" s="264">
        <f t="shared" si="1212"/>
        <v>1</v>
      </c>
      <c r="BF151" s="257">
        <f t="shared" si="1213"/>
        <v>74000</v>
      </c>
      <c r="BG151" s="258">
        <f t="shared" si="1214"/>
        <v>0</v>
      </c>
      <c r="BJ151" s="344" t="s">
        <v>167</v>
      </c>
      <c r="BK151" s="345" t="s">
        <v>180</v>
      </c>
      <c r="BL151" s="346" t="s">
        <v>155</v>
      </c>
      <c r="BM151" s="347">
        <v>2</v>
      </c>
      <c r="BN151" s="308">
        <v>90787</v>
      </c>
      <c r="BO151" s="309">
        <f t="shared" si="1369"/>
        <v>181574</v>
      </c>
      <c r="BP151" s="264">
        <f t="shared" si="1215"/>
        <v>1</v>
      </c>
      <c r="BQ151" s="264">
        <f t="shared" si="1216"/>
        <v>1</v>
      </c>
      <c r="BR151" s="264">
        <f t="shared" si="1217"/>
        <v>1</v>
      </c>
      <c r="BS151" s="264">
        <f t="shared" si="1218"/>
        <v>1</v>
      </c>
      <c r="BT151" s="264">
        <f t="shared" si="1370"/>
        <v>1</v>
      </c>
      <c r="BU151" s="264">
        <f t="shared" si="1371"/>
        <v>1</v>
      </c>
      <c r="BV151" s="264">
        <f t="shared" si="1372"/>
        <v>1</v>
      </c>
      <c r="BW151" s="257">
        <f t="shared" si="1219"/>
        <v>181574</v>
      </c>
      <c r="BX151" s="258">
        <f t="shared" si="1220"/>
        <v>0</v>
      </c>
      <c r="CA151" s="344" t="s">
        <v>167</v>
      </c>
      <c r="CB151" s="345" t="s">
        <v>180</v>
      </c>
      <c r="CC151" s="346" t="s">
        <v>155</v>
      </c>
      <c r="CD151" s="347">
        <v>2</v>
      </c>
      <c r="CE151" s="308">
        <v>692040</v>
      </c>
      <c r="CF151" s="309">
        <f t="shared" si="1373"/>
        <v>1384080</v>
      </c>
      <c r="CG151" s="264">
        <f t="shared" si="1221"/>
        <v>1</v>
      </c>
      <c r="CH151" s="264">
        <f t="shared" si="1222"/>
        <v>1</v>
      </c>
      <c r="CI151" s="264">
        <f t="shared" si="1223"/>
        <v>1</v>
      </c>
      <c r="CJ151" s="264">
        <f t="shared" si="1224"/>
        <v>1</v>
      </c>
      <c r="CK151" s="264">
        <f t="shared" si="1374"/>
        <v>1</v>
      </c>
      <c r="CL151" s="264">
        <f t="shared" si="1375"/>
        <v>1</v>
      </c>
      <c r="CM151" s="264">
        <f t="shared" si="1376"/>
        <v>1</v>
      </c>
      <c r="CN151" s="257">
        <f t="shared" si="1225"/>
        <v>1384080</v>
      </c>
      <c r="CO151" s="258">
        <f t="shared" si="1226"/>
        <v>0</v>
      </c>
      <c r="CR151" s="344" t="s">
        <v>167</v>
      </c>
      <c r="CS151" s="345" t="s">
        <v>180</v>
      </c>
      <c r="CT151" s="346" t="s">
        <v>155</v>
      </c>
      <c r="CU151" s="347">
        <v>2</v>
      </c>
      <c r="CV151" s="308">
        <v>42000</v>
      </c>
      <c r="CW151" s="309">
        <f t="shared" si="1377"/>
        <v>84000</v>
      </c>
      <c r="CX151" s="264">
        <f t="shared" si="1227"/>
        <v>1</v>
      </c>
      <c r="CY151" s="264">
        <f t="shared" si="1228"/>
        <v>1</v>
      </c>
      <c r="CZ151" s="264">
        <f t="shared" si="1229"/>
        <v>1</v>
      </c>
      <c r="DA151" s="264">
        <f t="shared" si="1230"/>
        <v>1</v>
      </c>
      <c r="DB151" s="264">
        <f t="shared" si="1378"/>
        <v>1</v>
      </c>
      <c r="DC151" s="264">
        <f t="shared" si="1379"/>
        <v>1</v>
      </c>
      <c r="DD151" s="264">
        <f t="shared" si="1380"/>
        <v>1</v>
      </c>
      <c r="DE151" s="257">
        <f t="shared" si="1231"/>
        <v>84000</v>
      </c>
      <c r="DF151" s="258">
        <f t="shared" si="1232"/>
        <v>0</v>
      </c>
      <c r="DI151" s="344" t="s">
        <v>167</v>
      </c>
      <c r="DJ151" s="345" t="s">
        <v>180</v>
      </c>
      <c r="DK151" s="346" t="s">
        <v>155</v>
      </c>
      <c r="DL151" s="347">
        <v>2</v>
      </c>
      <c r="DM151" s="313">
        <v>65000</v>
      </c>
      <c r="DN151" s="309">
        <f t="shared" si="1381"/>
        <v>130000</v>
      </c>
      <c r="DO151" s="264">
        <f t="shared" si="1233"/>
        <v>1</v>
      </c>
      <c r="DP151" s="264">
        <f t="shared" si="1234"/>
        <v>1</v>
      </c>
      <c r="DQ151" s="264">
        <f t="shared" si="1235"/>
        <v>1</v>
      </c>
      <c r="DR151" s="264">
        <f t="shared" si="1236"/>
        <v>1</v>
      </c>
      <c r="DS151" s="264">
        <f t="shared" si="1382"/>
        <v>1</v>
      </c>
      <c r="DT151" s="264">
        <f t="shared" si="1383"/>
        <v>1</v>
      </c>
      <c r="DU151" s="264">
        <f t="shared" si="1384"/>
        <v>1</v>
      </c>
      <c r="DV151" s="257">
        <f t="shared" si="1237"/>
        <v>130000</v>
      </c>
      <c r="DW151" s="258">
        <f t="shared" si="1238"/>
        <v>0</v>
      </c>
      <c r="DZ151" s="344" t="s">
        <v>167</v>
      </c>
      <c r="EA151" s="345" t="s">
        <v>180</v>
      </c>
      <c r="EB151" s="346" t="s">
        <v>155</v>
      </c>
      <c r="EC151" s="347">
        <v>2</v>
      </c>
      <c r="ED151" s="308">
        <v>80000</v>
      </c>
      <c r="EE151" s="309">
        <f t="shared" si="1385"/>
        <v>160000</v>
      </c>
      <c r="EF151" s="264">
        <f t="shared" si="1239"/>
        <v>1</v>
      </c>
      <c r="EG151" s="264">
        <f t="shared" si="1240"/>
        <v>1</v>
      </c>
      <c r="EH151" s="264">
        <f t="shared" si="1241"/>
        <v>1</v>
      </c>
      <c r="EI151" s="264">
        <f t="shared" si="1242"/>
        <v>1</v>
      </c>
      <c r="EJ151" s="264">
        <f t="shared" si="1386"/>
        <v>1</v>
      </c>
      <c r="EK151" s="264">
        <f t="shared" si="1387"/>
        <v>1</v>
      </c>
      <c r="EL151" s="264">
        <f t="shared" si="1388"/>
        <v>1</v>
      </c>
      <c r="EM151" s="257">
        <f t="shared" si="1243"/>
        <v>160000</v>
      </c>
      <c r="EN151" s="258">
        <f t="shared" si="1244"/>
        <v>0</v>
      </c>
      <c r="EQ151" s="344" t="s">
        <v>167</v>
      </c>
      <c r="ER151" s="345" t="s">
        <v>180</v>
      </c>
      <c r="ES151" s="346" t="s">
        <v>155</v>
      </c>
      <c r="ET151" s="347">
        <v>2</v>
      </c>
      <c r="EU151" s="308">
        <v>75000</v>
      </c>
      <c r="EV151" s="309">
        <f t="shared" si="1389"/>
        <v>150000</v>
      </c>
      <c r="EW151" s="264">
        <f t="shared" si="1245"/>
        <v>1</v>
      </c>
      <c r="EX151" s="264">
        <f t="shared" si="1246"/>
        <v>1</v>
      </c>
      <c r="EY151" s="264">
        <f t="shared" si="1247"/>
        <v>1</v>
      </c>
      <c r="EZ151" s="264">
        <f t="shared" si="1248"/>
        <v>1</v>
      </c>
      <c r="FA151" s="264">
        <f t="shared" si="1390"/>
        <v>1</v>
      </c>
      <c r="FB151" s="264">
        <f t="shared" si="1391"/>
        <v>1</v>
      </c>
      <c r="FC151" s="264">
        <f t="shared" si="1392"/>
        <v>1</v>
      </c>
      <c r="FD151" s="257">
        <f t="shared" si="1249"/>
        <v>150000</v>
      </c>
      <c r="FE151" s="258">
        <f t="shared" si="1250"/>
        <v>0</v>
      </c>
      <c r="FH151" s="344" t="s">
        <v>167</v>
      </c>
      <c r="FI151" s="345" t="s">
        <v>180</v>
      </c>
      <c r="FJ151" s="346" t="s">
        <v>155</v>
      </c>
      <c r="FK151" s="347">
        <v>2</v>
      </c>
      <c r="FL151" s="308">
        <v>74000</v>
      </c>
      <c r="FM151" s="309">
        <f t="shared" si="1393"/>
        <v>148000</v>
      </c>
      <c r="FN151" s="264">
        <f t="shared" si="1251"/>
        <v>1</v>
      </c>
      <c r="FO151" s="264">
        <f t="shared" si="1252"/>
        <v>1</v>
      </c>
      <c r="FP151" s="264">
        <f t="shared" si="1253"/>
        <v>1</v>
      </c>
      <c r="FQ151" s="264">
        <f t="shared" si="1254"/>
        <v>1</v>
      </c>
      <c r="FR151" s="264">
        <f t="shared" si="1394"/>
        <v>1</v>
      </c>
      <c r="FS151" s="264">
        <f t="shared" si="1395"/>
        <v>1</v>
      </c>
      <c r="FT151" s="264">
        <f t="shared" si="1396"/>
        <v>1</v>
      </c>
      <c r="FU151" s="257">
        <f t="shared" si="1255"/>
        <v>148000</v>
      </c>
      <c r="FV151" s="258">
        <f t="shared" si="1256"/>
        <v>0</v>
      </c>
      <c r="FY151" s="344" t="s">
        <v>167</v>
      </c>
      <c r="FZ151" s="345" t="s">
        <v>180</v>
      </c>
      <c r="GA151" s="346" t="s">
        <v>155</v>
      </c>
      <c r="GB151" s="347">
        <v>2</v>
      </c>
      <c r="GC151" s="308">
        <v>45000</v>
      </c>
      <c r="GD151" s="309">
        <f t="shared" si="1397"/>
        <v>90000</v>
      </c>
      <c r="GE151" s="264">
        <f t="shared" si="1257"/>
        <v>1</v>
      </c>
      <c r="GF151" s="264">
        <f t="shared" si="1258"/>
        <v>1</v>
      </c>
      <c r="GG151" s="264">
        <f t="shared" si="1259"/>
        <v>1</v>
      </c>
      <c r="GH151" s="264">
        <f t="shared" si="1260"/>
        <v>1</v>
      </c>
      <c r="GI151" s="264">
        <f t="shared" si="1398"/>
        <v>1</v>
      </c>
      <c r="GJ151" s="264">
        <f t="shared" si="1399"/>
        <v>1</v>
      </c>
      <c r="GK151" s="264">
        <f t="shared" si="1400"/>
        <v>1</v>
      </c>
      <c r="GL151" s="257">
        <f t="shared" si="1261"/>
        <v>90000</v>
      </c>
      <c r="GM151" s="258">
        <f t="shared" si="1262"/>
        <v>0</v>
      </c>
      <c r="GP151" s="344" t="s">
        <v>167</v>
      </c>
      <c r="GQ151" s="345" t="s">
        <v>180</v>
      </c>
      <c r="GR151" s="346" t="s">
        <v>155</v>
      </c>
      <c r="GS151" s="347">
        <v>2</v>
      </c>
      <c r="GT151" s="308">
        <v>72000</v>
      </c>
      <c r="GU151" s="309">
        <f t="shared" si="1401"/>
        <v>144000</v>
      </c>
      <c r="GV151" s="264">
        <f t="shared" si="1263"/>
        <v>1</v>
      </c>
      <c r="GW151" s="264">
        <f t="shared" si="1264"/>
        <v>1</v>
      </c>
      <c r="GX151" s="264">
        <f t="shared" si="1265"/>
        <v>1</v>
      </c>
      <c r="GY151" s="264">
        <f t="shared" si="1266"/>
        <v>1</v>
      </c>
      <c r="GZ151" s="264">
        <f t="shared" si="1402"/>
        <v>1</v>
      </c>
      <c r="HA151" s="264">
        <f t="shared" si="1403"/>
        <v>1</v>
      </c>
      <c r="HB151" s="264">
        <f t="shared" si="1404"/>
        <v>1</v>
      </c>
      <c r="HC151" s="257">
        <f t="shared" si="1267"/>
        <v>144000</v>
      </c>
      <c r="HD151" s="258">
        <f t="shared" si="1268"/>
        <v>0</v>
      </c>
      <c r="HG151" s="344" t="s">
        <v>167</v>
      </c>
      <c r="HH151" s="345" t="s">
        <v>180</v>
      </c>
      <c r="HI151" s="346" t="s">
        <v>155</v>
      </c>
      <c r="HJ151" s="347">
        <v>2</v>
      </c>
      <c r="HK151" s="308">
        <v>85600</v>
      </c>
      <c r="HL151" s="309">
        <f t="shared" si="1405"/>
        <v>171200</v>
      </c>
      <c r="HM151" s="264">
        <f t="shared" si="1269"/>
        <v>1</v>
      </c>
      <c r="HN151" s="264">
        <f t="shared" si="1270"/>
        <v>1</v>
      </c>
      <c r="HO151" s="264">
        <f t="shared" si="1271"/>
        <v>1</v>
      </c>
      <c r="HP151" s="264">
        <f t="shared" si="1272"/>
        <v>1</v>
      </c>
      <c r="HQ151" s="264">
        <f t="shared" si="1406"/>
        <v>1</v>
      </c>
      <c r="HR151" s="264">
        <f t="shared" si="1407"/>
        <v>1</v>
      </c>
      <c r="HS151" s="264">
        <f t="shared" si="1408"/>
        <v>1</v>
      </c>
      <c r="HT151" s="257">
        <f t="shared" si="1273"/>
        <v>171200</v>
      </c>
      <c r="HU151" s="258">
        <f t="shared" si="1274"/>
        <v>0</v>
      </c>
    </row>
    <row r="152" spans="3:229" ht="51" outlineLevel="2">
      <c r="C152" s="344" t="s">
        <v>509</v>
      </c>
      <c r="D152" s="345" t="s">
        <v>181</v>
      </c>
      <c r="E152" s="346" t="s">
        <v>155</v>
      </c>
      <c r="F152" s="347">
        <v>6</v>
      </c>
      <c r="G152" s="308">
        <v>0</v>
      </c>
      <c r="H152" s="309">
        <f t="shared" si="1361"/>
        <v>0</v>
      </c>
      <c r="K152" s="344" t="s">
        <v>509</v>
      </c>
      <c r="L152" s="345" t="s">
        <v>181</v>
      </c>
      <c r="M152" s="346" t="s">
        <v>155</v>
      </c>
      <c r="N152" s="347">
        <v>6</v>
      </c>
      <c r="O152" s="308">
        <v>48900</v>
      </c>
      <c r="P152" s="310">
        <f t="shared" si="1362"/>
        <v>293400</v>
      </c>
      <c r="Q152" s="180">
        <f t="shared" si="1195"/>
        <v>1</v>
      </c>
      <c r="R152" s="180">
        <f t="shared" si="1196"/>
        <v>1</v>
      </c>
      <c r="S152" s="180">
        <f t="shared" si="1197"/>
        <v>1</v>
      </c>
      <c r="T152" s="180">
        <f t="shared" si="1197"/>
        <v>1</v>
      </c>
      <c r="U152" s="264">
        <f t="shared" si="1198"/>
        <v>1</v>
      </c>
      <c r="V152" s="264">
        <f t="shared" si="1275"/>
        <v>1</v>
      </c>
      <c r="W152" s="264">
        <f t="shared" si="1199"/>
        <v>1</v>
      </c>
      <c r="X152" s="257">
        <f t="shared" si="1200"/>
        <v>293400</v>
      </c>
      <c r="Y152" s="258">
        <f t="shared" si="1201"/>
        <v>0</v>
      </c>
      <c r="AB152" s="344" t="s">
        <v>509</v>
      </c>
      <c r="AC152" s="345" t="s">
        <v>181</v>
      </c>
      <c r="AD152" s="346" t="s">
        <v>155</v>
      </c>
      <c r="AE152" s="347">
        <v>6</v>
      </c>
      <c r="AF152" s="308">
        <v>40000</v>
      </c>
      <c r="AG152" s="309">
        <f t="shared" si="1363"/>
        <v>240000</v>
      </c>
      <c r="AH152" s="264">
        <f t="shared" si="1202"/>
        <v>1</v>
      </c>
      <c r="AI152" s="264">
        <f t="shared" si="1203"/>
        <v>1</v>
      </c>
      <c r="AJ152" s="264">
        <f t="shared" si="1204"/>
        <v>1</v>
      </c>
      <c r="AK152" s="264">
        <f t="shared" si="1205"/>
        <v>1</v>
      </c>
      <c r="AL152" s="264">
        <f t="shared" si="1364"/>
        <v>1</v>
      </c>
      <c r="AM152" s="264">
        <f t="shared" si="1365"/>
        <v>1</v>
      </c>
      <c r="AN152" s="264">
        <f t="shared" si="1303"/>
        <v>1</v>
      </c>
      <c r="AO152" s="257">
        <f t="shared" si="1206"/>
        <v>240000</v>
      </c>
      <c r="AP152" s="258">
        <f t="shared" si="1207"/>
        <v>0</v>
      </c>
      <c r="AS152" s="344" t="s">
        <v>509</v>
      </c>
      <c r="AT152" s="345" t="s">
        <v>181</v>
      </c>
      <c r="AU152" s="346" t="s">
        <v>155</v>
      </c>
      <c r="AV152" s="347">
        <v>6</v>
      </c>
      <c r="AW152" s="308">
        <v>35000</v>
      </c>
      <c r="AX152" s="309">
        <f t="shared" si="1366"/>
        <v>210000</v>
      </c>
      <c r="AY152" s="264">
        <f t="shared" si="1208"/>
        <v>1</v>
      </c>
      <c r="AZ152" s="264">
        <f t="shared" si="1209"/>
        <v>1</v>
      </c>
      <c r="BA152" s="264">
        <f t="shared" si="1210"/>
        <v>1</v>
      </c>
      <c r="BB152" s="264">
        <f t="shared" si="1211"/>
        <v>1</v>
      </c>
      <c r="BC152" s="264">
        <f t="shared" si="1367"/>
        <v>1</v>
      </c>
      <c r="BD152" s="264">
        <f t="shared" si="1368"/>
        <v>1</v>
      </c>
      <c r="BE152" s="264">
        <f t="shared" si="1212"/>
        <v>1</v>
      </c>
      <c r="BF152" s="257">
        <f t="shared" si="1213"/>
        <v>210000</v>
      </c>
      <c r="BG152" s="258">
        <f t="shared" si="1214"/>
        <v>0</v>
      </c>
      <c r="BJ152" s="344" t="s">
        <v>509</v>
      </c>
      <c r="BK152" s="345" t="s">
        <v>181</v>
      </c>
      <c r="BL152" s="346" t="s">
        <v>155</v>
      </c>
      <c r="BM152" s="347">
        <v>6</v>
      </c>
      <c r="BN152" s="308">
        <v>48294</v>
      </c>
      <c r="BO152" s="309">
        <f t="shared" si="1369"/>
        <v>289764</v>
      </c>
      <c r="BP152" s="264">
        <f t="shared" si="1215"/>
        <v>1</v>
      </c>
      <c r="BQ152" s="264">
        <f t="shared" si="1216"/>
        <v>1</v>
      </c>
      <c r="BR152" s="264">
        <f t="shared" si="1217"/>
        <v>1</v>
      </c>
      <c r="BS152" s="264">
        <f t="shared" si="1218"/>
        <v>1</v>
      </c>
      <c r="BT152" s="264">
        <f t="shared" si="1370"/>
        <v>1</v>
      </c>
      <c r="BU152" s="264">
        <f t="shared" si="1371"/>
        <v>1</v>
      </c>
      <c r="BV152" s="264">
        <f t="shared" si="1372"/>
        <v>1</v>
      </c>
      <c r="BW152" s="257">
        <f t="shared" si="1219"/>
        <v>289764</v>
      </c>
      <c r="BX152" s="258">
        <f t="shared" si="1220"/>
        <v>0</v>
      </c>
      <c r="CA152" s="344" t="s">
        <v>509</v>
      </c>
      <c r="CB152" s="345" t="s">
        <v>181</v>
      </c>
      <c r="CC152" s="346" t="s">
        <v>155</v>
      </c>
      <c r="CD152" s="347">
        <v>6</v>
      </c>
      <c r="CE152" s="308">
        <v>788420</v>
      </c>
      <c r="CF152" s="309">
        <f t="shared" si="1373"/>
        <v>4730520</v>
      </c>
      <c r="CG152" s="264">
        <f t="shared" si="1221"/>
        <v>1</v>
      </c>
      <c r="CH152" s="264">
        <f t="shared" si="1222"/>
        <v>1</v>
      </c>
      <c r="CI152" s="264">
        <f t="shared" si="1223"/>
        <v>1</v>
      </c>
      <c r="CJ152" s="264">
        <f t="shared" si="1224"/>
        <v>1</v>
      </c>
      <c r="CK152" s="264">
        <f t="shared" si="1374"/>
        <v>1</v>
      </c>
      <c r="CL152" s="264">
        <f t="shared" si="1375"/>
        <v>1</v>
      </c>
      <c r="CM152" s="264">
        <f t="shared" si="1376"/>
        <v>1</v>
      </c>
      <c r="CN152" s="257">
        <f t="shared" si="1225"/>
        <v>4730520</v>
      </c>
      <c r="CO152" s="258">
        <f t="shared" si="1226"/>
        <v>0</v>
      </c>
      <c r="CR152" s="344" t="s">
        <v>509</v>
      </c>
      <c r="CS152" s="345" t="s">
        <v>181</v>
      </c>
      <c r="CT152" s="346" t="s">
        <v>155</v>
      </c>
      <c r="CU152" s="347">
        <v>6</v>
      </c>
      <c r="CV152" s="308">
        <v>31000</v>
      </c>
      <c r="CW152" s="309">
        <f t="shared" si="1377"/>
        <v>186000</v>
      </c>
      <c r="CX152" s="264">
        <f t="shared" si="1227"/>
        <v>1</v>
      </c>
      <c r="CY152" s="264">
        <f t="shared" si="1228"/>
        <v>1</v>
      </c>
      <c r="CZ152" s="264">
        <f t="shared" si="1229"/>
        <v>1</v>
      </c>
      <c r="DA152" s="264">
        <f t="shared" si="1230"/>
        <v>1</v>
      </c>
      <c r="DB152" s="264">
        <f t="shared" si="1378"/>
        <v>1</v>
      </c>
      <c r="DC152" s="264">
        <f t="shared" si="1379"/>
        <v>1</v>
      </c>
      <c r="DD152" s="264">
        <f t="shared" si="1380"/>
        <v>1</v>
      </c>
      <c r="DE152" s="257">
        <f t="shared" si="1231"/>
        <v>186000</v>
      </c>
      <c r="DF152" s="258">
        <f t="shared" si="1232"/>
        <v>0</v>
      </c>
      <c r="DI152" s="344" t="s">
        <v>509</v>
      </c>
      <c r="DJ152" s="345" t="s">
        <v>181</v>
      </c>
      <c r="DK152" s="346" t="s">
        <v>155</v>
      </c>
      <c r="DL152" s="347">
        <v>6</v>
      </c>
      <c r="DM152" s="313">
        <v>45000</v>
      </c>
      <c r="DN152" s="309">
        <f t="shared" si="1381"/>
        <v>270000</v>
      </c>
      <c r="DO152" s="264">
        <f t="shared" si="1233"/>
        <v>1</v>
      </c>
      <c r="DP152" s="264">
        <f t="shared" si="1234"/>
        <v>1</v>
      </c>
      <c r="DQ152" s="264">
        <f t="shared" si="1235"/>
        <v>1</v>
      </c>
      <c r="DR152" s="264">
        <f t="shared" si="1236"/>
        <v>1</v>
      </c>
      <c r="DS152" s="264">
        <f t="shared" si="1382"/>
        <v>1</v>
      </c>
      <c r="DT152" s="264">
        <f t="shared" si="1383"/>
        <v>1</v>
      </c>
      <c r="DU152" s="264">
        <f t="shared" si="1384"/>
        <v>1</v>
      </c>
      <c r="DV152" s="257">
        <f t="shared" si="1237"/>
        <v>270000</v>
      </c>
      <c r="DW152" s="258">
        <f t="shared" si="1238"/>
        <v>0</v>
      </c>
      <c r="DZ152" s="344" t="s">
        <v>509</v>
      </c>
      <c r="EA152" s="345" t="s">
        <v>181</v>
      </c>
      <c r="EB152" s="346" t="s">
        <v>155</v>
      </c>
      <c r="EC152" s="347">
        <v>6</v>
      </c>
      <c r="ED152" s="308">
        <v>70000</v>
      </c>
      <c r="EE152" s="309">
        <f t="shared" si="1385"/>
        <v>420000</v>
      </c>
      <c r="EF152" s="264">
        <f t="shared" si="1239"/>
        <v>1</v>
      </c>
      <c r="EG152" s="264">
        <f t="shared" si="1240"/>
        <v>1</v>
      </c>
      <c r="EH152" s="264">
        <f t="shared" si="1241"/>
        <v>1</v>
      </c>
      <c r="EI152" s="264">
        <f t="shared" si="1242"/>
        <v>1</v>
      </c>
      <c r="EJ152" s="264">
        <f t="shared" si="1386"/>
        <v>1</v>
      </c>
      <c r="EK152" s="264">
        <f t="shared" si="1387"/>
        <v>1</v>
      </c>
      <c r="EL152" s="264">
        <f t="shared" si="1388"/>
        <v>1</v>
      </c>
      <c r="EM152" s="257">
        <f t="shared" si="1243"/>
        <v>420000</v>
      </c>
      <c r="EN152" s="258">
        <f t="shared" si="1244"/>
        <v>0</v>
      </c>
      <c r="EQ152" s="344" t="s">
        <v>509</v>
      </c>
      <c r="ER152" s="345" t="s">
        <v>181</v>
      </c>
      <c r="ES152" s="346" t="s">
        <v>155</v>
      </c>
      <c r="ET152" s="347">
        <v>6</v>
      </c>
      <c r="EU152" s="308">
        <v>60000</v>
      </c>
      <c r="EV152" s="309">
        <f t="shared" si="1389"/>
        <v>360000</v>
      </c>
      <c r="EW152" s="264">
        <f t="shared" si="1245"/>
        <v>1</v>
      </c>
      <c r="EX152" s="264">
        <f t="shared" si="1246"/>
        <v>1</v>
      </c>
      <c r="EY152" s="264">
        <f t="shared" si="1247"/>
        <v>1</v>
      </c>
      <c r="EZ152" s="264">
        <f t="shared" si="1248"/>
        <v>1</v>
      </c>
      <c r="FA152" s="264">
        <f t="shared" si="1390"/>
        <v>1</v>
      </c>
      <c r="FB152" s="264">
        <f t="shared" si="1391"/>
        <v>1</v>
      </c>
      <c r="FC152" s="264">
        <f t="shared" si="1392"/>
        <v>1</v>
      </c>
      <c r="FD152" s="257">
        <f t="shared" si="1249"/>
        <v>360000</v>
      </c>
      <c r="FE152" s="258">
        <f t="shared" si="1250"/>
        <v>0</v>
      </c>
      <c r="FH152" s="344" t="s">
        <v>509</v>
      </c>
      <c r="FI152" s="345" t="s">
        <v>181</v>
      </c>
      <c r="FJ152" s="346" t="s">
        <v>155</v>
      </c>
      <c r="FK152" s="347">
        <v>6</v>
      </c>
      <c r="FL152" s="308">
        <v>63000</v>
      </c>
      <c r="FM152" s="309">
        <f t="shared" si="1393"/>
        <v>378000</v>
      </c>
      <c r="FN152" s="264">
        <f t="shared" si="1251"/>
        <v>1</v>
      </c>
      <c r="FO152" s="264">
        <f t="shared" si="1252"/>
        <v>1</v>
      </c>
      <c r="FP152" s="264">
        <f t="shared" si="1253"/>
        <v>1</v>
      </c>
      <c r="FQ152" s="264">
        <f t="shared" si="1254"/>
        <v>1</v>
      </c>
      <c r="FR152" s="264">
        <f t="shared" si="1394"/>
        <v>1</v>
      </c>
      <c r="FS152" s="264">
        <f t="shared" si="1395"/>
        <v>1</v>
      </c>
      <c r="FT152" s="264">
        <f t="shared" si="1396"/>
        <v>1</v>
      </c>
      <c r="FU152" s="257">
        <f t="shared" si="1255"/>
        <v>378000</v>
      </c>
      <c r="FV152" s="258">
        <f t="shared" si="1256"/>
        <v>0</v>
      </c>
      <c r="FY152" s="344" t="s">
        <v>509</v>
      </c>
      <c r="FZ152" s="345" t="s">
        <v>181</v>
      </c>
      <c r="GA152" s="346" t="s">
        <v>155</v>
      </c>
      <c r="GB152" s="347">
        <v>6</v>
      </c>
      <c r="GC152" s="308">
        <v>35000</v>
      </c>
      <c r="GD152" s="309">
        <f t="shared" si="1397"/>
        <v>210000</v>
      </c>
      <c r="GE152" s="264">
        <f t="shared" si="1257"/>
        <v>1</v>
      </c>
      <c r="GF152" s="264">
        <f t="shared" si="1258"/>
        <v>1</v>
      </c>
      <c r="GG152" s="264">
        <f t="shared" si="1259"/>
        <v>1</v>
      </c>
      <c r="GH152" s="264">
        <f t="shared" si="1260"/>
        <v>1</v>
      </c>
      <c r="GI152" s="264">
        <f t="shared" si="1398"/>
        <v>1</v>
      </c>
      <c r="GJ152" s="264">
        <f t="shared" si="1399"/>
        <v>1</v>
      </c>
      <c r="GK152" s="264">
        <f t="shared" si="1400"/>
        <v>1</v>
      </c>
      <c r="GL152" s="257">
        <f t="shared" si="1261"/>
        <v>210000</v>
      </c>
      <c r="GM152" s="258">
        <f t="shared" si="1262"/>
        <v>0</v>
      </c>
      <c r="GP152" s="344" t="s">
        <v>509</v>
      </c>
      <c r="GQ152" s="345" t="s">
        <v>181</v>
      </c>
      <c r="GR152" s="346" t="s">
        <v>155</v>
      </c>
      <c r="GS152" s="347">
        <v>6</v>
      </c>
      <c r="GT152" s="308">
        <v>61500</v>
      </c>
      <c r="GU152" s="309">
        <f t="shared" si="1401"/>
        <v>369000</v>
      </c>
      <c r="GV152" s="264">
        <f t="shared" si="1263"/>
        <v>1</v>
      </c>
      <c r="GW152" s="264">
        <f t="shared" si="1264"/>
        <v>1</v>
      </c>
      <c r="GX152" s="264">
        <f t="shared" si="1265"/>
        <v>1</v>
      </c>
      <c r="GY152" s="264">
        <f t="shared" si="1266"/>
        <v>1</v>
      </c>
      <c r="GZ152" s="264">
        <f t="shared" si="1402"/>
        <v>1</v>
      </c>
      <c r="HA152" s="264">
        <f t="shared" si="1403"/>
        <v>1</v>
      </c>
      <c r="HB152" s="264">
        <f t="shared" si="1404"/>
        <v>1</v>
      </c>
      <c r="HC152" s="257">
        <f t="shared" si="1267"/>
        <v>369000</v>
      </c>
      <c r="HD152" s="258">
        <f t="shared" si="1268"/>
        <v>0</v>
      </c>
      <c r="HG152" s="344" t="s">
        <v>509</v>
      </c>
      <c r="HH152" s="345" t="s">
        <v>181</v>
      </c>
      <c r="HI152" s="346" t="s">
        <v>155</v>
      </c>
      <c r="HJ152" s="347">
        <v>6</v>
      </c>
      <c r="HK152" s="308">
        <v>65400</v>
      </c>
      <c r="HL152" s="309">
        <f t="shared" si="1405"/>
        <v>392400</v>
      </c>
      <c r="HM152" s="264">
        <f t="shared" si="1269"/>
        <v>1</v>
      </c>
      <c r="HN152" s="264">
        <f t="shared" si="1270"/>
        <v>1</v>
      </c>
      <c r="HO152" s="264">
        <f t="shared" si="1271"/>
        <v>1</v>
      </c>
      <c r="HP152" s="264">
        <f t="shared" si="1272"/>
        <v>1</v>
      </c>
      <c r="HQ152" s="264">
        <f t="shared" si="1406"/>
        <v>1</v>
      </c>
      <c r="HR152" s="264">
        <f t="shared" si="1407"/>
        <v>1</v>
      </c>
      <c r="HS152" s="264">
        <f t="shared" si="1408"/>
        <v>1</v>
      </c>
      <c r="HT152" s="257">
        <f t="shared" si="1273"/>
        <v>392400</v>
      </c>
      <c r="HU152" s="258">
        <f t="shared" si="1274"/>
        <v>0</v>
      </c>
    </row>
    <row r="153" spans="3:229" ht="51" customHeight="1" outlineLevel="2">
      <c r="C153" s="344" t="s">
        <v>510</v>
      </c>
      <c r="D153" s="345" t="s">
        <v>511</v>
      </c>
      <c r="E153" s="346" t="s">
        <v>155</v>
      </c>
      <c r="F153" s="347">
        <v>2</v>
      </c>
      <c r="G153" s="308">
        <v>0</v>
      </c>
      <c r="H153" s="309">
        <f t="shared" si="1361"/>
        <v>0</v>
      </c>
      <c r="K153" s="344" t="s">
        <v>510</v>
      </c>
      <c r="L153" s="345" t="s">
        <v>511</v>
      </c>
      <c r="M153" s="346" t="s">
        <v>155</v>
      </c>
      <c r="N153" s="347">
        <v>2</v>
      </c>
      <c r="O153" s="308">
        <v>67300</v>
      </c>
      <c r="P153" s="310">
        <f t="shared" si="1362"/>
        <v>134600</v>
      </c>
      <c r="Q153" s="180">
        <f t="shared" si="1195"/>
        <v>1</v>
      </c>
      <c r="R153" s="180">
        <f t="shared" si="1196"/>
        <v>1</v>
      </c>
      <c r="S153" s="180">
        <f t="shared" si="1197"/>
        <v>1</v>
      </c>
      <c r="T153" s="180">
        <f t="shared" si="1197"/>
        <v>1</v>
      </c>
      <c r="U153" s="264">
        <f t="shared" si="1198"/>
        <v>1</v>
      </c>
      <c r="V153" s="264">
        <f t="shared" si="1275"/>
        <v>1</v>
      </c>
      <c r="W153" s="264">
        <f t="shared" si="1199"/>
        <v>1</v>
      </c>
      <c r="X153" s="257">
        <f t="shared" si="1200"/>
        <v>134600</v>
      </c>
      <c r="Y153" s="258">
        <f t="shared" si="1201"/>
        <v>0</v>
      </c>
      <c r="AB153" s="344" t="s">
        <v>510</v>
      </c>
      <c r="AC153" s="345" t="s">
        <v>511</v>
      </c>
      <c r="AD153" s="346" t="s">
        <v>155</v>
      </c>
      <c r="AE153" s="347">
        <v>2</v>
      </c>
      <c r="AF153" s="308">
        <v>65000</v>
      </c>
      <c r="AG153" s="309">
        <f t="shared" si="1363"/>
        <v>130000</v>
      </c>
      <c r="AH153" s="264">
        <f t="shared" si="1202"/>
        <v>1</v>
      </c>
      <c r="AI153" s="264">
        <f t="shared" si="1203"/>
        <v>1</v>
      </c>
      <c r="AJ153" s="264">
        <f t="shared" si="1204"/>
        <v>1</v>
      </c>
      <c r="AK153" s="264">
        <f t="shared" si="1205"/>
        <v>1</v>
      </c>
      <c r="AL153" s="264">
        <f t="shared" si="1364"/>
        <v>1</v>
      </c>
      <c r="AM153" s="264">
        <f t="shared" si="1365"/>
        <v>1</v>
      </c>
      <c r="AN153" s="264">
        <f t="shared" si="1303"/>
        <v>1</v>
      </c>
      <c r="AO153" s="257">
        <f t="shared" si="1206"/>
        <v>130000</v>
      </c>
      <c r="AP153" s="258">
        <f t="shared" si="1207"/>
        <v>0</v>
      </c>
      <c r="AS153" s="344" t="s">
        <v>510</v>
      </c>
      <c r="AT153" s="345" t="s">
        <v>511</v>
      </c>
      <c r="AU153" s="346" t="s">
        <v>155</v>
      </c>
      <c r="AV153" s="347">
        <v>2</v>
      </c>
      <c r="AW153" s="308">
        <v>37000</v>
      </c>
      <c r="AX153" s="309">
        <f t="shared" si="1366"/>
        <v>74000</v>
      </c>
      <c r="AY153" s="264">
        <f t="shared" si="1208"/>
        <v>1</v>
      </c>
      <c r="AZ153" s="264">
        <f t="shared" si="1209"/>
        <v>1</v>
      </c>
      <c r="BA153" s="264">
        <f t="shared" si="1210"/>
        <v>1</v>
      </c>
      <c r="BB153" s="264">
        <f t="shared" si="1211"/>
        <v>1</v>
      </c>
      <c r="BC153" s="264">
        <f t="shared" si="1367"/>
        <v>1</v>
      </c>
      <c r="BD153" s="264">
        <f t="shared" si="1368"/>
        <v>1</v>
      </c>
      <c r="BE153" s="264">
        <f t="shared" si="1212"/>
        <v>1</v>
      </c>
      <c r="BF153" s="257">
        <f t="shared" si="1213"/>
        <v>74000</v>
      </c>
      <c r="BG153" s="258">
        <f t="shared" si="1214"/>
        <v>0</v>
      </c>
      <c r="BJ153" s="344" t="s">
        <v>510</v>
      </c>
      <c r="BK153" s="345" t="s">
        <v>511</v>
      </c>
      <c r="BL153" s="346" t="s">
        <v>155</v>
      </c>
      <c r="BM153" s="347">
        <v>2</v>
      </c>
      <c r="BN153" s="308">
        <v>66439</v>
      </c>
      <c r="BO153" s="309">
        <f t="shared" si="1369"/>
        <v>132878</v>
      </c>
      <c r="BP153" s="264">
        <f t="shared" si="1215"/>
        <v>1</v>
      </c>
      <c r="BQ153" s="264">
        <f t="shared" si="1216"/>
        <v>1</v>
      </c>
      <c r="BR153" s="264">
        <f t="shared" si="1217"/>
        <v>1</v>
      </c>
      <c r="BS153" s="264">
        <f t="shared" si="1218"/>
        <v>1</v>
      </c>
      <c r="BT153" s="264">
        <f t="shared" si="1370"/>
        <v>1</v>
      </c>
      <c r="BU153" s="264">
        <f t="shared" si="1371"/>
        <v>1</v>
      </c>
      <c r="BV153" s="264">
        <f t="shared" si="1372"/>
        <v>1</v>
      </c>
      <c r="BW153" s="257">
        <f t="shared" si="1219"/>
        <v>132878</v>
      </c>
      <c r="BX153" s="258">
        <f t="shared" si="1220"/>
        <v>0</v>
      </c>
      <c r="CA153" s="344" t="s">
        <v>510</v>
      </c>
      <c r="CB153" s="345" t="s">
        <v>511</v>
      </c>
      <c r="CC153" s="346" t="s">
        <v>155</v>
      </c>
      <c r="CD153" s="347">
        <v>2</v>
      </c>
      <c r="CE153" s="308">
        <v>2793</v>
      </c>
      <c r="CF153" s="309">
        <f t="shared" si="1373"/>
        <v>5586</v>
      </c>
      <c r="CG153" s="264">
        <f t="shared" si="1221"/>
        <v>1</v>
      </c>
      <c r="CH153" s="264">
        <f t="shared" si="1222"/>
        <v>1</v>
      </c>
      <c r="CI153" s="264">
        <f t="shared" si="1223"/>
        <v>1</v>
      </c>
      <c r="CJ153" s="264">
        <f t="shared" si="1224"/>
        <v>1</v>
      </c>
      <c r="CK153" s="264">
        <f t="shared" si="1374"/>
        <v>1</v>
      </c>
      <c r="CL153" s="264">
        <f t="shared" si="1375"/>
        <v>1</v>
      </c>
      <c r="CM153" s="264">
        <f t="shared" si="1376"/>
        <v>1</v>
      </c>
      <c r="CN153" s="257">
        <f t="shared" si="1225"/>
        <v>5586</v>
      </c>
      <c r="CO153" s="258">
        <f t="shared" si="1226"/>
        <v>0</v>
      </c>
      <c r="CR153" s="344" t="s">
        <v>510</v>
      </c>
      <c r="CS153" s="345" t="s">
        <v>511</v>
      </c>
      <c r="CT153" s="346" t="s">
        <v>155</v>
      </c>
      <c r="CU153" s="347">
        <v>2</v>
      </c>
      <c r="CV153" s="308">
        <v>21000</v>
      </c>
      <c r="CW153" s="309">
        <f t="shared" si="1377"/>
        <v>42000</v>
      </c>
      <c r="CX153" s="264">
        <f t="shared" si="1227"/>
        <v>1</v>
      </c>
      <c r="CY153" s="264">
        <f t="shared" si="1228"/>
        <v>1</v>
      </c>
      <c r="CZ153" s="264">
        <f t="shared" si="1229"/>
        <v>1</v>
      </c>
      <c r="DA153" s="264">
        <f t="shared" si="1230"/>
        <v>1</v>
      </c>
      <c r="DB153" s="264">
        <f t="shared" si="1378"/>
        <v>1</v>
      </c>
      <c r="DC153" s="264">
        <f t="shared" si="1379"/>
        <v>1</v>
      </c>
      <c r="DD153" s="264">
        <f t="shared" si="1380"/>
        <v>1</v>
      </c>
      <c r="DE153" s="257">
        <f t="shared" si="1231"/>
        <v>42000</v>
      </c>
      <c r="DF153" s="258">
        <f t="shared" si="1232"/>
        <v>0</v>
      </c>
      <c r="DI153" s="344" t="s">
        <v>510</v>
      </c>
      <c r="DJ153" s="345" t="s">
        <v>511</v>
      </c>
      <c r="DK153" s="346" t="s">
        <v>155</v>
      </c>
      <c r="DL153" s="347">
        <v>2</v>
      </c>
      <c r="DM153" s="313">
        <v>30000</v>
      </c>
      <c r="DN153" s="309">
        <f t="shared" si="1381"/>
        <v>60000</v>
      </c>
      <c r="DO153" s="264">
        <f t="shared" si="1233"/>
        <v>1</v>
      </c>
      <c r="DP153" s="264">
        <f t="shared" si="1234"/>
        <v>1</v>
      </c>
      <c r="DQ153" s="264">
        <f t="shared" si="1235"/>
        <v>1</v>
      </c>
      <c r="DR153" s="264">
        <f t="shared" si="1236"/>
        <v>1</v>
      </c>
      <c r="DS153" s="264">
        <f t="shared" si="1382"/>
        <v>1</v>
      </c>
      <c r="DT153" s="264">
        <f t="shared" si="1383"/>
        <v>1</v>
      </c>
      <c r="DU153" s="264">
        <f t="shared" si="1384"/>
        <v>1</v>
      </c>
      <c r="DV153" s="257">
        <f t="shared" si="1237"/>
        <v>60000</v>
      </c>
      <c r="DW153" s="258">
        <f t="shared" si="1238"/>
        <v>0</v>
      </c>
      <c r="DZ153" s="344" t="s">
        <v>510</v>
      </c>
      <c r="EA153" s="345" t="s">
        <v>511</v>
      </c>
      <c r="EB153" s="346" t="s">
        <v>155</v>
      </c>
      <c r="EC153" s="347">
        <v>2</v>
      </c>
      <c r="ED153" s="308">
        <v>65000</v>
      </c>
      <c r="EE153" s="309">
        <f t="shared" si="1385"/>
        <v>130000</v>
      </c>
      <c r="EF153" s="264">
        <f t="shared" si="1239"/>
        <v>1</v>
      </c>
      <c r="EG153" s="264">
        <f t="shared" si="1240"/>
        <v>1</v>
      </c>
      <c r="EH153" s="264">
        <f t="shared" si="1241"/>
        <v>1</v>
      </c>
      <c r="EI153" s="264">
        <f t="shared" si="1242"/>
        <v>1</v>
      </c>
      <c r="EJ153" s="264">
        <f t="shared" si="1386"/>
        <v>1</v>
      </c>
      <c r="EK153" s="264">
        <f t="shared" si="1387"/>
        <v>1</v>
      </c>
      <c r="EL153" s="264">
        <f t="shared" si="1388"/>
        <v>1</v>
      </c>
      <c r="EM153" s="257">
        <f t="shared" si="1243"/>
        <v>130000</v>
      </c>
      <c r="EN153" s="258">
        <f t="shared" si="1244"/>
        <v>0</v>
      </c>
      <c r="EQ153" s="344" t="s">
        <v>510</v>
      </c>
      <c r="ER153" s="345" t="s">
        <v>511</v>
      </c>
      <c r="ES153" s="346" t="s">
        <v>155</v>
      </c>
      <c r="ET153" s="347">
        <v>2</v>
      </c>
      <c r="EU153" s="308">
        <v>90000</v>
      </c>
      <c r="EV153" s="309">
        <f t="shared" si="1389"/>
        <v>180000</v>
      </c>
      <c r="EW153" s="264">
        <f t="shared" si="1245"/>
        <v>1</v>
      </c>
      <c r="EX153" s="264">
        <f t="shared" si="1246"/>
        <v>1</v>
      </c>
      <c r="EY153" s="264">
        <f t="shared" si="1247"/>
        <v>1</v>
      </c>
      <c r="EZ153" s="264">
        <f t="shared" si="1248"/>
        <v>1</v>
      </c>
      <c r="FA153" s="264">
        <f t="shared" si="1390"/>
        <v>1</v>
      </c>
      <c r="FB153" s="264">
        <f t="shared" si="1391"/>
        <v>1</v>
      </c>
      <c r="FC153" s="264">
        <f t="shared" si="1392"/>
        <v>1</v>
      </c>
      <c r="FD153" s="257">
        <f t="shared" si="1249"/>
        <v>180000</v>
      </c>
      <c r="FE153" s="258">
        <f t="shared" si="1250"/>
        <v>0</v>
      </c>
      <c r="FH153" s="344" t="s">
        <v>510</v>
      </c>
      <c r="FI153" s="345" t="s">
        <v>511</v>
      </c>
      <c r="FJ153" s="346" t="s">
        <v>155</v>
      </c>
      <c r="FK153" s="347">
        <v>2</v>
      </c>
      <c r="FL153" s="308">
        <v>86000</v>
      </c>
      <c r="FM153" s="309">
        <f t="shared" si="1393"/>
        <v>172000</v>
      </c>
      <c r="FN153" s="264">
        <f t="shared" si="1251"/>
        <v>1</v>
      </c>
      <c r="FO153" s="264">
        <f t="shared" si="1252"/>
        <v>1</v>
      </c>
      <c r="FP153" s="264">
        <f t="shared" si="1253"/>
        <v>1</v>
      </c>
      <c r="FQ153" s="264">
        <f t="shared" si="1254"/>
        <v>1</v>
      </c>
      <c r="FR153" s="264">
        <f t="shared" si="1394"/>
        <v>1</v>
      </c>
      <c r="FS153" s="264">
        <f t="shared" si="1395"/>
        <v>1</v>
      </c>
      <c r="FT153" s="264">
        <f t="shared" si="1396"/>
        <v>1</v>
      </c>
      <c r="FU153" s="257">
        <f t="shared" si="1255"/>
        <v>172000</v>
      </c>
      <c r="FV153" s="258">
        <f t="shared" si="1256"/>
        <v>0</v>
      </c>
      <c r="FY153" s="344" t="s">
        <v>510</v>
      </c>
      <c r="FZ153" s="345" t="s">
        <v>511</v>
      </c>
      <c r="GA153" s="346" t="s">
        <v>155</v>
      </c>
      <c r="GB153" s="347">
        <v>2</v>
      </c>
      <c r="GC153" s="308">
        <v>28000</v>
      </c>
      <c r="GD153" s="309">
        <f t="shared" si="1397"/>
        <v>56000</v>
      </c>
      <c r="GE153" s="264">
        <f t="shared" si="1257"/>
        <v>1</v>
      </c>
      <c r="GF153" s="264">
        <f t="shared" si="1258"/>
        <v>1</v>
      </c>
      <c r="GG153" s="264">
        <f t="shared" si="1259"/>
        <v>1</v>
      </c>
      <c r="GH153" s="264">
        <f t="shared" si="1260"/>
        <v>1</v>
      </c>
      <c r="GI153" s="264">
        <f t="shared" si="1398"/>
        <v>1</v>
      </c>
      <c r="GJ153" s="264">
        <f t="shared" si="1399"/>
        <v>1</v>
      </c>
      <c r="GK153" s="264">
        <f t="shared" si="1400"/>
        <v>1</v>
      </c>
      <c r="GL153" s="257">
        <f t="shared" si="1261"/>
        <v>56000</v>
      </c>
      <c r="GM153" s="258">
        <f t="shared" si="1262"/>
        <v>0</v>
      </c>
      <c r="GP153" s="344" t="s">
        <v>510</v>
      </c>
      <c r="GQ153" s="345" t="s">
        <v>511</v>
      </c>
      <c r="GR153" s="346" t="s">
        <v>155</v>
      </c>
      <c r="GS153" s="347">
        <v>2</v>
      </c>
      <c r="GT153" s="308">
        <v>84000</v>
      </c>
      <c r="GU153" s="309">
        <f t="shared" si="1401"/>
        <v>168000</v>
      </c>
      <c r="GV153" s="264">
        <f t="shared" si="1263"/>
        <v>1</v>
      </c>
      <c r="GW153" s="264">
        <f t="shared" si="1264"/>
        <v>1</v>
      </c>
      <c r="GX153" s="264">
        <f t="shared" si="1265"/>
        <v>1</v>
      </c>
      <c r="GY153" s="264">
        <f t="shared" si="1266"/>
        <v>1</v>
      </c>
      <c r="GZ153" s="264">
        <f t="shared" si="1402"/>
        <v>1</v>
      </c>
      <c r="HA153" s="264">
        <f t="shared" si="1403"/>
        <v>1</v>
      </c>
      <c r="HB153" s="264">
        <f t="shared" si="1404"/>
        <v>1</v>
      </c>
      <c r="HC153" s="257">
        <f t="shared" si="1267"/>
        <v>168000</v>
      </c>
      <c r="HD153" s="258">
        <f t="shared" si="1268"/>
        <v>0</v>
      </c>
      <c r="HG153" s="344" t="s">
        <v>510</v>
      </c>
      <c r="HH153" s="345" t="s">
        <v>511</v>
      </c>
      <c r="HI153" s="346" t="s">
        <v>155</v>
      </c>
      <c r="HJ153" s="347">
        <v>2</v>
      </c>
      <c r="HK153" s="308">
        <v>58200</v>
      </c>
      <c r="HL153" s="309">
        <f t="shared" si="1405"/>
        <v>116400</v>
      </c>
      <c r="HM153" s="264">
        <f t="shared" si="1269"/>
        <v>1</v>
      </c>
      <c r="HN153" s="264">
        <f t="shared" si="1270"/>
        <v>1</v>
      </c>
      <c r="HO153" s="264">
        <f t="shared" si="1271"/>
        <v>1</v>
      </c>
      <c r="HP153" s="264">
        <f t="shared" si="1272"/>
        <v>1</v>
      </c>
      <c r="HQ153" s="264">
        <f t="shared" si="1406"/>
        <v>1</v>
      </c>
      <c r="HR153" s="264">
        <f t="shared" si="1407"/>
        <v>1</v>
      </c>
      <c r="HS153" s="264">
        <f t="shared" si="1408"/>
        <v>1</v>
      </c>
      <c r="HT153" s="257">
        <f t="shared" si="1273"/>
        <v>116400</v>
      </c>
      <c r="HU153" s="258">
        <f t="shared" si="1274"/>
        <v>0</v>
      </c>
    </row>
    <row r="154" spans="3:229" ht="51" customHeight="1" outlineLevel="2">
      <c r="C154" s="344" t="s">
        <v>512</v>
      </c>
      <c r="D154" s="345" t="s">
        <v>513</v>
      </c>
      <c r="E154" s="346" t="s">
        <v>155</v>
      </c>
      <c r="F154" s="347">
        <v>6</v>
      </c>
      <c r="G154" s="308">
        <v>0</v>
      </c>
      <c r="H154" s="309">
        <f t="shared" si="1361"/>
        <v>0</v>
      </c>
      <c r="K154" s="344" t="s">
        <v>512</v>
      </c>
      <c r="L154" s="345" t="s">
        <v>513</v>
      </c>
      <c r="M154" s="346" t="s">
        <v>155</v>
      </c>
      <c r="N154" s="347">
        <v>6</v>
      </c>
      <c r="O154" s="308">
        <v>51200</v>
      </c>
      <c r="P154" s="310">
        <f t="shared" si="1362"/>
        <v>307200</v>
      </c>
      <c r="Q154" s="180">
        <f t="shared" si="1195"/>
        <v>1</v>
      </c>
      <c r="R154" s="180">
        <f t="shared" si="1196"/>
        <v>1</v>
      </c>
      <c r="S154" s="180">
        <f t="shared" si="1197"/>
        <v>1</v>
      </c>
      <c r="T154" s="180">
        <f t="shared" si="1197"/>
        <v>1</v>
      </c>
      <c r="U154" s="264">
        <f t="shared" si="1198"/>
        <v>1</v>
      </c>
      <c r="V154" s="264">
        <f t="shared" si="1275"/>
        <v>1</v>
      </c>
      <c r="W154" s="264">
        <f t="shared" si="1199"/>
        <v>1</v>
      </c>
      <c r="X154" s="257">
        <f t="shared" si="1200"/>
        <v>307200</v>
      </c>
      <c r="Y154" s="258">
        <f t="shared" si="1201"/>
        <v>0</v>
      </c>
      <c r="AB154" s="344" t="s">
        <v>512</v>
      </c>
      <c r="AC154" s="345" t="s">
        <v>513</v>
      </c>
      <c r="AD154" s="346" t="s">
        <v>155</v>
      </c>
      <c r="AE154" s="347">
        <v>6</v>
      </c>
      <c r="AF154" s="308">
        <v>55000</v>
      </c>
      <c r="AG154" s="309">
        <f t="shared" si="1363"/>
        <v>330000</v>
      </c>
      <c r="AH154" s="264">
        <f t="shared" si="1202"/>
        <v>1</v>
      </c>
      <c r="AI154" s="264">
        <f t="shared" si="1203"/>
        <v>1</v>
      </c>
      <c r="AJ154" s="264">
        <f t="shared" si="1204"/>
        <v>1</v>
      </c>
      <c r="AK154" s="264">
        <f t="shared" si="1205"/>
        <v>1</v>
      </c>
      <c r="AL154" s="264">
        <f t="shared" si="1364"/>
        <v>1</v>
      </c>
      <c r="AM154" s="264">
        <f t="shared" si="1365"/>
        <v>1</v>
      </c>
      <c r="AN154" s="264">
        <f t="shared" si="1303"/>
        <v>1</v>
      </c>
      <c r="AO154" s="257">
        <f t="shared" si="1206"/>
        <v>330000</v>
      </c>
      <c r="AP154" s="258">
        <f t="shared" si="1207"/>
        <v>0</v>
      </c>
      <c r="AS154" s="344" t="s">
        <v>512</v>
      </c>
      <c r="AT154" s="345" t="s">
        <v>513</v>
      </c>
      <c r="AU154" s="346" t="s">
        <v>155</v>
      </c>
      <c r="AV154" s="347">
        <v>6</v>
      </c>
      <c r="AW154" s="308">
        <v>27500</v>
      </c>
      <c r="AX154" s="309">
        <f t="shared" si="1366"/>
        <v>165000</v>
      </c>
      <c r="AY154" s="264">
        <f t="shared" si="1208"/>
        <v>1</v>
      </c>
      <c r="AZ154" s="264">
        <f t="shared" si="1209"/>
        <v>1</v>
      </c>
      <c r="BA154" s="264">
        <f t="shared" si="1210"/>
        <v>1</v>
      </c>
      <c r="BB154" s="264">
        <f t="shared" si="1211"/>
        <v>1</v>
      </c>
      <c r="BC154" s="264">
        <f t="shared" si="1367"/>
        <v>1</v>
      </c>
      <c r="BD154" s="264">
        <f t="shared" si="1368"/>
        <v>1</v>
      </c>
      <c r="BE154" s="264">
        <f t="shared" si="1212"/>
        <v>1</v>
      </c>
      <c r="BF154" s="257">
        <f t="shared" si="1213"/>
        <v>165000</v>
      </c>
      <c r="BG154" s="258">
        <f t="shared" si="1214"/>
        <v>0</v>
      </c>
      <c r="BJ154" s="344" t="s">
        <v>512</v>
      </c>
      <c r="BK154" s="345" t="s">
        <v>513</v>
      </c>
      <c r="BL154" s="346" t="s">
        <v>155</v>
      </c>
      <c r="BM154" s="347">
        <v>6</v>
      </c>
      <c r="BN154" s="308">
        <v>50500</v>
      </c>
      <c r="BO154" s="309">
        <f t="shared" si="1369"/>
        <v>303000</v>
      </c>
      <c r="BP154" s="264">
        <f t="shared" si="1215"/>
        <v>1</v>
      </c>
      <c r="BQ154" s="264">
        <f t="shared" si="1216"/>
        <v>1</v>
      </c>
      <c r="BR154" s="264">
        <f t="shared" si="1217"/>
        <v>1</v>
      </c>
      <c r="BS154" s="264">
        <f t="shared" si="1218"/>
        <v>1</v>
      </c>
      <c r="BT154" s="264">
        <f t="shared" si="1370"/>
        <v>1</v>
      </c>
      <c r="BU154" s="264">
        <f t="shared" si="1371"/>
        <v>1</v>
      </c>
      <c r="BV154" s="264">
        <f t="shared" si="1372"/>
        <v>1</v>
      </c>
      <c r="BW154" s="257">
        <f t="shared" si="1219"/>
        <v>303000</v>
      </c>
      <c r="BX154" s="258">
        <f t="shared" si="1220"/>
        <v>0</v>
      </c>
      <c r="CA154" s="344" t="s">
        <v>512</v>
      </c>
      <c r="CB154" s="345" t="s">
        <v>513</v>
      </c>
      <c r="CC154" s="346" t="s">
        <v>155</v>
      </c>
      <c r="CD154" s="347">
        <v>6</v>
      </c>
      <c r="CE154" s="308">
        <v>3144</v>
      </c>
      <c r="CF154" s="309">
        <f t="shared" si="1373"/>
        <v>18864</v>
      </c>
      <c r="CG154" s="264">
        <f t="shared" si="1221"/>
        <v>1</v>
      </c>
      <c r="CH154" s="264">
        <f t="shared" si="1222"/>
        <v>1</v>
      </c>
      <c r="CI154" s="264">
        <f t="shared" si="1223"/>
        <v>1</v>
      </c>
      <c r="CJ154" s="264">
        <f t="shared" si="1224"/>
        <v>1</v>
      </c>
      <c r="CK154" s="264">
        <f t="shared" si="1374"/>
        <v>1</v>
      </c>
      <c r="CL154" s="264">
        <f t="shared" si="1375"/>
        <v>1</v>
      </c>
      <c r="CM154" s="264">
        <f t="shared" si="1376"/>
        <v>1</v>
      </c>
      <c r="CN154" s="257">
        <f t="shared" si="1225"/>
        <v>18864</v>
      </c>
      <c r="CO154" s="258">
        <f t="shared" si="1226"/>
        <v>0</v>
      </c>
      <c r="CR154" s="344" t="s">
        <v>512</v>
      </c>
      <c r="CS154" s="345" t="s">
        <v>513</v>
      </c>
      <c r="CT154" s="346" t="s">
        <v>155</v>
      </c>
      <c r="CU154" s="347">
        <v>6</v>
      </c>
      <c r="CV154" s="308">
        <v>11200</v>
      </c>
      <c r="CW154" s="309">
        <f t="shared" si="1377"/>
        <v>67200</v>
      </c>
      <c r="CX154" s="264">
        <f t="shared" si="1227"/>
        <v>1</v>
      </c>
      <c r="CY154" s="264">
        <f t="shared" si="1228"/>
        <v>1</v>
      </c>
      <c r="CZ154" s="264">
        <f t="shared" si="1229"/>
        <v>1</v>
      </c>
      <c r="DA154" s="264">
        <f t="shared" si="1230"/>
        <v>1</v>
      </c>
      <c r="DB154" s="264">
        <f t="shared" si="1378"/>
        <v>1</v>
      </c>
      <c r="DC154" s="264">
        <f t="shared" si="1379"/>
        <v>1</v>
      </c>
      <c r="DD154" s="264">
        <f t="shared" si="1380"/>
        <v>1</v>
      </c>
      <c r="DE154" s="257">
        <f t="shared" si="1231"/>
        <v>67200</v>
      </c>
      <c r="DF154" s="258">
        <f t="shared" si="1232"/>
        <v>0</v>
      </c>
      <c r="DI154" s="344" t="s">
        <v>512</v>
      </c>
      <c r="DJ154" s="345" t="s">
        <v>513</v>
      </c>
      <c r="DK154" s="346" t="s">
        <v>155</v>
      </c>
      <c r="DL154" s="347">
        <v>6</v>
      </c>
      <c r="DM154" s="313">
        <v>24000</v>
      </c>
      <c r="DN154" s="309">
        <f t="shared" si="1381"/>
        <v>144000</v>
      </c>
      <c r="DO154" s="264">
        <f t="shared" si="1233"/>
        <v>1</v>
      </c>
      <c r="DP154" s="264">
        <f t="shared" si="1234"/>
        <v>1</v>
      </c>
      <c r="DQ154" s="264">
        <f t="shared" si="1235"/>
        <v>1</v>
      </c>
      <c r="DR154" s="264">
        <f t="shared" si="1236"/>
        <v>1</v>
      </c>
      <c r="DS154" s="264">
        <f t="shared" si="1382"/>
        <v>1</v>
      </c>
      <c r="DT154" s="264">
        <f t="shared" si="1383"/>
        <v>1</v>
      </c>
      <c r="DU154" s="264">
        <f t="shared" si="1384"/>
        <v>1</v>
      </c>
      <c r="DV154" s="257">
        <f t="shared" si="1237"/>
        <v>144000</v>
      </c>
      <c r="DW154" s="258">
        <f t="shared" si="1238"/>
        <v>0</v>
      </c>
      <c r="DZ154" s="344" t="s">
        <v>512</v>
      </c>
      <c r="EA154" s="345" t="s">
        <v>513</v>
      </c>
      <c r="EB154" s="346" t="s">
        <v>155</v>
      </c>
      <c r="EC154" s="347">
        <v>6</v>
      </c>
      <c r="ED154" s="308">
        <v>50000</v>
      </c>
      <c r="EE154" s="309">
        <f t="shared" si="1385"/>
        <v>300000</v>
      </c>
      <c r="EF154" s="264">
        <f t="shared" si="1239"/>
        <v>1</v>
      </c>
      <c r="EG154" s="264">
        <f t="shared" si="1240"/>
        <v>1</v>
      </c>
      <c r="EH154" s="264">
        <f t="shared" si="1241"/>
        <v>1</v>
      </c>
      <c r="EI154" s="264">
        <f t="shared" si="1242"/>
        <v>1</v>
      </c>
      <c r="EJ154" s="264">
        <f t="shared" si="1386"/>
        <v>1</v>
      </c>
      <c r="EK154" s="264">
        <f t="shared" si="1387"/>
        <v>1</v>
      </c>
      <c r="EL154" s="264">
        <f t="shared" si="1388"/>
        <v>1</v>
      </c>
      <c r="EM154" s="257">
        <f t="shared" si="1243"/>
        <v>300000</v>
      </c>
      <c r="EN154" s="258">
        <f t="shared" si="1244"/>
        <v>0</v>
      </c>
      <c r="EQ154" s="344" t="s">
        <v>512</v>
      </c>
      <c r="ER154" s="345" t="s">
        <v>513</v>
      </c>
      <c r="ES154" s="346" t="s">
        <v>155</v>
      </c>
      <c r="ET154" s="347">
        <v>6</v>
      </c>
      <c r="EU154" s="308">
        <v>75000</v>
      </c>
      <c r="EV154" s="309">
        <f t="shared" si="1389"/>
        <v>450000</v>
      </c>
      <c r="EW154" s="264">
        <f t="shared" si="1245"/>
        <v>1</v>
      </c>
      <c r="EX154" s="264">
        <f t="shared" si="1246"/>
        <v>1</v>
      </c>
      <c r="EY154" s="264">
        <f t="shared" si="1247"/>
        <v>1</v>
      </c>
      <c r="EZ154" s="264">
        <f t="shared" si="1248"/>
        <v>1</v>
      </c>
      <c r="FA154" s="264">
        <f t="shared" si="1390"/>
        <v>1</v>
      </c>
      <c r="FB154" s="264">
        <f t="shared" si="1391"/>
        <v>1</v>
      </c>
      <c r="FC154" s="264">
        <f t="shared" si="1392"/>
        <v>1</v>
      </c>
      <c r="FD154" s="257">
        <f t="shared" si="1249"/>
        <v>450000</v>
      </c>
      <c r="FE154" s="258">
        <f t="shared" si="1250"/>
        <v>0</v>
      </c>
      <c r="FH154" s="344" t="s">
        <v>512</v>
      </c>
      <c r="FI154" s="345" t="s">
        <v>513</v>
      </c>
      <c r="FJ154" s="346" t="s">
        <v>155</v>
      </c>
      <c r="FK154" s="347">
        <v>6</v>
      </c>
      <c r="FL154" s="308">
        <v>74000</v>
      </c>
      <c r="FM154" s="309">
        <f t="shared" si="1393"/>
        <v>444000</v>
      </c>
      <c r="FN154" s="264">
        <f t="shared" si="1251"/>
        <v>1</v>
      </c>
      <c r="FO154" s="264">
        <f t="shared" si="1252"/>
        <v>1</v>
      </c>
      <c r="FP154" s="264">
        <f t="shared" si="1253"/>
        <v>1</v>
      </c>
      <c r="FQ154" s="264">
        <f t="shared" si="1254"/>
        <v>1</v>
      </c>
      <c r="FR154" s="264">
        <f t="shared" si="1394"/>
        <v>1</v>
      </c>
      <c r="FS154" s="264">
        <f t="shared" si="1395"/>
        <v>1</v>
      </c>
      <c r="FT154" s="264">
        <f t="shared" si="1396"/>
        <v>1</v>
      </c>
      <c r="FU154" s="257">
        <f t="shared" si="1255"/>
        <v>444000</v>
      </c>
      <c r="FV154" s="258">
        <f t="shared" si="1256"/>
        <v>0</v>
      </c>
      <c r="FY154" s="344" t="s">
        <v>512</v>
      </c>
      <c r="FZ154" s="345" t="s">
        <v>513</v>
      </c>
      <c r="GA154" s="346" t="s">
        <v>155</v>
      </c>
      <c r="GB154" s="347">
        <v>6</v>
      </c>
      <c r="GC154" s="308">
        <v>22000</v>
      </c>
      <c r="GD154" s="309">
        <f t="shared" si="1397"/>
        <v>132000</v>
      </c>
      <c r="GE154" s="264">
        <f t="shared" si="1257"/>
        <v>1</v>
      </c>
      <c r="GF154" s="264">
        <f t="shared" si="1258"/>
        <v>1</v>
      </c>
      <c r="GG154" s="264">
        <f t="shared" si="1259"/>
        <v>1</v>
      </c>
      <c r="GH154" s="264">
        <f t="shared" si="1260"/>
        <v>1</v>
      </c>
      <c r="GI154" s="264">
        <f t="shared" si="1398"/>
        <v>1</v>
      </c>
      <c r="GJ154" s="264">
        <f t="shared" si="1399"/>
        <v>1</v>
      </c>
      <c r="GK154" s="264">
        <f t="shared" si="1400"/>
        <v>1</v>
      </c>
      <c r="GL154" s="257">
        <f t="shared" si="1261"/>
        <v>132000</v>
      </c>
      <c r="GM154" s="258">
        <f t="shared" si="1262"/>
        <v>0</v>
      </c>
      <c r="GP154" s="344" t="s">
        <v>512</v>
      </c>
      <c r="GQ154" s="345" t="s">
        <v>513</v>
      </c>
      <c r="GR154" s="346" t="s">
        <v>155</v>
      </c>
      <c r="GS154" s="347">
        <v>6</v>
      </c>
      <c r="GT154" s="308">
        <v>72000</v>
      </c>
      <c r="GU154" s="309">
        <f t="shared" si="1401"/>
        <v>432000</v>
      </c>
      <c r="GV154" s="264">
        <f t="shared" si="1263"/>
        <v>1</v>
      </c>
      <c r="GW154" s="264">
        <f t="shared" si="1264"/>
        <v>1</v>
      </c>
      <c r="GX154" s="264">
        <f t="shared" si="1265"/>
        <v>1</v>
      </c>
      <c r="GY154" s="264">
        <f t="shared" si="1266"/>
        <v>1</v>
      </c>
      <c r="GZ154" s="264">
        <f t="shared" si="1402"/>
        <v>1</v>
      </c>
      <c r="HA154" s="264">
        <f t="shared" si="1403"/>
        <v>1</v>
      </c>
      <c r="HB154" s="264">
        <f t="shared" si="1404"/>
        <v>1</v>
      </c>
      <c r="HC154" s="257">
        <f t="shared" si="1267"/>
        <v>432000</v>
      </c>
      <c r="HD154" s="258">
        <f t="shared" si="1268"/>
        <v>0</v>
      </c>
      <c r="HG154" s="344" t="s">
        <v>512</v>
      </c>
      <c r="HH154" s="345" t="s">
        <v>513</v>
      </c>
      <c r="HI154" s="346" t="s">
        <v>155</v>
      </c>
      <c r="HJ154" s="347">
        <v>6</v>
      </c>
      <c r="HK154" s="308">
        <v>52300</v>
      </c>
      <c r="HL154" s="309">
        <f t="shared" si="1405"/>
        <v>313800</v>
      </c>
      <c r="HM154" s="264">
        <f t="shared" si="1269"/>
        <v>1</v>
      </c>
      <c r="HN154" s="264">
        <f t="shared" si="1270"/>
        <v>1</v>
      </c>
      <c r="HO154" s="264">
        <f t="shared" si="1271"/>
        <v>1</v>
      </c>
      <c r="HP154" s="264">
        <f t="shared" si="1272"/>
        <v>1</v>
      </c>
      <c r="HQ154" s="264">
        <f t="shared" si="1406"/>
        <v>1</v>
      </c>
      <c r="HR154" s="264">
        <f t="shared" si="1407"/>
        <v>1</v>
      </c>
      <c r="HS154" s="264">
        <f t="shared" si="1408"/>
        <v>1</v>
      </c>
      <c r="HT154" s="257">
        <f t="shared" si="1273"/>
        <v>313800</v>
      </c>
      <c r="HU154" s="258">
        <f t="shared" si="1274"/>
        <v>0</v>
      </c>
    </row>
    <row r="155" spans="3:229" ht="45" customHeight="1" outlineLevel="2">
      <c r="C155" s="344" t="s">
        <v>514</v>
      </c>
      <c r="D155" s="345" t="s">
        <v>515</v>
      </c>
      <c r="E155" s="346" t="s">
        <v>155</v>
      </c>
      <c r="F155" s="347">
        <v>1</v>
      </c>
      <c r="G155" s="308">
        <v>0</v>
      </c>
      <c r="H155" s="309">
        <f t="shared" si="1361"/>
        <v>0</v>
      </c>
      <c r="K155" s="344" t="s">
        <v>514</v>
      </c>
      <c r="L155" s="345" t="s">
        <v>515</v>
      </c>
      <c r="M155" s="346" t="s">
        <v>155</v>
      </c>
      <c r="N155" s="347">
        <v>1</v>
      </c>
      <c r="O155" s="308">
        <v>128900</v>
      </c>
      <c r="P155" s="310">
        <f t="shared" si="1362"/>
        <v>128900</v>
      </c>
      <c r="Q155" s="180">
        <f t="shared" si="1195"/>
        <v>1</v>
      </c>
      <c r="R155" s="180">
        <f t="shared" si="1196"/>
        <v>1</v>
      </c>
      <c r="S155" s="180">
        <f t="shared" si="1197"/>
        <v>1</v>
      </c>
      <c r="T155" s="180">
        <f t="shared" si="1197"/>
        <v>1</v>
      </c>
      <c r="U155" s="264">
        <f t="shared" si="1198"/>
        <v>1</v>
      </c>
      <c r="V155" s="264">
        <f t="shared" si="1275"/>
        <v>1</v>
      </c>
      <c r="W155" s="264">
        <f t="shared" si="1199"/>
        <v>1</v>
      </c>
      <c r="X155" s="257">
        <f t="shared" si="1200"/>
        <v>128900</v>
      </c>
      <c r="Y155" s="258">
        <f t="shared" si="1201"/>
        <v>0</v>
      </c>
      <c r="AB155" s="344" t="s">
        <v>514</v>
      </c>
      <c r="AC155" s="345" t="s">
        <v>515</v>
      </c>
      <c r="AD155" s="346" t="s">
        <v>155</v>
      </c>
      <c r="AE155" s="347">
        <v>1</v>
      </c>
      <c r="AF155" s="308">
        <v>220000</v>
      </c>
      <c r="AG155" s="309">
        <f t="shared" si="1363"/>
        <v>220000</v>
      </c>
      <c r="AH155" s="264">
        <f t="shared" si="1202"/>
        <v>1</v>
      </c>
      <c r="AI155" s="264">
        <f t="shared" si="1203"/>
        <v>1</v>
      </c>
      <c r="AJ155" s="264">
        <f t="shared" si="1204"/>
        <v>1</v>
      </c>
      <c r="AK155" s="264">
        <f t="shared" si="1205"/>
        <v>1</v>
      </c>
      <c r="AL155" s="264">
        <f t="shared" si="1364"/>
        <v>1</v>
      </c>
      <c r="AM155" s="264">
        <f t="shared" si="1365"/>
        <v>1</v>
      </c>
      <c r="AN155" s="264">
        <f t="shared" si="1303"/>
        <v>1</v>
      </c>
      <c r="AO155" s="257">
        <f t="shared" si="1206"/>
        <v>220000</v>
      </c>
      <c r="AP155" s="258">
        <f t="shared" si="1207"/>
        <v>0</v>
      </c>
      <c r="AS155" s="344" t="s">
        <v>514</v>
      </c>
      <c r="AT155" s="345" t="s">
        <v>515</v>
      </c>
      <c r="AU155" s="346" t="s">
        <v>155</v>
      </c>
      <c r="AV155" s="347">
        <v>1</v>
      </c>
      <c r="AW155" s="308">
        <v>54000</v>
      </c>
      <c r="AX155" s="309">
        <f t="shared" si="1366"/>
        <v>54000</v>
      </c>
      <c r="AY155" s="264">
        <f t="shared" si="1208"/>
        <v>1</v>
      </c>
      <c r="AZ155" s="264">
        <f t="shared" si="1209"/>
        <v>1</v>
      </c>
      <c r="BA155" s="264">
        <f t="shared" si="1210"/>
        <v>1</v>
      </c>
      <c r="BB155" s="264">
        <f t="shared" si="1211"/>
        <v>1</v>
      </c>
      <c r="BC155" s="264">
        <f t="shared" si="1367"/>
        <v>1</v>
      </c>
      <c r="BD155" s="264">
        <f t="shared" si="1368"/>
        <v>1</v>
      </c>
      <c r="BE155" s="264">
        <f t="shared" si="1212"/>
        <v>1</v>
      </c>
      <c r="BF155" s="257">
        <f t="shared" si="1213"/>
        <v>54000</v>
      </c>
      <c r="BG155" s="258">
        <f t="shared" si="1214"/>
        <v>0</v>
      </c>
      <c r="BJ155" s="344" t="s">
        <v>514</v>
      </c>
      <c r="BK155" s="345" t="s">
        <v>515</v>
      </c>
      <c r="BL155" s="346" t="s">
        <v>155</v>
      </c>
      <c r="BM155" s="347">
        <v>1</v>
      </c>
      <c r="BN155" s="308">
        <v>127354</v>
      </c>
      <c r="BO155" s="309">
        <f t="shared" si="1369"/>
        <v>127354</v>
      </c>
      <c r="BP155" s="264">
        <f t="shared" si="1215"/>
        <v>1</v>
      </c>
      <c r="BQ155" s="264">
        <f t="shared" si="1216"/>
        <v>1</v>
      </c>
      <c r="BR155" s="264">
        <f t="shared" si="1217"/>
        <v>1</v>
      </c>
      <c r="BS155" s="264">
        <f t="shared" si="1218"/>
        <v>1</v>
      </c>
      <c r="BT155" s="264">
        <f t="shared" si="1370"/>
        <v>1</v>
      </c>
      <c r="BU155" s="264">
        <f t="shared" si="1371"/>
        <v>1</v>
      </c>
      <c r="BV155" s="264">
        <f t="shared" si="1372"/>
        <v>1</v>
      </c>
      <c r="BW155" s="257">
        <f t="shared" si="1219"/>
        <v>127354</v>
      </c>
      <c r="BX155" s="258">
        <f t="shared" si="1220"/>
        <v>0</v>
      </c>
      <c r="CA155" s="344" t="s">
        <v>514</v>
      </c>
      <c r="CB155" s="345" t="s">
        <v>515</v>
      </c>
      <c r="CC155" s="346" t="s">
        <v>155</v>
      </c>
      <c r="CD155" s="347">
        <v>1</v>
      </c>
      <c r="CE155" s="308">
        <v>145637</v>
      </c>
      <c r="CF155" s="309">
        <f t="shared" si="1373"/>
        <v>145637</v>
      </c>
      <c r="CG155" s="264">
        <f t="shared" si="1221"/>
        <v>1</v>
      </c>
      <c r="CH155" s="264">
        <f t="shared" si="1222"/>
        <v>1</v>
      </c>
      <c r="CI155" s="264">
        <f t="shared" si="1223"/>
        <v>1</v>
      </c>
      <c r="CJ155" s="264">
        <f t="shared" si="1224"/>
        <v>1</v>
      </c>
      <c r="CK155" s="264">
        <f t="shared" si="1374"/>
        <v>1</v>
      </c>
      <c r="CL155" s="264">
        <f t="shared" si="1375"/>
        <v>1</v>
      </c>
      <c r="CM155" s="264">
        <f t="shared" si="1376"/>
        <v>1</v>
      </c>
      <c r="CN155" s="257">
        <f t="shared" si="1225"/>
        <v>145637</v>
      </c>
      <c r="CO155" s="258">
        <f t="shared" si="1226"/>
        <v>0</v>
      </c>
      <c r="CR155" s="344" t="s">
        <v>514</v>
      </c>
      <c r="CS155" s="345" t="s">
        <v>515</v>
      </c>
      <c r="CT155" s="346" t="s">
        <v>155</v>
      </c>
      <c r="CU155" s="347">
        <v>1</v>
      </c>
      <c r="CV155" s="308">
        <v>112000</v>
      </c>
      <c r="CW155" s="309">
        <f t="shared" si="1377"/>
        <v>112000</v>
      </c>
      <c r="CX155" s="264">
        <f t="shared" si="1227"/>
        <v>1</v>
      </c>
      <c r="CY155" s="264">
        <f t="shared" si="1228"/>
        <v>1</v>
      </c>
      <c r="CZ155" s="264">
        <f t="shared" si="1229"/>
        <v>1</v>
      </c>
      <c r="DA155" s="264">
        <f t="shared" si="1230"/>
        <v>1</v>
      </c>
      <c r="DB155" s="264">
        <f t="shared" si="1378"/>
        <v>1</v>
      </c>
      <c r="DC155" s="264">
        <f t="shared" si="1379"/>
        <v>1</v>
      </c>
      <c r="DD155" s="264">
        <f t="shared" si="1380"/>
        <v>1</v>
      </c>
      <c r="DE155" s="257">
        <f t="shared" si="1231"/>
        <v>112000</v>
      </c>
      <c r="DF155" s="258">
        <f t="shared" si="1232"/>
        <v>0</v>
      </c>
      <c r="DI155" s="344" t="s">
        <v>514</v>
      </c>
      <c r="DJ155" s="345" t="s">
        <v>515</v>
      </c>
      <c r="DK155" s="346" t="s">
        <v>155</v>
      </c>
      <c r="DL155" s="347">
        <v>1</v>
      </c>
      <c r="DM155" s="313">
        <v>35000</v>
      </c>
      <c r="DN155" s="309">
        <f t="shared" si="1381"/>
        <v>35000</v>
      </c>
      <c r="DO155" s="264">
        <f t="shared" si="1233"/>
        <v>1</v>
      </c>
      <c r="DP155" s="264">
        <f t="shared" si="1234"/>
        <v>1</v>
      </c>
      <c r="DQ155" s="264">
        <f t="shared" si="1235"/>
        <v>1</v>
      </c>
      <c r="DR155" s="264">
        <f t="shared" si="1236"/>
        <v>1</v>
      </c>
      <c r="DS155" s="264">
        <f t="shared" si="1382"/>
        <v>1</v>
      </c>
      <c r="DT155" s="264">
        <f t="shared" si="1383"/>
        <v>1</v>
      </c>
      <c r="DU155" s="264">
        <f t="shared" si="1384"/>
        <v>1</v>
      </c>
      <c r="DV155" s="257">
        <f t="shared" si="1237"/>
        <v>35000</v>
      </c>
      <c r="DW155" s="258">
        <f t="shared" si="1238"/>
        <v>0</v>
      </c>
      <c r="DZ155" s="344" t="s">
        <v>514</v>
      </c>
      <c r="EA155" s="345" t="s">
        <v>515</v>
      </c>
      <c r="EB155" s="346" t="s">
        <v>155</v>
      </c>
      <c r="EC155" s="347">
        <v>1</v>
      </c>
      <c r="ED155" s="308">
        <v>300000</v>
      </c>
      <c r="EE155" s="309">
        <f t="shared" si="1385"/>
        <v>300000</v>
      </c>
      <c r="EF155" s="264">
        <f t="shared" si="1239"/>
        <v>1</v>
      </c>
      <c r="EG155" s="264">
        <f t="shared" si="1240"/>
        <v>1</v>
      </c>
      <c r="EH155" s="264">
        <f t="shared" si="1241"/>
        <v>1</v>
      </c>
      <c r="EI155" s="264">
        <f t="shared" si="1242"/>
        <v>1</v>
      </c>
      <c r="EJ155" s="264">
        <f t="shared" si="1386"/>
        <v>1</v>
      </c>
      <c r="EK155" s="264">
        <f t="shared" si="1387"/>
        <v>1</v>
      </c>
      <c r="EL155" s="264">
        <f t="shared" si="1388"/>
        <v>1</v>
      </c>
      <c r="EM155" s="257">
        <f t="shared" si="1243"/>
        <v>300000</v>
      </c>
      <c r="EN155" s="258">
        <f t="shared" si="1244"/>
        <v>0</v>
      </c>
      <c r="EQ155" s="344" t="s">
        <v>514</v>
      </c>
      <c r="ER155" s="345" t="s">
        <v>515</v>
      </c>
      <c r="ES155" s="346" t="s">
        <v>155</v>
      </c>
      <c r="ET155" s="347">
        <v>1</v>
      </c>
      <c r="EU155" s="308">
        <v>135000</v>
      </c>
      <c r="EV155" s="309">
        <f t="shared" si="1389"/>
        <v>135000</v>
      </c>
      <c r="EW155" s="264">
        <f t="shared" si="1245"/>
        <v>1</v>
      </c>
      <c r="EX155" s="264">
        <f t="shared" si="1246"/>
        <v>1</v>
      </c>
      <c r="EY155" s="264">
        <f t="shared" si="1247"/>
        <v>1</v>
      </c>
      <c r="EZ155" s="264">
        <f t="shared" si="1248"/>
        <v>1</v>
      </c>
      <c r="FA155" s="264">
        <f t="shared" si="1390"/>
        <v>1</v>
      </c>
      <c r="FB155" s="264">
        <f t="shared" si="1391"/>
        <v>1</v>
      </c>
      <c r="FC155" s="264">
        <f t="shared" si="1392"/>
        <v>1</v>
      </c>
      <c r="FD155" s="257">
        <f t="shared" si="1249"/>
        <v>135000</v>
      </c>
      <c r="FE155" s="258">
        <f t="shared" si="1250"/>
        <v>0</v>
      </c>
      <c r="FH155" s="344" t="s">
        <v>514</v>
      </c>
      <c r="FI155" s="345" t="s">
        <v>515</v>
      </c>
      <c r="FJ155" s="346" t="s">
        <v>155</v>
      </c>
      <c r="FK155" s="347">
        <v>1</v>
      </c>
      <c r="FL155" s="308">
        <v>140000</v>
      </c>
      <c r="FM155" s="309">
        <f t="shared" si="1393"/>
        <v>140000</v>
      </c>
      <c r="FN155" s="264">
        <f t="shared" si="1251"/>
        <v>1</v>
      </c>
      <c r="FO155" s="264">
        <f t="shared" si="1252"/>
        <v>1</v>
      </c>
      <c r="FP155" s="264">
        <f t="shared" si="1253"/>
        <v>1</v>
      </c>
      <c r="FQ155" s="264">
        <f t="shared" si="1254"/>
        <v>1</v>
      </c>
      <c r="FR155" s="264">
        <f t="shared" si="1394"/>
        <v>1</v>
      </c>
      <c r="FS155" s="264">
        <f t="shared" si="1395"/>
        <v>1</v>
      </c>
      <c r="FT155" s="264">
        <f t="shared" si="1396"/>
        <v>1</v>
      </c>
      <c r="FU155" s="257">
        <f t="shared" si="1255"/>
        <v>140000</v>
      </c>
      <c r="FV155" s="258">
        <f t="shared" si="1256"/>
        <v>0</v>
      </c>
      <c r="FY155" s="344" t="s">
        <v>514</v>
      </c>
      <c r="FZ155" s="345" t="s">
        <v>515</v>
      </c>
      <c r="GA155" s="346" t="s">
        <v>155</v>
      </c>
      <c r="GB155" s="347">
        <v>1</v>
      </c>
      <c r="GC155" s="308">
        <v>100000</v>
      </c>
      <c r="GD155" s="309">
        <f t="shared" si="1397"/>
        <v>100000</v>
      </c>
      <c r="GE155" s="264">
        <f t="shared" si="1257"/>
        <v>1</v>
      </c>
      <c r="GF155" s="264">
        <f t="shared" si="1258"/>
        <v>1</v>
      </c>
      <c r="GG155" s="264">
        <f t="shared" si="1259"/>
        <v>1</v>
      </c>
      <c r="GH155" s="264">
        <f t="shared" si="1260"/>
        <v>1</v>
      </c>
      <c r="GI155" s="264">
        <f t="shared" si="1398"/>
        <v>1</v>
      </c>
      <c r="GJ155" s="264">
        <f t="shared" si="1399"/>
        <v>1</v>
      </c>
      <c r="GK155" s="264">
        <f t="shared" si="1400"/>
        <v>1</v>
      </c>
      <c r="GL155" s="257">
        <f t="shared" si="1261"/>
        <v>100000</v>
      </c>
      <c r="GM155" s="258">
        <f t="shared" si="1262"/>
        <v>0</v>
      </c>
      <c r="GP155" s="344" t="s">
        <v>514</v>
      </c>
      <c r="GQ155" s="345" t="s">
        <v>515</v>
      </c>
      <c r="GR155" s="346" t="s">
        <v>155</v>
      </c>
      <c r="GS155" s="347">
        <v>1</v>
      </c>
      <c r="GT155" s="308">
        <v>136000</v>
      </c>
      <c r="GU155" s="309">
        <f t="shared" si="1401"/>
        <v>136000</v>
      </c>
      <c r="GV155" s="264">
        <f t="shared" si="1263"/>
        <v>1</v>
      </c>
      <c r="GW155" s="264">
        <f t="shared" si="1264"/>
        <v>1</v>
      </c>
      <c r="GX155" s="264">
        <f t="shared" si="1265"/>
        <v>1</v>
      </c>
      <c r="GY155" s="264">
        <f t="shared" si="1266"/>
        <v>1</v>
      </c>
      <c r="GZ155" s="264">
        <f t="shared" si="1402"/>
        <v>1</v>
      </c>
      <c r="HA155" s="264">
        <f t="shared" si="1403"/>
        <v>1</v>
      </c>
      <c r="HB155" s="264">
        <f t="shared" si="1404"/>
        <v>1</v>
      </c>
      <c r="HC155" s="257">
        <f t="shared" si="1267"/>
        <v>136000</v>
      </c>
      <c r="HD155" s="258">
        <f t="shared" si="1268"/>
        <v>0</v>
      </c>
      <c r="HG155" s="344" t="s">
        <v>514</v>
      </c>
      <c r="HH155" s="345" t="s">
        <v>515</v>
      </c>
      <c r="HI155" s="346" t="s">
        <v>155</v>
      </c>
      <c r="HJ155" s="347">
        <v>1</v>
      </c>
      <c r="HK155" s="308">
        <v>485000</v>
      </c>
      <c r="HL155" s="309">
        <f t="shared" si="1405"/>
        <v>485000</v>
      </c>
      <c r="HM155" s="264">
        <f t="shared" si="1269"/>
        <v>1</v>
      </c>
      <c r="HN155" s="264">
        <f t="shared" si="1270"/>
        <v>1</v>
      </c>
      <c r="HO155" s="264">
        <f t="shared" si="1271"/>
        <v>1</v>
      </c>
      <c r="HP155" s="264">
        <f t="shared" si="1272"/>
        <v>1</v>
      </c>
      <c r="HQ155" s="264">
        <f t="shared" si="1406"/>
        <v>1</v>
      </c>
      <c r="HR155" s="264">
        <f t="shared" si="1407"/>
        <v>1</v>
      </c>
      <c r="HS155" s="264">
        <f t="shared" si="1408"/>
        <v>1</v>
      </c>
      <c r="HT155" s="257">
        <f t="shared" si="1273"/>
        <v>485000</v>
      </c>
      <c r="HU155" s="258">
        <f t="shared" si="1274"/>
        <v>0</v>
      </c>
    </row>
    <row r="156" spans="3:229" ht="15" customHeight="1" outlineLevel="1">
      <c r="C156" s="365" t="s">
        <v>121</v>
      </c>
      <c r="D156" s="366" t="s">
        <v>516</v>
      </c>
      <c r="E156" s="349"/>
      <c r="F156" s="350"/>
      <c r="G156" s="351"/>
      <c r="H156" s="352"/>
      <c r="K156" s="365" t="s">
        <v>121</v>
      </c>
      <c r="L156" s="366" t="s">
        <v>516</v>
      </c>
      <c r="M156" s="349"/>
      <c r="N156" s="350"/>
      <c r="O156" s="350"/>
      <c r="P156" s="353"/>
      <c r="Q156" s="180">
        <f t="shared" si="1195"/>
        <v>1</v>
      </c>
      <c r="R156" s="180">
        <f t="shared" si="1196"/>
        <v>1</v>
      </c>
      <c r="S156" s="180">
        <f t="shared" si="1197"/>
        <v>1</v>
      </c>
      <c r="T156" s="180">
        <f t="shared" si="1197"/>
        <v>1</v>
      </c>
      <c r="U156" s="180">
        <f t="shared" ref="U156:V156" si="1409">IF(EXACT(G156,O156),1,0)</f>
        <v>1</v>
      </c>
      <c r="V156" s="180">
        <f t="shared" si="1409"/>
        <v>1</v>
      </c>
      <c r="W156" s="264">
        <f t="shared" si="1199"/>
        <v>1</v>
      </c>
      <c r="X156" s="257">
        <f t="shared" si="1200"/>
        <v>0</v>
      </c>
      <c r="Y156" s="258">
        <f t="shared" si="1201"/>
        <v>0</v>
      </c>
      <c r="AB156" s="365" t="s">
        <v>121</v>
      </c>
      <c r="AC156" s="366" t="s">
        <v>516</v>
      </c>
      <c r="AD156" s="349"/>
      <c r="AE156" s="350"/>
      <c r="AF156" s="351"/>
      <c r="AG156" s="352"/>
      <c r="AH156" s="264">
        <f t="shared" si="1202"/>
        <v>1</v>
      </c>
      <c r="AI156" s="264">
        <f t="shared" si="1203"/>
        <v>1</v>
      </c>
      <c r="AJ156" s="264">
        <f t="shared" si="1204"/>
        <v>1</v>
      </c>
      <c r="AK156" s="264">
        <f t="shared" si="1205"/>
        <v>1</v>
      </c>
      <c r="AL156" s="180">
        <f t="shared" ref="AL156" si="1410">IF(EXACT(X156,AF156),1,0)</f>
        <v>0</v>
      </c>
      <c r="AM156" s="180">
        <f t="shared" ref="AM156" si="1411">IF(EXACT(Y156,AG156),1,0)</f>
        <v>0</v>
      </c>
      <c r="AN156" s="264">
        <f>PRODUCT(AH156:AK156)</f>
        <v>1</v>
      </c>
      <c r="AO156" s="257">
        <f t="shared" si="1206"/>
        <v>0</v>
      </c>
      <c r="AP156" s="258">
        <f t="shared" si="1207"/>
        <v>0</v>
      </c>
      <c r="AS156" s="365" t="s">
        <v>121</v>
      </c>
      <c r="AT156" s="366" t="s">
        <v>516</v>
      </c>
      <c r="AU156" s="349"/>
      <c r="AV156" s="350"/>
      <c r="AW156" s="351"/>
      <c r="AX156" s="352"/>
      <c r="AY156" s="264">
        <f t="shared" si="1208"/>
        <v>1</v>
      </c>
      <c r="AZ156" s="264">
        <f t="shared" si="1209"/>
        <v>1</v>
      </c>
      <c r="BA156" s="264">
        <f t="shared" si="1210"/>
        <v>1</v>
      </c>
      <c r="BB156" s="264">
        <f t="shared" si="1211"/>
        <v>1</v>
      </c>
      <c r="BC156" s="180">
        <f t="shared" ref="BC156" si="1412">IF(EXACT(AO156,AW156),1,0)</f>
        <v>0</v>
      </c>
      <c r="BD156" s="180">
        <f t="shared" ref="BD156" si="1413">IF(EXACT(AP156,AX156),1,0)</f>
        <v>0</v>
      </c>
      <c r="BE156" s="264">
        <f>PRODUCT(AY156:BB156)</f>
        <v>1</v>
      </c>
      <c r="BF156" s="257">
        <f t="shared" si="1213"/>
        <v>0</v>
      </c>
      <c r="BG156" s="258">
        <f t="shared" si="1214"/>
        <v>0</v>
      </c>
      <c r="BJ156" s="365" t="s">
        <v>121</v>
      </c>
      <c r="BK156" s="366" t="s">
        <v>516</v>
      </c>
      <c r="BL156" s="349"/>
      <c r="BM156" s="350"/>
      <c r="BN156" s="351"/>
      <c r="BO156" s="352"/>
      <c r="BP156" s="264">
        <f t="shared" si="1215"/>
        <v>1</v>
      </c>
      <c r="BQ156" s="264">
        <f t="shared" si="1216"/>
        <v>1</v>
      </c>
      <c r="BR156" s="264">
        <f t="shared" si="1217"/>
        <v>1</v>
      </c>
      <c r="BS156" s="264">
        <f t="shared" si="1218"/>
        <v>1</v>
      </c>
      <c r="BT156" s="180">
        <f t="shared" ref="BT156" si="1414">IF(EXACT(BF156,BN156),1,0)</f>
        <v>0</v>
      </c>
      <c r="BU156" s="180">
        <f t="shared" ref="BU156" si="1415">IF(EXACT(BG156,BO156),1,0)</f>
        <v>0</v>
      </c>
      <c r="BV156" s="264">
        <f>PRODUCT(BP156:BS156)</f>
        <v>1</v>
      </c>
      <c r="BW156" s="257">
        <f t="shared" si="1219"/>
        <v>0</v>
      </c>
      <c r="BX156" s="258">
        <f t="shared" si="1220"/>
        <v>0</v>
      </c>
      <c r="CA156" s="365" t="s">
        <v>121</v>
      </c>
      <c r="CB156" s="367" t="s">
        <v>516</v>
      </c>
      <c r="CC156" s="349"/>
      <c r="CD156" s="350"/>
      <c r="CE156" s="351"/>
      <c r="CF156" s="352"/>
      <c r="CG156" s="264">
        <f t="shared" si="1221"/>
        <v>1</v>
      </c>
      <c r="CH156" s="264">
        <f t="shared" si="1222"/>
        <v>1</v>
      </c>
      <c r="CI156" s="264">
        <f t="shared" si="1223"/>
        <v>1</v>
      </c>
      <c r="CJ156" s="264">
        <f t="shared" si="1224"/>
        <v>1</v>
      </c>
      <c r="CK156" s="180">
        <f t="shared" ref="CK156" si="1416">IF(EXACT(BW156,CE156),1,0)</f>
        <v>0</v>
      </c>
      <c r="CL156" s="180">
        <f t="shared" ref="CL156" si="1417">IF(EXACT(BX156,CF156),1,0)</f>
        <v>0</v>
      </c>
      <c r="CM156" s="264">
        <f>PRODUCT(CG156:CJ156)</f>
        <v>1</v>
      </c>
      <c r="CN156" s="257">
        <f t="shared" si="1225"/>
        <v>0</v>
      </c>
      <c r="CO156" s="258">
        <f t="shared" si="1226"/>
        <v>0</v>
      </c>
      <c r="CR156" s="365" t="s">
        <v>121</v>
      </c>
      <c r="CS156" s="366" t="s">
        <v>516</v>
      </c>
      <c r="CT156" s="349"/>
      <c r="CU156" s="350"/>
      <c r="CV156" s="351"/>
      <c r="CW156" s="352"/>
      <c r="CX156" s="264">
        <f t="shared" si="1227"/>
        <v>1</v>
      </c>
      <c r="CY156" s="264">
        <f t="shared" si="1228"/>
        <v>1</v>
      </c>
      <c r="CZ156" s="264">
        <f t="shared" si="1229"/>
        <v>1</v>
      </c>
      <c r="DA156" s="264">
        <f t="shared" si="1230"/>
        <v>1</v>
      </c>
      <c r="DB156" s="180">
        <f t="shared" ref="DB156" si="1418">IF(EXACT(CN156,CV156),1,0)</f>
        <v>0</v>
      </c>
      <c r="DC156" s="180">
        <f t="shared" ref="DC156" si="1419">IF(EXACT(CO156,CW156),1,0)</f>
        <v>0</v>
      </c>
      <c r="DD156" s="264">
        <f>PRODUCT(CX156:DA156)</f>
        <v>1</v>
      </c>
      <c r="DE156" s="257">
        <f t="shared" si="1231"/>
        <v>0</v>
      </c>
      <c r="DF156" s="258">
        <f t="shared" si="1232"/>
        <v>0</v>
      </c>
      <c r="DI156" s="365" t="s">
        <v>121</v>
      </c>
      <c r="DJ156" s="366" t="s">
        <v>516</v>
      </c>
      <c r="DK156" s="349"/>
      <c r="DL156" s="350"/>
      <c r="DM156" s="356"/>
      <c r="DN156" s="352"/>
      <c r="DO156" s="264">
        <f t="shared" si="1233"/>
        <v>1</v>
      </c>
      <c r="DP156" s="264">
        <f t="shared" si="1234"/>
        <v>1</v>
      </c>
      <c r="DQ156" s="264">
        <f t="shared" si="1235"/>
        <v>1</v>
      </c>
      <c r="DR156" s="264">
        <f t="shared" si="1236"/>
        <v>1</v>
      </c>
      <c r="DS156" s="180">
        <f t="shared" ref="DS156" si="1420">IF(EXACT(DE156,DM156),1,0)</f>
        <v>0</v>
      </c>
      <c r="DT156" s="180">
        <f t="shared" ref="DT156" si="1421">IF(EXACT(DF156,DN156),1,0)</f>
        <v>0</v>
      </c>
      <c r="DU156" s="264">
        <f>PRODUCT(DO156:DR156)</f>
        <v>1</v>
      </c>
      <c r="DV156" s="257">
        <f t="shared" si="1237"/>
        <v>0</v>
      </c>
      <c r="DW156" s="258">
        <f t="shared" si="1238"/>
        <v>0</v>
      </c>
      <c r="DZ156" s="365" t="s">
        <v>121</v>
      </c>
      <c r="EA156" s="366" t="s">
        <v>516</v>
      </c>
      <c r="EB156" s="349"/>
      <c r="EC156" s="350"/>
      <c r="ED156" s="351"/>
      <c r="EE156" s="352"/>
      <c r="EF156" s="264">
        <f t="shared" si="1239"/>
        <v>1</v>
      </c>
      <c r="EG156" s="264">
        <f t="shared" si="1240"/>
        <v>1</v>
      </c>
      <c r="EH156" s="264">
        <f t="shared" si="1241"/>
        <v>1</v>
      </c>
      <c r="EI156" s="264">
        <f t="shared" si="1242"/>
        <v>1</v>
      </c>
      <c r="EJ156" s="180">
        <f t="shared" ref="EJ156" si="1422">IF(EXACT(DV156,ED156),1,0)</f>
        <v>0</v>
      </c>
      <c r="EK156" s="180">
        <f t="shared" ref="EK156" si="1423">IF(EXACT(DW156,EE156),1,0)</f>
        <v>0</v>
      </c>
      <c r="EL156" s="264">
        <f>PRODUCT(EF156:EI156)</f>
        <v>1</v>
      </c>
      <c r="EM156" s="257">
        <f t="shared" si="1243"/>
        <v>0</v>
      </c>
      <c r="EN156" s="258">
        <f t="shared" si="1244"/>
        <v>0</v>
      </c>
      <c r="EQ156" s="365" t="s">
        <v>121</v>
      </c>
      <c r="ER156" s="366" t="s">
        <v>516</v>
      </c>
      <c r="ES156" s="349"/>
      <c r="ET156" s="350"/>
      <c r="EU156" s="351"/>
      <c r="EV156" s="352"/>
      <c r="EW156" s="264">
        <f t="shared" si="1245"/>
        <v>1</v>
      </c>
      <c r="EX156" s="264">
        <f t="shared" si="1246"/>
        <v>1</v>
      </c>
      <c r="EY156" s="264">
        <f t="shared" si="1247"/>
        <v>1</v>
      </c>
      <c r="EZ156" s="264">
        <f t="shared" si="1248"/>
        <v>1</v>
      </c>
      <c r="FA156" s="180">
        <f t="shared" ref="FA156" si="1424">IF(EXACT(EM156,EU156),1,0)</f>
        <v>0</v>
      </c>
      <c r="FB156" s="180">
        <f t="shared" ref="FB156" si="1425">IF(EXACT(EN156,EV156),1,0)</f>
        <v>0</v>
      </c>
      <c r="FC156" s="264">
        <f>PRODUCT(EW156:EZ156)</f>
        <v>1</v>
      </c>
      <c r="FD156" s="257">
        <f t="shared" si="1249"/>
        <v>0</v>
      </c>
      <c r="FE156" s="258">
        <f t="shared" si="1250"/>
        <v>0</v>
      </c>
      <c r="FH156" s="365" t="s">
        <v>121</v>
      </c>
      <c r="FI156" s="366" t="s">
        <v>516</v>
      </c>
      <c r="FJ156" s="349"/>
      <c r="FK156" s="350"/>
      <c r="FL156" s="351"/>
      <c r="FM156" s="352"/>
      <c r="FN156" s="264">
        <f t="shared" si="1251"/>
        <v>1</v>
      </c>
      <c r="FO156" s="264">
        <f t="shared" si="1252"/>
        <v>1</v>
      </c>
      <c r="FP156" s="264">
        <f t="shared" si="1253"/>
        <v>1</v>
      </c>
      <c r="FQ156" s="264">
        <f t="shared" si="1254"/>
        <v>1</v>
      </c>
      <c r="FR156" s="180">
        <f t="shared" ref="FR156" si="1426">IF(EXACT(FD156,FL156),1,0)</f>
        <v>0</v>
      </c>
      <c r="FS156" s="180">
        <f t="shared" ref="FS156" si="1427">IF(EXACT(FE156,FM156),1,0)</f>
        <v>0</v>
      </c>
      <c r="FT156" s="264">
        <f>PRODUCT(FN156:FQ156)</f>
        <v>1</v>
      </c>
      <c r="FU156" s="257">
        <f t="shared" si="1255"/>
        <v>0</v>
      </c>
      <c r="FV156" s="258">
        <f t="shared" si="1256"/>
        <v>0</v>
      </c>
      <c r="FY156" s="365" t="s">
        <v>121</v>
      </c>
      <c r="FZ156" s="366" t="s">
        <v>516</v>
      </c>
      <c r="GA156" s="349"/>
      <c r="GB156" s="350"/>
      <c r="GC156" s="351"/>
      <c r="GD156" s="352"/>
      <c r="GE156" s="264">
        <f t="shared" si="1257"/>
        <v>1</v>
      </c>
      <c r="GF156" s="264">
        <f t="shared" si="1258"/>
        <v>1</v>
      </c>
      <c r="GG156" s="264">
        <f t="shared" si="1259"/>
        <v>1</v>
      </c>
      <c r="GH156" s="264">
        <f t="shared" si="1260"/>
        <v>1</v>
      </c>
      <c r="GI156" s="180">
        <f t="shared" ref="GI156" si="1428">IF(EXACT(FU156,GC156),1,0)</f>
        <v>0</v>
      </c>
      <c r="GJ156" s="180">
        <f t="shared" ref="GJ156" si="1429">IF(EXACT(FV156,GD156),1,0)</f>
        <v>0</v>
      </c>
      <c r="GK156" s="264">
        <f>PRODUCT(GE156:GH156)</f>
        <v>1</v>
      </c>
      <c r="GL156" s="257">
        <f t="shared" si="1261"/>
        <v>0</v>
      </c>
      <c r="GM156" s="258">
        <f t="shared" si="1262"/>
        <v>0</v>
      </c>
      <c r="GP156" s="365" t="s">
        <v>121</v>
      </c>
      <c r="GQ156" s="366" t="s">
        <v>516</v>
      </c>
      <c r="GR156" s="349"/>
      <c r="GS156" s="350"/>
      <c r="GT156" s="351"/>
      <c r="GU156" s="352"/>
      <c r="GV156" s="264">
        <f t="shared" si="1263"/>
        <v>1</v>
      </c>
      <c r="GW156" s="264">
        <f t="shared" si="1264"/>
        <v>1</v>
      </c>
      <c r="GX156" s="264">
        <f t="shared" si="1265"/>
        <v>1</v>
      </c>
      <c r="GY156" s="264">
        <f t="shared" si="1266"/>
        <v>1</v>
      </c>
      <c r="GZ156" s="180">
        <f t="shared" ref="GZ156" si="1430">IF(EXACT(GL156,GT156),1,0)</f>
        <v>0</v>
      </c>
      <c r="HA156" s="180">
        <f t="shared" ref="HA156" si="1431">IF(EXACT(GM156,GU156),1,0)</f>
        <v>0</v>
      </c>
      <c r="HB156" s="264">
        <f>PRODUCT(GV156:GY156)</f>
        <v>1</v>
      </c>
      <c r="HC156" s="257">
        <f t="shared" si="1267"/>
        <v>0</v>
      </c>
      <c r="HD156" s="258">
        <f t="shared" si="1268"/>
        <v>0</v>
      </c>
      <c r="HG156" s="365" t="s">
        <v>121</v>
      </c>
      <c r="HH156" s="366" t="s">
        <v>516</v>
      </c>
      <c r="HI156" s="349"/>
      <c r="HJ156" s="350"/>
      <c r="HK156" s="351"/>
      <c r="HL156" s="352"/>
      <c r="HM156" s="264">
        <f t="shared" si="1269"/>
        <v>1</v>
      </c>
      <c r="HN156" s="264">
        <f t="shared" si="1270"/>
        <v>1</v>
      </c>
      <c r="HO156" s="264">
        <f t="shared" si="1271"/>
        <v>1</v>
      </c>
      <c r="HP156" s="264">
        <f t="shared" si="1272"/>
        <v>1</v>
      </c>
      <c r="HQ156" s="180">
        <f t="shared" ref="HQ156" si="1432">IF(EXACT(HC156,HK156),1,0)</f>
        <v>0</v>
      </c>
      <c r="HR156" s="180">
        <f t="shared" ref="HR156" si="1433">IF(EXACT(HD156,HL156),1,0)</f>
        <v>0</v>
      </c>
      <c r="HS156" s="264">
        <f>PRODUCT(HM156:HP156)</f>
        <v>1</v>
      </c>
      <c r="HT156" s="257">
        <f t="shared" si="1273"/>
        <v>0</v>
      </c>
      <c r="HU156" s="258">
        <f t="shared" si="1274"/>
        <v>0</v>
      </c>
    </row>
    <row r="157" spans="3:229" ht="71.25" outlineLevel="2">
      <c r="C157" s="344" t="s">
        <v>122</v>
      </c>
      <c r="D157" s="368" t="s">
        <v>517</v>
      </c>
      <c r="E157" s="369" t="s">
        <v>168</v>
      </c>
      <c r="F157" s="370">
        <v>36</v>
      </c>
      <c r="G157" s="308">
        <v>0</v>
      </c>
      <c r="H157" s="309">
        <f t="shared" si="1361"/>
        <v>0</v>
      </c>
      <c r="K157" s="344" t="s">
        <v>122</v>
      </c>
      <c r="L157" s="368" t="s">
        <v>517</v>
      </c>
      <c r="M157" s="369" t="s">
        <v>168</v>
      </c>
      <c r="N157" s="370">
        <v>36</v>
      </c>
      <c r="O157" s="308">
        <v>31400</v>
      </c>
      <c r="P157" s="310">
        <f t="shared" si="1362"/>
        <v>1130400</v>
      </c>
      <c r="Q157" s="180">
        <f t="shared" si="1195"/>
        <v>1</v>
      </c>
      <c r="R157" s="180">
        <f t="shared" si="1196"/>
        <v>1</v>
      </c>
      <c r="S157" s="180">
        <f t="shared" si="1197"/>
        <v>1</v>
      </c>
      <c r="T157" s="180">
        <f t="shared" si="1197"/>
        <v>1</v>
      </c>
      <c r="U157" s="264">
        <f t="shared" si="1198"/>
        <v>1</v>
      </c>
      <c r="V157" s="264">
        <f t="shared" si="1275"/>
        <v>1</v>
      </c>
      <c r="W157" s="264">
        <f t="shared" si="1199"/>
        <v>1</v>
      </c>
      <c r="X157" s="257">
        <f t="shared" si="1200"/>
        <v>1130400</v>
      </c>
      <c r="Y157" s="258">
        <f t="shared" si="1201"/>
        <v>0</v>
      </c>
      <c r="AB157" s="344" t="s">
        <v>122</v>
      </c>
      <c r="AC157" s="368" t="s">
        <v>517</v>
      </c>
      <c r="AD157" s="369" t="s">
        <v>168</v>
      </c>
      <c r="AE157" s="370">
        <v>36</v>
      </c>
      <c r="AF157" s="308">
        <v>25000</v>
      </c>
      <c r="AG157" s="309">
        <f t="shared" si="1363"/>
        <v>900000</v>
      </c>
      <c r="AH157" s="264">
        <f t="shared" si="1202"/>
        <v>1</v>
      </c>
      <c r="AI157" s="264">
        <f t="shared" si="1203"/>
        <v>1</v>
      </c>
      <c r="AJ157" s="264">
        <f t="shared" si="1204"/>
        <v>1</v>
      </c>
      <c r="AK157" s="264">
        <f t="shared" si="1205"/>
        <v>1</v>
      </c>
      <c r="AL157" s="264">
        <f t="shared" ref="AL157:AL160" si="1434">IF(AF157&lt;=0,0,1)</f>
        <v>1</v>
      </c>
      <c r="AM157" s="264">
        <f t="shared" ref="AM157:AM160" si="1435">IF(AG157&lt;=0,0,1)</f>
        <v>1</v>
      </c>
      <c r="AN157" s="264">
        <f t="shared" si="1303"/>
        <v>1</v>
      </c>
      <c r="AO157" s="257">
        <f t="shared" si="1206"/>
        <v>900000</v>
      </c>
      <c r="AP157" s="258">
        <f t="shared" si="1207"/>
        <v>0</v>
      </c>
      <c r="AS157" s="344" t="s">
        <v>122</v>
      </c>
      <c r="AT157" s="368" t="s">
        <v>517</v>
      </c>
      <c r="AU157" s="369" t="s">
        <v>168</v>
      </c>
      <c r="AV157" s="370">
        <v>36</v>
      </c>
      <c r="AW157" s="308">
        <v>23500</v>
      </c>
      <c r="AX157" s="309">
        <f t="shared" si="1366"/>
        <v>846000</v>
      </c>
      <c r="AY157" s="264">
        <f t="shared" si="1208"/>
        <v>1</v>
      </c>
      <c r="AZ157" s="264">
        <f t="shared" si="1209"/>
        <v>1</v>
      </c>
      <c r="BA157" s="264">
        <f t="shared" si="1210"/>
        <v>1</v>
      </c>
      <c r="BB157" s="264">
        <f t="shared" si="1211"/>
        <v>1</v>
      </c>
      <c r="BC157" s="264">
        <f t="shared" ref="BC157:BC160" si="1436">IF(AW157&lt;=0,0,1)</f>
        <v>1</v>
      </c>
      <c r="BD157" s="264">
        <f t="shared" ref="BD157:BD160" si="1437">IF(AX157&lt;=0,0,1)</f>
        <v>1</v>
      </c>
      <c r="BE157" s="264">
        <f t="shared" si="1212"/>
        <v>1</v>
      </c>
      <c r="BF157" s="257">
        <f t="shared" si="1213"/>
        <v>846000</v>
      </c>
      <c r="BG157" s="258">
        <f t="shared" si="1214"/>
        <v>0</v>
      </c>
      <c r="BJ157" s="344" t="s">
        <v>122</v>
      </c>
      <c r="BK157" s="368" t="s">
        <v>517</v>
      </c>
      <c r="BL157" s="369" t="s">
        <v>168</v>
      </c>
      <c r="BM157" s="370">
        <v>36</v>
      </c>
      <c r="BN157" s="308">
        <v>31321</v>
      </c>
      <c r="BO157" s="309">
        <f t="shared" si="1369"/>
        <v>1127556</v>
      </c>
      <c r="BP157" s="264">
        <f t="shared" si="1215"/>
        <v>1</v>
      </c>
      <c r="BQ157" s="264">
        <f t="shared" si="1216"/>
        <v>1</v>
      </c>
      <c r="BR157" s="264">
        <f t="shared" si="1217"/>
        <v>1</v>
      </c>
      <c r="BS157" s="264">
        <f t="shared" si="1218"/>
        <v>1</v>
      </c>
      <c r="BT157" s="264">
        <f t="shared" ref="BT157:BT160" si="1438">IF(BN157&lt;=0,0,1)</f>
        <v>1</v>
      </c>
      <c r="BU157" s="264">
        <f t="shared" ref="BU157:BU160" si="1439">IF(BO157&lt;=0,0,1)</f>
        <v>1</v>
      </c>
      <c r="BV157" s="264">
        <f t="shared" ref="BV157:BV160" si="1440">PRODUCT(BP157:BU157)</f>
        <v>1</v>
      </c>
      <c r="BW157" s="257">
        <f t="shared" si="1219"/>
        <v>1127556</v>
      </c>
      <c r="BX157" s="258">
        <f t="shared" si="1220"/>
        <v>0</v>
      </c>
      <c r="CA157" s="344" t="s">
        <v>122</v>
      </c>
      <c r="CB157" s="371" t="s">
        <v>517</v>
      </c>
      <c r="CC157" s="369" t="s">
        <v>168</v>
      </c>
      <c r="CD157" s="370">
        <v>36</v>
      </c>
      <c r="CE157" s="308">
        <v>70310</v>
      </c>
      <c r="CF157" s="309">
        <f t="shared" si="1373"/>
        <v>2531160</v>
      </c>
      <c r="CG157" s="264">
        <f t="shared" si="1221"/>
        <v>1</v>
      </c>
      <c r="CH157" s="264">
        <f t="shared" si="1222"/>
        <v>1</v>
      </c>
      <c r="CI157" s="264">
        <f t="shared" si="1223"/>
        <v>1</v>
      </c>
      <c r="CJ157" s="264">
        <f t="shared" si="1224"/>
        <v>1</v>
      </c>
      <c r="CK157" s="264">
        <f t="shared" ref="CK157:CK160" si="1441">IF(CE157&lt;=0,0,1)</f>
        <v>1</v>
      </c>
      <c r="CL157" s="264">
        <f t="shared" ref="CL157:CL160" si="1442">IF(CF157&lt;=0,0,1)</f>
        <v>1</v>
      </c>
      <c r="CM157" s="264">
        <f t="shared" ref="CM157:CM160" si="1443">PRODUCT(CG157:CL157)</f>
        <v>1</v>
      </c>
      <c r="CN157" s="257">
        <f t="shared" si="1225"/>
        <v>2531160</v>
      </c>
      <c r="CO157" s="258">
        <f t="shared" si="1226"/>
        <v>0</v>
      </c>
      <c r="CR157" s="344" t="s">
        <v>122</v>
      </c>
      <c r="CS157" s="368" t="s">
        <v>517</v>
      </c>
      <c r="CT157" s="369" t="s">
        <v>168</v>
      </c>
      <c r="CU157" s="370">
        <v>36</v>
      </c>
      <c r="CV157" s="308">
        <v>29000</v>
      </c>
      <c r="CW157" s="309">
        <f t="shared" si="1377"/>
        <v>1044000</v>
      </c>
      <c r="CX157" s="264">
        <f t="shared" si="1227"/>
        <v>1</v>
      </c>
      <c r="CY157" s="264">
        <f t="shared" si="1228"/>
        <v>1</v>
      </c>
      <c r="CZ157" s="264">
        <f t="shared" si="1229"/>
        <v>1</v>
      </c>
      <c r="DA157" s="264">
        <f t="shared" si="1230"/>
        <v>1</v>
      </c>
      <c r="DB157" s="264">
        <f t="shared" ref="DB157:DB160" si="1444">IF(CV157&lt;=0,0,1)</f>
        <v>1</v>
      </c>
      <c r="DC157" s="264">
        <f t="shared" ref="DC157:DC160" si="1445">IF(CW157&lt;=0,0,1)</f>
        <v>1</v>
      </c>
      <c r="DD157" s="264">
        <f t="shared" ref="DD157:DD160" si="1446">PRODUCT(CX157:DC157)</f>
        <v>1</v>
      </c>
      <c r="DE157" s="257">
        <f t="shared" si="1231"/>
        <v>1044000</v>
      </c>
      <c r="DF157" s="258">
        <f t="shared" si="1232"/>
        <v>0</v>
      </c>
      <c r="DI157" s="344" t="s">
        <v>122</v>
      </c>
      <c r="DJ157" s="368" t="s">
        <v>517</v>
      </c>
      <c r="DK157" s="369" t="s">
        <v>168</v>
      </c>
      <c r="DL157" s="370">
        <v>36</v>
      </c>
      <c r="DM157" s="313">
        <v>22000</v>
      </c>
      <c r="DN157" s="309">
        <f t="shared" si="1381"/>
        <v>792000</v>
      </c>
      <c r="DO157" s="264">
        <f t="shared" si="1233"/>
        <v>1</v>
      </c>
      <c r="DP157" s="264">
        <f t="shared" si="1234"/>
        <v>1</v>
      </c>
      <c r="DQ157" s="264">
        <f t="shared" si="1235"/>
        <v>1</v>
      </c>
      <c r="DR157" s="264">
        <f t="shared" si="1236"/>
        <v>1</v>
      </c>
      <c r="DS157" s="264">
        <f t="shared" ref="DS157:DS160" si="1447">IF(DM157&lt;=0,0,1)</f>
        <v>1</v>
      </c>
      <c r="DT157" s="264">
        <f t="shared" ref="DT157:DT160" si="1448">IF(DN157&lt;=0,0,1)</f>
        <v>1</v>
      </c>
      <c r="DU157" s="264">
        <f t="shared" ref="DU157:DU160" si="1449">PRODUCT(DO157:DT157)</f>
        <v>1</v>
      </c>
      <c r="DV157" s="257">
        <f t="shared" si="1237"/>
        <v>792000</v>
      </c>
      <c r="DW157" s="258">
        <f t="shared" si="1238"/>
        <v>0</v>
      </c>
      <c r="DZ157" s="344" t="s">
        <v>122</v>
      </c>
      <c r="EA157" s="368" t="s">
        <v>517</v>
      </c>
      <c r="EB157" s="369" t="s">
        <v>168</v>
      </c>
      <c r="EC157" s="370">
        <v>36</v>
      </c>
      <c r="ED157" s="308">
        <v>50000</v>
      </c>
      <c r="EE157" s="309">
        <f t="shared" si="1385"/>
        <v>1800000</v>
      </c>
      <c r="EF157" s="264">
        <f t="shared" si="1239"/>
        <v>1</v>
      </c>
      <c r="EG157" s="264">
        <f t="shared" si="1240"/>
        <v>1</v>
      </c>
      <c r="EH157" s="264">
        <f t="shared" si="1241"/>
        <v>1</v>
      </c>
      <c r="EI157" s="264">
        <f t="shared" si="1242"/>
        <v>1</v>
      </c>
      <c r="EJ157" s="264">
        <f t="shared" ref="EJ157:EJ160" si="1450">IF(ED157&lt;=0,0,1)</f>
        <v>1</v>
      </c>
      <c r="EK157" s="264">
        <f t="shared" ref="EK157:EK160" si="1451">IF(EE157&lt;=0,0,1)</f>
        <v>1</v>
      </c>
      <c r="EL157" s="264">
        <f t="shared" ref="EL157:EL160" si="1452">PRODUCT(EF157:EK157)</f>
        <v>1</v>
      </c>
      <c r="EM157" s="257">
        <f t="shared" si="1243"/>
        <v>1800000</v>
      </c>
      <c r="EN157" s="258">
        <f t="shared" si="1244"/>
        <v>0</v>
      </c>
      <c r="EQ157" s="344" t="s">
        <v>122</v>
      </c>
      <c r="ER157" s="368" t="s">
        <v>517</v>
      </c>
      <c r="ES157" s="369" t="s">
        <v>168</v>
      </c>
      <c r="ET157" s="370">
        <v>36</v>
      </c>
      <c r="EU157" s="308">
        <v>22000</v>
      </c>
      <c r="EV157" s="309">
        <f t="shared" si="1389"/>
        <v>792000</v>
      </c>
      <c r="EW157" s="264">
        <f t="shared" si="1245"/>
        <v>1</v>
      </c>
      <c r="EX157" s="264">
        <f t="shared" si="1246"/>
        <v>1</v>
      </c>
      <c r="EY157" s="264">
        <f t="shared" si="1247"/>
        <v>1</v>
      </c>
      <c r="EZ157" s="264">
        <f t="shared" si="1248"/>
        <v>1</v>
      </c>
      <c r="FA157" s="264">
        <f t="shared" ref="FA157:FA160" si="1453">IF(EU157&lt;=0,0,1)</f>
        <v>1</v>
      </c>
      <c r="FB157" s="264">
        <f t="shared" ref="FB157:FB160" si="1454">IF(EV157&lt;=0,0,1)</f>
        <v>1</v>
      </c>
      <c r="FC157" s="264">
        <f t="shared" ref="FC157:FC160" si="1455">PRODUCT(EW157:FB157)</f>
        <v>1</v>
      </c>
      <c r="FD157" s="257">
        <f t="shared" si="1249"/>
        <v>792000</v>
      </c>
      <c r="FE157" s="258">
        <f t="shared" si="1250"/>
        <v>0</v>
      </c>
      <c r="FH157" s="344" t="s">
        <v>122</v>
      </c>
      <c r="FI157" s="368" t="s">
        <v>517</v>
      </c>
      <c r="FJ157" s="369" t="s">
        <v>168</v>
      </c>
      <c r="FK157" s="370">
        <v>36</v>
      </c>
      <c r="FL157" s="308">
        <v>23000</v>
      </c>
      <c r="FM157" s="309">
        <f t="shared" si="1393"/>
        <v>828000</v>
      </c>
      <c r="FN157" s="264">
        <f t="shared" si="1251"/>
        <v>1</v>
      </c>
      <c r="FO157" s="264">
        <f t="shared" si="1252"/>
        <v>1</v>
      </c>
      <c r="FP157" s="264">
        <f t="shared" si="1253"/>
        <v>1</v>
      </c>
      <c r="FQ157" s="264">
        <f t="shared" si="1254"/>
        <v>1</v>
      </c>
      <c r="FR157" s="264">
        <f t="shared" ref="FR157:FR160" si="1456">IF(FL157&lt;=0,0,1)</f>
        <v>1</v>
      </c>
      <c r="FS157" s="264">
        <f t="shared" ref="FS157:FS160" si="1457">IF(FM157&lt;=0,0,1)</f>
        <v>1</v>
      </c>
      <c r="FT157" s="264">
        <f t="shared" ref="FT157:FT160" si="1458">PRODUCT(FN157:FS157)</f>
        <v>1</v>
      </c>
      <c r="FU157" s="257">
        <f t="shared" si="1255"/>
        <v>828000</v>
      </c>
      <c r="FV157" s="258">
        <f t="shared" si="1256"/>
        <v>0</v>
      </c>
      <c r="FY157" s="344" t="s">
        <v>122</v>
      </c>
      <c r="FZ157" s="368" t="s">
        <v>517</v>
      </c>
      <c r="GA157" s="369" t="s">
        <v>168</v>
      </c>
      <c r="GB157" s="370">
        <v>36</v>
      </c>
      <c r="GC157" s="308">
        <v>35000</v>
      </c>
      <c r="GD157" s="309">
        <f t="shared" si="1397"/>
        <v>1260000</v>
      </c>
      <c r="GE157" s="264">
        <f t="shared" si="1257"/>
        <v>1</v>
      </c>
      <c r="GF157" s="264">
        <f t="shared" si="1258"/>
        <v>1</v>
      </c>
      <c r="GG157" s="264">
        <f t="shared" si="1259"/>
        <v>1</v>
      </c>
      <c r="GH157" s="264">
        <f t="shared" si="1260"/>
        <v>1</v>
      </c>
      <c r="GI157" s="264">
        <f t="shared" ref="GI157:GI160" si="1459">IF(GC157&lt;=0,0,1)</f>
        <v>1</v>
      </c>
      <c r="GJ157" s="264">
        <f t="shared" ref="GJ157:GJ160" si="1460">IF(GD157&lt;=0,0,1)</f>
        <v>1</v>
      </c>
      <c r="GK157" s="264">
        <f t="shared" ref="GK157:GK160" si="1461">PRODUCT(GE157:GJ157)</f>
        <v>1</v>
      </c>
      <c r="GL157" s="257">
        <f t="shared" si="1261"/>
        <v>1260000</v>
      </c>
      <c r="GM157" s="258">
        <f t="shared" si="1262"/>
        <v>0</v>
      </c>
      <c r="GP157" s="344" t="s">
        <v>122</v>
      </c>
      <c r="GQ157" s="368" t="s">
        <v>517</v>
      </c>
      <c r="GR157" s="369" t="s">
        <v>168</v>
      </c>
      <c r="GS157" s="370">
        <v>36</v>
      </c>
      <c r="GT157" s="308">
        <v>22500</v>
      </c>
      <c r="GU157" s="309">
        <f t="shared" si="1401"/>
        <v>810000</v>
      </c>
      <c r="GV157" s="264">
        <f t="shared" si="1263"/>
        <v>1</v>
      </c>
      <c r="GW157" s="264">
        <f t="shared" si="1264"/>
        <v>1</v>
      </c>
      <c r="GX157" s="264">
        <f t="shared" si="1265"/>
        <v>1</v>
      </c>
      <c r="GY157" s="264">
        <f t="shared" si="1266"/>
        <v>1</v>
      </c>
      <c r="GZ157" s="264">
        <f t="shared" ref="GZ157:GZ160" si="1462">IF(GT157&lt;=0,0,1)</f>
        <v>1</v>
      </c>
      <c r="HA157" s="264">
        <f t="shared" ref="HA157:HA160" si="1463">IF(GU157&lt;=0,0,1)</f>
        <v>1</v>
      </c>
      <c r="HB157" s="264">
        <f t="shared" ref="HB157:HB160" si="1464">PRODUCT(GV157:HA157)</f>
        <v>1</v>
      </c>
      <c r="HC157" s="257">
        <f t="shared" si="1267"/>
        <v>810000</v>
      </c>
      <c r="HD157" s="258">
        <f t="shared" si="1268"/>
        <v>0</v>
      </c>
      <c r="HG157" s="344" t="s">
        <v>122</v>
      </c>
      <c r="HH157" s="368" t="s">
        <v>517</v>
      </c>
      <c r="HI157" s="369" t="s">
        <v>168</v>
      </c>
      <c r="HJ157" s="370">
        <v>36</v>
      </c>
      <c r="HK157" s="308">
        <v>26500</v>
      </c>
      <c r="HL157" s="309">
        <f t="shared" si="1405"/>
        <v>954000</v>
      </c>
      <c r="HM157" s="264">
        <f t="shared" si="1269"/>
        <v>1</v>
      </c>
      <c r="HN157" s="264">
        <f t="shared" si="1270"/>
        <v>1</v>
      </c>
      <c r="HO157" s="264">
        <f t="shared" si="1271"/>
        <v>1</v>
      </c>
      <c r="HP157" s="264">
        <f t="shared" si="1272"/>
        <v>1</v>
      </c>
      <c r="HQ157" s="264">
        <f t="shared" ref="HQ157:HQ160" si="1465">IF(HK157&lt;=0,0,1)</f>
        <v>1</v>
      </c>
      <c r="HR157" s="264">
        <f t="shared" ref="HR157:HR160" si="1466">IF(HL157&lt;=0,0,1)</f>
        <v>1</v>
      </c>
      <c r="HS157" s="264">
        <f t="shared" ref="HS157:HS160" si="1467">PRODUCT(HM157:HR157)</f>
        <v>1</v>
      </c>
      <c r="HT157" s="257">
        <f t="shared" si="1273"/>
        <v>954000</v>
      </c>
      <c r="HU157" s="258">
        <f t="shared" si="1274"/>
        <v>0</v>
      </c>
    </row>
    <row r="158" spans="3:229" ht="57" outlineLevel="2">
      <c r="C158" s="344" t="s">
        <v>194</v>
      </c>
      <c r="D158" s="368" t="s">
        <v>518</v>
      </c>
      <c r="E158" s="369" t="s">
        <v>155</v>
      </c>
      <c r="F158" s="370">
        <v>6</v>
      </c>
      <c r="G158" s="308">
        <v>0</v>
      </c>
      <c r="H158" s="309">
        <f t="shared" si="1361"/>
        <v>0</v>
      </c>
      <c r="K158" s="344" t="s">
        <v>194</v>
      </c>
      <c r="L158" s="368" t="s">
        <v>518</v>
      </c>
      <c r="M158" s="369" t="s">
        <v>155</v>
      </c>
      <c r="N158" s="370">
        <v>6</v>
      </c>
      <c r="O158" s="308">
        <v>65600</v>
      </c>
      <c r="P158" s="310">
        <f t="shared" si="1362"/>
        <v>393600</v>
      </c>
      <c r="Q158" s="180">
        <f t="shared" si="1195"/>
        <v>1</v>
      </c>
      <c r="R158" s="180">
        <f t="shared" si="1196"/>
        <v>1</v>
      </c>
      <c r="S158" s="180">
        <f t="shared" si="1197"/>
        <v>1</v>
      </c>
      <c r="T158" s="180">
        <f t="shared" si="1197"/>
        <v>1</v>
      </c>
      <c r="U158" s="264">
        <f t="shared" si="1198"/>
        <v>1</v>
      </c>
      <c r="V158" s="264">
        <f t="shared" si="1275"/>
        <v>1</v>
      </c>
      <c r="W158" s="264">
        <f t="shared" si="1199"/>
        <v>1</v>
      </c>
      <c r="X158" s="257">
        <f t="shared" si="1200"/>
        <v>393600</v>
      </c>
      <c r="Y158" s="258">
        <f t="shared" si="1201"/>
        <v>0</v>
      </c>
      <c r="AB158" s="344" t="s">
        <v>194</v>
      </c>
      <c r="AC158" s="368" t="s">
        <v>518</v>
      </c>
      <c r="AD158" s="369" t="s">
        <v>155</v>
      </c>
      <c r="AE158" s="370">
        <v>6</v>
      </c>
      <c r="AF158" s="308">
        <v>65000</v>
      </c>
      <c r="AG158" s="309">
        <f t="shared" si="1363"/>
        <v>390000</v>
      </c>
      <c r="AH158" s="264">
        <f t="shared" si="1202"/>
        <v>1</v>
      </c>
      <c r="AI158" s="264">
        <f t="shared" si="1203"/>
        <v>1</v>
      </c>
      <c r="AJ158" s="264">
        <f t="shared" si="1204"/>
        <v>1</v>
      </c>
      <c r="AK158" s="264">
        <f t="shared" si="1205"/>
        <v>1</v>
      </c>
      <c r="AL158" s="264">
        <f t="shared" si="1434"/>
        <v>1</v>
      </c>
      <c r="AM158" s="264">
        <f t="shared" si="1435"/>
        <v>1</v>
      </c>
      <c r="AN158" s="264">
        <f t="shared" si="1303"/>
        <v>1</v>
      </c>
      <c r="AO158" s="257">
        <f t="shared" si="1206"/>
        <v>390000</v>
      </c>
      <c r="AP158" s="258">
        <f t="shared" si="1207"/>
        <v>0</v>
      </c>
      <c r="AS158" s="344" t="s">
        <v>194</v>
      </c>
      <c r="AT158" s="368" t="s">
        <v>518</v>
      </c>
      <c r="AU158" s="369" t="s">
        <v>155</v>
      </c>
      <c r="AV158" s="370">
        <v>6</v>
      </c>
      <c r="AW158" s="308">
        <v>75000</v>
      </c>
      <c r="AX158" s="309">
        <f t="shared" si="1366"/>
        <v>450000</v>
      </c>
      <c r="AY158" s="264">
        <f t="shared" si="1208"/>
        <v>1</v>
      </c>
      <c r="AZ158" s="264">
        <f t="shared" si="1209"/>
        <v>1</v>
      </c>
      <c r="BA158" s="264">
        <f t="shared" si="1210"/>
        <v>1</v>
      </c>
      <c r="BB158" s="264">
        <f t="shared" si="1211"/>
        <v>1</v>
      </c>
      <c r="BC158" s="264">
        <f t="shared" si="1436"/>
        <v>1</v>
      </c>
      <c r="BD158" s="264">
        <f t="shared" si="1437"/>
        <v>1</v>
      </c>
      <c r="BE158" s="264">
        <f t="shared" si="1212"/>
        <v>1</v>
      </c>
      <c r="BF158" s="257">
        <f t="shared" si="1213"/>
        <v>450000</v>
      </c>
      <c r="BG158" s="258">
        <f t="shared" si="1214"/>
        <v>0</v>
      </c>
      <c r="BJ158" s="344" t="s">
        <v>194</v>
      </c>
      <c r="BK158" s="368" t="s">
        <v>518</v>
      </c>
      <c r="BL158" s="369" t="s">
        <v>155</v>
      </c>
      <c r="BM158" s="370">
        <v>6</v>
      </c>
      <c r="BN158" s="308">
        <v>64766</v>
      </c>
      <c r="BO158" s="309">
        <f t="shared" si="1369"/>
        <v>388596</v>
      </c>
      <c r="BP158" s="264">
        <f t="shared" si="1215"/>
        <v>1</v>
      </c>
      <c r="BQ158" s="264">
        <f t="shared" si="1216"/>
        <v>1</v>
      </c>
      <c r="BR158" s="264">
        <f t="shared" si="1217"/>
        <v>1</v>
      </c>
      <c r="BS158" s="264">
        <f t="shared" si="1218"/>
        <v>1</v>
      </c>
      <c r="BT158" s="264">
        <f t="shared" si="1438"/>
        <v>1</v>
      </c>
      <c r="BU158" s="264">
        <f t="shared" si="1439"/>
        <v>1</v>
      </c>
      <c r="BV158" s="264">
        <f t="shared" si="1440"/>
        <v>1</v>
      </c>
      <c r="BW158" s="257">
        <f t="shared" si="1219"/>
        <v>388596</v>
      </c>
      <c r="BX158" s="258">
        <f t="shared" si="1220"/>
        <v>0</v>
      </c>
      <c r="CA158" s="344" t="s">
        <v>194</v>
      </c>
      <c r="CB158" s="371" t="s">
        <v>518</v>
      </c>
      <c r="CC158" s="369" t="s">
        <v>155</v>
      </c>
      <c r="CD158" s="370">
        <v>6</v>
      </c>
      <c r="CE158" s="308">
        <v>165900</v>
      </c>
      <c r="CF158" s="309">
        <f t="shared" si="1373"/>
        <v>995400</v>
      </c>
      <c r="CG158" s="264">
        <f t="shared" si="1221"/>
        <v>1</v>
      </c>
      <c r="CH158" s="264">
        <f t="shared" si="1222"/>
        <v>1</v>
      </c>
      <c r="CI158" s="264">
        <f t="shared" si="1223"/>
        <v>1</v>
      </c>
      <c r="CJ158" s="264">
        <f t="shared" si="1224"/>
        <v>1</v>
      </c>
      <c r="CK158" s="264">
        <f t="shared" si="1441"/>
        <v>1</v>
      </c>
      <c r="CL158" s="264">
        <f t="shared" si="1442"/>
        <v>1</v>
      </c>
      <c r="CM158" s="264">
        <f t="shared" si="1443"/>
        <v>1</v>
      </c>
      <c r="CN158" s="257">
        <f t="shared" si="1225"/>
        <v>995400</v>
      </c>
      <c r="CO158" s="258">
        <f t="shared" si="1226"/>
        <v>0</v>
      </c>
      <c r="CR158" s="344" t="s">
        <v>194</v>
      </c>
      <c r="CS158" s="368" t="s">
        <v>518</v>
      </c>
      <c r="CT158" s="369" t="s">
        <v>155</v>
      </c>
      <c r="CU158" s="370">
        <v>6</v>
      </c>
      <c r="CV158" s="308">
        <v>27000</v>
      </c>
      <c r="CW158" s="309">
        <f t="shared" si="1377"/>
        <v>162000</v>
      </c>
      <c r="CX158" s="264">
        <f t="shared" si="1227"/>
        <v>1</v>
      </c>
      <c r="CY158" s="264">
        <f t="shared" si="1228"/>
        <v>1</v>
      </c>
      <c r="CZ158" s="264">
        <f t="shared" si="1229"/>
        <v>1</v>
      </c>
      <c r="DA158" s="264">
        <f t="shared" si="1230"/>
        <v>1</v>
      </c>
      <c r="DB158" s="264">
        <f t="shared" si="1444"/>
        <v>1</v>
      </c>
      <c r="DC158" s="264">
        <f t="shared" si="1445"/>
        <v>1</v>
      </c>
      <c r="DD158" s="264">
        <f t="shared" si="1446"/>
        <v>1</v>
      </c>
      <c r="DE158" s="257">
        <f t="shared" si="1231"/>
        <v>162000</v>
      </c>
      <c r="DF158" s="258">
        <f t="shared" si="1232"/>
        <v>0</v>
      </c>
      <c r="DI158" s="344" t="s">
        <v>194</v>
      </c>
      <c r="DJ158" s="368" t="s">
        <v>518</v>
      </c>
      <c r="DK158" s="369" t="s">
        <v>155</v>
      </c>
      <c r="DL158" s="370">
        <v>6</v>
      </c>
      <c r="DM158" s="313">
        <v>45000</v>
      </c>
      <c r="DN158" s="309">
        <f t="shared" si="1381"/>
        <v>270000</v>
      </c>
      <c r="DO158" s="264">
        <f t="shared" si="1233"/>
        <v>1</v>
      </c>
      <c r="DP158" s="264">
        <f t="shared" si="1234"/>
        <v>1</v>
      </c>
      <c r="DQ158" s="264">
        <f t="shared" si="1235"/>
        <v>1</v>
      </c>
      <c r="DR158" s="264">
        <f t="shared" si="1236"/>
        <v>1</v>
      </c>
      <c r="DS158" s="264">
        <f t="shared" si="1447"/>
        <v>1</v>
      </c>
      <c r="DT158" s="264">
        <f t="shared" si="1448"/>
        <v>1</v>
      </c>
      <c r="DU158" s="264">
        <f t="shared" si="1449"/>
        <v>1</v>
      </c>
      <c r="DV158" s="257">
        <f t="shared" si="1237"/>
        <v>270000</v>
      </c>
      <c r="DW158" s="258">
        <f t="shared" si="1238"/>
        <v>0</v>
      </c>
      <c r="DZ158" s="344" t="s">
        <v>194</v>
      </c>
      <c r="EA158" s="368" t="s">
        <v>518</v>
      </c>
      <c r="EB158" s="369" t="s">
        <v>155</v>
      </c>
      <c r="EC158" s="370">
        <v>6</v>
      </c>
      <c r="ED158" s="308">
        <v>50000</v>
      </c>
      <c r="EE158" s="309">
        <f t="shared" si="1385"/>
        <v>300000</v>
      </c>
      <c r="EF158" s="264">
        <f t="shared" si="1239"/>
        <v>1</v>
      </c>
      <c r="EG158" s="264">
        <f t="shared" si="1240"/>
        <v>1</v>
      </c>
      <c r="EH158" s="264">
        <f t="shared" si="1241"/>
        <v>1</v>
      </c>
      <c r="EI158" s="264">
        <f t="shared" si="1242"/>
        <v>1</v>
      </c>
      <c r="EJ158" s="264">
        <f t="shared" si="1450"/>
        <v>1</v>
      </c>
      <c r="EK158" s="264">
        <f t="shared" si="1451"/>
        <v>1</v>
      </c>
      <c r="EL158" s="264">
        <f t="shared" si="1452"/>
        <v>1</v>
      </c>
      <c r="EM158" s="257">
        <f t="shared" si="1243"/>
        <v>300000</v>
      </c>
      <c r="EN158" s="258">
        <f t="shared" si="1244"/>
        <v>0</v>
      </c>
      <c r="EQ158" s="344" t="s">
        <v>194</v>
      </c>
      <c r="ER158" s="368" t="s">
        <v>518</v>
      </c>
      <c r="ES158" s="369" t="s">
        <v>155</v>
      </c>
      <c r="ET158" s="370">
        <v>6</v>
      </c>
      <c r="EU158" s="308">
        <v>50000</v>
      </c>
      <c r="EV158" s="309">
        <f t="shared" si="1389"/>
        <v>300000</v>
      </c>
      <c r="EW158" s="264">
        <f t="shared" si="1245"/>
        <v>1</v>
      </c>
      <c r="EX158" s="264">
        <f t="shared" si="1246"/>
        <v>1</v>
      </c>
      <c r="EY158" s="264">
        <f t="shared" si="1247"/>
        <v>1</v>
      </c>
      <c r="EZ158" s="264">
        <f t="shared" si="1248"/>
        <v>1</v>
      </c>
      <c r="FA158" s="264">
        <f t="shared" si="1453"/>
        <v>1</v>
      </c>
      <c r="FB158" s="264">
        <f t="shared" si="1454"/>
        <v>1</v>
      </c>
      <c r="FC158" s="264">
        <f t="shared" si="1455"/>
        <v>1</v>
      </c>
      <c r="FD158" s="257">
        <f t="shared" si="1249"/>
        <v>300000</v>
      </c>
      <c r="FE158" s="258">
        <f t="shared" si="1250"/>
        <v>0</v>
      </c>
      <c r="FH158" s="344" t="s">
        <v>194</v>
      </c>
      <c r="FI158" s="368" t="s">
        <v>518</v>
      </c>
      <c r="FJ158" s="369" t="s">
        <v>155</v>
      </c>
      <c r="FK158" s="370">
        <v>6</v>
      </c>
      <c r="FL158" s="308">
        <v>48000</v>
      </c>
      <c r="FM158" s="309">
        <f t="shared" si="1393"/>
        <v>288000</v>
      </c>
      <c r="FN158" s="264">
        <f t="shared" si="1251"/>
        <v>1</v>
      </c>
      <c r="FO158" s="264">
        <f t="shared" si="1252"/>
        <v>1</v>
      </c>
      <c r="FP158" s="264">
        <f t="shared" si="1253"/>
        <v>1</v>
      </c>
      <c r="FQ158" s="264">
        <f t="shared" si="1254"/>
        <v>1</v>
      </c>
      <c r="FR158" s="264">
        <f t="shared" si="1456"/>
        <v>1</v>
      </c>
      <c r="FS158" s="264">
        <f t="shared" si="1457"/>
        <v>1</v>
      </c>
      <c r="FT158" s="264">
        <f t="shared" si="1458"/>
        <v>1</v>
      </c>
      <c r="FU158" s="257">
        <f t="shared" si="1255"/>
        <v>288000</v>
      </c>
      <c r="FV158" s="258">
        <f t="shared" si="1256"/>
        <v>0</v>
      </c>
      <c r="FY158" s="344" t="s">
        <v>194</v>
      </c>
      <c r="FZ158" s="368" t="s">
        <v>518</v>
      </c>
      <c r="GA158" s="369" t="s">
        <v>155</v>
      </c>
      <c r="GB158" s="370">
        <v>6</v>
      </c>
      <c r="GC158" s="308">
        <v>30000</v>
      </c>
      <c r="GD158" s="309">
        <f t="shared" si="1397"/>
        <v>180000</v>
      </c>
      <c r="GE158" s="264">
        <f t="shared" si="1257"/>
        <v>1</v>
      </c>
      <c r="GF158" s="264">
        <f t="shared" si="1258"/>
        <v>1</v>
      </c>
      <c r="GG158" s="264">
        <f t="shared" si="1259"/>
        <v>1</v>
      </c>
      <c r="GH158" s="264">
        <f t="shared" si="1260"/>
        <v>1</v>
      </c>
      <c r="GI158" s="264">
        <f t="shared" si="1459"/>
        <v>1</v>
      </c>
      <c r="GJ158" s="264">
        <f t="shared" si="1460"/>
        <v>1</v>
      </c>
      <c r="GK158" s="264">
        <f t="shared" si="1461"/>
        <v>1</v>
      </c>
      <c r="GL158" s="257">
        <f t="shared" si="1261"/>
        <v>180000</v>
      </c>
      <c r="GM158" s="258">
        <f t="shared" si="1262"/>
        <v>0</v>
      </c>
      <c r="GP158" s="344" t="s">
        <v>194</v>
      </c>
      <c r="GQ158" s="368" t="s">
        <v>518</v>
      </c>
      <c r="GR158" s="369" t="s">
        <v>155</v>
      </c>
      <c r="GS158" s="370">
        <v>6</v>
      </c>
      <c r="GT158" s="308">
        <v>46800</v>
      </c>
      <c r="GU158" s="309">
        <f t="shared" si="1401"/>
        <v>280800</v>
      </c>
      <c r="GV158" s="264">
        <f t="shared" si="1263"/>
        <v>1</v>
      </c>
      <c r="GW158" s="264">
        <f t="shared" si="1264"/>
        <v>1</v>
      </c>
      <c r="GX158" s="264">
        <f t="shared" si="1265"/>
        <v>1</v>
      </c>
      <c r="GY158" s="264">
        <f t="shared" si="1266"/>
        <v>1</v>
      </c>
      <c r="GZ158" s="264">
        <f t="shared" si="1462"/>
        <v>1</v>
      </c>
      <c r="HA158" s="264">
        <f t="shared" si="1463"/>
        <v>1</v>
      </c>
      <c r="HB158" s="264">
        <f t="shared" si="1464"/>
        <v>1</v>
      </c>
      <c r="HC158" s="257">
        <f t="shared" si="1267"/>
        <v>280800</v>
      </c>
      <c r="HD158" s="258">
        <f t="shared" si="1268"/>
        <v>0</v>
      </c>
      <c r="HG158" s="344" t="s">
        <v>194</v>
      </c>
      <c r="HH158" s="368" t="s">
        <v>518</v>
      </c>
      <c r="HI158" s="369" t="s">
        <v>155</v>
      </c>
      <c r="HJ158" s="370">
        <v>6</v>
      </c>
      <c r="HK158" s="308">
        <v>61200</v>
      </c>
      <c r="HL158" s="309">
        <f t="shared" si="1405"/>
        <v>367200</v>
      </c>
      <c r="HM158" s="264">
        <f t="shared" si="1269"/>
        <v>1</v>
      </c>
      <c r="HN158" s="264">
        <f t="shared" si="1270"/>
        <v>1</v>
      </c>
      <c r="HO158" s="264">
        <f t="shared" si="1271"/>
        <v>1</v>
      </c>
      <c r="HP158" s="264">
        <f t="shared" si="1272"/>
        <v>1</v>
      </c>
      <c r="HQ158" s="264">
        <f t="shared" si="1465"/>
        <v>1</v>
      </c>
      <c r="HR158" s="264">
        <f t="shared" si="1466"/>
        <v>1</v>
      </c>
      <c r="HS158" s="264">
        <f t="shared" si="1467"/>
        <v>1</v>
      </c>
      <c r="HT158" s="257">
        <f t="shared" si="1273"/>
        <v>367200</v>
      </c>
      <c r="HU158" s="258">
        <f t="shared" si="1274"/>
        <v>0</v>
      </c>
    </row>
    <row r="159" spans="3:229" ht="45" customHeight="1" outlineLevel="2">
      <c r="C159" s="344" t="s">
        <v>519</v>
      </c>
      <c r="D159" s="368" t="s">
        <v>520</v>
      </c>
      <c r="E159" s="369" t="s">
        <v>155</v>
      </c>
      <c r="F159" s="370">
        <v>3</v>
      </c>
      <c r="G159" s="308">
        <v>0</v>
      </c>
      <c r="H159" s="309">
        <f t="shared" si="1361"/>
        <v>0</v>
      </c>
      <c r="K159" s="344" t="s">
        <v>519</v>
      </c>
      <c r="L159" s="368" t="s">
        <v>520</v>
      </c>
      <c r="M159" s="369" t="s">
        <v>155</v>
      </c>
      <c r="N159" s="370">
        <v>3</v>
      </c>
      <c r="O159" s="308">
        <v>23800</v>
      </c>
      <c r="P159" s="310">
        <f t="shared" si="1362"/>
        <v>71400</v>
      </c>
      <c r="Q159" s="180">
        <f t="shared" si="1195"/>
        <v>1</v>
      </c>
      <c r="R159" s="180">
        <f t="shared" si="1196"/>
        <v>1</v>
      </c>
      <c r="S159" s="180">
        <f t="shared" si="1197"/>
        <v>1</v>
      </c>
      <c r="T159" s="180">
        <f t="shared" si="1197"/>
        <v>1</v>
      </c>
      <c r="U159" s="264">
        <f t="shared" si="1198"/>
        <v>1</v>
      </c>
      <c r="V159" s="264">
        <f t="shared" si="1275"/>
        <v>1</v>
      </c>
      <c r="W159" s="264">
        <f t="shared" si="1199"/>
        <v>1</v>
      </c>
      <c r="X159" s="257">
        <f t="shared" si="1200"/>
        <v>71400</v>
      </c>
      <c r="Y159" s="258">
        <f t="shared" si="1201"/>
        <v>0</v>
      </c>
      <c r="AB159" s="344" t="s">
        <v>519</v>
      </c>
      <c r="AC159" s="368" t="s">
        <v>520</v>
      </c>
      <c r="AD159" s="369" t="s">
        <v>155</v>
      </c>
      <c r="AE159" s="370">
        <v>3</v>
      </c>
      <c r="AF159" s="308">
        <v>25000</v>
      </c>
      <c r="AG159" s="309">
        <f t="shared" si="1363"/>
        <v>75000</v>
      </c>
      <c r="AH159" s="264">
        <f t="shared" si="1202"/>
        <v>1</v>
      </c>
      <c r="AI159" s="264">
        <f t="shared" si="1203"/>
        <v>1</v>
      </c>
      <c r="AJ159" s="264">
        <f t="shared" si="1204"/>
        <v>1</v>
      </c>
      <c r="AK159" s="264">
        <f t="shared" si="1205"/>
        <v>1</v>
      </c>
      <c r="AL159" s="264">
        <f t="shared" si="1434"/>
        <v>1</v>
      </c>
      <c r="AM159" s="264">
        <f t="shared" si="1435"/>
        <v>1</v>
      </c>
      <c r="AN159" s="264">
        <f t="shared" si="1303"/>
        <v>1</v>
      </c>
      <c r="AO159" s="257">
        <f t="shared" si="1206"/>
        <v>75000</v>
      </c>
      <c r="AP159" s="258">
        <f t="shared" si="1207"/>
        <v>0</v>
      </c>
      <c r="AS159" s="344" t="s">
        <v>519</v>
      </c>
      <c r="AT159" s="368" t="s">
        <v>520</v>
      </c>
      <c r="AU159" s="369" t="s">
        <v>155</v>
      </c>
      <c r="AV159" s="370">
        <v>3</v>
      </c>
      <c r="AW159" s="308">
        <v>22000</v>
      </c>
      <c r="AX159" s="309">
        <f t="shared" si="1366"/>
        <v>66000</v>
      </c>
      <c r="AY159" s="264">
        <f t="shared" si="1208"/>
        <v>1</v>
      </c>
      <c r="AZ159" s="264">
        <f t="shared" si="1209"/>
        <v>1</v>
      </c>
      <c r="BA159" s="264">
        <f t="shared" si="1210"/>
        <v>1</v>
      </c>
      <c r="BB159" s="264">
        <f t="shared" si="1211"/>
        <v>1</v>
      </c>
      <c r="BC159" s="264">
        <f t="shared" si="1436"/>
        <v>1</v>
      </c>
      <c r="BD159" s="264">
        <f t="shared" si="1437"/>
        <v>1</v>
      </c>
      <c r="BE159" s="264">
        <f t="shared" si="1212"/>
        <v>1</v>
      </c>
      <c r="BF159" s="257">
        <f t="shared" si="1213"/>
        <v>66000</v>
      </c>
      <c r="BG159" s="258">
        <f t="shared" si="1214"/>
        <v>0</v>
      </c>
      <c r="BJ159" s="344" t="s">
        <v>519</v>
      </c>
      <c r="BK159" s="368" t="s">
        <v>520</v>
      </c>
      <c r="BL159" s="369" t="s">
        <v>155</v>
      </c>
      <c r="BM159" s="370">
        <v>3</v>
      </c>
      <c r="BN159" s="308">
        <v>23453</v>
      </c>
      <c r="BO159" s="309">
        <f t="shared" si="1369"/>
        <v>70359</v>
      </c>
      <c r="BP159" s="264">
        <f t="shared" si="1215"/>
        <v>1</v>
      </c>
      <c r="BQ159" s="264">
        <f t="shared" si="1216"/>
        <v>1</v>
      </c>
      <c r="BR159" s="264">
        <f t="shared" si="1217"/>
        <v>1</v>
      </c>
      <c r="BS159" s="264">
        <f t="shared" si="1218"/>
        <v>1</v>
      </c>
      <c r="BT159" s="264">
        <f t="shared" si="1438"/>
        <v>1</v>
      </c>
      <c r="BU159" s="264">
        <f t="shared" si="1439"/>
        <v>1</v>
      </c>
      <c r="BV159" s="264">
        <f t="shared" si="1440"/>
        <v>1</v>
      </c>
      <c r="BW159" s="257">
        <f t="shared" si="1219"/>
        <v>70359</v>
      </c>
      <c r="BX159" s="258">
        <f t="shared" si="1220"/>
        <v>0</v>
      </c>
      <c r="CA159" s="344" t="s">
        <v>519</v>
      </c>
      <c r="CB159" s="371" t="s">
        <v>520</v>
      </c>
      <c r="CC159" s="369" t="s">
        <v>155</v>
      </c>
      <c r="CD159" s="370">
        <v>3</v>
      </c>
      <c r="CE159" s="308">
        <v>180120</v>
      </c>
      <c r="CF159" s="309">
        <f t="shared" si="1373"/>
        <v>540360</v>
      </c>
      <c r="CG159" s="264">
        <f t="shared" si="1221"/>
        <v>1</v>
      </c>
      <c r="CH159" s="264">
        <f t="shared" si="1222"/>
        <v>1</v>
      </c>
      <c r="CI159" s="264">
        <f t="shared" si="1223"/>
        <v>1</v>
      </c>
      <c r="CJ159" s="264">
        <f t="shared" si="1224"/>
        <v>1</v>
      </c>
      <c r="CK159" s="264">
        <f t="shared" si="1441"/>
        <v>1</v>
      </c>
      <c r="CL159" s="264">
        <f t="shared" si="1442"/>
        <v>1</v>
      </c>
      <c r="CM159" s="264">
        <f t="shared" si="1443"/>
        <v>1</v>
      </c>
      <c r="CN159" s="257">
        <f t="shared" si="1225"/>
        <v>540360</v>
      </c>
      <c r="CO159" s="258">
        <f t="shared" si="1226"/>
        <v>0</v>
      </c>
      <c r="CR159" s="344" t="s">
        <v>519</v>
      </c>
      <c r="CS159" s="368" t="s">
        <v>520</v>
      </c>
      <c r="CT159" s="369" t="s">
        <v>155</v>
      </c>
      <c r="CU159" s="370">
        <v>3</v>
      </c>
      <c r="CV159" s="308">
        <v>21000</v>
      </c>
      <c r="CW159" s="309">
        <f t="shared" si="1377"/>
        <v>63000</v>
      </c>
      <c r="CX159" s="264">
        <f t="shared" si="1227"/>
        <v>1</v>
      </c>
      <c r="CY159" s="264">
        <f t="shared" si="1228"/>
        <v>1</v>
      </c>
      <c r="CZ159" s="264">
        <f t="shared" si="1229"/>
        <v>1</v>
      </c>
      <c r="DA159" s="264">
        <f t="shared" si="1230"/>
        <v>1</v>
      </c>
      <c r="DB159" s="264">
        <f t="shared" si="1444"/>
        <v>1</v>
      </c>
      <c r="DC159" s="264">
        <f t="shared" si="1445"/>
        <v>1</v>
      </c>
      <c r="DD159" s="264">
        <f t="shared" si="1446"/>
        <v>1</v>
      </c>
      <c r="DE159" s="257">
        <f t="shared" si="1231"/>
        <v>63000</v>
      </c>
      <c r="DF159" s="258">
        <f t="shared" si="1232"/>
        <v>0</v>
      </c>
      <c r="DI159" s="344" t="s">
        <v>519</v>
      </c>
      <c r="DJ159" s="368" t="s">
        <v>520</v>
      </c>
      <c r="DK159" s="369" t="s">
        <v>155</v>
      </c>
      <c r="DL159" s="370">
        <v>3</v>
      </c>
      <c r="DM159" s="313">
        <v>16000</v>
      </c>
      <c r="DN159" s="309">
        <f t="shared" si="1381"/>
        <v>48000</v>
      </c>
      <c r="DO159" s="264">
        <f t="shared" si="1233"/>
        <v>1</v>
      </c>
      <c r="DP159" s="264">
        <f t="shared" si="1234"/>
        <v>1</v>
      </c>
      <c r="DQ159" s="264">
        <f t="shared" si="1235"/>
        <v>1</v>
      </c>
      <c r="DR159" s="264">
        <f t="shared" si="1236"/>
        <v>1</v>
      </c>
      <c r="DS159" s="264">
        <f t="shared" si="1447"/>
        <v>1</v>
      </c>
      <c r="DT159" s="264">
        <f t="shared" si="1448"/>
        <v>1</v>
      </c>
      <c r="DU159" s="264">
        <f t="shared" si="1449"/>
        <v>1</v>
      </c>
      <c r="DV159" s="257">
        <f t="shared" si="1237"/>
        <v>48000</v>
      </c>
      <c r="DW159" s="258">
        <f t="shared" si="1238"/>
        <v>0</v>
      </c>
      <c r="DZ159" s="344" t="s">
        <v>519</v>
      </c>
      <c r="EA159" s="368" t="s">
        <v>520</v>
      </c>
      <c r="EB159" s="369" t="s">
        <v>155</v>
      </c>
      <c r="EC159" s="370">
        <v>3</v>
      </c>
      <c r="ED159" s="308">
        <v>60000</v>
      </c>
      <c r="EE159" s="309">
        <f t="shared" si="1385"/>
        <v>180000</v>
      </c>
      <c r="EF159" s="264">
        <f t="shared" si="1239"/>
        <v>1</v>
      </c>
      <c r="EG159" s="264">
        <f t="shared" si="1240"/>
        <v>1</v>
      </c>
      <c r="EH159" s="264">
        <f t="shared" si="1241"/>
        <v>1</v>
      </c>
      <c r="EI159" s="264">
        <f t="shared" si="1242"/>
        <v>1</v>
      </c>
      <c r="EJ159" s="264">
        <f t="shared" si="1450"/>
        <v>1</v>
      </c>
      <c r="EK159" s="264">
        <f t="shared" si="1451"/>
        <v>1</v>
      </c>
      <c r="EL159" s="264">
        <f t="shared" si="1452"/>
        <v>1</v>
      </c>
      <c r="EM159" s="257">
        <f t="shared" si="1243"/>
        <v>180000</v>
      </c>
      <c r="EN159" s="258">
        <f t="shared" si="1244"/>
        <v>0</v>
      </c>
      <c r="EQ159" s="344" t="s">
        <v>519</v>
      </c>
      <c r="ER159" s="368" t="s">
        <v>520</v>
      </c>
      <c r="ES159" s="369" t="s">
        <v>155</v>
      </c>
      <c r="ET159" s="370">
        <v>3</v>
      </c>
      <c r="EU159" s="308">
        <v>35000</v>
      </c>
      <c r="EV159" s="309">
        <f t="shared" si="1389"/>
        <v>105000</v>
      </c>
      <c r="EW159" s="264">
        <f t="shared" si="1245"/>
        <v>1</v>
      </c>
      <c r="EX159" s="264">
        <f t="shared" si="1246"/>
        <v>1</v>
      </c>
      <c r="EY159" s="264">
        <f t="shared" si="1247"/>
        <v>1</v>
      </c>
      <c r="EZ159" s="264">
        <f t="shared" si="1248"/>
        <v>1</v>
      </c>
      <c r="FA159" s="264">
        <f t="shared" si="1453"/>
        <v>1</v>
      </c>
      <c r="FB159" s="264">
        <f t="shared" si="1454"/>
        <v>1</v>
      </c>
      <c r="FC159" s="264">
        <f t="shared" si="1455"/>
        <v>1</v>
      </c>
      <c r="FD159" s="257">
        <f t="shared" si="1249"/>
        <v>105000</v>
      </c>
      <c r="FE159" s="258">
        <f t="shared" si="1250"/>
        <v>0</v>
      </c>
      <c r="FH159" s="344" t="s">
        <v>519</v>
      </c>
      <c r="FI159" s="368" t="s">
        <v>520</v>
      </c>
      <c r="FJ159" s="369" t="s">
        <v>155</v>
      </c>
      <c r="FK159" s="370">
        <v>3</v>
      </c>
      <c r="FL159" s="308">
        <v>28000</v>
      </c>
      <c r="FM159" s="309">
        <f t="shared" si="1393"/>
        <v>84000</v>
      </c>
      <c r="FN159" s="264">
        <f t="shared" si="1251"/>
        <v>1</v>
      </c>
      <c r="FO159" s="264">
        <f t="shared" si="1252"/>
        <v>1</v>
      </c>
      <c r="FP159" s="264">
        <f t="shared" si="1253"/>
        <v>1</v>
      </c>
      <c r="FQ159" s="264">
        <f t="shared" si="1254"/>
        <v>1</v>
      </c>
      <c r="FR159" s="264">
        <f t="shared" si="1456"/>
        <v>1</v>
      </c>
      <c r="FS159" s="264">
        <f t="shared" si="1457"/>
        <v>1</v>
      </c>
      <c r="FT159" s="264">
        <f t="shared" si="1458"/>
        <v>1</v>
      </c>
      <c r="FU159" s="257">
        <f t="shared" si="1255"/>
        <v>84000</v>
      </c>
      <c r="FV159" s="258">
        <f t="shared" si="1256"/>
        <v>0</v>
      </c>
      <c r="FY159" s="344" t="s">
        <v>519</v>
      </c>
      <c r="FZ159" s="368" t="s">
        <v>520</v>
      </c>
      <c r="GA159" s="369" t="s">
        <v>155</v>
      </c>
      <c r="GB159" s="370">
        <v>3</v>
      </c>
      <c r="GC159" s="308">
        <v>30000</v>
      </c>
      <c r="GD159" s="309">
        <f t="shared" si="1397"/>
        <v>90000</v>
      </c>
      <c r="GE159" s="264">
        <f t="shared" si="1257"/>
        <v>1</v>
      </c>
      <c r="GF159" s="264">
        <f t="shared" si="1258"/>
        <v>1</v>
      </c>
      <c r="GG159" s="264">
        <f t="shared" si="1259"/>
        <v>1</v>
      </c>
      <c r="GH159" s="264">
        <f t="shared" si="1260"/>
        <v>1</v>
      </c>
      <c r="GI159" s="264">
        <f t="shared" si="1459"/>
        <v>1</v>
      </c>
      <c r="GJ159" s="264">
        <f t="shared" si="1460"/>
        <v>1</v>
      </c>
      <c r="GK159" s="264">
        <f t="shared" si="1461"/>
        <v>1</v>
      </c>
      <c r="GL159" s="257">
        <f t="shared" si="1261"/>
        <v>90000</v>
      </c>
      <c r="GM159" s="258">
        <f t="shared" si="1262"/>
        <v>0</v>
      </c>
      <c r="GP159" s="344" t="s">
        <v>519</v>
      </c>
      <c r="GQ159" s="368" t="s">
        <v>520</v>
      </c>
      <c r="GR159" s="369" t="s">
        <v>155</v>
      </c>
      <c r="GS159" s="370">
        <v>3</v>
      </c>
      <c r="GT159" s="308">
        <v>27500</v>
      </c>
      <c r="GU159" s="309">
        <f t="shared" si="1401"/>
        <v>82500</v>
      </c>
      <c r="GV159" s="264">
        <f t="shared" si="1263"/>
        <v>1</v>
      </c>
      <c r="GW159" s="264">
        <f t="shared" si="1264"/>
        <v>1</v>
      </c>
      <c r="GX159" s="264">
        <f t="shared" si="1265"/>
        <v>1</v>
      </c>
      <c r="GY159" s="264">
        <f t="shared" si="1266"/>
        <v>1</v>
      </c>
      <c r="GZ159" s="264">
        <f t="shared" si="1462"/>
        <v>1</v>
      </c>
      <c r="HA159" s="264">
        <f t="shared" si="1463"/>
        <v>1</v>
      </c>
      <c r="HB159" s="264">
        <f t="shared" si="1464"/>
        <v>1</v>
      </c>
      <c r="HC159" s="257">
        <f t="shared" si="1267"/>
        <v>82500</v>
      </c>
      <c r="HD159" s="258">
        <f t="shared" si="1268"/>
        <v>0</v>
      </c>
      <c r="HG159" s="344" t="s">
        <v>519</v>
      </c>
      <c r="HH159" s="368" t="s">
        <v>520</v>
      </c>
      <c r="HI159" s="369" t="s">
        <v>155</v>
      </c>
      <c r="HJ159" s="370">
        <v>3</v>
      </c>
      <c r="HK159" s="308">
        <v>25000</v>
      </c>
      <c r="HL159" s="309">
        <f t="shared" si="1405"/>
        <v>75000</v>
      </c>
      <c r="HM159" s="264">
        <f t="shared" si="1269"/>
        <v>1</v>
      </c>
      <c r="HN159" s="264">
        <f t="shared" si="1270"/>
        <v>1</v>
      </c>
      <c r="HO159" s="264">
        <f t="shared" si="1271"/>
        <v>1</v>
      </c>
      <c r="HP159" s="264">
        <f t="shared" si="1272"/>
        <v>1</v>
      </c>
      <c r="HQ159" s="264">
        <f t="shared" si="1465"/>
        <v>1</v>
      </c>
      <c r="HR159" s="264">
        <f t="shared" si="1466"/>
        <v>1</v>
      </c>
      <c r="HS159" s="264">
        <f t="shared" si="1467"/>
        <v>1</v>
      </c>
      <c r="HT159" s="257">
        <f t="shared" si="1273"/>
        <v>75000</v>
      </c>
      <c r="HU159" s="258">
        <f t="shared" si="1274"/>
        <v>0</v>
      </c>
    </row>
    <row r="160" spans="3:229" ht="45" customHeight="1" outlineLevel="2">
      <c r="C160" s="344" t="s">
        <v>521</v>
      </c>
      <c r="D160" s="368" t="s">
        <v>522</v>
      </c>
      <c r="E160" s="369" t="s">
        <v>155</v>
      </c>
      <c r="F160" s="370">
        <v>4</v>
      </c>
      <c r="G160" s="308">
        <v>0</v>
      </c>
      <c r="H160" s="309">
        <f t="shared" si="1361"/>
        <v>0</v>
      </c>
      <c r="K160" s="344" t="s">
        <v>521</v>
      </c>
      <c r="L160" s="368" t="s">
        <v>522</v>
      </c>
      <c r="M160" s="369" t="s">
        <v>155</v>
      </c>
      <c r="N160" s="370">
        <v>4</v>
      </c>
      <c r="O160" s="308">
        <v>19600</v>
      </c>
      <c r="P160" s="310">
        <f t="shared" si="1362"/>
        <v>78400</v>
      </c>
      <c r="Q160" s="180">
        <f t="shared" si="1195"/>
        <v>1</v>
      </c>
      <c r="R160" s="180">
        <f t="shared" si="1196"/>
        <v>1</v>
      </c>
      <c r="S160" s="180">
        <f t="shared" si="1197"/>
        <v>1</v>
      </c>
      <c r="T160" s="180">
        <f t="shared" si="1197"/>
        <v>1</v>
      </c>
      <c r="U160" s="264">
        <f t="shared" si="1198"/>
        <v>1</v>
      </c>
      <c r="V160" s="264">
        <f t="shared" si="1275"/>
        <v>1</v>
      </c>
      <c r="W160" s="264">
        <f t="shared" si="1199"/>
        <v>1</v>
      </c>
      <c r="X160" s="257">
        <f t="shared" si="1200"/>
        <v>78400</v>
      </c>
      <c r="Y160" s="258">
        <f t="shared" si="1201"/>
        <v>0</v>
      </c>
      <c r="AB160" s="344" t="s">
        <v>521</v>
      </c>
      <c r="AC160" s="368" t="s">
        <v>522</v>
      </c>
      <c r="AD160" s="369" t="s">
        <v>155</v>
      </c>
      <c r="AE160" s="370">
        <v>4</v>
      </c>
      <c r="AF160" s="308">
        <v>45000</v>
      </c>
      <c r="AG160" s="309">
        <f t="shared" si="1363"/>
        <v>180000</v>
      </c>
      <c r="AH160" s="264">
        <f t="shared" si="1202"/>
        <v>1</v>
      </c>
      <c r="AI160" s="264">
        <f t="shared" si="1203"/>
        <v>1</v>
      </c>
      <c r="AJ160" s="264">
        <f t="shared" si="1204"/>
        <v>1</v>
      </c>
      <c r="AK160" s="264">
        <f t="shared" si="1205"/>
        <v>1</v>
      </c>
      <c r="AL160" s="264">
        <f t="shared" si="1434"/>
        <v>1</v>
      </c>
      <c r="AM160" s="264">
        <f t="shared" si="1435"/>
        <v>1</v>
      </c>
      <c r="AN160" s="264">
        <f t="shared" si="1303"/>
        <v>1</v>
      </c>
      <c r="AO160" s="257">
        <f t="shared" si="1206"/>
        <v>180000</v>
      </c>
      <c r="AP160" s="258">
        <f t="shared" si="1207"/>
        <v>0</v>
      </c>
      <c r="AS160" s="344" t="s">
        <v>521</v>
      </c>
      <c r="AT160" s="368" t="s">
        <v>522</v>
      </c>
      <c r="AU160" s="369" t="s">
        <v>155</v>
      </c>
      <c r="AV160" s="370">
        <v>4</v>
      </c>
      <c r="AW160" s="308">
        <v>65000</v>
      </c>
      <c r="AX160" s="309">
        <f t="shared" si="1366"/>
        <v>260000</v>
      </c>
      <c r="AY160" s="264">
        <f t="shared" si="1208"/>
        <v>1</v>
      </c>
      <c r="AZ160" s="264">
        <f t="shared" si="1209"/>
        <v>1</v>
      </c>
      <c r="BA160" s="264">
        <f t="shared" si="1210"/>
        <v>1</v>
      </c>
      <c r="BB160" s="264">
        <f t="shared" si="1211"/>
        <v>1</v>
      </c>
      <c r="BC160" s="264">
        <f t="shared" si="1436"/>
        <v>1</v>
      </c>
      <c r="BD160" s="264">
        <f t="shared" si="1437"/>
        <v>1</v>
      </c>
      <c r="BE160" s="264">
        <f t="shared" si="1212"/>
        <v>1</v>
      </c>
      <c r="BF160" s="257">
        <f t="shared" si="1213"/>
        <v>260000</v>
      </c>
      <c r="BG160" s="258">
        <f t="shared" si="1214"/>
        <v>0</v>
      </c>
      <c r="BJ160" s="344" t="s">
        <v>521</v>
      </c>
      <c r="BK160" s="368" t="s">
        <v>522</v>
      </c>
      <c r="BL160" s="369" t="s">
        <v>155</v>
      </c>
      <c r="BM160" s="370">
        <v>4</v>
      </c>
      <c r="BN160" s="308">
        <v>19357</v>
      </c>
      <c r="BO160" s="309">
        <f t="shared" si="1369"/>
        <v>77428</v>
      </c>
      <c r="BP160" s="264">
        <f t="shared" si="1215"/>
        <v>1</v>
      </c>
      <c r="BQ160" s="264">
        <f t="shared" si="1216"/>
        <v>1</v>
      </c>
      <c r="BR160" s="264">
        <f t="shared" si="1217"/>
        <v>1</v>
      </c>
      <c r="BS160" s="264">
        <f t="shared" si="1218"/>
        <v>1</v>
      </c>
      <c r="BT160" s="264">
        <f t="shared" si="1438"/>
        <v>1</v>
      </c>
      <c r="BU160" s="264">
        <f t="shared" si="1439"/>
        <v>1</v>
      </c>
      <c r="BV160" s="264">
        <f t="shared" si="1440"/>
        <v>1</v>
      </c>
      <c r="BW160" s="257">
        <f t="shared" si="1219"/>
        <v>77428</v>
      </c>
      <c r="BX160" s="258">
        <f t="shared" si="1220"/>
        <v>0</v>
      </c>
      <c r="CA160" s="344" t="s">
        <v>521</v>
      </c>
      <c r="CB160" s="371" t="s">
        <v>522</v>
      </c>
      <c r="CC160" s="369" t="s">
        <v>155</v>
      </c>
      <c r="CD160" s="370">
        <v>4</v>
      </c>
      <c r="CE160" s="308">
        <v>156420</v>
      </c>
      <c r="CF160" s="309">
        <f t="shared" si="1373"/>
        <v>625680</v>
      </c>
      <c r="CG160" s="264">
        <f t="shared" si="1221"/>
        <v>1</v>
      </c>
      <c r="CH160" s="264">
        <f t="shared" si="1222"/>
        <v>1</v>
      </c>
      <c r="CI160" s="264">
        <f t="shared" si="1223"/>
        <v>1</v>
      </c>
      <c r="CJ160" s="264">
        <f t="shared" si="1224"/>
        <v>1</v>
      </c>
      <c r="CK160" s="264">
        <f t="shared" si="1441"/>
        <v>1</v>
      </c>
      <c r="CL160" s="264">
        <f t="shared" si="1442"/>
        <v>1</v>
      </c>
      <c r="CM160" s="264">
        <f t="shared" si="1443"/>
        <v>1</v>
      </c>
      <c r="CN160" s="257">
        <f t="shared" si="1225"/>
        <v>625680</v>
      </c>
      <c r="CO160" s="258">
        <f t="shared" si="1226"/>
        <v>0</v>
      </c>
      <c r="CR160" s="344" t="s">
        <v>521</v>
      </c>
      <c r="CS160" s="368" t="s">
        <v>522</v>
      </c>
      <c r="CT160" s="369" t="s">
        <v>155</v>
      </c>
      <c r="CU160" s="370">
        <v>4</v>
      </c>
      <c r="CV160" s="308">
        <v>34000</v>
      </c>
      <c r="CW160" s="309">
        <f t="shared" si="1377"/>
        <v>136000</v>
      </c>
      <c r="CX160" s="264">
        <f t="shared" si="1227"/>
        <v>1</v>
      </c>
      <c r="CY160" s="264">
        <f t="shared" si="1228"/>
        <v>1</v>
      </c>
      <c r="CZ160" s="264">
        <f t="shared" si="1229"/>
        <v>1</v>
      </c>
      <c r="DA160" s="264">
        <f t="shared" si="1230"/>
        <v>1</v>
      </c>
      <c r="DB160" s="264">
        <f t="shared" si="1444"/>
        <v>1</v>
      </c>
      <c r="DC160" s="264">
        <f t="shared" si="1445"/>
        <v>1</v>
      </c>
      <c r="DD160" s="264">
        <f t="shared" si="1446"/>
        <v>1</v>
      </c>
      <c r="DE160" s="257">
        <f t="shared" si="1231"/>
        <v>136000</v>
      </c>
      <c r="DF160" s="258">
        <f t="shared" si="1232"/>
        <v>0</v>
      </c>
      <c r="DI160" s="344" t="s">
        <v>521</v>
      </c>
      <c r="DJ160" s="368" t="s">
        <v>522</v>
      </c>
      <c r="DK160" s="369" t="s">
        <v>155</v>
      </c>
      <c r="DL160" s="370">
        <v>4</v>
      </c>
      <c r="DM160" s="313">
        <v>25000</v>
      </c>
      <c r="DN160" s="309">
        <f t="shared" si="1381"/>
        <v>100000</v>
      </c>
      <c r="DO160" s="264">
        <f t="shared" si="1233"/>
        <v>1</v>
      </c>
      <c r="DP160" s="264">
        <f t="shared" si="1234"/>
        <v>1</v>
      </c>
      <c r="DQ160" s="264">
        <f t="shared" si="1235"/>
        <v>1</v>
      </c>
      <c r="DR160" s="264">
        <f t="shared" si="1236"/>
        <v>1</v>
      </c>
      <c r="DS160" s="264">
        <f t="shared" si="1447"/>
        <v>1</v>
      </c>
      <c r="DT160" s="264">
        <f t="shared" si="1448"/>
        <v>1</v>
      </c>
      <c r="DU160" s="264">
        <f t="shared" si="1449"/>
        <v>1</v>
      </c>
      <c r="DV160" s="257">
        <f t="shared" si="1237"/>
        <v>100000</v>
      </c>
      <c r="DW160" s="258">
        <f t="shared" si="1238"/>
        <v>0</v>
      </c>
      <c r="DZ160" s="344" t="s">
        <v>521</v>
      </c>
      <c r="EA160" s="368" t="s">
        <v>522</v>
      </c>
      <c r="EB160" s="369" t="s">
        <v>155</v>
      </c>
      <c r="EC160" s="370">
        <v>4</v>
      </c>
      <c r="ED160" s="308">
        <v>70000</v>
      </c>
      <c r="EE160" s="309">
        <f t="shared" si="1385"/>
        <v>280000</v>
      </c>
      <c r="EF160" s="264">
        <f t="shared" si="1239"/>
        <v>1</v>
      </c>
      <c r="EG160" s="264">
        <f t="shared" si="1240"/>
        <v>1</v>
      </c>
      <c r="EH160" s="264">
        <f t="shared" si="1241"/>
        <v>1</v>
      </c>
      <c r="EI160" s="264">
        <f t="shared" si="1242"/>
        <v>1</v>
      </c>
      <c r="EJ160" s="264">
        <f t="shared" si="1450"/>
        <v>1</v>
      </c>
      <c r="EK160" s="264">
        <f t="shared" si="1451"/>
        <v>1</v>
      </c>
      <c r="EL160" s="264">
        <f t="shared" si="1452"/>
        <v>1</v>
      </c>
      <c r="EM160" s="257">
        <f t="shared" si="1243"/>
        <v>280000</v>
      </c>
      <c r="EN160" s="258">
        <f t="shared" si="1244"/>
        <v>0</v>
      </c>
      <c r="EQ160" s="344" t="s">
        <v>521</v>
      </c>
      <c r="ER160" s="368" t="s">
        <v>522</v>
      </c>
      <c r="ES160" s="369" t="s">
        <v>155</v>
      </c>
      <c r="ET160" s="370">
        <v>4</v>
      </c>
      <c r="EU160" s="308">
        <v>22000</v>
      </c>
      <c r="EV160" s="309">
        <f t="shared" si="1389"/>
        <v>88000</v>
      </c>
      <c r="EW160" s="264">
        <f t="shared" si="1245"/>
        <v>1</v>
      </c>
      <c r="EX160" s="264">
        <f t="shared" si="1246"/>
        <v>1</v>
      </c>
      <c r="EY160" s="264">
        <f t="shared" si="1247"/>
        <v>1</v>
      </c>
      <c r="EZ160" s="264">
        <f t="shared" si="1248"/>
        <v>1</v>
      </c>
      <c r="FA160" s="264">
        <f t="shared" si="1453"/>
        <v>1</v>
      </c>
      <c r="FB160" s="264">
        <f t="shared" si="1454"/>
        <v>1</v>
      </c>
      <c r="FC160" s="264">
        <f t="shared" si="1455"/>
        <v>1</v>
      </c>
      <c r="FD160" s="257">
        <f t="shared" si="1249"/>
        <v>88000</v>
      </c>
      <c r="FE160" s="258">
        <f t="shared" si="1250"/>
        <v>0</v>
      </c>
      <c r="FH160" s="344" t="s">
        <v>521</v>
      </c>
      <c r="FI160" s="368" t="s">
        <v>522</v>
      </c>
      <c r="FJ160" s="369" t="s">
        <v>155</v>
      </c>
      <c r="FK160" s="370">
        <v>4</v>
      </c>
      <c r="FL160" s="308">
        <v>24000</v>
      </c>
      <c r="FM160" s="309">
        <f t="shared" si="1393"/>
        <v>96000</v>
      </c>
      <c r="FN160" s="264">
        <f t="shared" si="1251"/>
        <v>1</v>
      </c>
      <c r="FO160" s="264">
        <f t="shared" si="1252"/>
        <v>1</v>
      </c>
      <c r="FP160" s="264">
        <f t="shared" si="1253"/>
        <v>1</v>
      </c>
      <c r="FQ160" s="264">
        <f t="shared" si="1254"/>
        <v>1</v>
      </c>
      <c r="FR160" s="264">
        <f t="shared" si="1456"/>
        <v>1</v>
      </c>
      <c r="FS160" s="264">
        <f t="shared" si="1457"/>
        <v>1</v>
      </c>
      <c r="FT160" s="264">
        <f t="shared" si="1458"/>
        <v>1</v>
      </c>
      <c r="FU160" s="257">
        <f t="shared" si="1255"/>
        <v>96000</v>
      </c>
      <c r="FV160" s="258">
        <f t="shared" si="1256"/>
        <v>0</v>
      </c>
      <c r="FY160" s="344" t="s">
        <v>521</v>
      </c>
      <c r="FZ160" s="368" t="s">
        <v>522</v>
      </c>
      <c r="GA160" s="369" t="s">
        <v>155</v>
      </c>
      <c r="GB160" s="370">
        <v>4</v>
      </c>
      <c r="GC160" s="308">
        <v>40000</v>
      </c>
      <c r="GD160" s="309">
        <f t="shared" si="1397"/>
        <v>160000</v>
      </c>
      <c r="GE160" s="264">
        <f t="shared" si="1257"/>
        <v>1</v>
      </c>
      <c r="GF160" s="264">
        <f t="shared" si="1258"/>
        <v>1</v>
      </c>
      <c r="GG160" s="264">
        <f t="shared" si="1259"/>
        <v>1</v>
      </c>
      <c r="GH160" s="264">
        <f t="shared" si="1260"/>
        <v>1</v>
      </c>
      <c r="GI160" s="264">
        <f t="shared" si="1459"/>
        <v>1</v>
      </c>
      <c r="GJ160" s="264">
        <f t="shared" si="1460"/>
        <v>1</v>
      </c>
      <c r="GK160" s="264">
        <f t="shared" si="1461"/>
        <v>1</v>
      </c>
      <c r="GL160" s="257">
        <f t="shared" si="1261"/>
        <v>160000</v>
      </c>
      <c r="GM160" s="258">
        <f t="shared" si="1262"/>
        <v>0</v>
      </c>
      <c r="GP160" s="344" t="s">
        <v>521</v>
      </c>
      <c r="GQ160" s="368" t="s">
        <v>522</v>
      </c>
      <c r="GR160" s="369" t="s">
        <v>155</v>
      </c>
      <c r="GS160" s="370">
        <v>4</v>
      </c>
      <c r="GT160" s="308">
        <v>23500</v>
      </c>
      <c r="GU160" s="309">
        <f t="shared" si="1401"/>
        <v>94000</v>
      </c>
      <c r="GV160" s="264">
        <f t="shared" si="1263"/>
        <v>1</v>
      </c>
      <c r="GW160" s="264">
        <f t="shared" si="1264"/>
        <v>1</v>
      </c>
      <c r="GX160" s="264">
        <f t="shared" si="1265"/>
        <v>1</v>
      </c>
      <c r="GY160" s="264">
        <f t="shared" si="1266"/>
        <v>1</v>
      </c>
      <c r="GZ160" s="264">
        <f t="shared" si="1462"/>
        <v>1</v>
      </c>
      <c r="HA160" s="264">
        <f t="shared" si="1463"/>
        <v>1</v>
      </c>
      <c r="HB160" s="264">
        <f t="shared" si="1464"/>
        <v>1</v>
      </c>
      <c r="HC160" s="257">
        <f t="shared" si="1267"/>
        <v>94000</v>
      </c>
      <c r="HD160" s="258">
        <f t="shared" si="1268"/>
        <v>0</v>
      </c>
      <c r="HG160" s="344" t="s">
        <v>521</v>
      </c>
      <c r="HH160" s="368" t="s">
        <v>522</v>
      </c>
      <c r="HI160" s="369" t="s">
        <v>155</v>
      </c>
      <c r="HJ160" s="370">
        <v>4</v>
      </c>
      <c r="HK160" s="308">
        <v>17640</v>
      </c>
      <c r="HL160" s="309">
        <f t="shared" si="1405"/>
        <v>70560</v>
      </c>
      <c r="HM160" s="264">
        <f t="shared" si="1269"/>
        <v>1</v>
      </c>
      <c r="HN160" s="264">
        <f t="shared" si="1270"/>
        <v>1</v>
      </c>
      <c r="HO160" s="264">
        <f t="shared" si="1271"/>
        <v>1</v>
      </c>
      <c r="HP160" s="264">
        <f t="shared" si="1272"/>
        <v>1</v>
      </c>
      <c r="HQ160" s="264">
        <f t="shared" si="1465"/>
        <v>1</v>
      </c>
      <c r="HR160" s="264">
        <f t="shared" si="1466"/>
        <v>1</v>
      </c>
      <c r="HS160" s="264">
        <f t="shared" si="1467"/>
        <v>1</v>
      </c>
      <c r="HT160" s="257">
        <f t="shared" si="1273"/>
        <v>70560</v>
      </c>
      <c r="HU160" s="258">
        <f t="shared" si="1274"/>
        <v>0</v>
      </c>
    </row>
    <row r="161" spans="3:229" ht="15" outlineLevel="1">
      <c r="C161" s="365" t="s">
        <v>523</v>
      </c>
      <c r="D161" s="366" t="s">
        <v>524</v>
      </c>
      <c r="E161" s="349"/>
      <c r="F161" s="350"/>
      <c r="G161" s="351"/>
      <c r="H161" s="352"/>
      <c r="K161" s="365" t="s">
        <v>523</v>
      </c>
      <c r="L161" s="366" t="s">
        <v>524</v>
      </c>
      <c r="M161" s="349"/>
      <c r="N161" s="350"/>
      <c r="O161" s="350"/>
      <c r="P161" s="353"/>
      <c r="Q161" s="180">
        <f t="shared" si="1195"/>
        <v>1</v>
      </c>
      <c r="R161" s="180">
        <f t="shared" si="1196"/>
        <v>1</v>
      </c>
      <c r="S161" s="180">
        <f t="shared" si="1197"/>
        <v>1</v>
      </c>
      <c r="T161" s="180">
        <f t="shared" si="1197"/>
        <v>1</v>
      </c>
      <c r="U161" s="180">
        <f t="shared" ref="U161:V161" si="1468">IF(EXACT(G161,O161),1,0)</f>
        <v>1</v>
      </c>
      <c r="V161" s="180">
        <f t="shared" si="1468"/>
        <v>1</v>
      </c>
      <c r="W161" s="264">
        <f t="shared" si="1199"/>
        <v>1</v>
      </c>
      <c r="X161" s="257">
        <f t="shared" si="1200"/>
        <v>0</v>
      </c>
      <c r="Y161" s="258">
        <f t="shared" si="1201"/>
        <v>0</v>
      </c>
      <c r="AB161" s="365" t="s">
        <v>523</v>
      </c>
      <c r="AC161" s="366" t="s">
        <v>524</v>
      </c>
      <c r="AD161" s="349"/>
      <c r="AE161" s="350"/>
      <c r="AF161" s="351"/>
      <c r="AG161" s="352"/>
      <c r="AH161" s="264">
        <f t="shared" si="1202"/>
        <v>1</v>
      </c>
      <c r="AI161" s="264">
        <f t="shared" si="1203"/>
        <v>1</v>
      </c>
      <c r="AJ161" s="264">
        <f t="shared" si="1204"/>
        <v>1</v>
      </c>
      <c r="AK161" s="264">
        <f t="shared" si="1205"/>
        <v>1</v>
      </c>
      <c r="AL161" s="180">
        <f t="shared" ref="AL161" si="1469">IF(EXACT(X161,AF161),1,0)</f>
        <v>0</v>
      </c>
      <c r="AM161" s="180">
        <f t="shared" ref="AM161" si="1470">IF(EXACT(Y161,AG161),1,0)</f>
        <v>0</v>
      </c>
      <c r="AN161" s="264">
        <f>PRODUCT(AH161:AK161)</f>
        <v>1</v>
      </c>
      <c r="AO161" s="257">
        <f t="shared" si="1206"/>
        <v>0</v>
      </c>
      <c r="AP161" s="258">
        <f t="shared" si="1207"/>
        <v>0</v>
      </c>
      <c r="AS161" s="365" t="s">
        <v>523</v>
      </c>
      <c r="AT161" s="366" t="s">
        <v>524</v>
      </c>
      <c r="AU161" s="349"/>
      <c r="AV161" s="350"/>
      <c r="AW161" s="351"/>
      <c r="AX161" s="352"/>
      <c r="AY161" s="264">
        <f t="shared" si="1208"/>
        <v>1</v>
      </c>
      <c r="AZ161" s="264">
        <f t="shared" si="1209"/>
        <v>1</v>
      </c>
      <c r="BA161" s="264">
        <f t="shared" si="1210"/>
        <v>1</v>
      </c>
      <c r="BB161" s="264">
        <f t="shared" si="1211"/>
        <v>1</v>
      </c>
      <c r="BC161" s="180">
        <f t="shared" ref="BC161" si="1471">IF(EXACT(AO161,AW161),1,0)</f>
        <v>0</v>
      </c>
      <c r="BD161" s="180">
        <f t="shared" ref="BD161" si="1472">IF(EXACT(AP161,AX161),1,0)</f>
        <v>0</v>
      </c>
      <c r="BE161" s="264">
        <f>PRODUCT(AY161:BB161)</f>
        <v>1</v>
      </c>
      <c r="BF161" s="257">
        <f t="shared" si="1213"/>
        <v>0</v>
      </c>
      <c r="BG161" s="258">
        <f t="shared" si="1214"/>
        <v>0</v>
      </c>
      <c r="BJ161" s="365" t="s">
        <v>523</v>
      </c>
      <c r="BK161" s="366" t="s">
        <v>524</v>
      </c>
      <c r="BL161" s="349"/>
      <c r="BM161" s="350"/>
      <c r="BN161" s="351"/>
      <c r="BO161" s="352"/>
      <c r="BP161" s="264">
        <f t="shared" si="1215"/>
        <v>1</v>
      </c>
      <c r="BQ161" s="264">
        <f t="shared" si="1216"/>
        <v>1</v>
      </c>
      <c r="BR161" s="264">
        <f t="shared" si="1217"/>
        <v>1</v>
      </c>
      <c r="BS161" s="264">
        <f t="shared" si="1218"/>
        <v>1</v>
      </c>
      <c r="BT161" s="180">
        <f t="shared" ref="BT161" si="1473">IF(EXACT(BF161,BN161),1,0)</f>
        <v>0</v>
      </c>
      <c r="BU161" s="180">
        <f t="shared" ref="BU161" si="1474">IF(EXACT(BG161,BO161),1,0)</f>
        <v>0</v>
      </c>
      <c r="BV161" s="264">
        <f>PRODUCT(BP161:BS161)</f>
        <v>1</v>
      </c>
      <c r="BW161" s="257">
        <f t="shared" si="1219"/>
        <v>0</v>
      </c>
      <c r="BX161" s="258">
        <f t="shared" si="1220"/>
        <v>0</v>
      </c>
      <c r="CA161" s="365" t="s">
        <v>523</v>
      </c>
      <c r="CB161" s="367" t="s">
        <v>524</v>
      </c>
      <c r="CC161" s="349"/>
      <c r="CD161" s="350"/>
      <c r="CE161" s="351"/>
      <c r="CF161" s="352"/>
      <c r="CG161" s="264">
        <f t="shared" si="1221"/>
        <v>1</v>
      </c>
      <c r="CH161" s="264">
        <f t="shared" si="1222"/>
        <v>1</v>
      </c>
      <c r="CI161" s="264">
        <f t="shared" si="1223"/>
        <v>1</v>
      </c>
      <c r="CJ161" s="264">
        <f t="shared" si="1224"/>
        <v>1</v>
      </c>
      <c r="CK161" s="180">
        <f t="shared" ref="CK161" si="1475">IF(EXACT(BW161,CE161),1,0)</f>
        <v>0</v>
      </c>
      <c r="CL161" s="180">
        <f t="shared" ref="CL161" si="1476">IF(EXACT(BX161,CF161),1,0)</f>
        <v>0</v>
      </c>
      <c r="CM161" s="264">
        <f>PRODUCT(CG161:CJ161)</f>
        <v>1</v>
      </c>
      <c r="CN161" s="257">
        <f t="shared" si="1225"/>
        <v>0</v>
      </c>
      <c r="CO161" s="258">
        <f t="shared" si="1226"/>
        <v>0</v>
      </c>
      <c r="CR161" s="365" t="s">
        <v>523</v>
      </c>
      <c r="CS161" s="366" t="s">
        <v>524</v>
      </c>
      <c r="CT161" s="349"/>
      <c r="CU161" s="350"/>
      <c r="CV161" s="351"/>
      <c r="CW161" s="352"/>
      <c r="CX161" s="264">
        <f t="shared" si="1227"/>
        <v>1</v>
      </c>
      <c r="CY161" s="264">
        <f t="shared" si="1228"/>
        <v>1</v>
      </c>
      <c r="CZ161" s="264">
        <f t="shared" si="1229"/>
        <v>1</v>
      </c>
      <c r="DA161" s="264">
        <f t="shared" si="1230"/>
        <v>1</v>
      </c>
      <c r="DB161" s="180">
        <f t="shared" ref="DB161" si="1477">IF(EXACT(CN161,CV161),1,0)</f>
        <v>0</v>
      </c>
      <c r="DC161" s="180">
        <f t="shared" ref="DC161" si="1478">IF(EXACT(CO161,CW161),1,0)</f>
        <v>0</v>
      </c>
      <c r="DD161" s="264">
        <f>PRODUCT(CX161:DA161)</f>
        <v>1</v>
      </c>
      <c r="DE161" s="257">
        <f t="shared" si="1231"/>
        <v>0</v>
      </c>
      <c r="DF161" s="258">
        <f t="shared" si="1232"/>
        <v>0</v>
      </c>
      <c r="DI161" s="365" t="s">
        <v>523</v>
      </c>
      <c r="DJ161" s="366" t="s">
        <v>524</v>
      </c>
      <c r="DK161" s="349"/>
      <c r="DL161" s="350"/>
      <c r="DM161" s="356"/>
      <c r="DN161" s="352"/>
      <c r="DO161" s="264">
        <f t="shared" si="1233"/>
        <v>1</v>
      </c>
      <c r="DP161" s="264">
        <f t="shared" si="1234"/>
        <v>1</v>
      </c>
      <c r="DQ161" s="264">
        <f t="shared" si="1235"/>
        <v>1</v>
      </c>
      <c r="DR161" s="264">
        <f t="shared" si="1236"/>
        <v>1</v>
      </c>
      <c r="DS161" s="180">
        <f t="shared" ref="DS161" si="1479">IF(EXACT(DE161,DM161),1,0)</f>
        <v>0</v>
      </c>
      <c r="DT161" s="180">
        <f t="shared" ref="DT161" si="1480">IF(EXACT(DF161,DN161),1,0)</f>
        <v>0</v>
      </c>
      <c r="DU161" s="264">
        <f>PRODUCT(DO161:DR161)</f>
        <v>1</v>
      </c>
      <c r="DV161" s="257">
        <f t="shared" si="1237"/>
        <v>0</v>
      </c>
      <c r="DW161" s="258">
        <f t="shared" si="1238"/>
        <v>0</v>
      </c>
      <c r="DZ161" s="365" t="s">
        <v>523</v>
      </c>
      <c r="EA161" s="366" t="s">
        <v>524</v>
      </c>
      <c r="EB161" s="349"/>
      <c r="EC161" s="350"/>
      <c r="ED161" s="351"/>
      <c r="EE161" s="352"/>
      <c r="EF161" s="264">
        <f t="shared" si="1239"/>
        <v>1</v>
      </c>
      <c r="EG161" s="264">
        <f t="shared" si="1240"/>
        <v>1</v>
      </c>
      <c r="EH161" s="264">
        <f t="shared" si="1241"/>
        <v>1</v>
      </c>
      <c r="EI161" s="264">
        <f t="shared" si="1242"/>
        <v>1</v>
      </c>
      <c r="EJ161" s="180">
        <f t="shared" ref="EJ161" si="1481">IF(EXACT(DV161,ED161),1,0)</f>
        <v>0</v>
      </c>
      <c r="EK161" s="180">
        <f t="shared" ref="EK161" si="1482">IF(EXACT(DW161,EE161),1,0)</f>
        <v>0</v>
      </c>
      <c r="EL161" s="264">
        <f>PRODUCT(EF161:EI161)</f>
        <v>1</v>
      </c>
      <c r="EM161" s="257">
        <f t="shared" si="1243"/>
        <v>0</v>
      </c>
      <c r="EN161" s="258">
        <f t="shared" si="1244"/>
        <v>0</v>
      </c>
      <c r="EQ161" s="365" t="s">
        <v>523</v>
      </c>
      <c r="ER161" s="366" t="s">
        <v>524</v>
      </c>
      <c r="ES161" s="349"/>
      <c r="ET161" s="350"/>
      <c r="EU161" s="351"/>
      <c r="EV161" s="352"/>
      <c r="EW161" s="264">
        <f t="shared" si="1245"/>
        <v>1</v>
      </c>
      <c r="EX161" s="264">
        <f t="shared" si="1246"/>
        <v>1</v>
      </c>
      <c r="EY161" s="264">
        <f t="shared" si="1247"/>
        <v>1</v>
      </c>
      <c r="EZ161" s="264">
        <f t="shared" si="1248"/>
        <v>1</v>
      </c>
      <c r="FA161" s="180">
        <f t="shared" ref="FA161" si="1483">IF(EXACT(EM161,EU161),1,0)</f>
        <v>0</v>
      </c>
      <c r="FB161" s="180">
        <f t="shared" ref="FB161" si="1484">IF(EXACT(EN161,EV161),1,0)</f>
        <v>0</v>
      </c>
      <c r="FC161" s="264">
        <f>PRODUCT(EW161:EZ161)</f>
        <v>1</v>
      </c>
      <c r="FD161" s="257">
        <f t="shared" si="1249"/>
        <v>0</v>
      </c>
      <c r="FE161" s="258">
        <f t="shared" si="1250"/>
        <v>0</v>
      </c>
      <c r="FH161" s="365" t="s">
        <v>523</v>
      </c>
      <c r="FI161" s="366" t="s">
        <v>524</v>
      </c>
      <c r="FJ161" s="349"/>
      <c r="FK161" s="350"/>
      <c r="FL161" s="351"/>
      <c r="FM161" s="352"/>
      <c r="FN161" s="264">
        <f t="shared" si="1251"/>
        <v>1</v>
      </c>
      <c r="FO161" s="264">
        <f t="shared" si="1252"/>
        <v>1</v>
      </c>
      <c r="FP161" s="264">
        <f t="shared" si="1253"/>
        <v>1</v>
      </c>
      <c r="FQ161" s="264">
        <f t="shared" si="1254"/>
        <v>1</v>
      </c>
      <c r="FR161" s="180">
        <f t="shared" ref="FR161" si="1485">IF(EXACT(FD161,FL161),1,0)</f>
        <v>0</v>
      </c>
      <c r="FS161" s="180">
        <f t="shared" ref="FS161" si="1486">IF(EXACT(FE161,FM161),1,0)</f>
        <v>0</v>
      </c>
      <c r="FT161" s="264">
        <f>PRODUCT(FN161:FQ161)</f>
        <v>1</v>
      </c>
      <c r="FU161" s="257">
        <f t="shared" si="1255"/>
        <v>0</v>
      </c>
      <c r="FV161" s="258">
        <f t="shared" si="1256"/>
        <v>0</v>
      </c>
      <c r="FY161" s="365" t="s">
        <v>523</v>
      </c>
      <c r="FZ161" s="366" t="s">
        <v>524</v>
      </c>
      <c r="GA161" s="349"/>
      <c r="GB161" s="350"/>
      <c r="GC161" s="351"/>
      <c r="GD161" s="352"/>
      <c r="GE161" s="264">
        <f t="shared" si="1257"/>
        <v>1</v>
      </c>
      <c r="GF161" s="264">
        <f t="shared" si="1258"/>
        <v>1</v>
      </c>
      <c r="GG161" s="264">
        <f t="shared" si="1259"/>
        <v>1</v>
      </c>
      <c r="GH161" s="264">
        <f t="shared" si="1260"/>
        <v>1</v>
      </c>
      <c r="GI161" s="180">
        <f t="shared" ref="GI161" si="1487">IF(EXACT(FU161,GC161),1,0)</f>
        <v>0</v>
      </c>
      <c r="GJ161" s="180">
        <f t="shared" ref="GJ161" si="1488">IF(EXACT(FV161,GD161),1,0)</f>
        <v>0</v>
      </c>
      <c r="GK161" s="264">
        <f>PRODUCT(GE161:GH161)</f>
        <v>1</v>
      </c>
      <c r="GL161" s="257">
        <f t="shared" si="1261"/>
        <v>0</v>
      </c>
      <c r="GM161" s="258">
        <f t="shared" si="1262"/>
        <v>0</v>
      </c>
      <c r="GP161" s="365" t="s">
        <v>523</v>
      </c>
      <c r="GQ161" s="366" t="s">
        <v>524</v>
      </c>
      <c r="GR161" s="349"/>
      <c r="GS161" s="350"/>
      <c r="GT161" s="351"/>
      <c r="GU161" s="352"/>
      <c r="GV161" s="264">
        <f t="shared" si="1263"/>
        <v>1</v>
      </c>
      <c r="GW161" s="264">
        <f t="shared" si="1264"/>
        <v>1</v>
      </c>
      <c r="GX161" s="264">
        <f t="shared" si="1265"/>
        <v>1</v>
      </c>
      <c r="GY161" s="264">
        <f t="shared" si="1266"/>
        <v>1</v>
      </c>
      <c r="GZ161" s="180">
        <f t="shared" ref="GZ161" si="1489">IF(EXACT(GL161,GT161),1,0)</f>
        <v>0</v>
      </c>
      <c r="HA161" s="180">
        <f t="shared" ref="HA161" si="1490">IF(EXACT(GM161,GU161),1,0)</f>
        <v>0</v>
      </c>
      <c r="HB161" s="264">
        <f>PRODUCT(GV161:GY161)</f>
        <v>1</v>
      </c>
      <c r="HC161" s="257">
        <f t="shared" si="1267"/>
        <v>0</v>
      </c>
      <c r="HD161" s="258">
        <f t="shared" si="1268"/>
        <v>0</v>
      </c>
      <c r="HG161" s="365" t="s">
        <v>523</v>
      </c>
      <c r="HH161" s="366" t="s">
        <v>524</v>
      </c>
      <c r="HI161" s="349"/>
      <c r="HJ161" s="350"/>
      <c r="HK161" s="351"/>
      <c r="HL161" s="352"/>
      <c r="HM161" s="264">
        <f t="shared" si="1269"/>
        <v>1</v>
      </c>
      <c r="HN161" s="264">
        <f t="shared" si="1270"/>
        <v>1</v>
      </c>
      <c r="HO161" s="264">
        <f t="shared" si="1271"/>
        <v>1</v>
      </c>
      <c r="HP161" s="264">
        <f t="shared" si="1272"/>
        <v>1</v>
      </c>
      <c r="HQ161" s="180">
        <f t="shared" ref="HQ161" si="1491">IF(EXACT(HC161,HK161),1,0)</f>
        <v>0</v>
      </c>
      <c r="HR161" s="180">
        <f t="shared" ref="HR161" si="1492">IF(EXACT(HD161,HL161),1,0)</f>
        <v>0</v>
      </c>
      <c r="HS161" s="264">
        <f>PRODUCT(HM161:HP161)</f>
        <v>1</v>
      </c>
      <c r="HT161" s="257">
        <f t="shared" si="1273"/>
        <v>0</v>
      </c>
      <c r="HU161" s="258">
        <f t="shared" si="1274"/>
        <v>0</v>
      </c>
    </row>
    <row r="162" spans="3:229" ht="33.75" customHeight="1" outlineLevel="2">
      <c r="C162" s="344" t="s">
        <v>169</v>
      </c>
      <c r="D162" s="345" t="s">
        <v>525</v>
      </c>
      <c r="E162" s="346" t="s">
        <v>155</v>
      </c>
      <c r="F162" s="347">
        <v>6</v>
      </c>
      <c r="G162" s="308">
        <v>0</v>
      </c>
      <c r="H162" s="309">
        <f t="shared" si="1361"/>
        <v>0</v>
      </c>
      <c r="K162" s="344" t="s">
        <v>169</v>
      </c>
      <c r="L162" s="345" t="s">
        <v>525</v>
      </c>
      <c r="M162" s="346" t="s">
        <v>155</v>
      </c>
      <c r="N162" s="347">
        <v>6</v>
      </c>
      <c r="O162" s="308">
        <v>128900</v>
      </c>
      <c r="P162" s="310">
        <f t="shared" si="1362"/>
        <v>773400</v>
      </c>
      <c r="Q162" s="180">
        <f t="shared" si="1195"/>
        <v>1</v>
      </c>
      <c r="R162" s="180">
        <f t="shared" si="1196"/>
        <v>1</v>
      </c>
      <c r="S162" s="180">
        <f t="shared" si="1197"/>
        <v>1</v>
      </c>
      <c r="T162" s="180">
        <f t="shared" si="1197"/>
        <v>1</v>
      </c>
      <c r="U162" s="264">
        <f t="shared" si="1198"/>
        <v>1</v>
      </c>
      <c r="V162" s="264">
        <f t="shared" si="1275"/>
        <v>1</v>
      </c>
      <c r="W162" s="264">
        <f t="shared" si="1199"/>
        <v>1</v>
      </c>
      <c r="X162" s="257">
        <f t="shared" si="1200"/>
        <v>773400</v>
      </c>
      <c r="Y162" s="258">
        <f t="shared" si="1201"/>
        <v>0</v>
      </c>
      <c r="AB162" s="344" t="s">
        <v>169</v>
      </c>
      <c r="AC162" s="345" t="s">
        <v>525</v>
      </c>
      <c r="AD162" s="346" t="s">
        <v>155</v>
      </c>
      <c r="AE162" s="347">
        <v>6</v>
      </c>
      <c r="AF162" s="308">
        <v>240000</v>
      </c>
      <c r="AG162" s="309">
        <f t="shared" si="1363"/>
        <v>1440000</v>
      </c>
      <c r="AH162" s="264">
        <f t="shared" si="1202"/>
        <v>1</v>
      </c>
      <c r="AI162" s="264">
        <f t="shared" si="1203"/>
        <v>1</v>
      </c>
      <c r="AJ162" s="264">
        <f t="shared" si="1204"/>
        <v>1</v>
      </c>
      <c r="AK162" s="264">
        <f t="shared" si="1205"/>
        <v>1</v>
      </c>
      <c r="AL162" s="264">
        <f t="shared" ref="AL162:AL164" si="1493">IF(AF162&lt;=0,0,1)</f>
        <v>1</v>
      </c>
      <c r="AM162" s="264">
        <f t="shared" ref="AM162:AM165" si="1494">IF(AG162&lt;=0,0,1)</f>
        <v>1</v>
      </c>
      <c r="AN162" s="264">
        <f t="shared" si="1303"/>
        <v>1</v>
      </c>
      <c r="AO162" s="257">
        <f t="shared" si="1206"/>
        <v>1440000</v>
      </c>
      <c r="AP162" s="258">
        <f t="shared" si="1207"/>
        <v>0</v>
      </c>
      <c r="AS162" s="344" t="s">
        <v>169</v>
      </c>
      <c r="AT162" s="345" t="s">
        <v>525</v>
      </c>
      <c r="AU162" s="346" t="s">
        <v>155</v>
      </c>
      <c r="AV162" s="347">
        <v>6</v>
      </c>
      <c r="AW162" s="308">
        <v>56000</v>
      </c>
      <c r="AX162" s="309">
        <f t="shared" si="1366"/>
        <v>336000</v>
      </c>
      <c r="AY162" s="264">
        <f t="shared" si="1208"/>
        <v>1</v>
      </c>
      <c r="AZ162" s="264">
        <f t="shared" si="1209"/>
        <v>1</v>
      </c>
      <c r="BA162" s="264">
        <f t="shared" si="1210"/>
        <v>1</v>
      </c>
      <c r="BB162" s="264">
        <f t="shared" si="1211"/>
        <v>1</v>
      </c>
      <c r="BC162" s="264">
        <f t="shared" ref="BC162:BC164" si="1495">IF(AW162&lt;=0,0,1)</f>
        <v>1</v>
      </c>
      <c r="BD162" s="264">
        <f t="shared" ref="BD162:BD165" si="1496">IF(AX162&lt;=0,0,1)</f>
        <v>1</v>
      </c>
      <c r="BE162" s="264">
        <f t="shared" si="1212"/>
        <v>1</v>
      </c>
      <c r="BF162" s="257">
        <f t="shared" si="1213"/>
        <v>336000</v>
      </c>
      <c r="BG162" s="258">
        <f t="shared" si="1214"/>
        <v>0</v>
      </c>
      <c r="BJ162" s="344" t="s">
        <v>169</v>
      </c>
      <c r="BK162" s="345" t="s">
        <v>525</v>
      </c>
      <c r="BL162" s="346" t="s">
        <v>155</v>
      </c>
      <c r="BM162" s="347">
        <v>6</v>
      </c>
      <c r="BN162" s="308">
        <v>127415</v>
      </c>
      <c r="BO162" s="309">
        <f t="shared" si="1369"/>
        <v>764490</v>
      </c>
      <c r="BP162" s="264">
        <f t="shared" si="1215"/>
        <v>1</v>
      </c>
      <c r="BQ162" s="264">
        <f t="shared" si="1216"/>
        <v>1</v>
      </c>
      <c r="BR162" s="264">
        <f t="shared" si="1217"/>
        <v>1</v>
      </c>
      <c r="BS162" s="264">
        <f t="shared" si="1218"/>
        <v>1</v>
      </c>
      <c r="BT162" s="264">
        <f t="shared" ref="BT162:BT164" si="1497">IF(BN162&lt;=0,0,1)</f>
        <v>1</v>
      </c>
      <c r="BU162" s="264">
        <f t="shared" ref="BU162:BU165" si="1498">IF(BO162&lt;=0,0,1)</f>
        <v>1</v>
      </c>
      <c r="BV162" s="264">
        <f t="shared" ref="BV162:BV164" si="1499">PRODUCT(BP162:BU162)</f>
        <v>1</v>
      </c>
      <c r="BW162" s="257">
        <f t="shared" si="1219"/>
        <v>764490</v>
      </c>
      <c r="BX162" s="258">
        <f t="shared" si="1220"/>
        <v>0</v>
      </c>
      <c r="CA162" s="344" t="s">
        <v>169</v>
      </c>
      <c r="CB162" s="345" t="s">
        <v>525</v>
      </c>
      <c r="CC162" s="346" t="s">
        <v>155</v>
      </c>
      <c r="CD162" s="347">
        <v>6</v>
      </c>
      <c r="CE162" s="308">
        <v>544310</v>
      </c>
      <c r="CF162" s="309">
        <f t="shared" si="1373"/>
        <v>3265860</v>
      </c>
      <c r="CG162" s="264">
        <f t="shared" si="1221"/>
        <v>1</v>
      </c>
      <c r="CH162" s="264">
        <f t="shared" si="1222"/>
        <v>1</v>
      </c>
      <c r="CI162" s="264">
        <f t="shared" si="1223"/>
        <v>1</v>
      </c>
      <c r="CJ162" s="264">
        <f t="shared" si="1224"/>
        <v>1</v>
      </c>
      <c r="CK162" s="264">
        <f t="shared" ref="CK162:CK164" si="1500">IF(CE162&lt;=0,0,1)</f>
        <v>1</v>
      </c>
      <c r="CL162" s="264">
        <f t="shared" ref="CL162:CL165" si="1501">IF(CF162&lt;=0,0,1)</f>
        <v>1</v>
      </c>
      <c r="CM162" s="264">
        <f t="shared" ref="CM162:CM164" si="1502">PRODUCT(CG162:CL162)</f>
        <v>1</v>
      </c>
      <c r="CN162" s="257">
        <f t="shared" si="1225"/>
        <v>3265860</v>
      </c>
      <c r="CO162" s="258">
        <f t="shared" si="1226"/>
        <v>0</v>
      </c>
      <c r="CR162" s="344" t="s">
        <v>169</v>
      </c>
      <c r="CS162" s="345" t="s">
        <v>525</v>
      </c>
      <c r="CT162" s="346" t="s">
        <v>155</v>
      </c>
      <c r="CU162" s="347">
        <v>6</v>
      </c>
      <c r="CV162" s="308">
        <v>78000</v>
      </c>
      <c r="CW162" s="309">
        <f t="shared" si="1377"/>
        <v>468000</v>
      </c>
      <c r="CX162" s="264">
        <f t="shared" si="1227"/>
        <v>1</v>
      </c>
      <c r="CY162" s="264">
        <f t="shared" si="1228"/>
        <v>1</v>
      </c>
      <c r="CZ162" s="264">
        <f t="shared" si="1229"/>
        <v>1</v>
      </c>
      <c r="DA162" s="264">
        <f t="shared" si="1230"/>
        <v>1</v>
      </c>
      <c r="DB162" s="264">
        <f t="shared" ref="DB162:DB164" si="1503">IF(CV162&lt;=0,0,1)</f>
        <v>1</v>
      </c>
      <c r="DC162" s="264">
        <f t="shared" ref="DC162:DC165" si="1504">IF(CW162&lt;=0,0,1)</f>
        <v>1</v>
      </c>
      <c r="DD162" s="264">
        <f t="shared" ref="DD162:DD164" si="1505">PRODUCT(CX162:DC162)</f>
        <v>1</v>
      </c>
      <c r="DE162" s="257">
        <f t="shared" si="1231"/>
        <v>468000</v>
      </c>
      <c r="DF162" s="258">
        <f t="shared" si="1232"/>
        <v>0</v>
      </c>
      <c r="DI162" s="344" t="s">
        <v>169</v>
      </c>
      <c r="DJ162" s="345" t="s">
        <v>525</v>
      </c>
      <c r="DK162" s="346" t="s">
        <v>155</v>
      </c>
      <c r="DL162" s="347">
        <v>6</v>
      </c>
      <c r="DM162" s="313">
        <v>320000</v>
      </c>
      <c r="DN162" s="309">
        <f t="shared" si="1381"/>
        <v>1920000</v>
      </c>
      <c r="DO162" s="264">
        <f t="shared" si="1233"/>
        <v>1</v>
      </c>
      <c r="DP162" s="264">
        <f t="shared" si="1234"/>
        <v>1</v>
      </c>
      <c r="DQ162" s="264">
        <f t="shared" si="1235"/>
        <v>1</v>
      </c>
      <c r="DR162" s="264">
        <f t="shared" si="1236"/>
        <v>1</v>
      </c>
      <c r="DS162" s="264">
        <f t="shared" ref="DS162:DS164" si="1506">IF(DM162&lt;=0,0,1)</f>
        <v>1</v>
      </c>
      <c r="DT162" s="264">
        <f t="shared" ref="DT162:DT165" si="1507">IF(DN162&lt;=0,0,1)</f>
        <v>1</v>
      </c>
      <c r="DU162" s="264">
        <f t="shared" ref="DU162:DU164" si="1508">PRODUCT(DO162:DT162)</f>
        <v>1</v>
      </c>
      <c r="DV162" s="257">
        <f t="shared" si="1237"/>
        <v>1920000</v>
      </c>
      <c r="DW162" s="258">
        <f t="shared" si="1238"/>
        <v>0</v>
      </c>
      <c r="DZ162" s="344" t="s">
        <v>169</v>
      </c>
      <c r="EA162" s="345" t="s">
        <v>525</v>
      </c>
      <c r="EB162" s="346" t="s">
        <v>155</v>
      </c>
      <c r="EC162" s="347">
        <v>6</v>
      </c>
      <c r="ED162" s="308">
        <v>70000</v>
      </c>
      <c r="EE162" s="309">
        <f t="shared" si="1385"/>
        <v>420000</v>
      </c>
      <c r="EF162" s="264">
        <f t="shared" si="1239"/>
        <v>1</v>
      </c>
      <c r="EG162" s="264">
        <f t="shared" si="1240"/>
        <v>1</v>
      </c>
      <c r="EH162" s="264">
        <f t="shared" si="1241"/>
        <v>1</v>
      </c>
      <c r="EI162" s="264">
        <f t="shared" si="1242"/>
        <v>1</v>
      </c>
      <c r="EJ162" s="264">
        <f t="shared" ref="EJ162:EJ164" si="1509">IF(ED162&lt;=0,0,1)</f>
        <v>1</v>
      </c>
      <c r="EK162" s="264">
        <f t="shared" ref="EK162:EK165" si="1510">IF(EE162&lt;=0,0,1)</f>
        <v>1</v>
      </c>
      <c r="EL162" s="264">
        <f t="shared" ref="EL162:EL164" si="1511">PRODUCT(EF162:EK162)</f>
        <v>1</v>
      </c>
      <c r="EM162" s="257">
        <f t="shared" si="1243"/>
        <v>420000</v>
      </c>
      <c r="EN162" s="258">
        <f t="shared" si="1244"/>
        <v>0</v>
      </c>
      <c r="EQ162" s="344" t="s">
        <v>169</v>
      </c>
      <c r="ER162" s="345" t="s">
        <v>525</v>
      </c>
      <c r="ES162" s="346" t="s">
        <v>155</v>
      </c>
      <c r="ET162" s="347">
        <v>6</v>
      </c>
      <c r="EU162" s="308">
        <v>265000</v>
      </c>
      <c r="EV162" s="309">
        <f t="shared" si="1389"/>
        <v>1590000</v>
      </c>
      <c r="EW162" s="264">
        <f t="shared" si="1245"/>
        <v>1</v>
      </c>
      <c r="EX162" s="264">
        <f t="shared" si="1246"/>
        <v>1</v>
      </c>
      <c r="EY162" s="264">
        <f t="shared" si="1247"/>
        <v>1</v>
      </c>
      <c r="EZ162" s="264">
        <f t="shared" si="1248"/>
        <v>1</v>
      </c>
      <c r="FA162" s="264">
        <f t="shared" ref="FA162:FA164" si="1512">IF(EU162&lt;=0,0,1)</f>
        <v>1</v>
      </c>
      <c r="FB162" s="264">
        <f t="shared" ref="FB162:FB165" si="1513">IF(EV162&lt;=0,0,1)</f>
        <v>1</v>
      </c>
      <c r="FC162" s="264">
        <f t="shared" ref="FC162:FC164" si="1514">PRODUCT(EW162:FB162)</f>
        <v>1</v>
      </c>
      <c r="FD162" s="257">
        <f t="shared" si="1249"/>
        <v>1590000</v>
      </c>
      <c r="FE162" s="258">
        <f t="shared" si="1250"/>
        <v>0</v>
      </c>
      <c r="FH162" s="344" t="s">
        <v>169</v>
      </c>
      <c r="FI162" s="345" t="s">
        <v>525</v>
      </c>
      <c r="FJ162" s="346" t="s">
        <v>155</v>
      </c>
      <c r="FK162" s="347">
        <v>6</v>
      </c>
      <c r="FL162" s="308">
        <v>270000</v>
      </c>
      <c r="FM162" s="309">
        <f t="shared" si="1393"/>
        <v>1620000</v>
      </c>
      <c r="FN162" s="264">
        <f t="shared" si="1251"/>
        <v>1</v>
      </c>
      <c r="FO162" s="264">
        <f t="shared" si="1252"/>
        <v>1</v>
      </c>
      <c r="FP162" s="264">
        <f t="shared" si="1253"/>
        <v>1</v>
      </c>
      <c r="FQ162" s="264">
        <f t="shared" si="1254"/>
        <v>1</v>
      </c>
      <c r="FR162" s="264">
        <f t="shared" ref="FR162:FR164" si="1515">IF(FL162&lt;=0,0,1)</f>
        <v>1</v>
      </c>
      <c r="FS162" s="264">
        <f t="shared" ref="FS162:FS165" si="1516">IF(FM162&lt;=0,0,1)</f>
        <v>1</v>
      </c>
      <c r="FT162" s="264">
        <f t="shared" ref="FT162:FT164" si="1517">PRODUCT(FN162:FS162)</f>
        <v>1</v>
      </c>
      <c r="FU162" s="257">
        <f t="shared" si="1255"/>
        <v>1620000</v>
      </c>
      <c r="FV162" s="258">
        <f t="shared" si="1256"/>
        <v>0</v>
      </c>
      <c r="FY162" s="344" t="s">
        <v>169</v>
      </c>
      <c r="FZ162" s="345" t="s">
        <v>525</v>
      </c>
      <c r="GA162" s="346" t="s">
        <v>155</v>
      </c>
      <c r="GB162" s="347">
        <v>6</v>
      </c>
      <c r="GC162" s="308">
        <v>80000</v>
      </c>
      <c r="GD162" s="309">
        <f t="shared" si="1397"/>
        <v>480000</v>
      </c>
      <c r="GE162" s="264">
        <f t="shared" si="1257"/>
        <v>1</v>
      </c>
      <c r="GF162" s="264">
        <f t="shared" si="1258"/>
        <v>1</v>
      </c>
      <c r="GG162" s="264">
        <f t="shared" si="1259"/>
        <v>1</v>
      </c>
      <c r="GH162" s="264">
        <f t="shared" si="1260"/>
        <v>1</v>
      </c>
      <c r="GI162" s="264">
        <f t="shared" ref="GI162:GI164" si="1518">IF(GC162&lt;=0,0,1)</f>
        <v>1</v>
      </c>
      <c r="GJ162" s="264">
        <f t="shared" ref="GJ162:GJ165" si="1519">IF(GD162&lt;=0,0,1)</f>
        <v>1</v>
      </c>
      <c r="GK162" s="264">
        <f t="shared" ref="GK162:GK164" si="1520">PRODUCT(GE162:GJ162)</f>
        <v>1</v>
      </c>
      <c r="GL162" s="257">
        <f t="shared" si="1261"/>
        <v>480000</v>
      </c>
      <c r="GM162" s="258">
        <f t="shared" si="1262"/>
        <v>0</v>
      </c>
      <c r="GP162" s="344" t="s">
        <v>169</v>
      </c>
      <c r="GQ162" s="345" t="s">
        <v>525</v>
      </c>
      <c r="GR162" s="346" t="s">
        <v>155</v>
      </c>
      <c r="GS162" s="347">
        <v>6</v>
      </c>
      <c r="GT162" s="308">
        <v>265000</v>
      </c>
      <c r="GU162" s="309">
        <f t="shared" si="1401"/>
        <v>1590000</v>
      </c>
      <c r="GV162" s="264">
        <f t="shared" si="1263"/>
        <v>1</v>
      </c>
      <c r="GW162" s="264">
        <f t="shared" si="1264"/>
        <v>1</v>
      </c>
      <c r="GX162" s="264">
        <f t="shared" si="1265"/>
        <v>1</v>
      </c>
      <c r="GY162" s="264">
        <f t="shared" si="1266"/>
        <v>1</v>
      </c>
      <c r="GZ162" s="264">
        <f t="shared" ref="GZ162:GZ164" si="1521">IF(GT162&lt;=0,0,1)</f>
        <v>1</v>
      </c>
      <c r="HA162" s="264">
        <f t="shared" ref="HA162:HA165" si="1522">IF(GU162&lt;=0,0,1)</f>
        <v>1</v>
      </c>
      <c r="HB162" s="264">
        <f t="shared" ref="HB162:HB164" si="1523">PRODUCT(GV162:HA162)</f>
        <v>1</v>
      </c>
      <c r="HC162" s="257">
        <f t="shared" si="1267"/>
        <v>1590000</v>
      </c>
      <c r="HD162" s="258">
        <f t="shared" si="1268"/>
        <v>0</v>
      </c>
      <c r="HG162" s="344" t="s">
        <v>169</v>
      </c>
      <c r="HH162" s="345" t="s">
        <v>525</v>
      </c>
      <c r="HI162" s="346" t="s">
        <v>155</v>
      </c>
      <c r="HJ162" s="347">
        <v>6</v>
      </c>
      <c r="HK162" s="308">
        <v>51200</v>
      </c>
      <c r="HL162" s="309">
        <f t="shared" si="1405"/>
        <v>307200</v>
      </c>
      <c r="HM162" s="264">
        <f t="shared" si="1269"/>
        <v>1</v>
      </c>
      <c r="HN162" s="264">
        <f t="shared" si="1270"/>
        <v>1</v>
      </c>
      <c r="HO162" s="264">
        <f t="shared" si="1271"/>
        <v>1</v>
      </c>
      <c r="HP162" s="264">
        <f t="shared" si="1272"/>
        <v>1</v>
      </c>
      <c r="HQ162" s="264">
        <f t="shared" ref="HQ162:HQ164" si="1524">IF(HK162&lt;=0,0,1)</f>
        <v>1</v>
      </c>
      <c r="HR162" s="264">
        <f t="shared" ref="HR162:HR165" si="1525">IF(HL162&lt;=0,0,1)</f>
        <v>1</v>
      </c>
      <c r="HS162" s="264">
        <f t="shared" ref="HS162:HS164" si="1526">PRODUCT(HM162:HR162)</f>
        <v>1</v>
      </c>
      <c r="HT162" s="257">
        <f t="shared" si="1273"/>
        <v>307200</v>
      </c>
      <c r="HU162" s="258">
        <f t="shared" si="1274"/>
        <v>0</v>
      </c>
    </row>
    <row r="163" spans="3:229" ht="57" customHeight="1" outlineLevel="2">
      <c r="C163" s="344" t="s">
        <v>526</v>
      </c>
      <c r="D163" s="345" t="s">
        <v>527</v>
      </c>
      <c r="E163" s="346" t="s">
        <v>155</v>
      </c>
      <c r="F163" s="347">
        <v>2</v>
      </c>
      <c r="G163" s="308">
        <v>0</v>
      </c>
      <c r="H163" s="309">
        <f t="shared" si="1361"/>
        <v>0</v>
      </c>
      <c r="K163" s="344" t="s">
        <v>526</v>
      </c>
      <c r="L163" s="345" t="s">
        <v>527</v>
      </c>
      <c r="M163" s="346" t="s">
        <v>155</v>
      </c>
      <c r="N163" s="347">
        <v>2</v>
      </c>
      <c r="O163" s="308">
        <v>925100</v>
      </c>
      <c r="P163" s="310">
        <f t="shared" si="1362"/>
        <v>1850200</v>
      </c>
      <c r="Q163" s="180">
        <f t="shared" si="1195"/>
        <v>1</v>
      </c>
      <c r="R163" s="180">
        <f t="shared" si="1196"/>
        <v>1</v>
      </c>
      <c r="S163" s="180">
        <f t="shared" si="1197"/>
        <v>1</v>
      </c>
      <c r="T163" s="180">
        <f t="shared" si="1197"/>
        <v>1</v>
      </c>
      <c r="U163" s="264">
        <f t="shared" si="1198"/>
        <v>1</v>
      </c>
      <c r="V163" s="264">
        <f t="shared" si="1275"/>
        <v>1</v>
      </c>
      <c r="W163" s="264">
        <f t="shared" si="1199"/>
        <v>1</v>
      </c>
      <c r="X163" s="257">
        <f t="shared" si="1200"/>
        <v>1850200</v>
      </c>
      <c r="Y163" s="258">
        <f t="shared" si="1201"/>
        <v>0</v>
      </c>
      <c r="AB163" s="344" t="s">
        <v>526</v>
      </c>
      <c r="AC163" s="345" t="s">
        <v>527</v>
      </c>
      <c r="AD163" s="346" t="s">
        <v>155</v>
      </c>
      <c r="AE163" s="347">
        <v>2</v>
      </c>
      <c r="AF163" s="308">
        <v>350000</v>
      </c>
      <c r="AG163" s="309">
        <f t="shared" si="1363"/>
        <v>700000</v>
      </c>
      <c r="AH163" s="264">
        <f t="shared" si="1202"/>
        <v>1</v>
      </c>
      <c r="AI163" s="264">
        <f t="shared" si="1203"/>
        <v>1</v>
      </c>
      <c r="AJ163" s="264">
        <f t="shared" si="1204"/>
        <v>1</v>
      </c>
      <c r="AK163" s="264">
        <f t="shared" si="1205"/>
        <v>1</v>
      </c>
      <c r="AL163" s="264">
        <f t="shared" si="1493"/>
        <v>1</v>
      </c>
      <c r="AM163" s="264">
        <f t="shared" si="1494"/>
        <v>1</v>
      </c>
      <c r="AN163" s="264">
        <f t="shared" si="1303"/>
        <v>1</v>
      </c>
      <c r="AO163" s="257">
        <f t="shared" si="1206"/>
        <v>700000</v>
      </c>
      <c r="AP163" s="258">
        <f t="shared" si="1207"/>
        <v>0</v>
      </c>
      <c r="AS163" s="344" t="s">
        <v>526</v>
      </c>
      <c r="AT163" s="345" t="s">
        <v>527</v>
      </c>
      <c r="AU163" s="346" t="s">
        <v>155</v>
      </c>
      <c r="AV163" s="347">
        <v>2</v>
      </c>
      <c r="AW163" s="308">
        <v>870000</v>
      </c>
      <c r="AX163" s="309">
        <f t="shared" si="1366"/>
        <v>1740000</v>
      </c>
      <c r="AY163" s="264">
        <f t="shared" si="1208"/>
        <v>1</v>
      </c>
      <c r="AZ163" s="264">
        <f t="shared" si="1209"/>
        <v>1</v>
      </c>
      <c r="BA163" s="264">
        <f t="shared" si="1210"/>
        <v>1</v>
      </c>
      <c r="BB163" s="264">
        <f t="shared" si="1211"/>
        <v>1</v>
      </c>
      <c r="BC163" s="264">
        <f t="shared" si="1495"/>
        <v>1</v>
      </c>
      <c r="BD163" s="264">
        <f t="shared" si="1496"/>
        <v>1</v>
      </c>
      <c r="BE163" s="264">
        <f t="shared" si="1212"/>
        <v>1</v>
      </c>
      <c r="BF163" s="257">
        <f t="shared" si="1213"/>
        <v>1740000</v>
      </c>
      <c r="BG163" s="258">
        <f t="shared" si="1214"/>
        <v>0</v>
      </c>
      <c r="BJ163" s="344" t="s">
        <v>526</v>
      </c>
      <c r="BK163" s="345" t="s">
        <v>527</v>
      </c>
      <c r="BL163" s="346" t="s">
        <v>155</v>
      </c>
      <c r="BM163" s="347">
        <v>2</v>
      </c>
      <c r="BN163" s="308">
        <v>923106</v>
      </c>
      <c r="BO163" s="309">
        <f t="shared" si="1369"/>
        <v>1846212</v>
      </c>
      <c r="BP163" s="264">
        <f t="shared" si="1215"/>
        <v>1</v>
      </c>
      <c r="BQ163" s="264">
        <f t="shared" si="1216"/>
        <v>1</v>
      </c>
      <c r="BR163" s="264">
        <f t="shared" si="1217"/>
        <v>1</v>
      </c>
      <c r="BS163" s="264">
        <f t="shared" si="1218"/>
        <v>1</v>
      </c>
      <c r="BT163" s="264">
        <f t="shared" si="1497"/>
        <v>1</v>
      </c>
      <c r="BU163" s="264">
        <f t="shared" si="1498"/>
        <v>1</v>
      </c>
      <c r="BV163" s="264">
        <f t="shared" si="1499"/>
        <v>1</v>
      </c>
      <c r="BW163" s="257">
        <f t="shared" si="1219"/>
        <v>1846212</v>
      </c>
      <c r="BX163" s="258">
        <f t="shared" si="1220"/>
        <v>0</v>
      </c>
      <c r="CA163" s="344" t="s">
        <v>526</v>
      </c>
      <c r="CB163" s="345" t="s">
        <v>527</v>
      </c>
      <c r="CC163" s="346" t="s">
        <v>155</v>
      </c>
      <c r="CD163" s="347">
        <v>2</v>
      </c>
      <c r="CE163" s="308">
        <v>439240</v>
      </c>
      <c r="CF163" s="309">
        <f t="shared" si="1373"/>
        <v>878480</v>
      </c>
      <c r="CG163" s="264">
        <f t="shared" si="1221"/>
        <v>1</v>
      </c>
      <c r="CH163" s="264">
        <f t="shared" si="1222"/>
        <v>1</v>
      </c>
      <c r="CI163" s="264">
        <f t="shared" si="1223"/>
        <v>1</v>
      </c>
      <c r="CJ163" s="264">
        <f t="shared" si="1224"/>
        <v>1</v>
      </c>
      <c r="CK163" s="264">
        <f t="shared" si="1500"/>
        <v>1</v>
      </c>
      <c r="CL163" s="264">
        <f t="shared" si="1501"/>
        <v>1</v>
      </c>
      <c r="CM163" s="264">
        <f t="shared" si="1502"/>
        <v>1</v>
      </c>
      <c r="CN163" s="257">
        <f t="shared" si="1225"/>
        <v>878480</v>
      </c>
      <c r="CO163" s="258">
        <f t="shared" si="1226"/>
        <v>0</v>
      </c>
      <c r="CR163" s="344" t="s">
        <v>526</v>
      </c>
      <c r="CS163" s="345" t="s">
        <v>527</v>
      </c>
      <c r="CT163" s="346" t="s">
        <v>155</v>
      </c>
      <c r="CU163" s="347">
        <v>2</v>
      </c>
      <c r="CV163" s="308">
        <v>2750000</v>
      </c>
      <c r="CW163" s="309">
        <f t="shared" si="1377"/>
        <v>5500000</v>
      </c>
      <c r="CX163" s="264">
        <f t="shared" si="1227"/>
        <v>1</v>
      </c>
      <c r="CY163" s="264">
        <f t="shared" si="1228"/>
        <v>1</v>
      </c>
      <c r="CZ163" s="264">
        <f t="shared" si="1229"/>
        <v>1</v>
      </c>
      <c r="DA163" s="264">
        <f t="shared" si="1230"/>
        <v>1</v>
      </c>
      <c r="DB163" s="264">
        <f t="shared" si="1503"/>
        <v>1</v>
      </c>
      <c r="DC163" s="264">
        <f t="shared" si="1504"/>
        <v>1</v>
      </c>
      <c r="DD163" s="264">
        <f t="shared" si="1505"/>
        <v>1</v>
      </c>
      <c r="DE163" s="257">
        <f t="shared" si="1231"/>
        <v>5500000</v>
      </c>
      <c r="DF163" s="258">
        <f t="shared" si="1232"/>
        <v>0</v>
      </c>
      <c r="DI163" s="344" t="s">
        <v>526</v>
      </c>
      <c r="DJ163" s="345" t="s">
        <v>527</v>
      </c>
      <c r="DK163" s="346" t="s">
        <v>155</v>
      </c>
      <c r="DL163" s="347">
        <v>2</v>
      </c>
      <c r="DM163" s="313">
        <v>1650000</v>
      </c>
      <c r="DN163" s="309">
        <f t="shared" si="1381"/>
        <v>3300000</v>
      </c>
      <c r="DO163" s="264">
        <f t="shared" si="1233"/>
        <v>1</v>
      </c>
      <c r="DP163" s="264">
        <f t="shared" si="1234"/>
        <v>1</v>
      </c>
      <c r="DQ163" s="264">
        <f t="shared" si="1235"/>
        <v>1</v>
      </c>
      <c r="DR163" s="264">
        <f t="shared" si="1236"/>
        <v>1</v>
      </c>
      <c r="DS163" s="264">
        <f t="shared" si="1506"/>
        <v>1</v>
      </c>
      <c r="DT163" s="264">
        <f t="shared" si="1507"/>
        <v>1</v>
      </c>
      <c r="DU163" s="264">
        <f t="shared" si="1508"/>
        <v>1</v>
      </c>
      <c r="DV163" s="257">
        <f t="shared" si="1237"/>
        <v>3300000</v>
      </c>
      <c r="DW163" s="258">
        <f t="shared" si="1238"/>
        <v>0</v>
      </c>
      <c r="DZ163" s="344" t="s">
        <v>526</v>
      </c>
      <c r="EA163" s="345" t="s">
        <v>527</v>
      </c>
      <c r="EB163" s="346" t="s">
        <v>155</v>
      </c>
      <c r="EC163" s="347">
        <v>2</v>
      </c>
      <c r="ED163" s="308">
        <v>300000</v>
      </c>
      <c r="EE163" s="309">
        <f t="shared" si="1385"/>
        <v>600000</v>
      </c>
      <c r="EF163" s="264">
        <f t="shared" si="1239"/>
        <v>1</v>
      </c>
      <c r="EG163" s="264">
        <f t="shared" si="1240"/>
        <v>1</v>
      </c>
      <c r="EH163" s="264">
        <f t="shared" si="1241"/>
        <v>1</v>
      </c>
      <c r="EI163" s="264">
        <f t="shared" si="1242"/>
        <v>1</v>
      </c>
      <c r="EJ163" s="264">
        <f t="shared" si="1509"/>
        <v>1</v>
      </c>
      <c r="EK163" s="264">
        <f t="shared" si="1510"/>
        <v>1</v>
      </c>
      <c r="EL163" s="264">
        <f t="shared" si="1511"/>
        <v>1</v>
      </c>
      <c r="EM163" s="257">
        <f t="shared" si="1243"/>
        <v>600000</v>
      </c>
      <c r="EN163" s="258">
        <f t="shared" si="1244"/>
        <v>0</v>
      </c>
      <c r="EQ163" s="344" t="s">
        <v>526</v>
      </c>
      <c r="ER163" s="345" t="s">
        <v>527</v>
      </c>
      <c r="ES163" s="346" t="s">
        <v>155</v>
      </c>
      <c r="ET163" s="347">
        <v>2</v>
      </c>
      <c r="EU163" s="308">
        <v>1680000</v>
      </c>
      <c r="EV163" s="309">
        <f t="shared" si="1389"/>
        <v>3360000</v>
      </c>
      <c r="EW163" s="264">
        <f t="shared" si="1245"/>
        <v>1</v>
      </c>
      <c r="EX163" s="264">
        <f t="shared" si="1246"/>
        <v>1</v>
      </c>
      <c r="EY163" s="264">
        <f t="shared" si="1247"/>
        <v>1</v>
      </c>
      <c r="EZ163" s="264">
        <f t="shared" si="1248"/>
        <v>1</v>
      </c>
      <c r="FA163" s="264">
        <f t="shared" si="1512"/>
        <v>1</v>
      </c>
      <c r="FB163" s="264">
        <f t="shared" si="1513"/>
        <v>1</v>
      </c>
      <c r="FC163" s="264">
        <f t="shared" si="1514"/>
        <v>1</v>
      </c>
      <c r="FD163" s="257">
        <f t="shared" si="1249"/>
        <v>3360000</v>
      </c>
      <c r="FE163" s="258">
        <f t="shared" si="1250"/>
        <v>0</v>
      </c>
      <c r="FH163" s="344" t="s">
        <v>526</v>
      </c>
      <c r="FI163" s="345" t="s">
        <v>527</v>
      </c>
      <c r="FJ163" s="346" t="s">
        <v>155</v>
      </c>
      <c r="FK163" s="347">
        <v>2</v>
      </c>
      <c r="FL163" s="308">
        <v>1700000</v>
      </c>
      <c r="FM163" s="309">
        <f t="shared" si="1393"/>
        <v>3400000</v>
      </c>
      <c r="FN163" s="264">
        <f t="shared" si="1251"/>
        <v>1</v>
      </c>
      <c r="FO163" s="264">
        <f t="shared" si="1252"/>
        <v>1</v>
      </c>
      <c r="FP163" s="264">
        <f t="shared" si="1253"/>
        <v>1</v>
      </c>
      <c r="FQ163" s="264">
        <f t="shared" si="1254"/>
        <v>1</v>
      </c>
      <c r="FR163" s="264">
        <f t="shared" si="1515"/>
        <v>1</v>
      </c>
      <c r="FS163" s="264">
        <f t="shared" si="1516"/>
        <v>1</v>
      </c>
      <c r="FT163" s="264">
        <f t="shared" si="1517"/>
        <v>1</v>
      </c>
      <c r="FU163" s="257">
        <f t="shared" si="1255"/>
        <v>3400000</v>
      </c>
      <c r="FV163" s="258">
        <f t="shared" si="1256"/>
        <v>0</v>
      </c>
      <c r="FY163" s="344" t="s">
        <v>526</v>
      </c>
      <c r="FZ163" s="345" t="s">
        <v>527</v>
      </c>
      <c r="GA163" s="346" t="s">
        <v>155</v>
      </c>
      <c r="GB163" s="347">
        <v>2</v>
      </c>
      <c r="GC163" s="308">
        <v>120000</v>
      </c>
      <c r="GD163" s="309">
        <f t="shared" si="1397"/>
        <v>240000</v>
      </c>
      <c r="GE163" s="264">
        <f t="shared" si="1257"/>
        <v>1</v>
      </c>
      <c r="GF163" s="264">
        <f t="shared" si="1258"/>
        <v>1</v>
      </c>
      <c r="GG163" s="264">
        <f t="shared" si="1259"/>
        <v>1</v>
      </c>
      <c r="GH163" s="264">
        <f t="shared" si="1260"/>
        <v>1</v>
      </c>
      <c r="GI163" s="264">
        <f t="shared" si="1518"/>
        <v>1</v>
      </c>
      <c r="GJ163" s="264">
        <f t="shared" si="1519"/>
        <v>1</v>
      </c>
      <c r="GK163" s="264">
        <f t="shared" si="1520"/>
        <v>1</v>
      </c>
      <c r="GL163" s="257">
        <f t="shared" si="1261"/>
        <v>240000</v>
      </c>
      <c r="GM163" s="258">
        <f t="shared" si="1262"/>
        <v>0</v>
      </c>
      <c r="GP163" s="344" t="s">
        <v>526</v>
      </c>
      <c r="GQ163" s="345" t="s">
        <v>527</v>
      </c>
      <c r="GR163" s="346" t="s">
        <v>155</v>
      </c>
      <c r="GS163" s="347">
        <v>2</v>
      </c>
      <c r="GT163" s="308">
        <v>1650000</v>
      </c>
      <c r="GU163" s="309">
        <f t="shared" si="1401"/>
        <v>3300000</v>
      </c>
      <c r="GV163" s="264">
        <f t="shared" si="1263"/>
        <v>1</v>
      </c>
      <c r="GW163" s="264">
        <f t="shared" si="1264"/>
        <v>1</v>
      </c>
      <c r="GX163" s="264">
        <f t="shared" si="1265"/>
        <v>1</v>
      </c>
      <c r="GY163" s="264">
        <f t="shared" si="1266"/>
        <v>1</v>
      </c>
      <c r="GZ163" s="264">
        <f t="shared" si="1521"/>
        <v>1</v>
      </c>
      <c r="HA163" s="264">
        <f t="shared" si="1522"/>
        <v>1</v>
      </c>
      <c r="HB163" s="264">
        <f t="shared" si="1523"/>
        <v>1</v>
      </c>
      <c r="HC163" s="257">
        <f t="shared" si="1267"/>
        <v>3300000</v>
      </c>
      <c r="HD163" s="258">
        <f t="shared" si="1268"/>
        <v>0</v>
      </c>
      <c r="HG163" s="344" t="s">
        <v>526</v>
      </c>
      <c r="HH163" s="345" t="s">
        <v>527</v>
      </c>
      <c r="HI163" s="346" t="s">
        <v>155</v>
      </c>
      <c r="HJ163" s="347">
        <v>2</v>
      </c>
      <c r="HK163" s="308">
        <v>1652000</v>
      </c>
      <c r="HL163" s="309">
        <f t="shared" si="1405"/>
        <v>3304000</v>
      </c>
      <c r="HM163" s="264">
        <f t="shared" si="1269"/>
        <v>1</v>
      </c>
      <c r="HN163" s="264">
        <f t="shared" si="1270"/>
        <v>1</v>
      </c>
      <c r="HO163" s="264">
        <f t="shared" si="1271"/>
        <v>1</v>
      </c>
      <c r="HP163" s="264">
        <f t="shared" si="1272"/>
        <v>1</v>
      </c>
      <c r="HQ163" s="264">
        <f t="shared" si="1524"/>
        <v>1</v>
      </c>
      <c r="HR163" s="264">
        <f t="shared" si="1525"/>
        <v>1</v>
      </c>
      <c r="HS163" s="264">
        <f t="shared" si="1526"/>
        <v>1</v>
      </c>
      <c r="HT163" s="257">
        <f t="shared" si="1273"/>
        <v>3304000</v>
      </c>
      <c r="HU163" s="258">
        <f t="shared" si="1274"/>
        <v>0</v>
      </c>
    </row>
    <row r="164" spans="3:229" ht="37.5" customHeight="1" outlineLevel="2" thickBot="1">
      <c r="C164" s="344" t="s">
        <v>528</v>
      </c>
      <c r="D164" s="345" t="s">
        <v>529</v>
      </c>
      <c r="E164" s="346" t="s">
        <v>155</v>
      </c>
      <c r="F164" s="347">
        <v>4</v>
      </c>
      <c r="G164" s="308">
        <v>0</v>
      </c>
      <c r="H164" s="309">
        <f t="shared" si="1361"/>
        <v>0</v>
      </c>
      <c r="K164" s="344" t="s">
        <v>528</v>
      </c>
      <c r="L164" s="345" t="s">
        <v>529</v>
      </c>
      <c r="M164" s="346" t="s">
        <v>155</v>
      </c>
      <c r="N164" s="347">
        <v>4</v>
      </c>
      <c r="O164" s="308">
        <v>634500</v>
      </c>
      <c r="P164" s="310">
        <f t="shared" si="1362"/>
        <v>2538000</v>
      </c>
      <c r="Q164" s="180">
        <f t="shared" si="1195"/>
        <v>1</v>
      </c>
      <c r="R164" s="180">
        <f t="shared" si="1196"/>
        <v>1</v>
      </c>
      <c r="S164" s="180">
        <f t="shared" si="1197"/>
        <v>1</v>
      </c>
      <c r="T164" s="180">
        <f t="shared" si="1197"/>
        <v>1</v>
      </c>
      <c r="U164" s="264">
        <f t="shared" si="1198"/>
        <v>1</v>
      </c>
      <c r="V164" s="264">
        <f t="shared" si="1275"/>
        <v>1</v>
      </c>
      <c r="W164" s="264">
        <f t="shared" si="1199"/>
        <v>1</v>
      </c>
      <c r="X164" s="257">
        <f t="shared" si="1200"/>
        <v>2538000</v>
      </c>
      <c r="Y164" s="258">
        <f t="shared" si="1201"/>
        <v>0</v>
      </c>
      <c r="AB164" s="344" t="s">
        <v>528</v>
      </c>
      <c r="AC164" s="345" t="s">
        <v>529</v>
      </c>
      <c r="AD164" s="346" t="s">
        <v>155</v>
      </c>
      <c r="AE164" s="347">
        <v>4</v>
      </c>
      <c r="AF164" s="308">
        <v>400000</v>
      </c>
      <c r="AG164" s="309">
        <f t="shared" si="1363"/>
        <v>1600000</v>
      </c>
      <c r="AH164" s="264">
        <f t="shared" si="1202"/>
        <v>1</v>
      </c>
      <c r="AI164" s="264">
        <f t="shared" si="1203"/>
        <v>1</v>
      </c>
      <c r="AJ164" s="264">
        <f t="shared" si="1204"/>
        <v>1</v>
      </c>
      <c r="AK164" s="264">
        <f t="shared" si="1205"/>
        <v>1</v>
      </c>
      <c r="AL164" s="264">
        <f t="shared" si="1493"/>
        <v>1</v>
      </c>
      <c r="AM164" s="264">
        <f t="shared" si="1494"/>
        <v>1</v>
      </c>
      <c r="AN164" s="264">
        <f t="shared" si="1303"/>
        <v>1</v>
      </c>
      <c r="AO164" s="257">
        <f t="shared" si="1206"/>
        <v>1600000</v>
      </c>
      <c r="AP164" s="258">
        <f t="shared" si="1207"/>
        <v>0</v>
      </c>
      <c r="AS164" s="344" t="s">
        <v>528</v>
      </c>
      <c r="AT164" s="345" t="s">
        <v>529</v>
      </c>
      <c r="AU164" s="346" t="s">
        <v>155</v>
      </c>
      <c r="AV164" s="347">
        <v>4</v>
      </c>
      <c r="AW164" s="308">
        <v>120000</v>
      </c>
      <c r="AX164" s="309">
        <f t="shared" si="1366"/>
        <v>480000</v>
      </c>
      <c r="AY164" s="264">
        <f t="shared" si="1208"/>
        <v>1</v>
      </c>
      <c r="AZ164" s="264">
        <f t="shared" si="1209"/>
        <v>1</v>
      </c>
      <c r="BA164" s="264">
        <f t="shared" si="1210"/>
        <v>1</v>
      </c>
      <c r="BB164" s="264">
        <f t="shared" si="1211"/>
        <v>1</v>
      </c>
      <c r="BC164" s="264">
        <f t="shared" si="1495"/>
        <v>1</v>
      </c>
      <c r="BD164" s="264">
        <f t="shared" si="1496"/>
        <v>1</v>
      </c>
      <c r="BE164" s="264">
        <f t="shared" si="1212"/>
        <v>1</v>
      </c>
      <c r="BF164" s="257">
        <f t="shared" si="1213"/>
        <v>480000</v>
      </c>
      <c r="BG164" s="258">
        <f t="shared" si="1214"/>
        <v>0</v>
      </c>
      <c r="BJ164" s="344" t="s">
        <v>528</v>
      </c>
      <c r="BK164" s="345" t="s">
        <v>529</v>
      </c>
      <c r="BL164" s="346" t="s">
        <v>155</v>
      </c>
      <c r="BM164" s="347">
        <v>4</v>
      </c>
      <c r="BN164" s="308">
        <v>633089</v>
      </c>
      <c r="BO164" s="309">
        <f t="shared" si="1369"/>
        <v>2532356</v>
      </c>
      <c r="BP164" s="264">
        <f t="shared" si="1215"/>
        <v>1</v>
      </c>
      <c r="BQ164" s="264">
        <f t="shared" si="1216"/>
        <v>1</v>
      </c>
      <c r="BR164" s="264">
        <f t="shared" si="1217"/>
        <v>1</v>
      </c>
      <c r="BS164" s="264">
        <f t="shared" si="1218"/>
        <v>1</v>
      </c>
      <c r="BT164" s="264">
        <f t="shared" si="1497"/>
        <v>1</v>
      </c>
      <c r="BU164" s="264">
        <f t="shared" si="1498"/>
        <v>1</v>
      </c>
      <c r="BV164" s="264">
        <f t="shared" si="1499"/>
        <v>1</v>
      </c>
      <c r="BW164" s="257">
        <f t="shared" si="1219"/>
        <v>2532356</v>
      </c>
      <c r="BX164" s="258">
        <f t="shared" si="1220"/>
        <v>0</v>
      </c>
      <c r="CA164" s="344" t="s">
        <v>528</v>
      </c>
      <c r="CB164" s="345" t="s">
        <v>529</v>
      </c>
      <c r="CC164" s="346" t="s">
        <v>155</v>
      </c>
      <c r="CD164" s="347">
        <v>4</v>
      </c>
      <c r="CE164" s="308">
        <v>368061</v>
      </c>
      <c r="CF164" s="309">
        <f t="shared" si="1373"/>
        <v>1472244</v>
      </c>
      <c r="CG164" s="264">
        <f t="shared" si="1221"/>
        <v>1</v>
      </c>
      <c r="CH164" s="264">
        <f t="shared" si="1222"/>
        <v>1</v>
      </c>
      <c r="CI164" s="264">
        <f t="shared" si="1223"/>
        <v>1</v>
      </c>
      <c r="CJ164" s="264">
        <f t="shared" si="1224"/>
        <v>1</v>
      </c>
      <c r="CK164" s="264">
        <f t="shared" si="1500"/>
        <v>1</v>
      </c>
      <c r="CL164" s="264">
        <f t="shared" si="1501"/>
        <v>1</v>
      </c>
      <c r="CM164" s="264">
        <f t="shared" si="1502"/>
        <v>1</v>
      </c>
      <c r="CN164" s="257">
        <f t="shared" si="1225"/>
        <v>1472244</v>
      </c>
      <c r="CO164" s="258">
        <f t="shared" si="1226"/>
        <v>0</v>
      </c>
      <c r="CR164" s="344" t="s">
        <v>528</v>
      </c>
      <c r="CS164" s="345" t="s">
        <v>529</v>
      </c>
      <c r="CT164" s="346" t="s">
        <v>155</v>
      </c>
      <c r="CU164" s="347">
        <v>4</v>
      </c>
      <c r="CV164" s="308">
        <v>2100000</v>
      </c>
      <c r="CW164" s="309">
        <f t="shared" si="1377"/>
        <v>8400000</v>
      </c>
      <c r="CX164" s="264">
        <f t="shared" si="1227"/>
        <v>1</v>
      </c>
      <c r="CY164" s="264">
        <f t="shared" si="1228"/>
        <v>1</v>
      </c>
      <c r="CZ164" s="264">
        <f t="shared" si="1229"/>
        <v>1</v>
      </c>
      <c r="DA164" s="264">
        <f t="shared" si="1230"/>
        <v>1</v>
      </c>
      <c r="DB164" s="264">
        <f t="shared" si="1503"/>
        <v>1</v>
      </c>
      <c r="DC164" s="264">
        <f t="shared" si="1504"/>
        <v>1</v>
      </c>
      <c r="DD164" s="264">
        <f t="shared" si="1505"/>
        <v>1</v>
      </c>
      <c r="DE164" s="257">
        <f t="shared" si="1231"/>
        <v>8400000</v>
      </c>
      <c r="DF164" s="258">
        <f t="shared" si="1232"/>
        <v>0</v>
      </c>
      <c r="DI164" s="344" t="s">
        <v>528</v>
      </c>
      <c r="DJ164" s="345" t="s">
        <v>529</v>
      </c>
      <c r="DK164" s="346" t="s">
        <v>155</v>
      </c>
      <c r="DL164" s="347">
        <v>4</v>
      </c>
      <c r="DM164" s="313">
        <v>850000</v>
      </c>
      <c r="DN164" s="309">
        <f t="shared" si="1381"/>
        <v>3400000</v>
      </c>
      <c r="DO164" s="264">
        <f t="shared" si="1233"/>
        <v>1</v>
      </c>
      <c r="DP164" s="264">
        <f t="shared" si="1234"/>
        <v>1</v>
      </c>
      <c r="DQ164" s="264">
        <f t="shared" si="1235"/>
        <v>1</v>
      </c>
      <c r="DR164" s="264">
        <f t="shared" si="1236"/>
        <v>1</v>
      </c>
      <c r="DS164" s="264">
        <f t="shared" si="1506"/>
        <v>1</v>
      </c>
      <c r="DT164" s="264">
        <f t="shared" si="1507"/>
        <v>1</v>
      </c>
      <c r="DU164" s="264">
        <f t="shared" si="1508"/>
        <v>1</v>
      </c>
      <c r="DV164" s="257">
        <f t="shared" si="1237"/>
        <v>3400000</v>
      </c>
      <c r="DW164" s="258">
        <f t="shared" si="1238"/>
        <v>0</v>
      </c>
      <c r="DZ164" s="344" t="s">
        <v>528</v>
      </c>
      <c r="EA164" s="345" t="s">
        <v>529</v>
      </c>
      <c r="EB164" s="346" t="s">
        <v>155</v>
      </c>
      <c r="EC164" s="347">
        <v>4</v>
      </c>
      <c r="ED164" s="308">
        <v>1200000</v>
      </c>
      <c r="EE164" s="309">
        <f t="shared" si="1385"/>
        <v>4800000</v>
      </c>
      <c r="EF164" s="264">
        <f t="shared" si="1239"/>
        <v>1</v>
      </c>
      <c r="EG164" s="264">
        <f t="shared" si="1240"/>
        <v>1</v>
      </c>
      <c r="EH164" s="264">
        <f t="shared" si="1241"/>
        <v>1</v>
      </c>
      <c r="EI164" s="264">
        <f t="shared" si="1242"/>
        <v>1</v>
      </c>
      <c r="EJ164" s="264">
        <f t="shared" si="1509"/>
        <v>1</v>
      </c>
      <c r="EK164" s="264">
        <f t="shared" si="1510"/>
        <v>1</v>
      </c>
      <c r="EL164" s="264">
        <f t="shared" si="1511"/>
        <v>1</v>
      </c>
      <c r="EM164" s="257">
        <f t="shared" si="1243"/>
        <v>4800000</v>
      </c>
      <c r="EN164" s="258">
        <f t="shared" si="1244"/>
        <v>0</v>
      </c>
      <c r="EQ164" s="344" t="s">
        <v>528</v>
      </c>
      <c r="ER164" s="345" t="s">
        <v>529</v>
      </c>
      <c r="ES164" s="346" t="s">
        <v>155</v>
      </c>
      <c r="ET164" s="347">
        <v>4</v>
      </c>
      <c r="EU164" s="308">
        <v>565000</v>
      </c>
      <c r="EV164" s="309">
        <f t="shared" si="1389"/>
        <v>2260000</v>
      </c>
      <c r="EW164" s="264">
        <f t="shared" si="1245"/>
        <v>1</v>
      </c>
      <c r="EX164" s="264">
        <f t="shared" si="1246"/>
        <v>1</v>
      </c>
      <c r="EY164" s="264">
        <f t="shared" si="1247"/>
        <v>1</v>
      </c>
      <c r="EZ164" s="264">
        <f t="shared" si="1248"/>
        <v>1</v>
      </c>
      <c r="FA164" s="264">
        <f t="shared" si="1512"/>
        <v>1</v>
      </c>
      <c r="FB164" s="264">
        <f t="shared" si="1513"/>
        <v>1</v>
      </c>
      <c r="FC164" s="264">
        <f t="shared" si="1514"/>
        <v>1</v>
      </c>
      <c r="FD164" s="257">
        <f t="shared" si="1249"/>
        <v>2260000</v>
      </c>
      <c r="FE164" s="258">
        <f t="shared" si="1250"/>
        <v>0</v>
      </c>
      <c r="FH164" s="344" t="s">
        <v>528</v>
      </c>
      <c r="FI164" s="345" t="s">
        <v>529</v>
      </c>
      <c r="FJ164" s="346" t="s">
        <v>155</v>
      </c>
      <c r="FK164" s="347">
        <v>4</v>
      </c>
      <c r="FL164" s="308">
        <v>580000</v>
      </c>
      <c r="FM164" s="309">
        <f t="shared" si="1393"/>
        <v>2320000</v>
      </c>
      <c r="FN164" s="264">
        <f t="shared" si="1251"/>
        <v>1</v>
      </c>
      <c r="FO164" s="264">
        <f t="shared" si="1252"/>
        <v>1</v>
      </c>
      <c r="FP164" s="264">
        <f t="shared" si="1253"/>
        <v>1</v>
      </c>
      <c r="FQ164" s="264">
        <f t="shared" si="1254"/>
        <v>1</v>
      </c>
      <c r="FR164" s="264">
        <f t="shared" si="1515"/>
        <v>1</v>
      </c>
      <c r="FS164" s="264">
        <f t="shared" si="1516"/>
        <v>1</v>
      </c>
      <c r="FT164" s="264">
        <f t="shared" si="1517"/>
        <v>1</v>
      </c>
      <c r="FU164" s="257">
        <f t="shared" si="1255"/>
        <v>2320000</v>
      </c>
      <c r="FV164" s="258">
        <f t="shared" si="1256"/>
        <v>0</v>
      </c>
      <c r="FY164" s="344" t="s">
        <v>528</v>
      </c>
      <c r="FZ164" s="345" t="s">
        <v>529</v>
      </c>
      <c r="GA164" s="346" t="s">
        <v>155</v>
      </c>
      <c r="GB164" s="347">
        <v>4</v>
      </c>
      <c r="GC164" s="308">
        <v>200000</v>
      </c>
      <c r="GD164" s="309">
        <f t="shared" si="1397"/>
        <v>800000</v>
      </c>
      <c r="GE164" s="264">
        <f t="shared" si="1257"/>
        <v>1</v>
      </c>
      <c r="GF164" s="264">
        <f t="shared" si="1258"/>
        <v>1</v>
      </c>
      <c r="GG164" s="264">
        <f t="shared" si="1259"/>
        <v>1</v>
      </c>
      <c r="GH164" s="264">
        <f t="shared" si="1260"/>
        <v>1</v>
      </c>
      <c r="GI164" s="264">
        <f t="shared" si="1518"/>
        <v>1</v>
      </c>
      <c r="GJ164" s="264">
        <f t="shared" si="1519"/>
        <v>1</v>
      </c>
      <c r="GK164" s="264">
        <f t="shared" si="1520"/>
        <v>1</v>
      </c>
      <c r="GL164" s="257">
        <f t="shared" si="1261"/>
        <v>800000</v>
      </c>
      <c r="GM164" s="258">
        <f t="shared" si="1262"/>
        <v>0</v>
      </c>
      <c r="GP164" s="344" t="s">
        <v>528</v>
      </c>
      <c r="GQ164" s="345" t="s">
        <v>529</v>
      </c>
      <c r="GR164" s="346" t="s">
        <v>155</v>
      </c>
      <c r="GS164" s="347">
        <v>4</v>
      </c>
      <c r="GT164" s="308">
        <v>575000</v>
      </c>
      <c r="GU164" s="309">
        <f t="shared" si="1401"/>
        <v>2300000</v>
      </c>
      <c r="GV164" s="264">
        <f t="shared" si="1263"/>
        <v>1</v>
      </c>
      <c r="GW164" s="264">
        <f t="shared" si="1264"/>
        <v>1</v>
      </c>
      <c r="GX164" s="264">
        <f t="shared" si="1265"/>
        <v>1</v>
      </c>
      <c r="GY164" s="264">
        <f t="shared" si="1266"/>
        <v>1</v>
      </c>
      <c r="GZ164" s="264">
        <f t="shared" si="1521"/>
        <v>1</v>
      </c>
      <c r="HA164" s="264">
        <f t="shared" si="1522"/>
        <v>1</v>
      </c>
      <c r="HB164" s="264">
        <f t="shared" si="1523"/>
        <v>1</v>
      </c>
      <c r="HC164" s="257">
        <f t="shared" si="1267"/>
        <v>2300000</v>
      </c>
      <c r="HD164" s="258">
        <f t="shared" si="1268"/>
        <v>0</v>
      </c>
      <c r="HG164" s="344" t="s">
        <v>528</v>
      </c>
      <c r="HH164" s="345" t="s">
        <v>529</v>
      </c>
      <c r="HI164" s="346" t="s">
        <v>155</v>
      </c>
      <c r="HJ164" s="347">
        <v>4</v>
      </c>
      <c r="HK164" s="308">
        <v>1664000</v>
      </c>
      <c r="HL164" s="309">
        <f t="shared" si="1405"/>
        <v>6656000</v>
      </c>
      <c r="HM164" s="264">
        <f t="shared" si="1269"/>
        <v>1</v>
      </c>
      <c r="HN164" s="264">
        <f t="shared" si="1270"/>
        <v>1</v>
      </c>
      <c r="HO164" s="264">
        <f t="shared" si="1271"/>
        <v>1</v>
      </c>
      <c r="HP164" s="264">
        <f t="shared" si="1272"/>
        <v>1</v>
      </c>
      <c r="HQ164" s="264">
        <f t="shared" si="1524"/>
        <v>1</v>
      </c>
      <c r="HR164" s="264">
        <f t="shared" si="1525"/>
        <v>1</v>
      </c>
      <c r="HS164" s="264">
        <f t="shared" si="1526"/>
        <v>1</v>
      </c>
      <c r="HT164" s="257">
        <f t="shared" si="1273"/>
        <v>6656000</v>
      </c>
      <c r="HU164" s="258">
        <f t="shared" si="1274"/>
        <v>0</v>
      </c>
    </row>
    <row r="165" spans="3:229" ht="17.25" thickTop="1" thickBot="1">
      <c r="C165" s="372" t="s">
        <v>530</v>
      </c>
      <c r="D165" s="373" t="s">
        <v>531</v>
      </c>
      <c r="E165" s="372"/>
      <c r="F165" s="374"/>
      <c r="G165" s="375"/>
      <c r="H165" s="375">
        <f>SUM(H167:H188)</f>
        <v>0</v>
      </c>
      <c r="K165" s="372" t="s">
        <v>530</v>
      </c>
      <c r="L165" s="373" t="s">
        <v>531</v>
      </c>
      <c r="M165" s="372"/>
      <c r="N165" s="374"/>
      <c r="O165" s="374"/>
      <c r="P165" s="376">
        <f>SUM(P167:P188)</f>
        <v>40563629</v>
      </c>
      <c r="Q165" s="180">
        <f t="shared" si="1195"/>
        <v>1</v>
      </c>
      <c r="R165" s="180">
        <f t="shared" si="1196"/>
        <v>1</v>
      </c>
      <c r="S165" s="180">
        <f t="shared" si="1197"/>
        <v>1</v>
      </c>
      <c r="T165" s="180">
        <f t="shared" si="1197"/>
        <v>1</v>
      </c>
      <c r="U165" s="180">
        <f t="shared" ref="U165:V166" si="1527">IF(EXACT(G165,O165),1,0)</f>
        <v>1</v>
      </c>
      <c r="V165" s="264">
        <f t="shared" si="1275"/>
        <v>1</v>
      </c>
      <c r="W165" s="264">
        <f t="shared" si="1199"/>
        <v>1</v>
      </c>
      <c r="X165" s="257">
        <f t="shared" si="1200"/>
        <v>40563629</v>
      </c>
      <c r="Y165" s="258">
        <f t="shared" si="1201"/>
        <v>0</v>
      </c>
      <c r="AB165" s="372" t="s">
        <v>530</v>
      </c>
      <c r="AC165" s="373" t="s">
        <v>531</v>
      </c>
      <c r="AD165" s="372"/>
      <c r="AE165" s="374"/>
      <c r="AF165" s="375"/>
      <c r="AG165" s="375">
        <f>SUM(AG167:AG188)</f>
        <v>20673000</v>
      </c>
      <c r="AH165" s="264">
        <f t="shared" si="1202"/>
        <v>1</v>
      </c>
      <c r="AI165" s="264">
        <f t="shared" si="1203"/>
        <v>1</v>
      </c>
      <c r="AJ165" s="264">
        <f t="shared" si="1204"/>
        <v>1</v>
      </c>
      <c r="AK165" s="264">
        <f t="shared" si="1205"/>
        <v>1</v>
      </c>
      <c r="AL165" s="180">
        <f t="shared" ref="AL165:AL166" si="1528">IF(EXACT(X165,AF165),1,0)</f>
        <v>0</v>
      </c>
      <c r="AM165" s="264">
        <f t="shared" si="1494"/>
        <v>1</v>
      </c>
      <c r="AN165" s="264">
        <f>PRODUCT(AH165:AK165)*AM165</f>
        <v>1</v>
      </c>
      <c r="AO165" s="257">
        <f t="shared" si="1206"/>
        <v>20673000</v>
      </c>
      <c r="AP165" s="258">
        <f t="shared" si="1207"/>
        <v>0</v>
      </c>
      <c r="AS165" s="372" t="s">
        <v>530</v>
      </c>
      <c r="AT165" s="373" t="s">
        <v>531</v>
      </c>
      <c r="AU165" s="372"/>
      <c r="AV165" s="374"/>
      <c r="AW165" s="375"/>
      <c r="AX165" s="375">
        <f>SUM(AX167:AX188)</f>
        <v>21413700</v>
      </c>
      <c r="AY165" s="264">
        <f t="shared" si="1208"/>
        <v>1</v>
      </c>
      <c r="AZ165" s="264">
        <f t="shared" si="1209"/>
        <v>1</v>
      </c>
      <c r="BA165" s="264">
        <f t="shared" si="1210"/>
        <v>1</v>
      </c>
      <c r="BB165" s="264">
        <f t="shared" si="1211"/>
        <v>1</v>
      </c>
      <c r="BC165" s="180">
        <f t="shared" ref="BC165:BC166" si="1529">IF(EXACT(AO165,AW165),1,0)</f>
        <v>0</v>
      </c>
      <c r="BD165" s="264">
        <f t="shared" si="1496"/>
        <v>1</v>
      </c>
      <c r="BE165" s="264">
        <f>PRODUCT(AY165:BB165)*BD165</f>
        <v>1</v>
      </c>
      <c r="BF165" s="257">
        <f t="shared" si="1213"/>
        <v>21413700</v>
      </c>
      <c r="BG165" s="258">
        <f t="shared" si="1214"/>
        <v>0</v>
      </c>
      <c r="BJ165" s="372" t="s">
        <v>530</v>
      </c>
      <c r="BK165" s="373" t="s">
        <v>531</v>
      </c>
      <c r="BL165" s="372"/>
      <c r="BM165" s="374"/>
      <c r="BN165" s="375"/>
      <c r="BO165" s="375">
        <f>SUM(BO167:BO188)</f>
        <v>40154098</v>
      </c>
      <c r="BP165" s="264">
        <f t="shared" si="1215"/>
        <v>1</v>
      </c>
      <c r="BQ165" s="264">
        <f t="shared" si="1216"/>
        <v>1</v>
      </c>
      <c r="BR165" s="264">
        <f t="shared" si="1217"/>
        <v>1</v>
      </c>
      <c r="BS165" s="264">
        <f t="shared" si="1218"/>
        <v>1</v>
      </c>
      <c r="BT165" s="180">
        <f t="shared" ref="BT165:BT166" si="1530">IF(EXACT(BF165,BN165),1,0)</f>
        <v>0</v>
      </c>
      <c r="BU165" s="264">
        <f t="shared" si="1498"/>
        <v>1</v>
      </c>
      <c r="BV165" s="264">
        <f>PRODUCT(BP165:BS165)*BU165</f>
        <v>1</v>
      </c>
      <c r="BW165" s="257">
        <f t="shared" si="1219"/>
        <v>40154098</v>
      </c>
      <c r="BX165" s="258">
        <f t="shared" si="1220"/>
        <v>0</v>
      </c>
      <c r="CA165" s="372" t="s">
        <v>530</v>
      </c>
      <c r="CB165" s="377" t="s">
        <v>531</v>
      </c>
      <c r="CC165" s="372"/>
      <c r="CD165" s="374"/>
      <c r="CE165" s="375"/>
      <c r="CF165" s="375">
        <f>SUM(CF167:CF188)</f>
        <v>35925256</v>
      </c>
      <c r="CG165" s="264">
        <f t="shared" si="1221"/>
        <v>1</v>
      </c>
      <c r="CH165" s="264">
        <f t="shared" si="1222"/>
        <v>1</v>
      </c>
      <c r="CI165" s="264">
        <f t="shared" si="1223"/>
        <v>1</v>
      </c>
      <c r="CJ165" s="264">
        <f t="shared" si="1224"/>
        <v>1</v>
      </c>
      <c r="CK165" s="180">
        <f t="shared" ref="CK165:CK166" si="1531">IF(EXACT(BW165,CE165),1,0)</f>
        <v>0</v>
      </c>
      <c r="CL165" s="264">
        <f t="shared" si="1501"/>
        <v>1</v>
      </c>
      <c r="CM165" s="264">
        <f>PRODUCT(CG165:CJ165)*CL165</f>
        <v>1</v>
      </c>
      <c r="CN165" s="257">
        <f t="shared" si="1225"/>
        <v>35925256</v>
      </c>
      <c r="CO165" s="258">
        <f t="shared" si="1226"/>
        <v>0</v>
      </c>
      <c r="CR165" s="372" t="s">
        <v>530</v>
      </c>
      <c r="CS165" s="373" t="s">
        <v>531</v>
      </c>
      <c r="CT165" s="372"/>
      <c r="CU165" s="374"/>
      <c r="CV165" s="375"/>
      <c r="CW165" s="375">
        <f>SUM(CW167:CW188)</f>
        <v>27570000</v>
      </c>
      <c r="CX165" s="264">
        <f t="shared" si="1227"/>
        <v>1</v>
      </c>
      <c r="CY165" s="264">
        <f t="shared" si="1228"/>
        <v>1</v>
      </c>
      <c r="CZ165" s="264">
        <f t="shared" si="1229"/>
        <v>1</v>
      </c>
      <c r="DA165" s="264">
        <f t="shared" si="1230"/>
        <v>1</v>
      </c>
      <c r="DB165" s="180">
        <f t="shared" ref="DB165:DB166" si="1532">IF(EXACT(CN165,CV165),1,0)</f>
        <v>0</v>
      </c>
      <c r="DC165" s="264">
        <f t="shared" si="1504"/>
        <v>1</v>
      </c>
      <c r="DD165" s="264">
        <f>PRODUCT(CX165:DA165)*DC165</f>
        <v>1</v>
      </c>
      <c r="DE165" s="257">
        <f t="shared" si="1231"/>
        <v>27570000</v>
      </c>
      <c r="DF165" s="258">
        <f t="shared" si="1232"/>
        <v>0</v>
      </c>
      <c r="DI165" s="372" t="s">
        <v>530</v>
      </c>
      <c r="DJ165" s="373" t="s">
        <v>531</v>
      </c>
      <c r="DK165" s="372"/>
      <c r="DL165" s="374"/>
      <c r="DM165" s="343"/>
      <c r="DN165" s="375">
        <f>SUM(DN167:DN188)</f>
        <v>38201000</v>
      </c>
      <c r="DO165" s="264">
        <f t="shared" si="1233"/>
        <v>1</v>
      </c>
      <c r="DP165" s="264">
        <f t="shared" si="1234"/>
        <v>1</v>
      </c>
      <c r="DQ165" s="264">
        <f t="shared" si="1235"/>
        <v>1</v>
      </c>
      <c r="DR165" s="264">
        <f t="shared" si="1236"/>
        <v>1</v>
      </c>
      <c r="DS165" s="180">
        <f t="shared" ref="DS165:DS166" si="1533">IF(EXACT(DE165,DM165),1,0)</f>
        <v>0</v>
      </c>
      <c r="DT165" s="264">
        <f t="shared" si="1507"/>
        <v>1</v>
      </c>
      <c r="DU165" s="264">
        <f>PRODUCT(DO165:DR165)*DT165</f>
        <v>1</v>
      </c>
      <c r="DV165" s="257">
        <f t="shared" si="1237"/>
        <v>38201000</v>
      </c>
      <c r="DW165" s="258">
        <f t="shared" si="1238"/>
        <v>0</v>
      </c>
      <c r="DZ165" s="372" t="s">
        <v>530</v>
      </c>
      <c r="EA165" s="373" t="s">
        <v>531</v>
      </c>
      <c r="EB165" s="372"/>
      <c r="EC165" s="374"/>
      <c r="ED165" s="375"/>
      <c r="EE165" s="375">
        <f>SUM(EE167:EE188)</f>
        <v>16601350</v>
      </c>
      <c r="EF165" s="264">
        <f t="shared" si="1239"/>
        <v>1</v>
      </c>
      <c r="EG165" s="264">
        <f t="shared" si="1240"/>
        <v>1</v>
      </c>
      <c r="EH165" s="264">
        <f t="shared" si="1241"/>
        <v>1</v>
      </c>
      <c r="EI165" s="264">
        <f t="shared" si="1242"/>
        <v>1</v>
      </c>
      <c r="EJ165" s="180">
        <f t="shared" ref="EJ165:EJ166" si="1534">IF(EXACT(DV165,ED165),1,0)</f>
        <v>0</v>
      </c>
      <c r="EK165" s="264">
        <f t="shared" si="1510"/>
        <v>1</v>
      </c>
      <c r="EL165" s="264">
        <f>PRODUCT(EF165:EI165)*EK165</f>
        <v>1</v>
      </c>
      <c r="EM165" s="257">
        <f t="shared" si="1243"/>
        <v>16601350</v>
      </c>
      <c r="EN165" s="258">
        <f t="shared" si="1244"/>
        <v>0</v>
      </c>
      <c r="EQ165" s="372" t="s">
        <v>530</v>
      </c>
      <c r="ER165" s="373" t="s">
        <v>531</v>
      </c>
      <c r="ES165" s="372"/>
      <c r="ET165" s="374"/>
      <c r="EU165" s="375"/>
      <c r="EV165" s="375">
        <f>SUM(EV167:EV188)</f>
        <v>39076000</v>
      </c>
      <c r="EW165" s="264">
        <f t="shared" si="1245"/>
        <v>1</v>
      </c>
      <c r="EX165" s="264">
        <f t="shared" si="1246"/>
        <v>1</v>
      </c>
      <c r="EY165" s="264">
        <f t="shared" si="1247"/>
        <v>1</v>
      </c>
      <c r="EZ165" s="264">
        <f t="shared" si="1248"/>
        <v>1</v>
      </c>
      <c r="FA165" s="180">
        <f t="shared" ref="FA165:FA166" si="1535">IF(EXACT(EM165,EU165),1,0)</f>
        <v>0</v>
      </c>
      <c r="FB165" s="264">
        <f t="shared" si="1513"/>
        <v>1</v>
      </c>
      <c r="FC165" s="264">
        <f>PRODUCT(EW165:EZ165)*FB165</f>
        <v>1</v>
      </c>
      <c r="FD165" s="257">
        <f t="shared" si="1249"/>
        <v>39076000</v>
      </c>
      <c r="FE165" s="258">
        <f t="shared" si="1250"/>
        <v>0</v>
      </c>
      <c r="FH165" s="372" t="s">
        <v>530</v>
      </c>
      <c r="FI165" s="373" t="s">
        <v>531</v>
      </c>
      <c r="FJ165" s="372"/>
      <c r="FK165" s="374"/>
      <c r="FL165" s="375"/>
      <c r="FM165" s="375">
        <f>SUM(FM167:FM188)</f>
        <v>40489000</v>
      </c>
      <c r="FN165" s="264">
        <f t="shared" si="1251"/>
        <v>1</v>
      </c>
      <c r="FO165" s="264">
        <f t="shared" si="1252"/>
        <v>1</v>
      </c>
      <c r="FP165" s="264">
        <f t="shared" si="1253"/>
        <v>1</v>
      </c>
      <c r="FQ165" s="264">
        <f t="shared" si="1254"/>
        <v>1</v>
      </c>
      <c r="FR165" s="180">
        <f t="shared" ref="FR165:FR166" si="1536">IF(EXACT(FD165,FL165),1,0)</f>
        <v>0</v>
      </c>
      <c r="FS165" s="264">
        <f t="shared" si="1516"/>
        <v>1</v>
      </c>
      <c r="FT165" s="264">
        <f>PRODUCT(FN165:FQ165)*FS165</f>
        <v>1</v>
      </c>
      <c r="FU165" s="257">
        <f t="shared" si="1255"/>
        <v>40489000</v>
      </c>
      <c r="FV165" s="258">
        <f t="shared" si="1256"/>
        <v>0</v>
      </c>
      <c r="FY165" s="372" t="s">
        <v>530</v>
      </c>
      <c r="FZ165" s="373" t="s">
        <v>531</v>
      </c>
      <c r="GA165" s="372"/>
      <c r="GB165" s="374"/>
      <c r="GC165" s="375"/>
      <c r="GD165" s="375">
        <f>SUM(GD167:GD188)</f>
        <v>27782000</v>
      </c>
      <c r="GE165" s="264">
        <f t="shared" si="1257"/>
        <v>1</v>
      </c>
      <c r="GF165" s="264">
        <f t="shared" si="1258"/>
        <v>1</v>
      </c>
      <c r="GG165" s="264">
        <f t="shared" si="1259"/>
        <v>1</v>
      </c>
      <c r="GH165" s="264">
        <f t="shared" si="1260"/>
        <v>1</v>
      </c>
      <c r="GI165" s="180">
        <f t="shared" ref="GI165:GI166" si="1537">IF(EXACT(FU165,GC165),1,0)</f>
        <v>0</v>
      </c>
      <c r="GJ165" s="264">
        <f t="shared" si="1519"/>
        <v>1</v>
      </c>
      <c r="GK165" s="264">
        <f>PRODUCT(GE165:GH165)*GJ165</f>
        <v>1</v>
      </c>
      <c r="GL165" s="257">
        <f t="shared" si="1261"/>
        <v>27782000</v>
      </c>
      <c r="GM165" s="258">
        <f t="shared" si="1262"/>
        <v>0</v>
      </c>
      <c r="GP165" s="372" t="s">
        <v>530</v>
      </c>
      <c r="GQ165" s="373" t="s">
        <v>531</v>
      </c>
      <c r="GR165" s="372"/>
      <c r="GS165" s="374"/>
      <c r="GT165" s="375"/>
      <c r="GU165" s="375">
        <f>SUM(GU167:GU188)</f>
        <v>39867500</v>
      </c>
      <c r="GV165" s="264">
        <f t="shared" si="1263"/>
        <v>1</v>
      </c>
      <c r="GW165" s="264">
        <f t="shared" si="1264"/>
        <v>1</v>
      </c>
      <c r="GX165" s="264">
        <f t="shared" si="1265"/>
        <v>1</v>
      </c>
      <c r="GY165" s="264">
        <f t="shared" si="1266"/>
        <v>1</v>
      </c>
      <c r="GZ165" s="180">
        <f t="shared" ref="GZ165:GZ166" si="1538">IF(EXACT(GL165,GT165),1,0)</f>
        <v>0</v>
      </c>
      <c r="HA165" s="264">
        <f t="shared" si="1522"/>
        <v>1</v>
      </c>
      <c r="HB165" s="264">
        <f>PRODUCT(GV165:GY165)*HA165</f>
        <v>1</v>
      </c>
      <c r="HC165" s="257">
        <f t="shared" si="1267"/>
        <v>39867500</v>
      </c>
      <c r="HD165" s="258">
        <f t="shared" si="1268"/>
        <v>0</v>
      </c>
      <c r="HG165" s="372" t="s">
        <v>530</v>
      </c>
      <c r="HH165" s="373" t="s">
        <v>531</v>
      </c>
      <c r="HI165" s="372"/>
      <c r="HJ165" s="374"/>
      <c r="HK165" s="375"/>
      <c r="HL165" s="375">
        <f>SUM(HL167:HL188)</f>
        <v>16958845</v>
      </c>
      <c r="HM165" s="264">
        <f t="shared" si="1269"/>
        <v>1</v>
      </c>
      <c r="HN165" s="264">
        <f t="shared" si="1270"/>
        <v>1</v>
      </c>
      <c r="HO165" s="264">
        <f t="shared" si="1271"/>
        <v>1</v>
      </c>
      <c r="HP165" s="264">
        <f t="shared" si="1272"/>
        <v>1</v>
      </c>
      <c r="HQ165" s="180">
        <f t="shared" ref="HQ165:HQ166" si="1539">IF(EXACT(HC165,HK165),1,0)</f>
        <v>0</v>
      </c>
      <c r="HR165" s="264">
        <f t="shared" si="1525"/>
        <v>1</v>
      </c>
      <c r="HS165" s="264">
        <f>PRODUCT(HM165:HP165)*HR165</f>
        <v>1</v>
      </c>
      <c r="HT165" s="257">
        <f t="shared" si="1273"/>
        <v>16958845</v>
      </c>
      <c r="HU165" s="258">
        <f t="shared" si="1274"/>
        <v>0</v>
      </c>
    </row>
    <row r="166" spans="3:229" ht="16.5" outlineLevel="1" thickTop="1" thickBot="1">
      <c r="C166" s="378" t="s">
        <v>133</v>
      </c>
      <c r="D166" s="379" t="s">
        <v>532</v>
      </c>
      <c r="E166" s="349"/>
      <c r="F166" s="350"/>
      <c r="G166" s="351"/>
      <c r="H166" s="352"/>
      <c r="K166" s="378" t="s">
        <v>133</v>
      </c>
      <c r="L166" s="379" t="s">
        <v>532</v>
      </c>
      <c r="M166" s="349"/>
      <c r="N166" s="350"/>
      <c r="O166" s="350"/>
      <c r="P166" s="353"/>
      <c r="Q166" s="180">
        <f t="shared" si="1195"/>
        <v>1</v>
      </c>
      <c r="R166" s="180">
        <f t="shared" si="1196"/>
        <v>1</v>
      </c>
      <c r="S166" s="180">
        <f t="shared" si="1197"/>
        <v>1</v>
      </c>
      <c r="T166" s="180">
        <f t="shared" si="1197"/>
        <v>1</v>
      </c>
      <c r="U166" s="180">
        <f t="shared" si="1527"/>
        <v>1</v>
      </c>
      <c r="V166" s="180">
        <f t="shared" si="1527"/>
        <v>1</v>
      </c>
      <c r="W166" s="264">
        <f t="shared" si="1199"/>
        <v>1</v>
      </c>
      <c r="X166" s="257">
        <f t="shared" si="1200"/>
        <v>0</v>
      </c>
      <c r="Y166" s="258">
        <f t="shared" si="1201"/>
        <v>0</v>
      </c>
      <c r="AB166" s="378" t="s">
        <v>133</v>
      </c>
      <c r="AC166" s="379" t="s">
        <v>532</v>
      </c>
      <c r="AD166" s="349"/>
      <c r="AE166" s="350"/>
      <c r="AF166" s="351"/>
      <c r="AG166" s="352"/>
      <c r="AH166" s="264">
        <f t="shared" si="1202"/>
        <v>1</v>
      </c>
      <c r="AI166" s="264">
        <f t="shared" si="1203"/>
        <v>1</v>
      </c>
      <c r="AJ166" s="264">
        <f t="shared" si="1204"/>
        <v>1</v>
      </c>
      <c r="AK166" s="264">
        <f t="shared" si="1205"/>
        <v>1</v>
      </c>
      <c r="AL166" s="180">
        <f t="shared" si="1528"/>
        <v>0</v>
      </c>
      <c r="AM166" s="180">
        <f t="shared" ref="AM166" si="1540">IF(EXACT(Y166,AG166),1,0)</f>
        <v>0</v>
      </c>
      <c r="AN166" s="264">
        <f>PRODUCT(AH166:AK166)</f>
        <v>1</v>
      </c>
      <c r="AO166" s="257">
        <f t="shared" si="1206"/>
        <v>0</v>
      </c>
      <c r="AP166" s="258">
        <f t="shared" si="1207"/>
        <v>0</v>
      </c>
      <c r="AS166" s="378" t="s">
        <v>133</v>
      </c>
      <c r="AT166" s="379" t="s">
        <v>532</v>
      </c>
      <c r="AU166" s="349"/>
      <c r="AV166" s="350"/>
      <c r="AW166" s="351"/>
      <c r="AX166" s="352"/>
      <c r="AY166" s="264">
        <f t="shared" si="1208"/>
        <v>1</v>
      </c>
      <c r="AZ166" s="264">
        <f t="shared" si="1209"/>
        <v>1</v>
      </c>
      <c r="BA166" s="264">
        <f t="shared" si="1210"/>
        <v>1</v>
      </c>
      <c r="BB166" s="264">
        <f t="shared" si="1211"/>
        <v>1</v>
      </c>
      <c r="BC166" s="180">
        <f t="shared" si="1529"/>
        <v>0</v>
      </c>
      <c r="BD166" s="180">
        <f t="shared" ref="BD166" si="1541">IF(EXACT(AP166,AX166),1,0)</f>
        <v>0</v>
      </c>
      <c r="BE166" s="264">
        <f>PRODUCT(AY166:BB166)</f>
        <v>1</v>
      </c>
      <c r="BF166" s="257">
        <f t="shared" si="1213"/>
        <v>0</v>
      </c>
      <c r="BG166" s="258">
        <f t="shared" si="1214"/>
        <v>0</v>
      </c>
      <c r="BJ166" s="378" t="s">
        <v>133</v>
      </c>
      <c r="BK166" s="379" t="s">
        <v>532</v>
      </c>
      <c r="BL166" s="349"/>
      <c r="BM166" s="350"/>
      <c r="BN166" s="351"/>
      <c r="BO166" s="352"/>
      <c r="BP166" s="264">
        <f t="shared" si="1215"/>
        <v>1</v>
      </c>
      <c r="BQ166" s="264">
        <f t="shared" si="1216"/>
        <v>1</v>
      </c>
      <c r="BR166" s="264">
        <f t="shared" si="1217"/>
        <v>1</v>
      </c>
      <c r="BS166" s="264">
        <f t="shared" si="1218"/>
        <v>1</v>
      </c>
      <c r="BT166" s="180">
        <f t="shared" si="1530"/>
        <v>0</v>
      </c>
      <c r="BU166" s="180">
        <f t="shared" ref="BU166" si="1542">IF(EXACT(BG166,BO166),1,0)</f>
        <v>0</v>
      </c>
      <c r="BV166" s="264">
        <f>PRODUCT(BP166:BS166)</f>
        <v>1</v>
      </c>
      <c r="BW166" s="257">
        <f t="shared" si="1219"/>
        <v>0</v>
      </c>
      <c r="BX166" s="258">
        <f t="shared" si="1220"/>
        <v>0</v>
      </c>
      <c r="CA166" s="378" t="s">
        <v>133</v>
      </c>
      <c r="CB166" s="380" t="s">
        <v>532</v>
      </c>
      <c r="CC166" s="349"/>
      <c r="CD166" s="350"/>
      <c r="CE166" s="351"/>
      <c r="CF166" s="352"/>
      <c r="CG166" s="264">
        <f t="shared" si="1221"/>
        <v>1</v>
      </c>
      <c r="CH166" s="264">
        <f t="shared" si="1222"/>
        <v>1</v>
      </c>
      <c r="CI166" s="264">
        <f t="shared" si="1223"/>
        <v>1</v>
      </c>
      <c r="CJ166" s="264">
        <f t="shared" si="1224"/>
        <v>1</v>
      </c>
      <c r="CK166" s="180">
        <f t="shared" si="1531"/>
        <v>0</v>
      </c>
      <c r="CL166" s="180">
        <f t="shared" ref="CL166" si="1543">IF(EXACT(BX166,CF166),1,0)</f>
        <v>0</v>
      </c>
      <c r="CM166" s="264">
        <f>PRODUCT(CG166:CJ166)</f>
        <v>1</v>
      </c>
      <c r="CN166" s="257">
        <f t="shared" si="1225"/>
        <v>0</v>
      </c>
      <c r="CO166" s="258">
        <f t="shared" si="1226"/>
        <v>0</v>
      </c>
      <c r="CR166" s="378" t="s">
        <v>133</v>
      </c>
      <c r="CS166" s="379" t="s">
        <v>532</v>
      </c>
      <c r="CT166" s="349"/>
      <c r="CU166" s="350"/>
      <c r="CV166" s="351"/>
      <c r="CW166" s="352"/>
      <c r="CX166" s="264">
        <f t="shared" si="1227"/>
        <v>1</v>
      </c>
      <c r="CY166" s="264">
        <f t="shared" si="1228"/>
        <v>1</v>
      </c>
      <c r="CZ166" s="264">
        <f t="shared" si="1229"/>
        <v>1</v>
      </c>
      <c r="DA166" s="264">
        <f t="shared" si="1230"/>
        <v>1</v>
      </c>
      <c r="DB166" s="180">
        <f t="shared" si="1532"/>
        <v>0</v>
      </c>
      <c r="DC166" s="180">
        <f t="shared" ref="DC166" si="1544">IF(EXACT(CO166,CW166),1,0)</f>
        <v>0</v>
      </c>
      <c r="DD166" s="264">
        <f>PRODUCT(CX166:DA166)</f>
        <v>1</v>
      </c>
      <c r="DE166" s="257">
        <f t="shared" si="1231"/>
        <v>0</v>
      </c>
      <c r="DF166" s="258">
        <f t="shared" si="1232"/>
        <v>0</v>
      </c>
      <c r="DI166" s="378" t="s">
        <v>133</v>
      </c>
      <c r="DJ166" s="379" t="s">
        <v>532</v>
      </c>
      <c r="DK166" s="349"/>
      <c r="DL166" s="350"/>
      <c r="DM166" s="356"/>
      <c r="DN166" s="352"/>
      <c r="DO166" s="264">
        <f t="shared" si="1233"/>
        <v>1</v>
      </c>
      <c r="DP166" s="264">
        <f t="shared" si="1234"/>
        <v>1</v>
      </c>
      <c r="DQ166" s="264">
        <f t="shared" si="1235"/>
        <v>1</v>
      </c>
      <c r="DR166" s="264">
        <f t="shared" si="1236"/>
        <v>1</v>
      </c>
      <c r="DS166" s="180">
        <f t="shared" si="1533"/>
        <v>0</v>
      </c>
      <c r="DT166" s="180">
        <f t="shared" ref="DT166" si="1545">IF(EXACT(DF166,DN166),1,0)</f>
        <v>0</v>
      </c>
      <c r="DU166" s="264">
        <f>PRODUCT(DO166:DR166)</f>
        <v>1</v>
      </c>
      <c r="DV166" s="257">
        <f t="shared" si="1237"/>
        <v>0</v>
      </c>
      <c r="DW166" s="258">
        <f t="shared" si="1238"/>
        <v>0</v>
      </c>
      <c r="DZ166" s="378" t="s">
        <v>133</v>
      </c>
      <c r="EA166" s="379" t="s">
        <v>532</v>
      </c>
      <c r="EB166" s="349"/>
      <c r="EC166" s="350"/>
      <c r="ED166" s="351"/>
      <c r="EE166" s="352"/>
      <c r="EF166" s="264">
        <f t="shared" si="1239"/>
        <v>1</v>
      </c>
      <c r="EG166" s="264">
        <f t="shared" si="1240"/>
        <v>1</v>
      </c>
      <c r="EH166" s="264">
        <f t="shared" si="1241"/>
        <v>1</v>
      </c>
      <c r="EI166" s="264">
        <f t="shared" si="1242"/>
        <v>1</v>
      </c>
      <c r="EJ166" s="180">
        <f t="shared" si="1534"/>
        <v>0</v>
      </c>
      <c r="EK166" s="180">
        <f t="shared" ref="EK166" si="1546">IF(EXACT(DW166,EE166),1,0)</f>
        <v>0</v>
      </c>
      <c r="EL166" s="264">
        <f>PRODUCT(EF166:EI166)</f>
        <v>1</v>
      </c>
      <c r="EM166" s="257">
        <f t="shared" si="1243"/>
        <v>0</v>
      </c>
      <c r="EN166" s="258">
        <f t="shared" si="1244"/>
        <v>0</v>
      </c>
      <c r="EQ166" s="378" t="s">
        <v>133</v>
      </c>
      <c r="ER166" s="379" t="s">
        <v>532</v>
      </c>
      <c r="ES166" s="349"/>
      <c r="ET166" s="350"/>
      <c r="EU166" s="351"/>
      <c r="EV166" s="352"/>
      <c r="EW166" s="264">
        <f t="shared" si="1245"/>
        <v>1</v>
      </c>
      <c r="EX166" s="264">
        <f t="shared" si="1246"/>
        <v>1</v>
      </c>
      <c r="EY166" s="264">
        <f t="shared" si="1247"/>
        <v>1</v>
      </c>
      <c r="EZ166" s="264">
        <f t="shared" si="1248"/>
        <v>1</v>
      </c>
      <c r="FA166" s="180">
        <f t="shared" si="1535"/>
        <v>0</v>
      </c>
      <c r="FB166" s="180">
        <f t="shared" ref="FB166" si="1547">IF(EXACT(EN166,EV166),1,0)</f>
        <v>0</v>
      </c>
      <c r="FC166" s="264">
        <f>PRODUCT(EW166:EZ166)</f>
        <v>1</v>
      </c>
      <c r="FD166" s="257">
        <f t="shared" si="1249"/>
        <v>0</v>
      </c>
      <c r="FE166" s="258">
        <f t="shared" si="1250"/>
        <v>0</v>
      </c>
      <c r="FH166" s="378" t="s">
        <v>133</v>
      </c>
      <c r="FI166" s="379" t="s">
        <v>532</v>
      </c>
      <c r="FJ166" s="349"/>
      <c r="FK166" s="350"/>
      <c r="FL166" s="351"/>
      <c r="FM166" s="352"/>
      <c r="FN166" s="264">
        <f t="shared" si="1251"/>
        <v>1</v>
      </c>
      <c r="FO166" s="264">
        <f t="shared" si="1252"/>
        <v>1</v>
      </c>
      <c r="FP166" s="264">
        <f t="shared" si="1253"/>
        <v>1</v>
      </c>
      <c r="FQ166" s="264">
        <f t="shared" si="1254"/>
        <v>1</v>
      </c>
      <c r="FR166" s="180">
        <f t="shared" si="1536"/>
        <v>0</v>
      </c>
      <c r="FS166" s="180">
        <f t="shared" ref="FS166" si="1548">IF(EXACT(FE166,FM166),1,0)</f>
        <v>0</v>
      </c>
      <c r="FT166" s="264">
        <f>PRODUCT(FN166:FQ166)</f>
        <v>1</v>
      </c>
      <c r="FU166" s="257">
        <f t="shared" si="1255"/>
        <v>0</v>
      </c>
      <c r="FV166" s="258">
        <f t="shared" si="1256"/>
        <v>0</v>
      </c>
      <c r="FY166" s="378" t="s">
        <v>133</v>
      </c>
      <c r="FZ166" s="379" t="s">
        <v>532</v>
      </c>
      <c r="GA166" s="349"/>
      <c r="GB166" s="350"/>
      <c r="GC166" s="351"/>
      <c r="GD166" s="352"/>
      <c r="GE166" s="264">
        <f t="shared" si="1257"/>
        <v>1</v>
      </c>
      <c r="GF166" s="264">
        <f t="shared" si="1258"/>
        <v>1</v>
      </c>
      <c r="GG166" s="264">
        <f t="shared" si="1259"/>
        <v>1</v>
      </c>
      <c r="GH166" s="264">
        <f t="shared" si="1260"/>
        <v>1</v>
      </c>
      <c r="GI166" s="180">
        <f t="shared" si="1537"/>
        <v>0</v>
      </c>
      <c r="GJ166" s="180">
        <f t="shared" ref="GJ166" si="1549">IF(EXACT(FV166,GD166),1,0)</f>
        <v>0</v>
      </c>
      <c r="GK166" s="264">
        <f>PRODUCT(GE166:GH166)</f>
        <v>1</v>
      </c>
      <c r="GL166" s="257">
        <f t="shared" si="1261"/>
        <v>0</v>
      </c>
      <c r="GM166" s="258">
        <f t="shared" si="1262"/>
        <v>0</v>
      </c>
      <c r="GP166" s="378" t="s">
        <v>133</v>
      </c>
      <c r="GQ166" s="379" t="s">
        <v>532</v>
      </c>
      <c r="GR166" s="349"/>
      <c r="GS166" s="350"/>
      <c r="GT166" s="351"/>
      <c r="GU166" s="352"/>
      <c r="GV166" s="264">
        <f t="shared" si="1263"/>
        <v>1</v>
      </c>
      <c r="GW166" s="264">
        <f t="shared" si="1264"/>
        <v>1</v>
      </c>
      <c r="GX166" s="264">
        <f t="shared" si="1265"/>
        <v>1</v>
      </c>
      <c r="GY166" s="264">
        <f t="shared" si="1266"/>
        <v>1</v>
      </c>
      <c r="GZ166" s="180">
        <f t="shared" si="1538"/>
        <v>0</v>
      </c>
      <c r="HA166" s="180">
        <f t="shared" ref="HA166" si="1550">IF(EXACT(GM166,GU166),1,0)</f>
        <v>0</v>
      </c>
      <c r="HB166" s="264">
        <f>PRODUCT(GV166:GY166)</f>
        <v>1</v>
      </c>
      <c r="HC166" s="257">
        <f t="shared" si="1267"/>
        <v>0</v>
      </c>
      <c r="HD166" s="258">
        <f t="shared" si="1268"/>
        <v>0</v>
      </c>
      <c r="HG166" s="378" t="s">
        <v>133</v>
      </c>
      <c r="HH166" s="379" t="s">
        <v>532</v>
      </c>
      <c r="HI166" s="349"/>
      <c r="HJ166" s="350"/>
      <c r="HK166" s="351"/>
      <c r="HL166" s="352"/>
      <c r="HM166" s="264">
        <f t="shared" si="1269"/>
        <v>1</v>
      </c>
      <c r="HN166" s="264">
        <f t="shared" si="1270"/>
        <v>1</v>
      </c>
      <c r="HO166" s="264">
        <f t="shared" si="1271"/>
        <v>1</v>
      </c>
      <c r="HP166" s="264">
        <f t="shared" si="1272"/>
        <v>1</v>
      </c>
      <c r="HQ166" s="180">
        <f t="shared" si="1539"/>
        <v>0</v>
      </c>
      <c r="HR166" s="180">
        <f t="shared" ref="HR166" si="1551">IF(EXACT(HD166,HL166),1,0)</f>
        <v>0</v>
      </c>
      <c r="HS166" s="264">
        <f>PRODUCT(HM166:HP166)</f>
        <v>1</v>
      </c>
      <c r="HT166" s="257">
        <f t="shared" si="1273"/>
        <v>0</v>
      </c>
      <c r="HU166" s="258">
        <f t="shared" si="1274"/>
        <v>0</v>
      </c>
    </row>
    <row r="167" spans="3:229" ht="72.75" customHeight="1" outlineLevel="2" thickTop="1">
      <c r="C167" s="344" t="s">
        <v>123</v>
      </c>
      <c r="D167" s="345" t="s">
        <v>533</v>
      </c>
      <c r="E167" s="346" t="s">
        <v>534</v>
      </c>
      <c r="F167" s="347">
        <v>1</v>
      </c>
      <c r="G167" s="308">
        <v>0</v>
      </c>
      <c r="H167" s="309">
        <f t="shared" ref="H167:H169" si="1552">+ROUND(F167*G167,0)</f>
        <v>0</v>
      </c>
      <c r="K167" s="344" t="s">
        <v>123</v>
      </c>
      <c r="L167" s="345" t="s">
        <v>533</v>
      </c>
      <c r="M167" s="346" t="s">
        <v>534</v>
      </c>
      <c r="N167" s="347">
        <v>1</v>
      </c>
      <c r="O167" s="308">
        <v>3107800</v>
      </c>
      <c r="P167" s="310">
        <f t="shared" ref="P167:P169" si="1553">+ROUND(N167*O167,0)</f>
        <v>3107800</v>
      </c>
      <c r="Q167" s="180">
        <f t="shared" si="1195"/>
        <v>1</v>
      </c>
      <c r="R167" s="180">
        <f t="shared" si="1196"/>
        <v>1</v>
      </c>
      <c r="S167" s="180">
        <f t="shared" si="1197"/>
        <v>1</v>
      </c>
      <c r="T167" s="180">
        <f t="shared" si="1197"/>
        <v>1</v>
      </c>
      <c r="U167" s="264">
        <f t="shared" si="1198"/>
        <v>1</v>
      </c>
      <c r="V167" s="264">
        <f t="shared" si="1275"/>
        <v>1</v>
      </c>
      <c r="W167" s="264">
        <f t="shared" si="1199"/>
        <v>1</v>
      </c>
      <c r="X167" s="257">
        <f t="shared" si="1200"/>
        <v>3107800</v>
      </c>
      <c r="Y167" s="258">
        <f t="shared" si="1201"/>
        <v>0</v>
      </c>
      <c r="AB167" s="344" t="s">
        <v>123</v>
      </c>
      <c r="AC167" s="345" t="s">
        <v>533</v>
      </c>
      <c r="AD167" s="346" t="s">
        <v>534</v>
      </c>
      <c r="AE167" s="347">
        <v>1</v>
      </c>
      <c r="AF167" s="308">
        <v>2500000</v>
      </c>
      <c r="AG167" s="309">
        <f t="shared" ref="AG167:AG169" si="1554">+ROUND(AE167*AF167,0)</f>
        <v>2500000</v>
      </c>
      <c r="AH167" s="264">
        <f t="shared" si="1202"/>
        <v>1</v>
      </c>
      <c r="AI167" s="264">
        <f t="shared" si="1203"/>
        <v>1</v>
      </c>
      <c r="AJ167" s="264">
        <f t="shared" si="1204"/>
        <v>1</v>
      </c>
      <c r="AK167" s="264">
        <f t="shared" si="1205"/>
        <v>1</v>
      </c>
      <c r="AL167" s="264">
        <f t="shared" ref="AL167:AL169" si="1555">IF(AF167&lt;=0,0,1)</f>
        <v>1</v>
      </c>
      <c r="AM167" s="264">
        <f t="shared" ref="AM167:AM169" si="1556">IF(AG167&lt;=0,0,1)</f>
        <v>1</v>
      </c>
      <c r="AN167" s="264">
        <f t="shared" si="1303"/>
        <v>1</v>
      </c>
      <c r="AO167" s="257">
        <f t="shared" si="1206"/>
        <v>2500000</v>
      </c>
      <c r="AP167" s="258">
        <f t="shared" si="1207"/>
        <v>0</v>
      </c>
      <c r="AS167" s="344" t="s">
        <v>123</v>
      </c>
      <c r="AT167" s="345" t="s">
        <v>533</v>
      </c>
      <c r="AU167" s="346" t="s">
        <v>534</v>
      </c>
      <c r="AV167" s="347">
        <v>1</v>
      </c>
      <c r="AW167" s="308">
        <v>1750000</v>
      </c>
      <c r="AX167" s="309">
        <f t="shared" ref="AX167:AX169" si="1557">+ROUND(AV167*AW167,0)</f>
        <v>1750000</v>
      </c>
      <c r="AY167" s="264">
        <f t="shared" si="1208"/>
        <v>1</v>
      </c>
      <c r="AZ167" s="264">
        <f t="shared" si="1209"/>
        <v>1</v>
      </c>
      <c r="BA167" s="264">
        <f t="shared" si="1210"/>
        <v>1</v>
      </c>
      <c r="BB167" s="264">
        <f t="shared" si="1211"/>
        <v>1</v>
      </c>
      <c r="BC167" s="264">
        <f t="shared" ref="BC167:BC169" si="1558">IF(AW167&lt;=0,0,1)</f>
        <v>1</v>
      </c>
      <c r="BD167" s="264">
        <f t="shared" ref="BD167:BD169" si="1559">IF(AX167&lt;=0,0,1)</f>
        <v>1</v>
      </c>
      <c r="BE167" s="264">
        <f t="shared" si="1212"/>
        <v>1</v>
      </c>
      <c r="BF167" s="257">
        <f t="shared" si="1213"/>
        <v>1750000</v>
      </c>
      <c r="BG167" s="258">
        <f t="shared" si="1214"/>
        <v>0</v>
      </c>
      <c r="BJ167" s="344" t="s">
        <v>123</v>
      </c>
      <c r="BK167" s="345" t="s">
        <v>533</v>
      </c>
      <c r="BL167" s="346" t="s">
        <v>534</v>
      </c>
      <c r="BM167" s="347">
        <v>1</v>
      </c>
      <c r="BN167" s="308">
        <v>3101275</v>
      </c>
      <c r="BO167" s="309">
        <f>+ROUND(BM167*BN167,0)</f>
        <v>3101275</v>
      </c>
      <c r="BP167" s="264">
        <f t="shared" si="1215"/>
        <v>1</v>
      </c>
      <c r="BQ167" s="264">
        <f t="shared" si="1216"/>
        <v>1</v>
      </c>
      <c r="BR167" s="264">
        <f t="shared" si="1217"/>
        <v>1</v>
      </c>
      <c r="BS167" s="264">
        <f t="shared" si="1218"/>
        <v>1</v>
      </c>
      <c r="BT167" s="264">
        <f t="shared" ref="BT167:BT169" si="1560">IF(BN167&lt;=0,0,1)</f>
        <v>1</v>
      </c>
      <c r="BU167" s="264">
        <f t="shared" ref="BU167:BU169" si="1561">IF(BO167&lt;=0,0,1)</f>
        <v>1</v>
      </c>
      <c r="BV167" s="264">
        <f t="shared" ref="BV167:BV169" si="1562">PRODUCT(BP167:BU167)</f>
        <v>1</v>
      </c>
      <c r="BW167" s="257">
        <f t="shared" si="1219"/>
        <v>3101275</v>
      </c>
      <c r="BX167" s="258">
        <f t="shared" si="1220"/>
        <v>0</v>
      </c>
      <c r="CA167" s="344" t="s">
        <v>123</v>
      </c>
      <c r="CB167" s="345" t="s">
        <v>533</v>
      </c>
      <c r="CC167" s="346" t="s">
        <v>534</v>
      </c>
      <c r="CD167" s="347">
        <v>1</v>
      </c>
      <c r="CE167" s="308">
        <v>2354200</v>
      </c>
      <c r="CF167" s="309">
        <f t="shared" ref="CF167:CF169" si="1563">+ROUND(CD167*CE167,0)</f>
        <v>2354200</v>
      </c>
      <c r="CG167" s="264">
        <f t="shared" si="1221"/>
        <v>1</v>
      </c>
      <c r="CH167" s="264">
        <f t="shared" si="1222"/>
        <v>1</v>
      </c>
      <c r="CI167" s="264">
        <f t="shared" si="1223"/>
        <v>1</v>
      </c>
      <c r="CJ167" s="264">
        <f t="shared" si="1224"/>
        <v>1</v>
      </c>
      <c r="CK167" s="264">
        <f t="shared" ref="CK167:CK169" si="1564">IF(CE167&lt;=0,0,1)</f>
        <v>1</v>
      </c>
      <c r="CL167" s="264">
        <f t="shared" ref="CL167:CL169" si="1565">IF(CF167&lt;=0,0,1)</f>
        <v>1</v>
      </c>
      <c r="CM167" s="264">
        <f t="shared" ref="CM167:CM169" si="1566">PRODUCT(CG167:CL167)</f>
        <v>1</v>
      </c>
      <c r="CN167" s="257">
        <f t="shared" si="1225"/>
        <v>2354200</v>
      </c>
      <c r="CO167" s="258">
        <f t="shared" si="1226"/>
        <v>0</v>
      </c>
      <c r="CR167" s="344" t="s">
        <v>123</v>
      </c>
      <c r="CS167" s="345" t="s">
        <v>533</v>
      </c>
      <c r="CT167" s="346" t="s">
        <v>534</v>
      </c>
      <c r="CU167" s="347">
        <v>1</v>
      </c>
      <c r="CV167" s="308">
        <v>1689000</v>
      </c>
      <c r="CW167" s="309">
        <f t="shared" ref="CW167:CW169" si="1567">+ROUND(CU167*CV167,0)</f>
        <v>1689000</v>
      </c>
      <c r="CX167" s="264">
        <f t="shared" si="1227"/>
        <v>1</v>
      </c>
      <c r="CY167" s="264">
        <f t="shared" si="1228"/>
        <v>1</v>
      </c>
      <c r="CZ167" s="264">
        <f t="shared" si="1229"/>
        <v>1</v>
      </c>
      <c r="DA167" s="264">
        <f t="shared" si="1230"/>
        <v>1</v>
      </c>
      <c r="DB167" s="264">
        <f t="shared" ref="DB167:DB169" si="1568">IF(CV167&lt;=0,0,1)</f>
        <v>1</v>
      </c>
      <c r="DC167" s="264">
        <f t="shared" ref="DC167:DC169" si="1569">IF(CW167&lt;=0,0,1)</f>
        <v>1</v>
      </c>
      <c r="DD167" s="264">
        <f t="shared" ref="DD167:DD169" si="1570">PRODUCT(CX167:DC167)</f>
        <v>1</v>
      </c>
      <c r="DE167" s="257">
        <f t="shared" si="1231"/>
        <v>1689000</v>
      </c>
      <c r="DF167" s="258">
        <f t="shared" si="1232"/>
        <v>0</v>
      </c>
      <c r="DI167" s="344" t="s">
        <v>123</v>
      </c>
      <c r="DJ167" s="345" t="s">
        <v>533</v>
      </c>
      <c r="DK167" s="346" t="s">
        <v>534</v>
      </c>
      <c r="DL167" s="347">
        <v>1</v>
      </c>
      <c r="DM167" s="313">
        <v>1760000</v>
      </c>
      <c r="DN167" s="309">
        <f t="shared" ref="DN167:DN169" si="1571">+ROUND(DL167*DM167,0)</f>
        <v>1760000</v>
      </c>
      <c r="DO167" s="264">
        <f t="shared" si="1233"/>
        <v>1</v>
      </c>
      <c r="DP167" s="264">
        <f t="shared" si="1234"/>
        <v>1</v>
      </c>
      <c r="DQ167" s="264">
        <f t="shared" si="1235"/>
        <v>1</v>
      </c>
      <c r="DR167" s="264">
        <f t="shared" si="1236"/>
        <v>1</v>
      </c>
      <c r="DS167" s="264">
        <f t="shared" ref="DS167:DS169" si="1572">IF(DM167&lt;=0,0,1)</f>
        <v>1</v>
      </c>
      <c r="DT167" s="264">
        <f t="shared" ref="DT167:DT169" si="1573">IF(DN167&lt;=0,0,1)</f>
        <v>1</v>
      </c>
      <c r="DU167" s="264">
        <f t="shared" ref="DU167:DU169" si="1574">PRODUCT(DO167:DT167)</f>
        <v>1</v>
      </c>
      <c r="DV167" s="257">
        <f t="shared" si="1237"/>
        <v>1760000</v>
      </c>
      <c r="DW167" s="258">
        <f t="shared" si="1238"/>
        <v>0</v>
      </c>
      <c r="DZ167" s="344" t="s">
        <v>123</v>
      </c>
      <c r="EA167" s="345" t="s">
        <v>533</v>
      </c>
      <c r="EB167" s="346" t="s">
        <v>534</v>
      </c>
      <c r="EC167" s="347">
        <v>1</v>
      </c>
      <c r="ED167" s="308">
        <v>1230000</v>
      </c>
      <c r="EE167" s="309">
        <f t="shared" ref="EE167:EE169" si="1575">+ROUND(EC167*ED167,0)</f>
        <v>1230000</v>
      </c>
      <c r="EF167" s="264">
        <f t="shared" si="1239"/>
        <v>1</v>
      </c>
      <c r="EG167" s="264">
        <f t="shared" si="1240"/>
        <v>1</v>
      </c>
      <c r="EH167" s="264">
        <f t="shared" si="1241"/>
        <v>1</v>
      </c>
      <c r="EI167" s="264">
        <f t="shared" si="1242"/>
        <v>1</v>
      </c>
      <c r="EJ167" s="264">
        <f t="shared" ref="EJ167:EJ169" si="1576">IF(ED167&lt;=0,0,1)</f>
        <v>1</v>
      </c>
      <c r="EK167" s="264">
        <f t="shared" ref="EK167:EK169" si="1577">IF(EE167&lt;=0,0,1)</f>
        <v>1</v>
      </c>
      <c r="EL167" s="264">
        <f t="shared" ref="EL167:EL169" si="1578">PRODUCT(EF167:EK167)</f>
        <v>1</v>
      </c>
      <c r="EM167" s="257">
        <f t="shared" si="1243"/>
        <v>1230000</v>
      </c>
      <c r="EN167" s="258">
        <f t="shared" si="1244"/>
        <v>0</v>
      </c>
      <c r="EQ167" s="344" t="s">
        <v>123</v>
      </c>
      <c r="ER167" s="345" t="s">
        <v>533</v>
      </c>
      <c r="ES167" s="346" t="s">
        <v>534</v>
      </c>
      <c r="ET167" s="347">
        <v>1</v>
      </c>
      <c r="EU167" s="308">
        <v>3400000</v>
      </c>
      <c r="EV167" s="309">
        <f t="shared" ref="EV167:EV169" si="1579">+ROUND(ET167*EU167,0)</f>
        <v>3400000</v>
      </c>
      <c r="EW167" s="264">
        <f t="shared" si="1245"/>
        <v>1</v>
      </c>
      <c r="EX167" s="264">
        <f t="shared" si="1246"/>
        <v>1</v>
      </c>
      <c r="EY167" s="264">
        <f t="shared" si="1247"/>
        <v>1</v>
      </c>
      <c r="EZ167" s="264">
        <f t="shared" si="1248"/>
        <v>1</v>
      </c>
      <c r="FA167" s="264">
        <f t="shared" ref="FA167:FA169" si="1580">IF(EU167&lt;=0,0,1)</f>
        <v>1</v>
      </c>
      <c r="FB167" s="264">
        <f t="shared" ref="FB167:FB169" si="1581">IF(EV167&lt;=0,0,1)</f>
        <v>1</v>
      </c>
      <c r="FC167" s="264">
        <f t="shared" ref="FC167:FC169" si="1582">PRODUCT(EW167:FB167)</f>
        <v>1</v>
      </c>
      <c r="FD167" s="257">
        <f t="shared" si="1249"/>
        <v>3400000</v>
      </c>
      <c r="FE167" s="258">
        <f t="shared" si="1250"/>
        <v>0</v>
      </c>
      <c r="FH167" s="344" t="s">
        <v>123</v>
      </c>
      <c r="FI167" s="345" t="s">
        <v>533</v>
      </c>
      <c r="FJ167" s="346" t="s">
        <v>534</v>
      </c>
      <c r="FK167" s="347">
        <v>1</v>
      </c>
      <c r="FL167" s="308">
        <v>3700000</v>
      </c>
      <c r="FM167" s="309">
        <f t="shared" ref="FM167:FM169" si="1583">+ROUND(FK167*FL167,0)</f>
        <v>3700000</v>
      </c>
      <c r="FN167" s="264">
        <f t="shared" si="1251"/>
        <v>1</v>
      </c>
      <c r="FO167" s="264">
        <f t="shared" si="1252"/>
        <v>1</v>
      </c>
      <c r="FP167" s="264">
        <f t="shared" si="1253"/>
        <v>1</v>
      </c>
      <c r="FQ167" s="264">
        <f t="shared" si="1254"/>
        <v>1</v>
      </c>
      <c r="FR167" s="264">
        <f t="shared" ref="FR167:FR169" si="1584">IF(FL167&lt;=0,0,1)</f>
        <v>1</v>
      </c>
      <c r="FS167" s="264">
        <f t="shared" ref="FS167:FS169" si="1585">IF(FM167&lt;=0,0,1)</f>
        <v>1</v>
      </c>
      <c r="FT167" s="264">
        <f t="shared" ref="FT167:FT169" si="1586">PRODUCT(FN167:FS167)</f>
        <v>1</v>
      </c>
      <c r="FU167" s="257">
        <f t="shared" si="1255"/>
        <v>3700000</v>
      </c>
      <c r="FV167" s="258">
        <f t="shared" si="1256"/>
        <v>0</v>
      </c>
      <c r="FY167" s="344" t="s">
        <v>123</v>
      </c>
      <c r="FZ167" s="345" t="s">
        <v>533</v>
      </c>
      <c r="GA167" s="346" t="s">
        <v>534</v>
      </c>
      <c r="GB167" s="347">
        <v>1</v>
      </c>
      <c r="GC167" s="308">
        <v>3000000</v>
      </c>
      <c r="GD167" s="309">
        <f t="shared" ref="GD167:GD169" si="1587">+ROUND(GB167*GC167,0)</f>
        <v>3000000</v>
      </c>
      <c r="GE167" s="264">
        <f t="shared" si="1257"/>
        <v>1</v>
      </c>
      <c r="GF167" s="264">
        <f t="shared" si="1258"/>
        <v>1</v>
      </c>
      <c r="GG167" s="264">
        <f t="shared" si="1259"/>
        <v>1</v>
      </c>
      <c r="GH167" s="264">
        <f t="shared" si="1260"/>
        <v>1</v>
      </c>
      <c r="GI167" s="264">
        <f t="shared" ref="GI167:GI169" si="1588">IF(GC167&lt;=0,0,1)</f>
        <v>1</v>
      </c>
      <c r="GJ167" s="264">
        <f t="shared" ref="GJ167:GJ169" si="1589">IF(GD167&lt;=0,0,1)</f>
        <v>1</v>
      </c>
      <c r="GK167" s="264">
        <f t="shared" ref="GK167:GK169" si="1590">PRODUCT(GE167:GJ167)</f>
        <v>1</v>
      </c>
      <c r="GL167" s="257">
        <f t="shared" si="1261"/>
        <v>3000000</v>
      </c>
      <c r="GM167" s="258">
        <f t="shared" si="1262"/>
        <v>0</v>
      </c>
      <c r="GP167" s="344" t="s">
        <v>123</v>
      </c>
      <c r="GQ167" s="345" t="s">
        <v>533</v>
      </c>
      <c r="GR167" s="346" t="s">
        <v>534</v>
      </c>
      <c r="GS167" s="347">
        <v>1</v>
      </c>
      <c r="GT167" s="308">
        <v>3650000</v>
      </c>
      <c r="GU167" s="309">
        <f t="shared" ref="GU167:GU169" si="1591">+ROUND(GS167*GT167,0)</f>
        <v>3650000</v>
      </c>
      <c r="GV167" s="264">
        <f t="shared" si="1263"/>
        <v>1</v>
      </c>
      <c r="GW167" s="264">
        <f t="shared" si="1264"/>
        <v>1</v>
      </c>
      <c r="GX167" s="264">
        <f t="shared" si="1265"/>
        <v>1</v>
      </c>
      <c r="GY167" s="264">
        <f t="shared" si="1266"/>
        <v>1</v>
      </c>
      <c r="GZ167" s="264">
        <f t="shared" ref="GZ167:GZ169" si="1592">IF(GT167&lt;=0,0,1)</f>
        <v>1</v>
      </c>
      <c r="HA167" s="264">
        <f t="shared" ref="HA167:HA169" si="1593">IF(GU167&lt;=0,0,1)</f>
        <v>1</v>
      </c>
      <c r="HB167" s="264">
        <f t="shared" ref="HB167:HB169" si="1594">PRODUCT(GV167:HA167)</f>
        <v>1</v>
      </c>
      <c r="HC167" s="257">
        <f t="shared" si="1267"/>
        <v>3650000</v>
      </c>
      <c r="HD167" s="258">
        <f t="shared" si="1268"/>
        <v>0</v>
      </c>
      <c r="HG167" s="344" t="s">
        <v>123</v>
      </c>
      <c r="HH167" s="345" t="s">
        <v>533</v>
      </c>
      <c r="HI167" s="346" t="s">
        <v>534</v>
      </c>
      <c r="HJ167" s="347">
        <v>1</v>
      </c>
      <c r="HK167" s="308">
        <v>2546150</v>
      </c>
      <c r="HL167" s="309">
        <f t="shared" ref="HL167:HL169" si="1595">+ROUND(HJ167*HK167,0)</f>
        <v>2546150</v>
      </c>
      <c r="HM167" s="264">
        <f t="shared" si="1269"/>
        <v>1</v>
      </c>
      <c r="HN167" s="264">
        <f t="shared" si="1270"/>
        <v>1</v>
      </c>
      <c r="HO167" s="264">
        <f t="shared" si="1271"/>
        <v>1</v>
      </c>
      <c r="HP167" s="264">
        <f t="shared" si="1272"/>
        <v>1</v>
      </c>
      <c r="HQ167" s="264">
        <f t="shared" ref="HQ167:HQ169" si="1596">IF(HK167&lt;=0,0,1)</f>
        <v>1</v>
      </c>
      <c r="HR167" s="264">
        <f t="shared" ref="HR167:HR169" si="1597">IF(HL167&lt;=0,0,1)</f>
        <v>1</v>
      </c>
      <c r="HS167" s="264">
        <f t="shared" ref="HS167:HS169" si="1598">PRODUCT(HM167:HR167)</f>
        <v>1</v>
      </c>
      <c r="HT167" s="257">
        <f t="shared" si="1273"/>
        <v>2546150</v>
      </c>
      <c r="HU167" s="258">
        <f t="shared" si="1274"/>
        <v>0</v>
      </c>
    </row>
    <row r="168" spans="3:229" ht="72.75" customHeight="1" outlineLevel="2">
      <c r="C168" s="344" t="s">
        <v>535</v>
      </c>
      <c r="D168" s="345" t="s">
        <v>536</v>
      </c>
      <c r="E168" s="346" t="s">
        <v>155</v>
      </c>
      <c r="F168" s="347">
        <v>1</v>
      </c>
      <c r="G168" s="308">
        <v>0</v>
      </c>
      <c r="H168" s="309">
        <f t="shared" si="1552"/>
        <v>0</v>
      </c>
      <c r="K168" s="344" t="s">
        <v>535</v>
      </c>
      <c r="L168" s="345" t="s">
        <v>536</v>
      </c>
      <c r="M168" s="346" t="s">
        <v>155</v>
      </c>
      <c r="N168" s="347">
        <v>1</v>
      </c>
      <c r="O168" s="308">
        <v>3284700</v>
      </c>
      <c r="P168" s="310">
        <f t="shared" si="1553"/>
        <v>3284700</v>
      </c>
      <c r="Q168" s="180">
        <f t="shared" si="1195"/>
        <v>1</v>
      </c>
      <c r="R168" s="180">
        <f t="shared" si="1196"/>
        <v>1</v>
      </c>
      <c r="S168" s="180">
        <f t="shared" si="1197"/>
        <v>1</v>
      </c>
      <c r="T168" s="180">
        <f t="shared" si="1197"/>
        <v>1</v>
      </c>
      <c r="U168" s="264">
        <f t="shared" si="1198"/>
        <v>1</v>
      </c>
      <c r="V168" s="264">
        <f t="shared" si="1275"/>
        <v>1</v>
      </c>
      <c r="W168" s="264">
        <f t="shared" si="1199"/>
        <v>1</v>
      </c>
      <c r="X168" s="257">
        <f t="shared" si="1200"/>
        <v>3284700</v>
      </c>
      <c r="Y168" s="258">
        <f t="shared" si="1201"/>
        <v>0</v>
      </c>
      <c r="AB168" s="344" t="s">
        <v>535</v>
      </c>
      <c r="AC168" s="345" t="s">
        <v>536</v>
      </c>
      <c r="AD168" s="346" t="s">
        <v>155</v>
      </c>
      <c r="AE168" s="347">
        <v>1</v>
      </c>
      <c r="AF168" s="308">
        <v>3000000</v>
      </c>
      <c r="AG168" s="309">
        <f t="shared" si="1554"/>
        <v>3000000</v>
      </c>
      <c r="AH168" s="264">
        <f t="shared" si="1202"/>
        <v>1</v>
      </c>
      <c r="AI168" s="264">
        <f t="shared" si="1203"/>
        <v>1</v>
      </c>
      <c r="AJ168" s="264">
        <f t="shared" si="1204"/>
        <v>1</v>
      </c>
      <c r="AK168" s="264">
        <f t="shared" si="1205"/>
        <v>1</v>
      </c>
      <c r="AL168" s="264">
        <f t="shared" si="1555"/>
        <v>1</v>
      </c>
      <c r="AM168" s="264">
        <f t="shared" si="1556"/>
        <v>1</v>
      </c>
      <c r="AN168" s="264">
        <f t="shared" si="1303"/>
        <v>1</v>
      </c>
      <c r="AO168" s="257">
        <f t="shared" si="1206"/>
        <v>3000000</v>
      </c>
      <c r="AP168" s="258">
        <f t="shared" si="1207"/>
        <v>0</v>
      </c>
      <c r="AS168" s="344" t="s">
        <v>535</v>
      </c>
      <c r="AT168" s="345" t="s">
        <v>536</v>
      </c>
      <c r="AU168" s="346" t="s">
        <v>155</v>
      </c>
      <c r="AV168" s="347">
        <v>1</v>
      </c>
      <c r="AW168" s="308">
        <v>2150000</v>
      </c>
      <c r="AX168" s="309">
        <f t="shared" si="1557"/>
        <v>2150000</v>
      </c>
      <c r="AY168" s="264">
        <f t="shared" si="1208"/>
        <v>1</v>
      </c>
      <c r="AZ168" s="264">
        <f t="shared" si="1209"/>
        <v>1</v>
      </c>
      <c r="BA168" s="264">
        <f t="shared" si="1210"/>
        <v>1</v>
      </c>
      <c r="BB168" s="264">
        <f t="shared" si="1211"/>
        <v>1</v>
      </c>
      <c r="BC168" s="264">
        <f t="shared" si="1558"/>
        <v>1</v>
      </c>
      <c r="BD168" s="264">
        <f t="shared" si="1559"/>
        <v>1</v>
      </c>
      <c r="BE168" s="264">
        <f t="shared" si="1212"/>
        <v>1</v>
      </c>
      <c r="BF168" s="257">
        <f t="shared" si="1213"/>
        <v>2150000</v>
      </c>
      <c r="BG168" s="258">
        <f t="shared" si="1214"/>
        <v>0</v>
      </c>
      <c r="BJ168" s="344" t="s">
        <v>535</v>
      </c>
      <c r="BK168" s="345" t="s">
        <v>536</v>
      </c>
      <c r="BL168" s="346" t="s">
        <v>155</v>
      </c>
      <c r="BM168" s="347">
        <v>1</v>
      </c>
      <c r="BN168" s="308">
        <v>3277819</v>
      </c>
      <c r="BO168" s="309">
        <f>+ROUND(BM168*BN168,0)</f>
        <v>3277819</v>
      </c>
      <c r="BP168" s="264">
        <f t="shared" si="1215"/>
        <v>1</v>
      </c>
      <c r="BQ168" s="264">
        <f t="shared" si="1216"/>
        <v>1</v>
      </c>
      <c r="BR168" s="264">
        <f t="shared" si="1217"/>
        <v>1</v>
      </c>
      <c r="BS168" s="264">
        <f t="shared" si="1218"/>
        <v>1</v>
      </c>
      <c r="BT168" s="264">
        <f t="shared" si="1560"/>
        <v>1</v>
      </c>
      <c r="BU168" s="264">
        <f t="shared" si="1561"/>
        <v>1</v>
      </c>
      <c r="BV168" s="264">
        <f t="shared" si="1562"/>
        <v>1</v>
      </c>
      <c r="BW168" s="257">
        <f t="shared" si="1219"/>
        <v>3277819</v>
      </c>
      <c r="BX168" s="258">
        <f t="shared" si="1220"/>
        <v>0</v>
      </c>
      <c r="CA168" s="344" t="s">
        <v>535</v>
      </c>
      <c r="CB168" s="345" t="s">
        <v>536</v>
      </c>
      <c r="CC168" s="346" t="s">
        <v>155</v>
      </c>
      <c r="CD168" s="347">
        <v>1</v>
      </c>
      <c r="CE168" s="308">
        <v>3081000</v>
      </c>
      <c r="CF168" s="309">
        <f t="shared" si="1563"/>
        <v>3081000</v>
      </c>
      <c r="CG168" s="264">
        <f t="shared" si="1221"/>
        <v>1</v>
      </c>
      <c r="CH168" s="264">
        <f t="shared" si="1222"/>
        <v>1</v>
      </c>
      <c r="CI168" s="264">
        <f t="shared" si="1223"/>
        <v>1</v>
      </c>
      <c r="CJ168" s="264">
        <f t="shared" si="1224"/>
        <v>1</v>
      </c>
      <c r="CK168" s="264">
        <f t="shared" si="1564"/>
        <v>1</v>
      </c>
      <c r="CL168" s="264">
        <f t="shared" si="1565"/>
        <v>1</v>
      </c>
      <c r="CM168" s="264">
        <f t="shared" si="1566"/>
        <v>1</v>
      </c>
      <c r="CN168" s="257">
        <f t="shared" si="1225"/>
        <v>3081000</v>
      </c>
      <c r="CO168" s="258">
        <f t="shared" si="1226"/>
        <v>0</v>
      </c>
      <c r="CR168" s="344" t="s">
        <v>535</v>
      </c>
      <c r="CS168" s="345" t="s">
        <v>536</v>
      </c>
      <c r="CT168" s="346" t="s">
        <v>155</v>
      </c>
      <c r="CU168" s="347">
        <v>1</v>
      </c>
      <c r="CV168" s="308">
        <v>1789000</v>
      </c>
      <c r="CW168" s="309">
        <f t="shared" si="1567"/>
        <v>1789000</v>
      </c>
      <c r="CX168" s="264">
        <f t="shared" si="1227"/>
        <v>1</v>
      </c>
      <c r="CY168" s="264">
        <f t="shared" si="1228"/>
        <v>1</v>
      </c>
      <c r="CZ168" s="264">
        <f t="shared" si="1229"/>
        <v>1</v>
      </c>
      <c r="DA168" s="264">
        <f t="shared" si="1230"/>
        <v>1</v>
      </c>
      <c r="DB168" s="264">
        <f t="shared" si="1568"/>
        <v>1</v>
      </c>
      <c r="DC168" s="264">
        <f t="shared" si="1569"/>
        <v>1</v>
      </c>
      <c r="DD168" s="264">
        <f t="shared" si="1570"/>
        <v>1</v>
      </c>
      <c r="DE168" s="257">
        <f t="shared" si="1231"/>
        <v>1789000</v>
      </c>
      <c r="DF168" s="258">
        <f t="shared" si="1232"/>
        <v>0</v>
      </c>
      <c r="DI168" s="344" t="s">
        <v>535</v>
      </c>
      <c r="DJ168" s="345" t="s">
        <v>536</v>
      </c>
      <c r="DK168" s="346" t="s">
        <v>155</v>
      </c>
      <c r="DL168" s="347">
        <v>1</v>
      </c>
      <c r="DM168" s="313">
        <v>1833000</v>
      </c>
      <c r="DN168" s="309">
        <f t="shared" si="1571"/>
        <v>1833000</v>
      </c>
      <c r="DO168" s="264">
        <f t="shared" si="1233"/>
        <v>1</v>
      </c>
      <c r="DP168" s="264">
        <f t="shared" si="1234"/>
        <v>1</v>
      </c>
      <c r="DQ168" s="264">
        <f t="shared" si="1235"/>
        <v>1</v>
      </c>
      <c r="DR168" s="264">
        <f t="shared" si="1236"/>
        <v>1</v>
      </c>
      <c r="DS168" s="264">
        <f t="shared" si="1572"/>
        <v>1</v>
      </c>
      <c r="DT168" s="264">
        <f t="shared" si="1573"/>
        <v>1</v>
      </c>
      <c r="DU168" s="264">
        <f t="shared" si="1574"/>
        <v>1</v>
      </c>
      <c r="DV168" s="257">
        <f t="shared" si="1237"/>
        <v>1833000</v>
      </c>
      <c r="DW168" s="258">
        <f t="shared" si="1238"/>
        <v>0</v>
      </c>
      <c r="DZ168" s="344" t="s">
        <v>535</v>
      </c>
      <c r="EA168" s="345" t="s">
        <v>536</v>
      </c>
      <c r="EB168" s="346" t="s">
        <v>155</v>
      </c>
      <c r="EC168" s="347">
        <v>1</v>
      </c>
      <c r="ED168" s="308">
        <v>1428000</v>
      </c>
      <c r="EE168" s="309">
        <f t="shared" si="1575"/>
        <v>1428000</v>
      </c>
      <c r="EF168" s="264">
        <f t="shared" si="1239"/>
        <v>1</v>
      </c>
      <c r="EG168" s="264">
        <f t="shared" si="1240"/>
        <v>1</v>
      </c>
      <c r="EH168" s="264">
        <f t="shared" si="1241"/>
        <v>1</v>
      </c>
      <c r="EI168" s="264">
        <f t="shared" si="1242"/>
        <v>1</v>
      </c>
      <c r="EJ168" s="264">
        <f t="shared" si="1576"/>
        <v>1</v>
      </c>
      <c r="EK168" s="264">
        <f t="shared" si="1577"/>
        <v>1</v>
      </c>
      <c r="EL168" s="264">
        <f t="shared" si="1578"/>
        <v>1</v>
      </c>
      <c r="EM168" s="257">
        <f t="shared" si="1243"/>
        <v>1428000</v>
      </c>
      <c r="EN168" s="258">
        <f t="shared" si="1244"/>
        <v>0</v>
      </c>
      <c r="EQ168" s="344" t="s">
        <v>535</v>
      </c>
      <c r="ER168" s="345" t="s">
        <v>536</v>
      </c>
      <c r="ES168" s="346" t="s">
        <v>155</v>
      </c>
      <c r="ET168" s="347">
        <v>1</v>
      </c>
      <c r="EU168" s="308">
        <v>3900000</v>
      </c>
      <c r="EV168" s="309">
        <f t="shared" si="1579"/>
        <v>3900000</v>
      </c>
      <c r="EW168" s="264">
        <f t="shared" si="1245"/>
        <v>1</v>
      </c>
      <c r="EX168" s="264">
        <f t="shared" si="1246"/>
        <v>1</v>
      </c>
      <c r="EY168" s="264">
        <f t="shared" si="1247"/>
        <v>1</v>
      </c>
      <c r="EZ168" s="264">
        <f t="shared" si="1248"/>
        <v>1</v>
      </c>
      <c r="FA168" s="264">
        <f t="shared" si="1580"/>
        <v>1</v>
      </c>
      <c r="FB168" s="264">
        <f t="shared" si="1581"/>
        <v>1</v>
      </c>
      <c r="FC168" s="264">
        <f t="shared" si="1582"/>
        <v>1</v>
      </c>
      <c r="FD168" s="257">
        <f t="shared" si="1249"/>
        <v>3900000</v>
      </c>
      <c r="FE168" s="258">
        <f t="shared" si="1250"/>
        <v>0</v>
      </c>
      <c r="FH168" s="344" t="s">
        <v>535</v>
      </c>
      <c r="FI168" s="345" t="s">
        <v>536</v>
      </c>
      <c r="FJ168" s="346" t="s">
        <v>155</v>
      </c>
      <c r="FK168" s="347">
        <v>1</v>
      </c>
      <c r="FL168" s="308">
        <v>4100000</v>
      </c>
      <c r="FM168" s="309">
        <f t="shared" si="1583"/>
        <v>4100000</v>
      </c>
      <c r="FN168" s="264">
        <f t="shared" si="1251"/>
        <v>1</v>
      </c>
      <c r="FO168" s="264">
        <f t="shared" si="1252"/>
        <v>1</v>
      </c>
      <c r="FP168" s="264">
        <f t="shared" si="1253"/>
        <v>1</v>
      </c>
      <c r="FQ168" s="264">
        <f t="shared" si="1254"/>
        <v>1</v>
      </c>
      <c r="FR168" s="264">
        <f t="shared" si="1584"/>
        <v>1</v>
      </c>
      <c r="FS168" s="264">
        <f t="shared" si="1585"/>
        <v>1</v>
      </c>
      <c r="FT168" s="264">
        <f t="shared" si="1586"/>
        <v>1</v>
      </c>
      <c r="FU168" s="257">
        <f t="shared" si="1255"/>
        <v>4100000</v>
      </c>
      <c r="FV168" s="258">
        <f t="shared" si="1256"/>
        <v>0</v>
      </c>
      <c r="FY168" s="344" t="s">
        <v>535</v>
      </c>
      <c r="FZ168" s="345" t="s">
        <v>536</v>
      </c>
      <c r="GA168" s="346" t="s">
        <v>155</v>
      </c>
      <c r="GB168" s="347">
        <v>1</v>
      </c>
      <c r="GC168" s="308">
        <v>4000000</v>
      </c>
      <c r="GD168" s="309">
        <f t="shared" si="1587"/>
        <v>4000000</v>
      </c>
      <c r="GE168" s="264">
        <f t="shared" si="1257"/>
        <v>1</v>
      </c>
      <c r="GF168" s="264">
        <f t="shared" si="1258"/>
        <v>1</v>
      </c>
      <c r="GG168" s="264">
        <f t="shared" si="1259"/>
        <v>1</v>
      </c>
      <c r="GH168" s="264">
        <f t="shared" si="1260"/>
        <v>1</v>
      </c>
      <c r="GI168" s="264">
        <f t="shared" si="1588"/>
        <v>1</v>
      </c>
      <c r="GJ168" s="264">
        <f t="shared" si="1589"/>
        <v>1</v>
      </c>
      <c r="GK168" s="264">
        <f t="shared" si="1590"/>
        <v>1</v>
      </c>
      <c r="GL168" s="257">
        <f t="shared" si="1261"/>
        <v>4000000</v>
      </c>
      <c r="GM168" s="258">
        <f t="shared" si="1262"/>
        <v>0</v>
      </c>
      <c r="GP168" s="344" t="s">
        <v>535</v>
      </c>
      <c r="GQ168" s="345" t="s">
        <v>536</v>
      </c>
      <c r="GR168" s="346" t="s">
        <v>155</v>
      </c>
      <c r="GS168" s="347">
        <v>1</v>
      </c>
      <c r="GT168" s="308">
        <v>3990000</v>
      </c>
      <c r="GU168" s="309">
        <f t="shared" si="1591"/>
        <v>3990000</v>
      </c>
      <c r="GV168" s="264">
        <f t="shared" si="1263"/>
        <v>1</v>
      </c>
      <c r="GW168" s="264">
        <f t="shared" si="1264"/>
        <v>1</v>
      </c>
      <c r="GX168" s="264">
        <f t="shared" si="1265"/>
        <v>1</v>
      </c>
      <c r="GY168" s="264">
        <f t="shared" si="1266"/>
        <v>1</v>
      </c>
      <c r="GZ168" s="264">
        <f t="shared" si="1592"/>
        <v>1</v>
      </c>
      <c r="HA168" s="264">
        <f t="shared" si="1593"/>
        <v>1</v>
      </c>
      <c r="HB168" s="264">
        <f t="shared" si="1594"/>
        <v>1</v>
      </c>
      <c r="HC168" s="257">
        <f t="shared" si="1267"/>
        <v>3990000</v>
      </c>
      <c r="HD168" s="258">
        <f t="shared" si="1268"/>
        <v>0</v>
      </c>
      <c r="HG168" s="344" t="s">
        <v>535</v>
      </c>
      <c r="HH168" s="345" t="s">
        <v>536</v>
      </c>
      <c r="HI168" s="346" t="s">
        <v>155</v>
      </c>
      <c r="HJ168" s="347">
        <v>1</v>
      </c>
      <c r="HK168" s="308">
        <v>2445361</v>
      </c>
      <c r="HL168" s="309">
        <f t="shared" si="1595"/>
        <v>2445361</v>
      </c>
      <c r="HM168" s="264">
        <f t="shared" si="1269"/>
        <v>1</v>
      </c>
      <c r="HN168" s="264">
        <f t="shared" si="1270"/>
        <v>1</v>
      </c>
      <c r="HO168" s="264">
        <f t="shared" si="1271"/>
        <v>1</v>
      </c>
      <c r="HP168" s="264">
        <f t="shared" si="1272"/>
        <v>1</v>
      </c>
      <c r="HQ168" s="264">
        <f t="shared" si="1596"/>
        <v>1</v>
      </c>
      <c r="HR168" s="264">
        <f t="shared" si="1597"/>
        <v>1</v>
      </c>
      <c r="HS168" s="264">
        <f t="shared" si="1598"/>
        <v>1</v>
      </c>
      <c r="HT168" s="257">
        <f t="shared" si="1273"/>
        <v>2445361</v>
      </c>
      <c r="HU168" s="258">
        <f t="shared" si="1274"/>
        <v>0</v>
      </c>
    </row>
    <row r="169" spans="3:229" ht="69.75" customHeight="1" outlineLevel="2" thickBot="1">
      <c r="C169" s="344" t="s">
        <v>537</v>
      </c>
      <c r="D169" s="345" t="s">
        <v>538</v>
      </c>
      <c r="E169" s="346" t="s">
        <v>155</v>
      </c>
      <c r="F169" s="347">
        <v>1</v>
      </c>
      <c r="G169" s="308">
        <v>0</v>
      </c>
      <c r="H169" s="309">
        <f t="shared" si="1552"/>
        <v>0</v>
      </c>
      <c r="K169" s="344" t="s">
        <v>537</v>
      </c>
      <c r="L169" s="345" t="s">
        <v>538</v>
      </c>
      <c r="M169" s="346" t="s">
        <v>155</v>
      </c>
      <c r="N169" s="347">
        <v>1</v>
      </c>
      <c r="O169" s="308">
        <v>10448200</v>
      </c>
      <c r="P169" s="310">
        <f t="shared" si="1553"/>
        <v>10448200</v>
      </c>
      <c r="Q169" s="180">
        <f t="shared" si="1195"/>
        <v>1</v>
      </c>
      <c r="R169" s="180">
        <f t="shared" si="1196"/>
        <v>1</v>
      </c>
      <c r="S169" s="180">
        <f t="shared" si="1197"/>
        <v>1</v>
      </c>
      <c r="T169" s="180">
        <f t="shared" si="1197"/>
        <v>1</v>
      </c>
      <c r="U169" s="264">
        <f t="shared" si="1198"/>
        <v>1</v>
      </c>
      <c r="V169" s="264">
        <f t="shared" si="1275"/>
        <v>1</v>
      </c>
      <c r="W169" s="264">
        <f t="shared" si="1199"/>
        <v>1</v>
      </c>
      <c r="X169" s="257">
        <f t="shared" si="1200"/>
        <v>10448200</v>
      </c>
      <c r="Y169" s="258">
        <f t="shared" si="1201"/>
        <v>0</v>
      </c>
      <c r="AB169" s="344" t="s">
        <v>537</v>
      </c>
      <c r="AC169" s="345" t="s">
        <v>538</v>
      </c>
      <c r="AD169" s="346" t="s">
        <v>155</v>
      </c>
      <c r="AE169" s="347">
        <v>1</v>
      </c>
      <c r="AF169" s="308">
        <v>4500000</v>
      </c>
      <c r="AG169" s="309">
        <f t="shared" si="1554"/>
        <v>4500000</v>
      </c>
      <c r="AH169" s="264">
        <f t="shared" si="1202"/>
        <v>1</v>
      </c>
      <c r="AI169" s="264">
        <f t="shared" si="1203"/>
        <v>1</v>
      </c>
      <c r="AJ169" s="264">
        <f t="shared" si="1204"/>
        <v>1</v>
      </c>
      <c r="AK169" s="264">
        <f t="shared" si="1205"/>
        <v>1</v>
      </c>
      <c r="AL169" s="264">
        <f t="shared" si="1555"/>
        <v>1</v>
      </c>
      <c r="AM169" s="264">
        <f t="shared" si="1556"/>
        <v>1</v>
      </c>
      <c r="AN169" s="264">
        <f t="shared" si="1303"/>
        <v>1</v>
      </c>
      <c r="AO169" s="257">
        <f t="shared" si="1206"/>
        <v>4500000</v>
      </c>
      <c r="AP169" s="258">
        <f t="shared" si="1207"/>
        <v>0</v>
      </c>
      <c r="AS169" s="344" t="s">
        <v>537</v>
      </c>
      <c r="AT169" s="345" t="s">
        <v>538</v>
      </c>
      <c r="AU169" s="346" t="s">
        <v>155</v>
      </c>
      <c r="AV169" s="347">
        <v>1</v>
      </c>
      <c r="AW169" s="308">
        <v>4500000</v>
      </c>
      <c r="AX169" s="309">
        <f t="shared" si="1557"/>
        <v>4500000</v>
      </c>
      <c r="AY169" s="264">
        <f t="shared" si="1208"/>
        <v>1</v>
      </c>
      <c r="AZ169" s="264">
        <f t="shared" si="1209"/>
        <v>1</v>
      </c>
      <c r="BA169" s="264">
        <f t="shared" si="1210"/>
        <v>1</v>
      </c>
      <c r="BB169" s="264">
        <f t="shared" si="1211"/>
        <v>1</v>
      </c>
      <c r="BC169" s="264">
        <f t="shared" si="1558"/>
        <v>1</v>
      </c>
      <c r="BD169" s="264">
        <f t="shared" si="1559"/>
        <v>1</v>
      </c>
      <c r="BE169" s="264">
        <f t="shared" si="1212"/>
        <v>1</v>
      </c>
      <c r="BF169" s="257">
        <f t="shared" si="1213"/>
        <v>4500000</v>
      </c>
      <c r="BG169" s="258">
        <f t="shared" si="1214"/>
        <v>0</v>
      </c>
      <c r="BJ169" s="344" t="s">
        <v>537</v>
      </c>
      <c r="BK169" s="345" t="s">
        <v>538</v>
      </c>
      <c r="BL169" s="346" t="s">
        <v>155</v>
      </c>
      <c r="BM169" s="347">
        <v>1</v>
      </c>
      <c r="BN169" s="308">
        <v>10426371</v>
      </c>
      <c r="BO169" s="309">
        <f>+ROUND(BM169*BN169,0)</f>
        <v>10426371</v>
      </c>
      <c r="BP169" s="264">
        <f t="shared" si="1215"/>
        <v>1</v>
      </c>
      <c r="BQ169" s="264">
        <f t="shared" si="1216"/>
        <v>1</v>
      </c>
      <c r="BR169" s="264">
        <f t="shared" si="1217"/>
        <v>1</v>
      </c>
      <c r="BS169" s="264">
        <f t="shared" si="1218"/>
        <v>1</v>
      </c>
      <c r="BT169" s="264">
        <f t="shared" si="1560"/>
        <v>1</v>
      </c>
      <c r="BU169" s="264">
        <f t="shared" si="1561"/>
        <v>1</v>
      </c>
      <c r="BV169" s="264">
        <f t="shared" si="1562"/>
        <v>1</v>
      </c>
      <c r="BW169" s="257">
        <f t="shared" si="1219"/>
        <v>10426371</v>
      </c>
      <c r="BX169" s="258">
        <f t="shared" si="1220"/>
        <v>0</v>
      </c>
      <c r="CA169" s="344" t="s">
        <v>537</v>
      </c>
      <c r="CB169" s="345" t="s">
        <v>538</v>
      </c>
      <c r="CC169" s="346" t="s">
        <v>155</v>
      </c>
      <c r="CD169" s="347">
        <v>1</v>
      </c>
      <c r="CE169" s="308">
        <v>4724200</v>
      </c>
      <c r="CF169" s="309">
        <f t="shared" si="1563"/>
        <v>4724200</v>
      </c>
      <c r="CG169" s="264">
        <f t="shared" si="1221"/>
        <v>1</v>
      </c>
      <c r="CH169" s="264">
        <f t="shared" si="1222"/>
        <v>1</v>
      </c>
      <c r="CI169" s="264">
        <f t="shared" si="1223"/>
        <v>1</v>
      </c>
      <c r="CJ169" s="264">
        <f t="shared" si="1224"/>
        <v>1</v>
      </c>
      <c r="CK169" s="264">
        <f t="shared" si="1564"/>
        <v>1</v>
      </c>
      <c r="CL169" s="264">
        <f t="shared" si="1565"/>
        <v>1</v>
      </c>
      <c r="CM169" s="264">
        <f t="shared" si="1566"/>
        <v>1</v>
      </c>
      <c r="CN169" s="257">
        <f t="shared" si="1225"/>
        <v>4724200</v>
      </c>
      <c r="CO169" s="258">
        <f t="shared" si="1226"/>
        <v>0</v>
      </c>
      <c r="CR169" s="344" t="s">
        <v>537</v>
      </c>
      <c r="CS169" s="345" t="s">
        <v>538</v>
      </c>
      <c r="CT169" s="346" t="s">
        <v>155</v>
      </c>
      <c r="CU169" s="347">
        <v>1</v>
      </c>
      <c r="CV169" s="308">
        <v>3200000</v>
      </c>
      <c r="CW169" s="309">
        <f t="shared" si="1567"/>
        <v>3200000</v>
      </c>
      <c r="CX169" s="264">
        <f t="shared" si="1227"/>
        <v>1</v>
      </c>
      <c r="CY169" s="264">
        <f t="shared" si="1228"/>
        <v>1</v>
      </c>
      <c r="CZ169" s="264">
        <f t="shared" si="1229"/>
        <v>1</v>
      </c>
      <c r="DA169" s="264">
        <f t="shared" si="1230"/>
        <v>1</v>
      </c>
      <c r="DB169" s="264">
        <f t="shared" si="1568"/>
        <v>1</v>
      </c>
      <c r="DC169" s="264">
        <f t="shared" si="1569"/>
        <v>1</v>
      </c>
      <c r="DD169" s="264">
        <f t="shared" si="1570"/>
        <v>1</v>
      </c>
      <c r="DE169" s="257">
        <f t="shared" si="1231"/>
        <v>3200000</v>
      </c>
      <c r="DF169" s="258">
        <f t="shared" si="1232"/>
        <v>0</v>
      </c>
      <c r="DI169" s="344" t="s">
        <v>537</v>
      </c>
      <c r="DJ169" s="345" t="s">
        <v>538</v>
      </c>
      <c r="DK169" s="346" t="s">
        <v>155</v>
      </c>
      <c r="DL169" s="347">
        <v>1</v>
      </c>
      <c r="DM169" s="313">
        <v>4600000</v>
      </c>
      <c r="DN169" s="309">
        <f t="shared" si="1571"/>
        <v>4600000</v>
      </c>
      <c r="DO169" s="264">
        <f t="shared" si="1233"/>
        <v>1</v>
      </c>
      <c r="DP169" s="264">
        <f t="shared" si="1234"/>
        <v>1</v>
      </c>
      <c r="DQ169" s="264">
        <f t="shared" si="1235"/>
        <v>1</v>
      </c>
      <c r="DR169" s="264">
        <f t="shared" si="1236"/>
        <v>1</v>
      </c>
      <c r="DS169" s="264">
        <f t="shared" si="1572"/>
        <v>1</v>
      </c>
      <c r="DT169" s="264">
        <f t="shared" si="1573"/>
        <v>1</v>
      </c>
      <c r="DU169" s="264">
        <f t="shared" si="1574"/>
        <v>1</v>
      </c>
      <c r="DV169" s="257">
        <f t="shared" si="1237"/>
        <v>4600000</v>
      </c>
      <c r="DW169" s="258">
        <f t="shared" si="1238"/>
        <v>0</v>
      </c>
      <c r="DZ169" s="344" t="s">
        <v>537</v>
      </c>
      <c r="EA169" s="345" t="s">
        <v>538</v>
      </c>
      <c r="EB169" s="346" t="s">
        <v>155</v>
      </c>
      <c r="EC169" s="347">
        <v>1</v>
      </c>
      <c r="ED169" s="308">
        <v>5586000</v>
      </c>
      <c r="EE169" s="309">
        <f t="shared" si="1575"/>
        <v>5586000</v>
      </c>
      <c r="EF169" s="264">
        <f t="shared" si="1239"/>
        <v>1</v>
      </c>
      <c r="EG169" s="264">
        <f t="shared" si="1240"/>
        <v>1</v>
      </c>
      <c r="EH169" s="264">
        <f t="shared" si="1241"/>
        <v>1</v>
      </c>
      <c r="EI169" s="264">
        <f t="shared" si="1242"/>
        <v>1</v>
      </c>
      <c r="EJ169" s="264">
        <f t="shared" si="1576"/>
        <v>1</v>
      </c>
      <c r="EK169" s="264">
        <f t="shared" si="1577"/>
        <v>1</v>
      </c>
      <c r="EL169" s="264">
        <f t="shared" si="1578"/>
        <v>1</v>
      </c>
      <c r="EM169" s="257">
        <f t="shared" si="1243"/>
        <v>5586000</v>
      </c>
      <c r="EN169" s="258">
        <f t="shared" si="1244"/>
        <v>0</v>
      </c>
      <c r="EQ169" s="344" t="s">
        <v>537</v>
      </c>
      <c r="ER169" s="345" t="s">
        <v>538</v>
      </c>
      <c r="ES169" s="346" t="s">
        <v>155</v>
      </c>
      <c r="ET169" s="347">
        <v>1</v>
      </c>
      <c r="EU169" s="308">
        <v>5600000</v>
      </c>
      <c r="EV169" s="309">
        <f t="shared" si="1579"/>
        <v>5600000</v>
      </c>
      <c r="EW169" s="264">
        <f t="shared" si="1245"/>
        <v>1</v>
      </c>
      <c r="EX169" s="264">
        <f t="shared" si="1246"/>
        <v>1</v>
      </c>
      <c r="EY169" s="264">
        <f t="shared" si="1247"/>
        <v>1</v>
      </c>
      <c r="EZ169" s="264">
        <f t="shared" si="1248"/>
        <v>1</v>
      </c>
      <c r="FA169" s="264">
        <f t="shared" si="1580"/>
        <v>1</v>
      </c>
      <c r="FB169" s="264">
        <f t="shared" si="1581"/>
        <v>1</v>
      </c>
      <c r="FC169" s="264">
        <f t="shared" si="1582"/>
        <v>1</v>
      </c>
      <c r="FD169" s="257">
        <f t="shared" si="1249"/>
        <v>5600000</v>
      </c>
      <c r="FE169" s="258">
        <f t="shared" si="1250"/>
        <v>0</v>
      </c>
      <c r="FH169" s="344" t="s">
        <v>537</v>
      </c>
      <c r="FI169" s="345" t="s">
        <v>538</v>
      </c>
      <c r="FJ169" s="346" t="s">
        <v>155</v>
      </c>
      <c r="FK169" s="347">
        <v>1</v>
      </c>
      <c r="FL169" s="308">
        <v>5800000</v>
      </c>
      <c r="FM169" s="309">
        <f t="shared" si="1583"/>
        <v>5800000</v>
      </c>
      <c r="FN169" s="264">
        <f t="shared" si="1251"/>
        <v>1</v>
      </c>
      <c r="FO169" s="264">
        <f t="shared" si="1252"/>
        <v>1</v>
      </c>
      <c r="FP169" s="264">
        <f t="shared" si="1253"/>
        <v>1</v>
      </c>
      <c r="FQ169" s="264">
        <f t="shared" si="1254"/>
        <v>1</v>
      </c>
      <c r="FR169" s="264">
        <f t="shared" si="1584"/>
        <v>1</v>
      </c>
      <c r="FS169" s="264">
        <f t="shared" si="1585"/>
        <v>1</v>
      </c>
      <c r="FT169" s="264">
        <f t="shared" si="1586"/>
        <v>1</v>
      </c>
      <c r="FU169" s="257">
        <f t="shared" si="1255"/>
        <v>5800000</v>
      </c>
      <c r="FV169" s="258">
        <f t="shared" si="1256"/>
        <v>0</v>
      </c>
      <c r="FY169" s="344" t="s">
        <v>537</v>
      </c>
      <c r="FZ169" s="345" t="s">
        <v>538</v>
      </c>
      <c r="GA169" s="346" t="s">
        <v>155</v>
      </c>
      <c r="GB169" s="347">
        <v>1</v>
      </c>
      <c r="GC169" s="308">
        <v>8000000</v>
      </c>
      <c r="GD169" s="309">
        <f t="shared" si="1587"/>
        <v>8000000</v>
      </c>
      <c r="GE169" s="264">
        <f t="shared" si="1257"/>
        <v>1</v>
      </c>
      <c r="GF169" s="264">
        <f t="shared" si="1258"/>
        <v>1</v>
      </c>
      <c r="GG169" s="264">
        <f t="shared" si="1259"/>
        <v>1</v>
      </c>
      <c r="GH169" s="264">
        <f t="shared" si="1260"/>
        <v>1</v>
      </c>
      <c r="GI169" s="264">
        <f t="shared" si="1588"/>
        <v>1</v>
      </c>
      <c r="GJ169" s="264">
        <f t="shared" si="1589"/>
        <v>1</v>
      </c>
      <c r="GK169" s="264">
        <f t="shared" si="1590"/>
        <v>1</v>
      </c>
      <c r="GL169" s="257">
        <f t="shared" si="1261"/>
        <v>8000000</v>
      </c>
      <c r="GM169" s="258">
        <f t="shared" si="1262"/>
        <v>0</v>
      </c>
      <c r="GP169" s="344" t="s">
        <v>537</v>
      </c>
      <c r="GQ169" s="345" t="s">
        <v>538</v>
      </c>
      <c r="GR169" s="346" t="s">
        <v>155</v>
      </c>
      <c r="GS169" s="347">
        <v>1</v>
      </c>
      <c r="GT169" s="308">
        <v>5700000</v>
      </c>
      <c r="GU169" s="309">
        <f t="shared" si="1591"/>
        <v>5700000</v>
      </c>
      <c r="GV169" s="264">
        <f t="shared" si="1263"/>
        <v>1</v>
      </c>
      <c r="GW169" s="264">
        <f t="shared" si="1264"/>
        <v>1</v>
      </c>
      <c r="GX169" s="264">
        <f t="shared" si="1265"/>
        <v>1</v>
      </c>
      <c r="GY169" s="264">
        <f t="shared" si="1266"/>
        <v>1</v>
      </c>
      <c r="GZ169" s="264">
        <f t="shared" si="1592"/>
        <v>1</v>
      </c>
      <c r="HA169" s="264">
        <f t="shared" si="1593"/>
        <v>1</v>
      </c>
      <c r="HB169" s="264">
        <f t="shared" si="1594"/>
        <v>1</v>
      </c>
      <c r="HC169" s="257">
        <f t="shared" si="1267"/>
        <v>5700000</v>
      </c>
      <c r="HD169" s="258">
        <f t="shared" si="1268"/>
        <v>0</v>
      </c>
      <c r="HG169" s="344" t="s">
        <v>537</v>
      </c>
      <c r="HH169" s="345" t="s">
        <v>538</v>
      </c>
      <c r="HI169" s="346" t="s">
        <v>155</v>
      </c>
      <c r="HJ169" s="347">
        <v>1</v>
      </c>
      <c r="HK169" s="308">
        <v>4105049</v>
      </c>
      <c r="HL169" s="309">
        <f t="shared" si="1595"/>
        <v>4105049</v>
      </c>
      <c r="HM169" s="264">
        <f t="shared" si="1269"/>
        <v>1</v>
      </c>
      <c r="HN169" s="264">
        <f t="shared" si="1270"/>
        <v>1</v>
      </c>
      <c r="HO169" s="264">
        <f t="shared" si="1271"/>
        <v>1</v>
      </c>
      <c r="HP169" s="264">
        <f t="shared" si="1272"/>
        <v>1</v>
      </c>
      <c r="HQ169" s="264">
        <f t="shared" si="1596"/>
        <v>1</v>
      </c>
      <c r="HR169" s="264">
        <f t="shared" si="1597"/>
        <v>1</v>
      </c>
      <c r="HS169" s="264">
        <f t="shared" si="1598"/>
        <v>1</v>
      </c>
      <c r="HT169" s="257">
        <f t="shared" si="1273"/>
        <v>4105049</v>
      </c>
      <c r="HU169" s="258">
        <f t="shared" si="1274"/>
        <v>0</v>
      </c>
    </row>
    <row r="170" spans="3:229" ht="16.5" outlineLevel="1" thickTop="1" thickBot="1">
      <c r="C170" s="378" t="s">
        <v>539</v>
      </c>
      <c r="D170" s="379" t="s">
        <v>540</v>
      </c>
      <c r="E170" s="349"/>
      <c r="F170" s="350"/>
      <c r="G170" s="351"/>
      <c r="H170" s="352"/>
      <c r="K170" s="378" t="s">
        <v>539</v>
      </c>
      <c r="L170" s="379" t="s">
        <v>540</v>
      </c>
      <c r="M170" s="349"/>
      <c r="N170" s="350"/>
      <c r="O170" s="350"/>
      <c r="P170" s="353"/>
      <c r="Q170" s="180">
        <f t="shared" si="1195"/>
        <v>1</v>
      </c>
      <c r="R170" s="180">
        <f t="shared" si="1196"/>
        <v>1</v>
      </c>
      <c r="S170" s="180">
        <f t="shared" si="1197"/>
        <v>1</v>
      </c>
      <c r="T170" s="180">
        <f t="shared" si="1197"/>
        <v>1</v>
      </c>
      <c r="U170" s="180">
        <f t="shared" ref="U170:V170" si="1599">IF(EXACT(G170,O170),1,0)</f>
        <v>1</v>
      </c>
      <c r="V170" s="180">
        <f t="shared" si="1599"/>
        <v>1</v>
      </c>
      <c r="W170" s="264">
        <f t="shared" si="1199"/>
        <v>1</v>
      </c>
      <c r="X170" s="257">
        <f t="shared" si="1200"/>
        <v>0</v>
      </c>
      <c r="Y170" s="258">
        <f t="shared" si="1201"/>
        <v>0</v>
      </c>
      <c r="AB170" s="378" t="s">
        <v>539</v>
      </c>
      <c r="AC170" s="379" t="s">
        <v>540</v>
      </c>
      <c r="AD170" s="349"/>
      <c r="AE170" s="350"/>
      <c r="AF170" s="351"/>
      <c r="AG170" s="352"/>
      <c r="AH170" s="264">
        <f t="shared" si="1202"/>
        <v>1</v>
      </c>
      <c r="AI170" s="264">
        <f t="shared" si="1203"/>
        <v>1</v>
      </c>
      <c r="AJ170" s="264">
        <f t="shared" si="1204"/>
        <v>1</v>
      </c>
      <c r="AK170" s="264">
        <f t="shared" si="1205"/>
        <v>1</v>
      </c>
      <c r="AL170" s="180">
        <f t="shared" ref="AL170" si="1600">IF(EXACT(X170,AF170),1,0)</f>
        <v>0</v>
      </c>
      <c r="AM170" s="180">
        <f t="shared" ref="AM170" si="1601">IF(EXACT(Y170,AG170),1,0)</f>
        <v>0</v>
      </c>
      <c r="AN170" s="264">
        <f>PRODUCT(AH170:AK170)</f>
        <v>1</v>
      </c>
      <c r="AO170" s="257">
        <f t="shared" si="1206"/>
        <v>0</v>
      </c>
      <c r="AP170" s="258">
        <f t="shared" si="1207"/>
        <v>0</v>
      </c>
      <c r="AS170" s="378" t="s">
        <v>539</v>
      </c>
      <c r="AT170" s="379" t="s">
        <v>540</v>
      </c>
      <c r="AU170" s="349"/>
      <c r="AV170" s="350"/>
      <c r="AW170" s="351"/>
      <c r="AX170" s="352"/>
      <c r="AY170" s="264">
        <f t="shared" si="1208"/>
        <v>1</v>
      </c>
      <c r="AZ170" s="264">
        <f t="shared" si="1209"/>
        <v>1</v>
      </c>
      <c r="BA170" s="264">
        <f t="shared" si="1210"/>
        <v>1</v>
      </c>
      <c r="BB170" s="264">
        <f t="shared" si="1211"/>
        <v>1</v>
      </c>
      <c r="BC170" s="180">
        <f t="shared" ref="BC170" si="1602">IF(EXACT(AO170,AW170),1,0)</f>
        <v>0</v>
      </c>
      <c r="BD170" s="180">
        <f t="shared" ref="BD170" si="1603">IF(EXACT(AP170,AX170),1,0)</f>
        <v>0</v>
      </c>
      <c r="BE170" s="264">
        <f>PRODUCT(AY170:BB170)</f>
        <v>1</v>
      </c>
      <c r="BF170" s="257">
        <f t="shared" si="1213"/>
        <v>0</v>
      </c>
      <c r="BG170" s="258">
        <f t="shared" si="1214"/>
        <v>0</v>
      </c>
      <c r="BJ170" s="378" t="s">
        <v>539</v>
      </c>
      <c r="BK170" s="379" t="s">
        <v>540</v>
      </c>
      <c r="BL170" s="349"/>
      <c r="BM170" s="350"/>
      <c r="BN170" s="351"/>
      <c r="BO170" s="352"/>
      <c r="BP170" s="264">
        <f t="shared" si="1215"/>
        <v>1</v>
      </c>
      <c r="BQ170" s="264">
        <f t="shared" si="1216"/>
        <v>1</v>
      </c>
      <c r="BR170" s="264">
        <f t="shared" si="1217"/>
        <v>1</v>
      </c>
      <c r="BS170" s="264">
        <f t="shared" si="1218"/>
        <v>1</v>
      </c>
      <c r="BT170" s="180">
        <f t="shared" ref="BT170" si="1604">IF(EXACT(BF170,BN170),1,0)</f>
        <v>0</v>
      </c>
      <c r="BU170" s="180">
        <f t="shared" ref="BU170" si="1605">IF(EXACT(BG170,BO170),1,0)</f>
        <v>0</v>
      </c>
      <c r="BV170" s="264">
        <f>PRODUCT(BP170:BS170)</f>
        <v>1</v>
      </c>
      <c r="BW170" s="257">
        <f t="shared" si="1219"/>
        <v>0</v>
      </c>
      <c r="BX170" s="258">
        <f t="shared" si="1220"/>
        <v>0</v>
      </c>
      <c r="CA170" s="378" t="s">
        <v>539</v>
      </c>
      <c r="CB170" s="380" t="s">
        <v>540</v>
      </c>
      <c r="CC170" s="349"/>
      <c r="CD170" s="350"/>
      <c r="CE170" s="351"/>
      <c r="CF170" s="352"/>
      <c r="CG170" s="264">
        <f t="shared" si="1221"/>
        <v>1</v>
      </c>
      <c r="CH170" s="264">
        <f t="shared" si="1222"/>
        <v>1</v>
      </c>
      <c r="CI170" s="264">
        <f t="shared" si="1223"/>
        <v>1</v>
      </c>
      <c r="CJ170" s="264">
        <f t="shared" si="1224"/>
        <v>1</v>
      </c>
      <c r="CK170" s="180">
        <f t="shared" ref="CK170" si="1606">IF(EXACT(BW170,CE170),1,0)</f>
        <v>0</v>
      </c>
      <c r="CL170" s="180">
        <f t="shared" ref="CL170" si="1607">IF(EXACT(BX170,CF170),1,0)</f>
        <v>0</v>
      </c>
      <c r="CM170" s="264">
        <f>PRODUCT(CG170:CJ170)</f>
        <v>1</v>
      </c>
      <c r="CN170" s="257">
        <f t="shared" si="1225"/>
        <v>0</v>
      </c>
      <c r="CO170" s="258">
        <f t="shared" si="1226"/>
        <v>0</v>
      </c>
      <c r="CR170" s="378" t="s">
        <v>539</v>
      </c>
      <c r="CS170" s="379" t="s">
        <v>540</v>
      </c>
      <c r="CT170" s="349"/>
      <c r="CU170" s="350"/>
      <c r="CV170" s="351"/>
      <c r="CW170" s="352"/>
      <c r="CX170" s="264">
        <f t="shared" si="1227"/>
        <v>1</v>
      </c>
      <c r="CY170" s="264">
        <f t="shared" si="1228"/>
        <v>1</v>
      </c>
      <c r="CZ170" s="264">
        <f t="shared" si="1229"/>
        <v>1</v>
      </c>
      <c r="DA170" s="264">
        <f t="shared" si="1230"/>
        <v>1</v>
      </c>
      <c r="DB170" s="180">
        <f t="shared" ref="DB170" si="1608">IF(EXACT(CN170,CV170),1,0)</f>
        <v>0</v>
      </c>
      <c r="DC170" s="180">
        <f t="shared" ref="DC170" si="1609">IF(EXACT(CO170,CW170),1,0)</f>
        <v>0</v>
      </c>
      <c r="DD170" s="264">
        <f>PRODUCT(CX170:DA170)</f>
        <v>1</v>
      </c>
      <c r="DE170" s="257">
        <f t="shared" si="1231"/>
        <v>0</v>
      </c>
      <c r="DF170" s="258">
        <f t="shared" si="1232"/>
        <v>0</v>
      </c>
      <c r="DI170" s="378" t="s">
        <v>539</v>
      </c>
      <c r="DJ170" s="379" t="s">
        <v>540</v>
      </c>
      <c r="DK170" s="349"/>
      <c r="DL170" s="350"/>
      <c r="DM170" s="356"/>
      <c r="DN170" s="352"/>
      <c r="DO170" s="264">
        <f t="shared" si="1233"/>
        <v>1</v>
      </c>
      <c r="DP170" s="264">
        <f t="shared" si="1234"/>
        <v>1</v>
      </c>
      <c r="DQ170" s="264">
        <f t="shared" si="1235"/>
        <v>1</v>
      </c>
      <c r="DR170" s="264">
        <f t="shared" si="1236"/>
        <v>1</v>
      </c>
      <c r="DS170" s="180">
        <f t="shared" ref="DS170" si="1610">IF(EXACT(DE170,DM170),1,0)</f>
        <v>0</v>
      </c>
      <c r="DT170" s="180">
        <f t="shared" ref="DT170" si="1611">IF(EXACT(DF170,DN170),1,0)</f>
        <v>0</v>
      </c>
      <c r="DU170" s="264">
        <f>PRODUCT(DO170:DR170)</f>
        <v>1</v>
      </c>
      <c r="DV170" s="257">
        <f t="shared" si="1237"/>
        <v>0</v>
      </c>
      <c r="DW170" s="258">
        <f t="shared" si="1238"/>
        <v>0</v>
      </c>
      <c r="DZ170" s="378" t="s">
        <v>539</v>
      </c>
      <c r="EA170" s="379" t="s">
        <v>540</v>
      </c>
      <c r="EB170" s="349"/>
      <c r="EC170" s="350"/>
      <c r="ED170" s="351"/>
      <c r="EE170" s="352"/>
      <c r="EF170" s="264">
        <f t="shared" si="1239"/>
        <v>1</v>
      </c>
      <c r="EG170" s="264">
        <f t="shared" si="1240"/>
        <v>1</v>
      </c>
      <c r="EH170" s="264">
        <f t="shared" si="1241"/>
        <v>1</v>
      </c>
      <c r="EI170" s="264">
        <f t="shared" si="1242"/>
        <v>1</v>
      </c>
      <c r="EJ170" s="180">
        <f t="shared" ref="EJ170" si="1612">IF(EXACT(DV170,ED170),1,0)</f>
        <v>0</v>
      </c>
      <c r="EK170" s="180">
        <f t="shared" ref="EK170" si="1613">IF(EXACT(DW170,EE170),1,0)</f>
        <v>0</v>
      </c>
      <c r="EL170" s="264">
        <f>PRODUCT(EF170:EI170)</f>
        <v>1</v>
      </c>
      <c r="EM170" s="257">
        <f t="shared" si="1243"/>
        <v>0</v>
      </c>
      <c r="EN170" s="258">
        <f t="shared" si="1244"/>
        <v>0</v>
      </c>
      <c r="EQ170" s="378" t="s">
        <v>539</v>
      </c>
      <c r="ER170" s="379" t="s">
        <v>540</v>
      </c>
      <c r="ES170" s="349"/>
      <c r="ET170" s="350"/>
      <c r="EU170" s="351"/>
      <c r="EV170" s="352"/>
      <c r="EW170" s="264">
        <f t="shared" si="1245"/>
        <v>1</v>
      </c>
      <c r="EX170" s="264">
        <f t="shared" si="1246"/>
        <v>1</v>
      </c>
      <c r="EY170" s="264">
        <f t="shared" si="1247"/>
        <v>1</v>
      </c>
      <c r="EZ170" s="264">
        <f t="shared" si="1248"/>
        <v>1</v>
      </c>
      <c r="FA170" s="180">
        <f t="shared" ref="FA170" si="1614">IF(EXACT(EM170,EU170),1,0)</f>
        <v>0</v>
      </c>
      <c r="FB170" s="180">
        <f t="shared" ref="FB170" si="1615">IF(EXACT(EN170,EV170),1,0)</f>
        <v>0</v>
      </c>
      <c r="FC170" s="264">
        <f>PRODUCT(EW170:EZ170)</f>
        <v>1</v>
      </c>
      <c r="FD170" s="257">
        <f t="shared" si="1249"/>
        <v>0</v>
      </c>
      <c r="FE170" s="258">
        <f t="shared" si="1250"/>
        <v>0</v>
      </c>
      <c r="FH170" s="378" t="s">
        <v>539</v>
      </c>
      <c r="FI170" s="379" t="s">
        <v>540</v>
      </c>
      <c r="FJ170" s="349"/>
      <c r="FK170" s="350"/>
      <c r="FL170" s="351"/>
      <c r="FM170" s="352"/>
      <c r="FN170" s="264">
        <f t="shared" si="1251"/>
        <v>1</v>
      </c>
      <c r="FO170" s="264">
        <f t="shared" si="1252"/>
        <v>1</v>
      </c>
      <c r="FP170" s="264">
        <f t="shared" si="1253"/>
        <v>1</v>
      </c>
      <c r="FQ170" s="264">
        <f t="shared" si="1254"/>
        <v>1</v>
      </c>
      <c r="FR170" s="180">
        <f t="shared" ref="FR170" si="1616">IF(EXACT(FD170,FL170),1,0)</f>
        <v>0</v>
      </c>
      <c r="FS170" s="180">
        <f t="shared" ref="FS170" si="1617">IF(EXACT(FE170,FM170),1,0)</f>
        <v>0</v>
      </c>
      <c r="FT170" s="264">
        <f>PRODUCT(FN170:FQ170)</f>
        <v>1</v>
      </c>
      <c r="FU170" s="257">
        <f t="shared" si="1255"/>
        <v>0</v>
      </c>
      <c r="FV170" s="258">
        <f t="shared" si="1256"/>
        <v>0</v>
      </c>
      <c r="FY170" s="378" t="s">
        <v>539</v>
      </c>
      <c r="FZ170" s="379" t="s">
        <v>540</v>
      </c>
      <c r="GA170" s="349"/>
      <c r="GB170" s="350"/>
      <c r="GC170" s="351"/>
      <c r="GD170" s="352"/>
      <c r="GE170" s="264">
        <f t="shared" si="1257"/>
        <v>1</v>
      </c>
      <c r="GF170" s="264">
        <f t="shared" si="1258"/>
        <v>1</v>
      </c>
      <c r="GG170" s="264">
        <f t="shared" si="1259"/>
        <v>1</v>
      </c>
      <c r="GH170" s="264">
        <f t="shared" si="1260"/>
        <v>1</v>
      </c>
      <c r="GI170" s="180">
        <f t="shared" ref="GI170" si="1618">IF(EXACT(FU170,GC170),1,0)</f>
        <v>0</v>
      </c>
      <c r="GJ170" s="180">
        <f t="shared" ref="GJ170" si="1619">IF(EXACT(FV170,GD170),1,0)</f>
        <v>0</v>
      </c>
      <c r="GK170" s="264">
        <f>PRODUCT(GE170:GH170)</f>
        <v>1</v>
      </c>
      <c r="GL170" s="257">
        <f t="shared" si="1261"/>
        <v>0</v>
      </c>
      <c r="GM170" s="258">
        <f t="shared" si="1262"/>
        <v>0</v>
      </c>
      <c r="GP170" s="378" t="s">
        <v>539</v>
      </c>
      <c r="GQ170" s="379" t="s">
        <v>540</v>
      </c>
      <c r="GR170" s="349"/>
      <c r="GS170" s="350"/>
      <c r="GT170" s="351"/>
      <c r="GU170" s="352"/>
      <c r="GV170" s="264">
        <f t="shared" si="1263"/>
        <v>1</v>
      </c>
      <c r="GW170" s="264">
        <f t="shared" si="1264"/>
        <v>1</v>
      </c>
      <c r="GX170" s="264">
        <f t="shared" si="1265"/>
        <v>1</v>
      </c>
      <c r="GY170" s="264">
        <f t="shared" si="1266"/>
        <v>1</v>
      </c>
      <c r="GZ170" s="180">
        <f t="shared" ref="GZ170" si="1620">IF(EXACT(GL170,GT170),1,0)</f>
        <v>0</v>
      </c>
      <c r="HA170" s="180">
        <f t="shared" ref="HA170" si="1621">IF(EXACT(GM170,GU170),1,0)</f>
        <v>0</v>
      </c>
      <c r="HB170" s="264">
        <f>PRODUCT(GV170:GY170)</f>
        <v>1</v>
      </c>
      <c r="HC170" s="257">
        <f t="shared" si="1267"/>
        <v>0</v>
      </c>
      <c r="HD170" s="258">
        <f t="shared" si="1268"/>
        <v>0</v>
      </c>
      <c r="HG170" s="378" t="s">
        <v>539</v>
      </c>
      <c r="HH170" s="379" t="s">
        <v>540</v>
      </c>
      <c r="HI170" s="349"/>
      <c r="HJ170" s="350"/>
      <c r="HK170" s="351"/>
      <c r="HL170" s="352"/>
      <c r="HM170" s="264">
        <f t="shared" si="1269"/>
        <v>1</v>
      </c>
      <c r="HN170" s="264">
        <f t="shared" si="1270"/>
        <v>1</v>
      </c>
      <c r="HO170" s="264">
        <f t="shared" si="1271"/>
        <v>1</v>
      </c>
      <c r="HP170" s="264">
        <f t="shared" si="1272"/>
        <v>1</v>
      </c>
      <c r="HQ170" s="180">
        <f t="shared" ref="HQ170" si="1622">IF(EXACT(HC170,HK170),1,0)</f>
        <v>0</v>
      </c>
      <c r="HR170" s="180">
        <f t="shared" ref="HR170" si="1623">IF(EXACT(HD170,HL170),1,0)</f>
        <v>0</v>
      </c>
      <c r="HS170" s="264">
        <f>PRODUCT(HM170:HP170)</f>
        <v>1</v>
      </c>
      <c r="HT170" s="257">
        <f t="shared" si="1273"/>
        <v>0</v>
      </c>
      <c r="HU170" s="258">
        <f t="shared" si="1274"/>
        <v>0</v>
      </c>
    </row>
    <row r="171" spans="3:229" ht="45.75" customHeight="1" outlineLevel="2" thickTop="1">
      <c r="C171" s="344" t="s">
        <v>541</v>
      </c>
      <c r="D171" s="345" t="s">
        <v>542</v>
      </c>
      <c r="E171" s="346" t="s">
        <v>168</v>
      </c>
      <c r="F171" s="347">
        <v>11</v>
      </c>
      <c r="G171" s="308">
        <v>0</v>
      </c>
      <c r="H171" s="309">
        <f t="shared" ref="H171:H173" si="1624">+ROUND(F171*G171,0)</f>
        <v>0</v>
      </c>
      <c r="K171" s="344" t="s">
        <v>541</v>
      </c>
      <c r="L171" s="345" t="s">
        <v>542</v>
      </c>
      <c r="M171" s="346" t="s">
        <v>168</v>
      </c>
      <c r="N171" s="347">
        <v>11</v>
      </c>
      <c r="O171" s="308">
        <v>66900</v>
      </c>
      <c r="P171" s="310">
        <f t="shared" ref="P171:P173" si="1625">+ROUND(N171*O171,0)</f>
        <v>735900</v>
      </c>
      <c r="Q171" s="180">
        <f t="shared" si="1195"/>
        <v>1</v>
      </c>
      <c r="R171" s="180">
        <f t="shared" si="1196"/>
        <v>1</v>
      </c>
      <c r="S171" s="180">
        <f t="shared" si="1197"/>
        <v>1</v>
      </c>
      <c r="T171" s="180">
        <f t="shared" si="1197"/>
        <v>1</v>
      </c>
      <c r="U171" s="264">
        <f t="shared" si="1198"/>
        <v>1</v>
      </c>
      <c r="V171" s="264">
        <f t="shared" si="1275"/>
        <v>1</v>
      </c>
      <c r="W171" s="264">
        <f t="shared" si="1199"/>
        <v>1</v>
      </c>
      <c r="X171" s="257">
        <f t="shared" si="1200"/>
        <v>735900</v>
      </c>
      <c r="Y171" s="258">
        <f t="shared" si="1201"/>
        <v>0</v>
      </c>
      <c r="AB171" s="344" t="s">
        <v>541</v>
      </c>
      <c r="AC171" s="345" t="s">
        <v>542</v>
      </c>
      <c r="AD171" s="346" t="s">
        <v>168</v>
      </c>
      <c r="AE171" s="347">
        <v>11</v>
      </c>
      <c r="AF171" s="308">
        <v>35000</v>
      </c>
      <c r="AG171" s="309">
        <f t="shared" ref="AG171:AG173" si="1626">+ROUND(AE171*AF171,0)</f>
        <v>385000</v>
      </c>
      <c r="AH171" s="264">
        <f t="shared" si="1202"/>
        <v>1</v>
      </c>
      <c r="AI171" s="264">
        <f t="shared" si="1203"/>
        <v>1</v>
      </c>
      <c r="AJ171" s="264">
        <f t="shared" si="1204"/>
        <v>1</v>
      </c>
      <c r="AK171" s="264">
        <f t="shared" si="1205"/>
        <v>1</v>
      </c>
      <c r="AL171" s="264">
        <f t="shared" ref="AL171:AL173" si="1627">IF(AF171&lt;=0,0,1)</f>
        <v>1</v>
      </c>
      <c r="AM171" s="264">
        <f t="shared" ref="AM171:AM173" si="1628">IF(AG171&lt;=0,0,1)</f>
        <v>1</v>
      </c>
      <c r="AN171" s="264">
        <f t="shared" si="1303"/>
        <v>1</v>
      </c>
      <c r="AO171" s="257">
        <f t="shared" si="1206"/>
        <v>385000</v>
      </c>
      <c r="AP171" s="258">
        <f t="shared" si="1207"/>
        <v>0</v>
      </c>
      <c r="AS171" s="344" t="s">
        <v>541</v>
      </c>
      <c r="AT171" s="345" t="s">
        <v>542</v>
      </c>
      <c r="AU171" s="346" t="s">
        <v>168</v>
      </c>
      <c r="AV171" s="347">
        <v>11</v>
      </c>
      <c r="AW171" s="308">
        <v>36000</v>
      </c>
      <c r="AX171" s="309">
        <f t="shared" ref="AX171:AX173" si="1629">+ROUND(AV171*AW171,0)</f>
        <v>396000</v>
      </c>
      <c r="AY171" s="264">
        <f t="shared" si="1208"/>
        <v>1</v>
      </c>
      <c r="AZ171" s="264">
        <f t="shared" si="1209"/>
        <v>1</v>
      </c>
      <c r="BA171" s="264">
        <f t="shared" si="1210"/>
        <v>1</v>
      </c>
      <c r="BB171" s="264">
        <f t="shared" si="1211"/>
        <v>1</v>
      </c>
      <c r="BC171" s="264">
        <f t="shared" ref="BC171:BC173" si="1630">IF(AW171&lt;=0,0,1)</f>
        <v>1</v>
      </c>
      <c r="BD171" s="264">
        <f t="shared" ref="BD171:BD173" si="1631">IF(AX171&lt;=0,0,1)</f>
        <v>1</v>
      </c>
      <c r="BE171" s="264">
        <f t="shared" si="1212"/>
        <v>1</v>
      </c>
      <c r="BF171" s="257">
        <f t="shared" si="1213"/>
        <v>396000</v>
      </c>
      <c r="BG171" s="258">
        <f t="shared" si="1214"/>
        <v>0</v>
      </c>
      <c r="BJ171" s="344" t="s">
        <v>541</v>
      </c>
      <c r="BK171" s="345" t="s">
        <v>542</v>
      </c>
      <c r="BL171" s="346" t="s">
        <v>168</v>
      </c>
      <c r="BM171" s="347">
        <v>11</v>
      </c>
      <c r="BN171" s="308">
        <v>66169</v>
      </c>
      <c r="BO171" s="309">
        <f>+ROUND(BM171*BN171,0)</f>
        <v>727859</v>
      </c>
      <c r="BP171" s="264">
        <f t="shared" si="1215"/>
        <v>1</v>
      </c>
      <c r="BQ171" s="264">
        <f t="shared" si="1216"/>
        <v>1</v>
      </c>
      <c r="BR171" s="264">
        <f t="shared" si="1217"/>
        <v>1</v>
      </c>
      <c r="BS171" s="264">
        <f t="shared" si="1218"/>
        <v>1</v>
      </c>
      <c r="BT171" s="264">
        <f t="shared" ref="BT171:BT173" si="1632">IF(BN171&lt;=0,0,1)</f>
        <v>1</v>
      </c>
      <c r="BU171" s="264">
        <f t="shared" ref="BU171:BU173" si="1633">IF(BO171&lt;=0,0,1)</f>
        <v>1</v>
      </c>
      <c r="BV171" s="264">
        <f t="shared" ref="BV171:BV173" si="1634">PRODUCT(BP171:BU171)</f>
        <v>1</v>
      </c>
      <c r="BW171" s="257">
        <f t="shared" si="1219"/>
        <v>727859</v>
      </c>
      <c r="BX171" s="258">
        <f t="shared" si="1220"/>
        <v>0</v>
      </c>
      <c r="CA171" s="344" t="s">
        <v>541</v>
      </c>
      <c r="CB171" s="345" t="s">
        <v>542</v>
      </c>
      <c r="CC171" s="346" t="s">
        <v>168</v>
      </c>
      <c r="CD171" s="347">
        <v>11</v>
      </c>
      <c r="CE171" s="308">
        <v>150100</v>
      </c>
      <c r="CF171" s="309">
        <f t="shared" ref="CF171:CF173" si="1635">+ROUND(CD171*CE171,0)</f>
        <v>1651100</v>
      </c>
      <c r="CG171" s="264">
        <f t="shared" si="1221"/>
        <v>1</v>
      </c>
      <c r="CH171" s="264">
        <f t="shared" si="1222"/>
        <v>1</v>
      </c>
      <c r="CI171" s="264">
        <f t="shared" si="1223"/>
        <v>1</v>
      </c>
      <c r="CJ171" s="264">
        <f t="shared" si="1224"/>
        <v>1</v>
      </c>
      <c r="CK171" s="264">
        <f t="shared" ref="CK171:CK173" si="1636">IF(CE171&lt;=0,0,1)</f>
        <v>1</v>
      </c>
      <c r="CL171" s="264">
        <f t="shared" ref="CL171:CL173" si="1637">IF(CF171&lt;=0,0,1)</f>
        <v>1</v>
      </c>
      <c r="CM171" s="264">
        <f t="shared" ref="CM171:CM173" si="1638">PRODUCT(CG171:CL171)</f>
        <v>1</v>
      </c>
      <c r="CN171" s="257">
        <f t="shared" si="1225"/>
        <v>1651100</v>
      </c>
      <c r="CO171" s="258">
        <f t="shared" si="1226"/>
        <v>0</v>
      </c>
      <c r="CR171" s="344" t="s">
        <v>541</v>
      </c>
      <c r="CS171" s="345" t="s">
        <v>542</v>
      </c>
      <c r="CT171" s="346" t="s">
        <v>168</v>
      </c>
      <c r="CU171" s="347">
        <v>11</v>
      </c>
      <c r="CV171" s="308">
        <v>24000</v>
      </c>
      <c r="CW171" s="309">
        <f t="shared" ref="CW171:CW173" si="1639">+ROUND(CU171*CV171,0)</f>
        <v>264000</v>
      </c>
      <c r="CX171" s="264">
        <f t="shared" si="1227"/>
        <v>1</v>
      </c>
      <c r="CY171" s="264">
        <f t="shared" si="1228"/>
        <v>1</v>
      </c>
      <c r="CZ171" s="264">
        <f t="shared" si="1229"/>
        <v>1</v>
      </c>
      <c r="DA171" s="264">
        <f t="shared" si="1230"/>
        <v>1</v>
      </c>
      <c r="DB171" s="264">
        <f t="shared" ref="DB171:DB173" si="1640">IF(CV171&lt;=0,0,1)</f>
        <v>1</v>
      </c>
      <c r="DC171" s="264">
        <f t="shared" ref="DC171:DC173" si="1641">IF(CW171&lt;=0,0,1)</f>
        <v>1</v>
      </c>
      <c r="DD171" s="264">
        <f t="shared" ref="DD171:DD173" si="1642">PRODUCT(CX171:DC171)</f>
        <v>1</v>
      </c>
      <c r="DE171" s="257">
        <f t="shared" si="1231"/>
        <v>264000</v>
      </c>
      <c r="DF171" s="258">
        <f t="shared" si="1232"/>
        <v>0</v>
      </c>
      <c r="DI171" s="344" t="s">
        <v>541</v>
      </c>
      <c r="DJ171" s="345" t="s">
        <v>542</v>
      </c>
      <c r="DK171" s="346" t="s">
        <v>168</v>
      </c>
      <c r="DL171" s="347">
        <v>11</v>
      </c>
      <c r="DM171" s="313">
        <v>38000</v>
      </c>
      <c r="DN171" s="309">
        <f t="shared" ref="DN171:DN173" si="1643">+ROUND(DL171*DM171,0)</f>
        <v>418000</v>
      </c>
      <c r="DO171" s="264">
        <f t="shared" si="1233"/>
        <v>1</v>
      </c>
      <c r="DP171" s="264">
        <f t="shared" si="1234"/>
        <v>1</v>
      </c>
      <c r="DQ171" s="264">
        <f t="shared" si="1235"/>
        <v>1</v>
      </c>
      <c r="DR171" s="264">
        <f t="shared" si="1236"/>
        <v>1</v>
      </c>
      <c r="DS171" s="264">
        <f t="shared" ref="DS171:DS173" si="1644">IF(DM171&lt;=0,0,1)</f>
        <v>1</v>
      </c>
      <c r="DT171" s="264">
        <f t="shared" ref="DT171:DT173" si="1645">IF(DN171&lt;=0,0,1)</f>
        <v>1</v>
      </c>
      <c r="DU171" s="264">
        <f t="shared" ref="DU171:DU173" si="1646">PRODUCT(DO171:DT171)</f>
        <v>1</v>
      </c>
      <c r="DV171" s="257">
        <f t="shared" si="1237"/>
        <v>418000</v>
      </c>
      <c r="DW171" s="258">
        <f t="shared" si="1238"/>
        <v>0</v>
      </c>
      <c r="DZ171" s="344" t="s">
        <v>541</v>
      </c>
      <c r="EA171" s="345" t="s">
        <v>542</v>
      </c>
      <c r="EB171" s="346" t="s">
        <v>168</v>
      </c>
      <c r="EC171" s="347">
        <v>11</v>
      </c>
      <c r="ED171" s="308">
        <v>50750</v>
      </c>
      <c r="EE171" s="309">
        <f t="shared" ref="EE171:EE173" si="1647">+ROUND(EC171*ED171,0)</f>
        <v>558250</v>
      </c>
      <c r="EF171" s="264">
        <f t="shared" si="1239"/>
        <v>1</v>
      </c>
      <c r="EG171" s="264">
        <f t="shared" si="1240"/>
        <v>1</v>
      </c>
      <c r="EH171" s="264">
        <f t="shared" si="1241"/>
        <v>1</v>
      </c>
      <c r="EI171" s="264">
        <f t="shared" si="1242"/>
        <v>1</v>
      </c>
      <c r="EJ171" s="264">
        <f t="shared" ref="EJ171:EJ173" si="1648">IF(ED171&lt;=0,0,1)</f>
        <v>1</v>
      </c>
      <c r="EK171" s="264">
        <f t="shared" ref="EK171:EK173" si="1649">IF(EE171&lt;=0,0,1)</f>
        <v>1</v>
      </c>
      <c r="EL171" s="264">
        <f t="shared" ref="EL171:EL173" si="1650">PRODUCT(EF171:EK171)</f>
        <v>1</v>
      </c>
      <c r="EM171" s="257">
        <f t="shared" si="1243"/>
        <v>558250</v>
      </c>
      <c r="EN171" s="258">
        <f t="shared" si="1244"/>
        <v>0</v>
      </c>
      <c r="EQ171" s="344" t="s">
        <v>541</v>
      </c>
      <c r="ER171" s="345" t="s">
        <v>542</v>
      </c>
      <c r="ES171" s="346" t="s">
        <v>168</v>
      </c>
      <c r="ET171" s="347">
        <v>11</v>
      </c>
      <c r="EU171" s="308">
        <v>43000</v>
      </c>
      <c r="EV171" s="309">
        <f t="shared" ref="EV171:EV173" si="1651">+ROUND(ET171*EU171,0)</f>
        <v>473000</v>
      </c>
      <c r="EW171" s="264">
        <f t="shared" si="1245"/>
        <v>1</v>
      </c>
      <c r="EX171" s="264">
        <f t="shared" si="1246"/>
        <v>1</v>
      </c>
      <c r="EY171" s="264">
        <f t="shared" si="1247"/>
        <v>1</v>
      </c>
      <c r="EZ171" s="264">
        <f t="shared" si="1248"/>
        <v>1</v>
      </c>
      <c r="FA171" s="264">
        <f t="shared" ref="FA171:FA173" si="1652">IF(EU171&lt;=0,0,1)</f>
        <v>1</v>
      </c>
      <c r="FB171" s="264">
        <f t="shared" ref="FB171:FB173" si="1653">IF(EV171&lt;=0,0,1)</f>
        <v>1</v>
      </c>
      <c r="FC171" s="264">
        <f t="shared" ref="FC171:FC173" si="1654">PRODUCT(EW171:FB171)</f>
        <v>1</v>
      </c>
      <c r="FD171" s="257">
        <f t="shared" si="1249"/>
        <v>473000</v>
      </c>
      <c r="FE171" s="258">
        <f t="shared" si="1250"/>
        <v>0</v>
      </c>
      <c r="FH171" s="344" t="s">
        <v>541</v>
      </c>
      <c r="FI171" s="345" t="s">
        <v>542</v>
      </c>
      <c r="FJ171" s="346" t="s">
        <v>168</v>
      </c>
      <c r="FK171" s="347">
        <v>11</v>
      </c>
      <c r="FL171" s="308">
        <v>44000</v>
      </c>
      <c r="FM171" s="309">
        <f t="shared" ref="FM171:FM173" si="1655">+ROUND(FK171*FL171,0)</f>
        <v>484000</v>
      </c>
      <c r="FN171" s="264">
        <f t="shared" si="1251"/>
        <v>1</v>
      </c>
      <c r="FO171" s="264">
        <f t="shared" si="1252"/>
        <v>1</v>
      </c>
      <c r="FP171" s="264">
        <f t="shared" si="1253"/>
        <v>1</v>
      </c>
      <c r="FQ171" s="264">
        <f t="shared" si="1254"/>
        <v>1</v>
      </c>
      <c r="FR171" s="264">
        <f t="shared" ref="FR171:FR173" si="1656">IF(FL171&lt;=0,0,1)</f>
        <v>1</v>
      </c>
      <c r="FS171" s="264">
        <f t="shared" ref="FS171:FS173" si="1657">IF(FM171&lt;=0,0,1)</f>
        <v>1</v>
      </c>
      <c r="FT171" s="264">
        <f t="shared" ref="FT171:FT173" si="1658">PRODUCT(FN171:FS171)</f>
        <v>1</v>
      </c>
      <c r="FU171" s="257">
        <f t="shared" si="1255"/>
        <v>484000</v>
      </c>
      <c r="FV171" s="258">
        <f t="shared" si="1256"/>
        <v>0</v>
      </c>
      <c r="FY171" s="344" t="s">
        <v>541</v>
      </c>
      <c r="FZ171" s="345" t="s">
        <v>542</v>
      </c>
      <c r="GA171" s="346" t="s">
        <v>168</v>
      </c>
      <c r="GB171" s="347">
        <v>11</v>
      </c>
      <c r="GC171" s="308">
        <v>30000</v>
      </c>
      <c r="GD171" s="309">
        <f t="shared" ref="GD171:GD173" si="1659">+ROUND(GB171*GC171,0)</f>
        <v>330000</v>
      </c>
      <c r="GE171" s="264">
        <f t="shared" si="1257"/>
        <v>1</v>
      </c>
      <c r="GF171" s="264">
        <f t="shared" si="1258"/>
        <v>1</v>
      </c>
      <c r="GG171" s="264">
        <f t="shared" si="1259"/>
        <v>1</v>
      </c>
      <c r="GH171" s="264">
        <f t="shared" si="1260"/>
        <v>1</v>
      </c>
      <c r="GI171" s="264">
        <f t="shared" ref="GI171:GI173" si="1660">IF(GC171&lt;=0,0,1)</f>
        <v>1</v>
      </c>
      <c r="GJ171" s="264">
        <f t="shared" ref="GJ171:GJ173" si="1661">IF(GD171&lt;=0,0,1)</f>
        <v>1</v>
      </c>
      <c r="GK171" s="264">
        <f t="shared" ref="GK171:GK173" si="1662">PRODUCT(GE171:GJ171)</f>
        <v>1</v>
      </c>
      <c r="GL171" s="257">
        <f t="shared" si="1261"/>
        <v>330000</v>
      </c>
      <c r="GM171" s="258">
        <f t="shared" si="1262"/>
        <v>0</v>
      </c>
      <c r="GP171" s="344" t="s">
        <v>541</v>
      </c>
      <c r="GQ171" s="345" t="s">
        <v>542</v>
      </c>
      <c r="GR171" s="346" t="s">
        <v>168</v>
      </c>
      <c r="GS171" s="347">
        <v>11</v>
      </c>
      <c r="GT171" s="308">
        <v>43000</v>
      </c>
      <c r="GU171" s="309">
        <f t="shared" ref="GU171:GU173" si="1663">+ROUND(GS171*GT171,0)</f>
        <v>473000</v>
      </c>
      <c r="GV171" s="264">
        <f t="shared" si="1263"/>
        <v>1</v>
      </c>
      <c r="GW171" s="264">
        <f t="shared" si="1264"/>
        <v>1</v>
      </c>
      <c r="GX171" s="264">
        <f t="shared" si="1265"/>
        <v>1</v>
      </c>
      <c r="GY171" s="264">
        <f t="shared" si="1266"/>
        <v>1</v>
      </c>
      <c r="GZ171" s="264">
        <f t="shared" ref="GZ171:GZ173" si="1664">IF(GT171&lt;=0,0,1)</f>
        <v>1</v>
      </c>
      <c r="HA171" s="264">
        <f t="shared" ref="HA171:HA173" si="1665">IF(GU171&lt;=0,0,1)</f>
        <v>1</v>
      </c>
      <c r="HB171" s="264">
        <f t="shared" ref="HB171:HB173" si="1666">PRODUCT(GV171:HA171)</f>
        <v>1</v>
      </c>
      <c r="HC171" s="257">
        <f t="shared" si="1267"/>
        <v>473000</v>
      </c>
      <c r="HD171" s="258">
        <f t="shared" si="1268"/>
        <v>0</v>
      </c>
      <c r="HG171" s="344" t="s">
        <v>541</v>
      </c>
      <c r="HH171" s="345" t="s">
        <v>542</v>
      </c>
      <c r="HI171" s="346" t="s">
        <v>168</v>
      </c>
      <c r="HJ171" s="347">
        <v>11</v>
      </c>
      <c r="HK171" s="308">
        <v>47292</v>
      </c>
      <c r="HL171" s="309">
        <f t="shared" ref="HL171:HL173" si="1667">+ROUND(HJ171*HK171,0)</f>
        <v>520212</v>
      </c>
      <c r="HM171" s="264">
        <f t="shared" si="1269"/>
        <v>1</v>
      </c>
      <c r="HN171" s="264">
        <f t="shared" si="1270"/>
        <v>1</v>
      </c>
      <c r="HO171" s="264">
        <f t="shared" si="1271"/>
        <v>1</v>
      </c>
      <c r="HP171" s="264">
        <f t="shared" si="1272"/>
        <v>1</v>
      </c>
      <c r="HQ171" s="264">
        <f t="shared" ref="HQ171:HQ173" si="1668">IF(HK171&lt;=0,0,1)</f>
        <v>1</v>
      </c>
      <c r="HR171" s="264">
        <f t="shared" ref="HR171:HR173" si="1669">IF(HL171&lt;=0,0,1)</f>
        <v>1</v>
      </c>
      <c r="HS171" s="264">
        <f t="shared" ref="HS171:HS173" si="1670">PRODUCT(HM171:HR171)</f>
        <v>1</v>
      </c>
      <c r="HT171" s="257">
        <f t="shared" si="1273"/>
        <v>520212</v>
      </c>
      <c r="HU171" s="258">
        <f t="shared" si="1274"/>
        <v>0</v>
      </c>
    </row>
    <row r="172" spans="3:229" ht="41.25" customHeight="1" outlineLevel="2">
      <c r="C172" s="344" t="s">
        <v>543</v>
      </c>
      <c r="D172" s="345" t="s">
        <v>544</v>
      </c>
      <c r="E172" s="346" t="s">
        <v>168</v>
      </c>
      <c r="F172" s="347">
        <v>42</v>
      </c>
      <c r="G172" s="308">
        <v>0</v>
      </c>
      <c r="H172" s="309">
        <f t="shared" si="1624"/>
        <v>0</v>
      </c>
      <c r="K172" s="344" t="s">
        <v>543</v>
      </c>
      <c r="L172" s="345" t="s">
        <v>544</v>
      </c>
      <c r="M172" s="346" t="s">
        <v>168</v>
      </c>
      <c r="N172" s="347">
        <v>42</v>
      </c>
      <c r="O172" s="308">
        <v>43500</v>
      </c>
      <c r="P172" s="310">
        <f t="shared" si="1625"/>
        <v>1827000</v>
      </c>
      <c r="Q172" s="180">
        <f t="shared" si="1195"/>
        <v>1</v>
      </c>
      <c r="R172" s="180">
        <f t="shared" si="1196"/>
        <v>1</v>
      </c>
      <c r="S172" s="180">
        <f t="shared" si="1197"/>
        <v>1</v>
      </c>
      <c r="T172" s="180">
        <f t="shared" si="1197"/>
        <v>1</v>
      </c>
      <c r="U172" s="264">
        <f t="shared" si="1198"/>
        <v>1</v>
      </c>
      <c r="V172" s="264">
        <f t="shared" si="1275"/>
        <v>1</v>
      </c>
      <c r="W172" s="264">
        <f t="shared" si="1199"/>
        <v>1</v>
      </c>
      <c r="X172" s="257">
        <f t="shared" si="1200"/>
        <v>1827000</v>
      </c>
      <c r="Y172" s="258">
        <f t="shared" si="1201"/>
        <v>0</v>
      </c>
      <c r="AB172" s="344" t="s">
        <v>543</v>
      </c>
      <c r="AC172" s="345" t="s">
        <v>544</v>
      </c>
      <c r="AD172" s="346" t="s">
        <v>168</v>
      </c>
      <c r="AE172" s="347">
        <v>42</v>
      </c>
      <c r="AF172" s="308">
        <v>21000</v>
      </c>
      <c r="AG172" s="309">
        <f t="shared" si="1626"/>
        <v>882000</v>
      </c>
      <c r="AH172" s="264">
        <f t="shared" si="1202"/>
        <v>1</v>
      </c>
      <c r="AI172" s="264">
        <f t="shared" si="1203"/>
        <v>1</v>
      </c>
      <c r="AJ172" s="264">
        <f t="shared" si="1204"/>
        <v>1</v>
      </c>
      <c r="AK172" s="264">
        <f t="shared" si="1205"/>
        <v>1</v>
      </c>
      <c r="AL172" s="264">
        <f t="shared" si="1627"/>
        <v>1</v>
      </c>
      <c r="AM172" s="264">
        <f t="shared" si="1628"/>
        <v>1</v>
      </c>
      <c r="AN172" s="264">
        <f t="shared" si="1303"/>
        <v>1</v>
      </c>
      <c r="AO172" s="257">
        <f t="shared" si="1206"/>
        <v>882000</v>
      </c>
      <c r="AP172" s="258">
        <f t="shared" si="1207"/>
        <v>0</v>
      </c>
      <c r="AS172" s="344" t="s">
        <v>543</v>
      </c>
      <c r="AT172" s="345" t="s">
        <v>544</v>
      </c>
      <c r="AU172" s="346" t="s">
        <v>168</v>
      </c>
      <c r="AV172" s="347">
        <v>42</v>
      </c>
      <c r="AW172" s="308">
        <v>22500</v>
      </c>
      <c r="AX172" s="309">
        <f t="shared" si="1629"/>
        <v>945000</v>
      </c>
      <c r="AY172" s="264">
        <f t="shared" si="1208"/>
        <v>1</v>
      </c>
      <c r="AZ172" s="264">
        <f t="shared" si="1209"/>
        <v>1</v>
      </c>
      <c r="BA172" s="264">
        <f t="shared" si="1210"/>
        <v>1</v>
      </c>
      <c r="BB172" s="264">
        <f t="shared" si="1211"/>
        <v>1</v>
      </c>
      <c r="BC172" s="264">
        <f t="shared" si="1630"/>
        <v>1</v>
      </c>
      <c r="BD172" s="264">
        <f t="shared" si="1631"/>
        <v>1</v>
      </c>
      <c r="BE172" s="264">
        <f t="shared" si="1212"/>
        <v>1</v>
      </c>
      <c r="BF172" s="257">
        <f t="shared" si="1213"/>
        <v>945000</v>
      </c>
      <c r="BG172" s="258">
        <f t="shared" si="1214"/>
        <v>0</v>
      </c>
      <c r="BJ172" s="344" t="s">
        <v>543</v>
      </c>
      <c r="BK172" s="345" t="s">
        <v>544</v>
      </c>
      <c r="BL172" s="346" t="s">
        <v>168</v>
      </c>
      <c r="BM172" s="347">
        <v>42</v>
      </c>
      <c r="BN172" s="308">
        <v>43410</v>
      </c>
      <c r="BO172" s="309">
        <f>+ROUND(BM172*BN172,0)</f>
        <v>1823220</v>
      </c>
      <c r="BP172" s="264">
        <f t="shared" si="1215"/>
        <v>1</v>
      </c>
      <c r="BQ172" s="264">
        <f t="shared" si="1216"/>
        <v>1</v>
      </c>
      <c r="BR172" s="264">
        <f t="shared" si="1217"/>
        <v>1</v>
      </c>
      <c r="BS172" s="264">
        <f t="shared" si="1218"/>
        <v>1</v>
      </c>
      <c r="BT172" s="264">
        <f t="shared" si="1632"/>
        <v>1</v>
      </c>
      <c r="BU172" s="264">
        <f t="shared" si="1633"/>
        <v>1</v>
      </c>
      <c r="BV172" s="264">
        <f t="shared" si="1634"/>
        <v>1</v>
      </c>
      <c r="BW172" s="257">
        <f t="shared" si="1219"/>
        <v>1823220</v>
      </c>
      <c r="BX172" s="258">
        <f t="shared" si="1220"/>
        <v>0</v>
      </c>
      <c r="CA172" s="344" t="s">
        <v>543</v>
      </c>
      <c r="CB172" s="345" t="s">
        <v>544</v>
      </c>
      <c r="CC172" s="346" t="s">
        <v>168</v>
      </c>
      <c r="CD172" s="347">
        <v>42</v>
      </c>
      <c r="CE172" s="308">
        <v>169060</v>
      </c>
      <c r="CF172" s="309">
        <f t="shared" si="1635"/>
        <v>7100520</v>
      </c>
      <c r="CG172" s="264">
        <f t="shared" si="1221"/>
        <v>1</v>
      </c>
      <c r="CH172" s="264">
        <f t="shared" si="1222"/>
        <v>1</v>
      </c>
      <c r="CI172" s="264">
        <f t="shared" si="1223"/>
        <v>1</v>
      </c>
      <c r="CJ172" s="264">
        <f t="shared" si="1224"/>
        <v>1</v>
      </c>
      <c r="CK172" s="264">
        <f t="shared" si="1636"/>
        <v>1</v>
      </c>
      <c r="CL172" s="264">
        <f t="shared" si="1637"/>
        <v>1</v>
      </c>
      <c r="CM172" s="264">
        <f t="shared" si="1638"/>
        <v>1</v>
      </c>
      <c r="CN172" s="257">
        <f t="shared" si="1225"/>
        <v>7100520</v>
      </c>
      <c r="CO172" s="258">
        <f t="shared" si="1226"/>
        <v>0</v>
      </c>
      <c r="CR172" s="344" t="s">
        <v>543</v>
      </c>
      <c r="CS172" s="345" t="s">
        <v>544</v>
      </c>
      <c r="CT172" s="346" t="s">
        <v>168</v>
      </c>
      <c r="CU172" s="347">
        <v>42</v>
      </c>
      <c r="CV172" s="308">
        <v>18000</v>
      </c>
      <c r="CW172" s="309">
        <f t="shared" si="1639"/>
        <v>756000</v>
      </c>
      <c r="CX172" s="264">
        <f t="shared" si="1227"/>
        <v>1</v>
      </c>
      <c r="CY172" s="264">
        <f t="shared" si="1228"/>
        <v>1</v>
      </c>
      <c r="CZ172" s="264">
        <f t="shared" si="1229"/>
        <v>1</v>
      </c>
      <c r="DA172" s="264">
        <f t="shared" si="1230"/>
        <v>1</v>
      </c>
      <c r="DB172" s="264">
        <f t="shared" si="1640"/>
        <v>1</v>
      </c>
      <c r="DC172" s="264">
        <f t="shared" si="1641"/>
        <v>1</v>
      </c>
      <c r="DD172" s="264">
        <f t="shared" si="1642"/>
        <v>1</v>
      </c>
      <c r="DE172" s="257">
        <f t="shared" si="1231"/>
        <v>756000</v>
      </c>
      <c r="DF172" s="258">
        <f t="shared" si="1232"/>
        <v>0</v>
      </c>
      <c r="DI172" s="344" t="s">
        <v>543</v>
      </c>
      <c r="DJ172" s="345" t="s">
        <v>544</v>
      </c>
      <c r="DK172" s="346" t="s">
        <v>168</v>
      </c>
      <c r="DL172" s="347">
        <v>42</v>
      </c>
      <c r="DM172" s="313">
        <v>32500</v>
      </c>
      <c r="DN172" s="309">
        <f t="shared" si="1643"/>
        <v>1365000</v>
      </c>
      <c r="DO172" s="264">
        <f t="shared" si="1233"/>
        <v>1</v>
      </c>
      <c r="DP172" s="264">
        <f t="shared" si="1234"/>
        <v>1</v>
      </c>
      <c r="DQ172" s="264">
        <f t="shared" si="1235"/>
        <v>1</v>
      </c>
      <c r="DR172" s="264">
        <f t="shared" si="1236"/>
        <v>1</v>
      </c>
      <c r="DS172" s="264">
        <f t="shared" si="1644"/>
        <v>1</v>
      </c>
      <c r="DT172" s="264">
        <f t="shared" si="1645"/>
        <v>1</v>
      </c>
      <c r="DU172" s="264">
        <f t="shared" si="1646"/>
        <v>1</v>
      </c>
      <c r="DV172" s="257">
        <f t="shared" si="1237"/>
        <v>1365000</v>
      </c>
      <c r="DW172" s="258">
        <f t="shared" si="1238"/>
        <v>0</v>
      </c>
      <c r="DZ172" s="344" t="s">
        <v>543</v>
      </c>
      <c r="EA172" s="345" t="s">
        <v>544</v>
      </c>
      <c r="EB172" s="346" t="s">
        <v>168</v>
      </c>
      <c r="EC172" s="347">
        <v>42</v>
      </c>
      <c r="ED172" s="308">
        <v>25700</v>
      </c>
      <c r="EE172" s="309">
        <f t="shared" si="1647"/>
        <v>1079400</v>
      </c>
      <c r="EF172" s="264">
        <f t="shared" si="1239"/>
        <v>1</v>
      </c>
      <c r="EG172" s="264">
        <f t="shared" si="1240"/>
        <v>1</v>
      </c>
      <c r="EH172" s="264">
        <f t="shared" si="1241"/>
        <v>1</v>
      </c>
      <c r="EI172" s="264">
        <f t="shared" si="1242"/>
        <v>1</v>
      </c>
      <c r="EJ172" s="264">
        <f t="shared" si="1648"/>
        <v>1</v>
      </c>
      <c r="EK172" s="264">
        <f t="shared" si="1649"/>
        <v>1</v>
      </c>
      <c r="EL172" s="264">
        <f t="shared" si="1650"/>
        <v>1</v>
      </c>
      <c r="EM172" s="257">
        <f t="shared" si="1243"/>
        <v>1079400</v>
      </c>
      <c r="EN172" s="258">
        <f t="shared" si="1244"/>
        <v>0</v>
      </c>
      <c r="EQ172" s="344" t="s">
        <v>543</v>
      </c>
      <c r="ER172" s="345" t="s">
        <v>544</v>
      </c>
      <c r="ES172" s="346" t="s">
        <v>168</v>
      </c>
      <c r="ET172" s="347">
        <v>42</v>
      </c>
      <c r="EU172" s="308">
        <v>28000</v>
      </c>
      <c r="EV172" s="309">
        <f t="shared" si="1651"/>
        <v>1176000</v>
      </c>
      <c r="EW172" s="264">
        <f t="shared" si="1245"/>
        <v>1</v>
      </c>
      <c r="EX172" s="264">
        <f t="shared" si="1246"/>
        <v>1</v>
      </c>
      <c r="EY172" s="264">
        <f t="shared" si="1247"/>
        <v>1</v>
      </c>
      <c r="EZ172" s="264">
        <f t="shared" si="1248"/>
        <v>1</v>
      </c>
      <c r="FA172" s="264">
        <f t="shared" si="1652"/>
        <v>1</v>
      </c>
      <c r="FB172" s="264">
        <f t="shared" si="1653"/>
        <v>1</v>
      </c>
      <c r="FC172" s="264">
        <f t="shared" si="1654"/>
        <v>1</v>
      </c>
      <c r="FD172" s="257">
        <f t="shared" si="1249"/>
        <v>1176000</v>
      </c>
      <c r="FE172" s="258">
        <f t="shared" si="1250"/>
        <v>0</v>
      </c>
      <c r="FH172" s="344" t="s">
        <v>543</v>
      </c>
      <c r="FI172" s="345" t="s">
        <v>544</v>
      </c>
      <c r="FJ172" s="346" t="s">
        <v>168</v>
      </c>
      <c r="FK172" s="347">
        <v>42</v>
      </c>
      <c r="FL172" s="308">
        <v>28000</v>
      </c>
      <c r="FM172" s="309">
        <f t="shared" si="1655"/>
        <v>1176000</v>
      </c>
      <c r="FN172" s="264">
        <f t="shared" si="1251"/>
        <v>1</v>
      </c>
      <c r="FO172" s="264">
        <f t="shared" si="1252"/>
        <v>1</v>
      </c>
      <c r="FP172" s="264">
        <f t="shared" si="1253"/>
        <v>1</v>
      </c>
      <c r="FQ172" s="264">
        <f t="shared" si="1254"/>
        <v>1</v>
      </c>
      <c r="FR172" s="264">
        <f t="shared" si="1656"/>
        <v>1</v>
      </c>
      <c r="FS172" s="264">
        <f t="shared" si="1657"/>
        <v>1</v>
      </c>
      <c r="FT172" s="264">
        <f t="shared" si="1658"/>
        <v>1</v>
      </c>
      <c r="FU172" s="257">
        <f t="shared" si="1255"/>
        <v>1176000</v>
      </c>
      <c r="FV172" s="258">
        <f t="shared" si="1256"/>
        <v>0</v>
      </c>
      <c r="FY172" s="344" t="s">
        <v>543</v>
      </c>
      <c r="FZ172" s="345" t="s">
        <v>544</v>
      </c>
      <c r="GA172" s="346" t="s">
        <v>168</v>
      </c>
      <c r="GB172" s="347">
        <v>42</v>
      </c>
      <c r="GC172" s="308">
        <v>28000</v>
      </c>
      <c r="GD172" s="309">
        <f t="shared" si="1659"/>
        <v>1176000</v>
      </c>
      <c r="GE172" s="264">
        <f t="shared" si="1257"/>
        <v>1</v>
      </c>
      <c r="GF172" s="264">
        <f t="shared" si="1258"/>
        <v>1</v>
      </c>
      <c r="GG172" s="264">
        <f t="shared" si="1259"/>
        <v>1</v>
      </c>
      <c r="GH172" s="264">
        <f t="shared" si="1260"/>
        <v>1</v>
      </c>
      <c r="GI172" s="264">
        <f t="shared" si="1660"/>
        <v>1</v>
      </c>
      <c r="GJ172" s="264">
        <f t="shared" si="1661"/>
        <v>1</v>
      </c>
      <c r="GK172" s="264">
        <f t="shared" si="1662"/>
        <v>1</v>
      </c>
      <c r="GL172" s="257">
        <f t="shared" si="1261"/>
        <v>1176000</v>
      </c>
      <c r="GM172" s="258">
        <f t="shared" si="1262"/>
        <v>0</v>
      </c>
      <c r="GP172" s="344" t="s">
        <v>543</v>
      </c>
      <c r="GQ172" s="345" t="s">
        <v>544</v>
      </c>
      <c r="GR172" s="346" t="s">
        <v>168</v>
      </c>
      <c r="GS172" s="347">
        <v>42</v>
      </c>
      <c r="GT172" s="308">
        <v>27500</v>
      </c>
      <c r="GU172" s="309">
        <f t="shared" si="1663"/>
        <v>1155000</v>
      </c>
      <c r="GV172" s="264">
        <f t="shared" si="1263"/>
        <v>1</v>
      </c>
      <c r="GW172" s="264">
        <f t="shared" si="1264"/>
        <v>1</v>
      </c>
      <c r="GX172" s="264">
        <f t="shared" si="1265"/>
        <v>1</v>
      </c>
      <c r="GY172" s="264">
        <f t="shared" si="1266"/>
        <v>1</v>
      </c>
      <c r="GZ172" s="264">
        <f t="shared" si="1664"/>
        <v>1</v>
      </c>
      <c r="HA172" s="264">
        <f t="shared" si="1665"/>
        <v>1</v>
      </c>
      <c r="HB172" s="264">
        <f t="shared" si="1666"/>
        <v>1</v>
      </c>
      <c r="HC172" s="257">
        <f t="shared" si="1267"/>
        <v>1155000</v>
      </c>
      <c r="HD172" s="258">
        <f t="shared" si="1268"/>
        <v>0</v>
      </c>
      <c r="HG172" s="344" t="s">
        <v>543</v>
      </c>
      <c r="HH172" s="345" t="s">
        <v>544</v>
      </c>
      <c r="HI172" s="346" t="s">
        <v>168</v>
      </c>
      <c r="HJ172" s="347">
        <v>42</v>
      </c>
      <c r="HK172" s="308">
        <v>35033</v>
      </c>
      <c r="HL172" s="309">
        <f t="shared" si="1667"/>
        <v>1471386</v>
      </c>
      <c r="HM172" s="264">
        <f t="shared" si="1269"/>
        <v>1</v>
      </c>
      <c r="HN172" s="264">
        <f t="shared" si="1270"/>
        <v>1</v>
      </c>
      <c r="HO172" s="264">
        <f t="shared" si="1271"/>
        <v>1</v>
      </c>
      <c r="HP172" s="264">
        <f t="shared" si="1272"/>
        <v>1</v>
      </c>
      <c r="HQ172" s="264">
        <f t="shared" si="1668"/>
        <v>1</v>
      </c>
      <c r="HR172" s="264">
        <f t="shared" si="1669"/>
        <v>1</v>
      </c>
      <c r="HS172" s="264">
        <f t="shared" si="1670"/>
        <v>1</v>
      </c>
      <c r="HT172" s="257">
        <f t="shared" si="1273"/>
        <v>1471386</v>
      </c>
      <c r="HU172" s="258">
        <f t="shared" si="1274"/>
        <v>0</v>
      </c>
    </row>
    <row r="173" spans="3:229" ht="41.25" customHeight="1" outlineLevel="2" thickBot="1">
      <c r="C173" s="344" t="s">
        <v>545</v>
      </c>
      <c r="D173" s="345" t="s">
        <v>546</v>
      </c>
      <c r="E173" s="346" t="s">
        <v>168</v>
      </c>
      <c r="F173" s="347">
        <v>31</v>
      </c>
      <c r="G173" s="308">
        <v>0</v>
      </c>
      <c r="H173" s="309">
        <f t="shared" si="1624"/>
        <v>0</v>
      </c>
      <c r="K173" s="344" t="s">
        <v>545</v>
      </c>
      <c r="L173" s="345" t="s">
        <v>546</v>
      </c>
      <c r="M173" s="346" t="s">
        <v>168</v>
      </c>
      <c r="N173" s="347">
        <v>31</v>
      </c>
      <c r="O173" s="308">
        <v>30800</v>
      </c>
      <c r="P173" s="310">
        <f t="shared" si="1625"/>
        <v>954800</v>
      </c>
      <c r="Q173" s="180">
        <f t="shared" si="1195"/>
        <v>1</v>
      </c>
      <c r="R173" s="180">
        <f t="shared" si="1196"/>
        <v>1</v>
      </c>
      <c r="S173" s="180">
        <f t="shared" si="1197"/>
        <v>1</v>
      </c>
      <c r="T173" s="180">
        <f t="shared" si="1197"/>
        <v>1</v>
      </c>
      <c r="U173" s="264">
        <f t="shared" si="1198"/>
        <v>1</v>
      </c>
      <c r="V173" s="264">
        <f t="shared" si="1275"/>
        <v>1</v>
      </c>
      <c r="W173" s="264">
        <f t="shared" si="1199"/>
        <v>1</v>
      </c>
      <c r="X173" s="257">
        <f t="shared" si="1200"/>
        <v>954800</v>
      </c>
      <c r="Y173" s="258">
        <f t="shared" si="1201"/>
        <v>0</v>
      </c>
      <c r="AB173" s="344" t="s">
        <v>545</v>
      </c>
      <c r="AC173" s="345" t="s">
        <v>546</v>
      </c>
      <c r="AD173" s="346" t="s">
        <v>168</v>
      </c>
      <c r="AE173" s="347">
        <v>31</v>
      </c>
      <c r="AF173" s="308">
        <v>16000</v>
      </c>
      <c r="AG173" s="309">
        <f t="shared" si="1626"/>
        <v>496000</v>
      </c>
      <c r="AH173" s="264">
        <f t="shared" si="1202"/>
        <v>1</v>
      </c>
      <c r="AI173" s="264">
        <f t="shared" si="1203"/>
        <v>1</v>
      </c>
      <c r="AJ173" s="264">
        <f t="shared" si="1204"/>
        <v>1</v>
      </c>
      <c r="AK173" s="264">
        <f t="shared" si="1205"/>
        <v>1</v>
      </c>
      <c r="AL173" s="264">
        <f t="shared" si="1627"/>
        <v>1</v>
      </c>
      <c r="AM173" s="264">
        <f t="shared" si="1628"/>
        <v>1</v>
      </c>
      <c r="AN173" s="264">
        <f t="shared" si="1303"/>
        <v>1</v>
      </c>
      <c r="AO173" s="257">
        <f t="shared" si="1206"/>
        <v>496000</v>
      </c>
      <c r="AP173" s="258">
        <f t="shared" si="1207"/>
        <v>0</v>
      </c>
      <c r="AS173" s="344" t="s">
        <v>545</v>
      </c>
      <c r="AT173" s="345" t="s">
        <v>546</v>
      </c>
      <c r="AU173" s="346" t="s">
        <v>168</v>
      </c>
      <c r="AV173" s="347">
        <v>31</v>
      </c>
      <c r="AW173" s="308">
        <v>28700</v>
      </c>
      <c r="AX173" s="309">
        <f t="shared" si="1629"/>
        <v>889700</v>
      </c>
      <c r="AY173" s="264">
        <f t="shared" si="1208"/>
        <v>1</v>
      </c>
      <c r="AZ173" s="264">
        <f t="shared" si="1209"/>
        <v>1</v>
      </c>
      <c r="BA173" s="264">
        <f t="shared" si="1210"/>
        <v>1</v>
      </c>
      <c r="BB173" s="264">
        <f t="shared" si="1211"/>
        <v>1</v>
      </c>
      <c r="BC173" s="264">
        <f t="shared" si="1630"/>
        <v>1</v>
      </c>
      <c r="BD173" s="264">
        <f t="shared" si="1631"/>
        <v>1</v>
      </c>
      <c r="BE173" s="264">
        <f t="shared" si="1212"/>
        <v>1</v>
      </c>
      <c r="BF173" s="257">
        <f t="shared" si="1213"/>
        <v>889700</v>
      </c>
      <c r="BG173" s="258">
        <f t="shared" si="1214"/>
        <v>0</v>
      </c>
      <c r="BJ173" s="344" t="s">
        <v>545</v>
      </c>
      <c r="BK173" s="345" t="s">
        <v>546</v>
      </c>
      <c r="BL173" s="346" t="s">
        <v>168</v>
      </c>
      <c r="BM173" s="347">
        <v>31</v>
      </c>
      <c r="BN173" s="308">
        <v>30403</v>
      </c>
      <c r="BO173" s="309">
        <f>+ROUND(BM173*BN173,0)</f>
        <v>942493</v>
      </c>
      <c r="BP173" s="264">
        <f t="shared" si="1215"/>
        <v>1</v>
      </c>
      <c r="BQ173" s="264">
        <f t="shared" si="1216"/>
        <v>1</v>
      </c>
      <c r="BR173" s="264">
        <f t="shared" si="1217"/>
        <v>1</v>
      </c>
      <c r="BS173" s="264">
        <f t="shared" si="1218"/>
        <v>1</v>
      </c>
      <c r="BT173" s="264">
        <f t="shared" si="1632"/>
        <v>1</v>
      </c>
      <c r="BU173" s="264">
        <f t="shared" si="1633"/>
        <v>1</v>
      </c>
      <c r="BV173" s="264">
        <f t="shared" si="1634"/>
        <v>1</v>
      </c>
      <c r="BW173" s="257">
        <f t="shared" si="1219"/>
        <v>942493</v>
      </c>
      <c r="BX173" s="258">
        <f t="shared" si="1220"/>
        <v>0</v>
      </c>
      <c r="CA173" s="344" t="s">
        <v>545</v>
      </c>
      <c r="CB173" s="345" t="s">
        <v>546</v>
      </c>
      <c r="CC173" s="346" t="s">
        <v>168</v>
      </c>
      <c r="CD173" s="347">
        <v>31</v>
      </c>
      <c r="CE173" s="308">
        <v>14220</v>
      </c>
      <c r="CF173" s="309">
        <f t="shared" si="1635"/>
        <v>440820</v>
      </c>
      <c r="CG173" s="264">
        <f t="shared" si="1221"/>
        <v>1</v>
      </c>
      <c r="CH173" s="264">
        <f t="shared" si="1222"/>
        <v>1</v>
      </c>
      <c r="CI173" s="264">
        <f t="shared" si="1223"/>
        <v>1</v>
      </c>
      <c r="CJ173" s="264">
        <f t="shared" si="1224"/>
        <v>1</v>
      </c>
      <c r="CK173" s="264">
        <f t="shared" si="1636"/>
        <v>1</v>
      </c>
      <c r="CL173" s="264">
        <f t="shared" si="1637"/>
        <v>1</v>
      </c>
      <c r="CM173" s="264">
        <f t="shared" si="1638"/>
        <v>1</v>
      </c>
      <c r="CN173" s="257">
        <f t="shared" si="1225"/>
        <v>440820</v>
      </c>
      <c r="CO173" s="258">
        <f t="shared" si="1226"/>
        <v>0</v>
      </c>
      <c r="CR173" s="344" t="s">
        <v>545</v>
      </c>
      <c r="CS173" s="345" t="s">
        <v>546</v>
      </c>
      <c r="CT173" s="346" t="s">
        <v>168</v>
      </c>
      <c r="CU173" s="347">
        <v>31</v>
      </c>
      <c r="CV173" s="308">
        <v>14000</v>
      </c>
      <c r="CW173" s="309">
        <f t="shared" si="1639"/>
        <v>434000</v>
      </c>
      <c r="CX173" s="264">
        <f t="shared" si="1227"/>
        <v>1</v>
      </c>
      <c r="CY173" s="264">
        <f t="shared" si="1228"/>
        <v>1</v>
      </c>
      <c r="CZ173" s="264">
        <f t="shared" si="1229"/>
        <v>1</v>
      </c>
      <c r="DA173" s="264">
        <f t="shared" si="1230"/>
        <v>1</v>
      </c>
      <c r="DB173" s="264">
        <f t="shared" si="1640"/>
        <v>1</v>
      </c>
      <c r="DC173" s="264">
        <f t="shared" si="1641"/>
        <v>1</v>
      </c>
      <c r="DD173" s="264">
        <f t="shared" si="1642"/>
        <v>1</v>
      </c>
      <c r="DE173" s="257">
        <f t="shared" si="1231"/>
        <v>434000</v>
      </c>
      <c r="DF173" s="258">
        <f t="shared" si="1232"/>
        <v>0</v>
      </c>
      <c r="DI173" s="344" t="s">
        <v>545</v>
      </c>
      <c r="DJ173" s="345" t="s">
        <v>546</v>
      </c>
      <c r="DK173" s="346" t="s">
        <v>168</v>
      </c>
      <c r="DL173" s="347">
        <v>31</v>
      </c>
      <c r="DM173" s="313">
        <v>25500</v>
      </c>
      <c r="DN173" s="309">
        <f t="shared" si="1643"/>
        <v>790500</v>
      </c>
      <c r="DO173" s="264">
        <f t="shared" si="1233"/>
        <v>1</v>
      </c>
      <c r="DP173" s="264">
        <f t="shared" si="1234"/>
        <v>1</v>
      </c>
      <c r="DQ173" s="264">
        <f t="shared" si="1235"/>
        <v>1</v>
      </c>
      <c r="DR173" s="264">
        <f t="shared" si="1236"/>
        <v>1</v>
      </c>
      <c r="DS173" s="264">
        <f t="shared" si="1644"/>
        <v>1</v>
      </c>
      <c r="DT173" s="264">
        <f t="shared" si="1645"/>
        <v>1</v>
      </c>
      <c r="DU173" s="264">
        <f t="shared" si="1646"/>
        <v>1</v>
      </c>
      <c r="DV173" s="257">
        <f t="shared" si="1237"/>
        <v>790500</v>
      </c>
      <c r="DW173" s="258">
        <f t="shared" si="1238"/>
        <v>0</v>
      </c>
      <c r="DZ173" s="344" t="s">
        <v>545</v>
      </c>
      <c r="EA173" s="345" t="s">
        <v>546</v>
      </c>
      <c r="EB173" s="346" t="s">
        <v>168</v>
      </c>
      <c r="EC173" s="347">
        <v>31</v>
      </c>
      <c r="ED173" s="308">
        <v>16700</v>
      </c>
      <c r="EE173" s="309">
        <f t="shared" si="1647"/>
        <v>517700</v>
      </c>
      <c r="EF173" s="264">
        <f t="shared" si="1239"/>
        <v>1</v>
      </c>
      <c r="EG173" s="264">
        <f t="shared" si="1240"/>
        <v>1</v>
      </c>
      <c r="EH173" s="264">
        <f t="shared" si="1241"/>
        <v>1</v>
      </c>
      <c r="EI173" s="264">
        <f t="shared" si="1242"/>
        <v>1</v>
      </c>
      <c r="EJ173" s="264">
        <f t="shared" si="1648"/>
        <v>1</v>
      </c>
      <c r="EK173" s="264">
        <f t="shared" si="1649"/>
        <v>1</v>
      </c>
      <c r="EL173" s="264">
        <f t="shared" si="1650"/>
        <v>1</v>
      </c>
      <c r="EM173" s="257">
        <f t="shared" si="1243"/>
        <v>517700</v>
      </c>
      <c r="EN173" s="258">
        <f t="shared" si="1244"/>
        <v>0</v>
      </c>
      <c r="EQ173" s="344" t="s">
        <v>545</v>
      </c>
      <c r="ER173" s="345" t="s">
        <v>546</v>
      </c>
      <c r="ES173" s="346" t="s">
        <v>168</v>
      </c>
      <c r="ET173" s="347">
        <v>31</v>
      </c>
      <c r="EU173" s="308">
        <v>24000</v>
      </c>
      <c r="EV173" s="309">
        <f t="shared" si="1651"/>
        <v>744000</v>
      </c>
      <c r="EW173" s="264">
        <f t="shared" si="1245"/>
        <v>1</v>
      </c>
      <c r="EX173" s="264">
        <f t="shared" si="1246"/>
        <v>1</v>
      </c>
      <c r="EY173" s="264">
        <f t="shared" si="1247"/>
        <v>1</v>
      </c>
      <c r="EZ173" s="264">
        <f t="shared" si="1248"/>
        <v>1</v>
      </c>
      <c r="FA173" s="264">
        <f t="shared" si="1652"/>
        <v>1</v>
      </c>
      <c r="FB173" s="264">
        <f t="shared" si="1653"/>
        <v>1</v>
      </c>
      <c r="FC173" s="264">
        <f t="shared" si="1654"/>
        <v>1</v>
      </c>
      <c r="FD173" s="257">
        <f t="shared" si="1249"/>
        <v>744000</v>
      </c>
      <c r="FE173" s="258">
        <f t="shared" si="1250"/>
        <v>0</v>
      </c>
      <c r="FH173" s="344" t="s">
        <v>545</v>
      </c>
      <c r="FI173" s="345" t="s">
        <v>546</v>
      </c>
      <c r="FJ173" s="346" t="s">
        <v>168</v>
      </c>
      <c r="FK173" s="347">
        <v>31</v>
      </c>
      <c r="FL173" s="308">
        <v>25000</v>
      </c>
      <c r="FM173" s="309">
        <f t="shared" si="1655"/>
        <v>775000</v>
      </c>
      <c r="FN173" s="264">
        <f t="shared" si="1251"/>
        <v>1</v>
      </c>
      <c r="FO173" s="264">
        <f t="shared" si="1252"/>
        <v>1</v>
      </c>
      <c r="FP173" s="264">
        <f t="shared" si="1253"/>
        <v>1</v>
      </c>
      <c r="FQ173" s="264">
        <f t="shared" si="1254"/>
        <v>1</v>
      </c>
      <c r="FR173" s="264">
        <f t="shared" si="1656"/>
        <v>1</v>
      </c>
      <c r="FS173" s="264">
        <f t="shared" si="1657"/>
        <v>1</v>
      </c>
      <c r="FT173" s="264">
        <f t="shared" si="1658"/>
        <v>1</v>
      </c>
      <c r="FU173" s="257">
        <f t="shared" si="1255"/>
        <v>775000</v>
      </c>
      <c r="FV173" s="258">
        <f t="shared" si="1256"/>
        <v>0</v>
      </c>
      <c r="FY173" s="344" t="s">
        <v>545</v>
      </c>
      <c r="FZ173" s="345" t="s">
        <v>546</v>
      </c>
      <c r="GA173" s="346" t="s">
        <v>168</v>
      </c>
      <c r="GB173" s="347">
        <v>31</v>
      </c>
      <c r="GC173" s="308">
        <v>26000</v>
      </c>
      <c r="GD173" s="309">
        <f t="shared" si="1659"/>
        <v>806000</v>
      </c>
      <c r="GE173" s="264">
        <f t="shared" si="1257"/>
        <v>1</v>
      </c>
      <c r="GF173" s="264">
        <f t="shared" si="1258"/>
        <v>1</v>
      </c>
      <c r="GG173" s="264">
        <f t="shared" si="1259"/>
        <v>1</v>
      </c>
      <c r="GH173" s="264">
        <f t="shared" si="1260"/>
        <v>1</v>
      </c>
      <c r="GI173" s="264">
        <f t="shared" si="1660"/>
        <v>1</v>
      </c>
      <c r="GJ173" s="264">
        <f t="shared" si="1661"/>
        <v>1</v>
      </c>
      <c r="GK173" s="264">
        <f t="shared" si="1662"/>
        <v>1</v>
      </c>
      <c r="GL173" s="257">
        <f t="shared" si="1261"/>
        <v>806000</v>
      </c>
      <c r="GM173" s="258">
        <f t="shared" si="1262"/>
        <v>0</v>
      </c>
      <c r="GP173" s="344" t="s">
        <v>545</v>
      </c>
      <c r="GQ173" s="345" t="s">
        <v>546</v>
      </c>
      <c r="GR173" s="346" t="s">
        <v>168</v>
      </c>
      <c r="GS173" s="347">
        <v>31</v>
      </c>
      <c r="GT173" s="308">
        <v>24500</v>
      </c>
      <c r="GU173" s="309">
        <f t="shared" si="1663"/>
        <v>759500</v>
      </c>
      <c r="GV173" s="264">
        <f t="shared" si="1263"/>
        <v>1</v>
      </c>
      <c r="GW173" s="264">
        <f t="shared" si="1264"/>
        <v>1</v>
      </c>
      <c r="GX173" s="264">
        <f t="shared" si="1265"/>
        <v>1</v>
      </c>
      <c r="GY173" s="264">
        <f t="shared" si="1266"/>
        <v>1</v>
      </c>
      <c r="GZ173" s="264">
        <f t="shared" si="1664"/>
        <v>1</v>
      </c>
      <c r="HA173" s="264">
        <f t="shared" si="1665"/>
        <v>1</v>
      </c>
      <c r="HB173" s="264">
        <f t="shared" si="1666"/>
        <v>1</v>
      </c>
      <c r="HC173" s="257">
        <f t="shared" si="1267"/>
        <v>759500</v>
      </c>
      <c r="HD173" s="258">
        <f t="shared" si="1268"/>
        <v>0</v>
      </c>
      <c r="HG173" s="344" t="s">
        <v>545</v>
      </c>
      <c r="HH173" s="345" t="s">
        <v>546</v>
      </c>
      <c r="HI173" s="346" t="s">
        <v>168</v>
      </c>
      <c r="HJ173" s="347">
        <v>31</v>
      </c>
      <c r="HK173" s="308">
        <v>29627</v>
      </c>
      <c r="HL173" s="309">
        <f t="shared" si="1667"/>
        <v>918437</v>
      </c>
      <c r="HM173" s="264">
        <f t="shared" si="1269"/>
        <v>1</v>
      </c>
      <c r="HN173" s="264">
        <f t="shared" si="1270"/>
        <v>1</v>
      </c>
      <c r="HO173" s="264">
        <f t="shared" si="1271"/>
        <v>1</v>
      </c>
      <c r="HP173" s="264">
        <f t="shared" si="1272"/>
        <v>1</v>
      </c>
      <c r="HQ173" s="264">
        <f t="shared" si="1668"/>
        <v>1</v>
      </c>
      <c r="HR173" s="264">
        <f t="shared" si="1669"/>
        <v>1</v>
      </c>
      <c r="HS173" s="264">
        <f t="shared" si="1670"/>
        <v>1</v>
      </c>
      <c r="HT173" s="257">
        <f t="shared" si="1273"/>
        <v>918437</v>
      </c>
      <c r="HU173" s="258">
        <f t="shared" si="1274"/>
        <v>0</v>
      </c>
    </row>
    <row r="174" spans="3:229" ht="16.5" outlineLevel="1" thickTop="1" thickBot="1">
      <c r="C174" s="378" t="s">
        <v>547</v>
      </c>
      <c r="D174" s="379" t="s">
        <v>548</v>
      </c>
      <c r="E174" s="349"/>
      <c r="F174" s="350"/>
      <c r="G174" s="351"/>
      <c r="H174" s="352"/>
      <c r="K174" s="378" t="s">
        <v>547</v>
      </c>
      <c r="L174" s="379" t="s">
        <v>548</v>
      </c>
      <c r="M174" s="349"/>
      <c r="N174" s="350"/>
      <c r="O174" s="350"/>
      <c r="P174" s="353"/>
      <c r="Q174" s="180">
        <f t="shared" si="1195"/>
        <v>1</v>
      </c>
      <c r="R174" s="180">
        <f t="shared" si="1196"/>
        <v>1</v>
      </c>
      <c r="S174" s="180">
        <f t="shared" si="1197"/>
        <v>1</v>
      </c>
      <c r="T174" s="180">
        <f t="shared" si="1197"/>
        <v>1</v>
      </c>
      <c r="U174" s="180">
        <f t="shared" ref="U174:V174" si="1671">IF(EXACT(G174,O174),1,0)</f>
        <v>1</v>
      </c>
      <c r="V174" s="180">
        <f t="shared" si="1671"/>
        <v>1</v>
      </c>
      <c r="W174" s="264">
        <f t="shared" si="1199"/>
        <v>1</v>
      </c>
      <c r="X174" s="257">
        <f t="shared" si="1200"/>
        <v>0</v>
      </c>
      <c r="Y174" s="258">
        <f t="shared" si="1201"/>
        <v>0</v>
      </c>
      <c r="AB174" s="378" t="s">
        <v>547</v>
      </c>
      <c r="AC174" s="379" t="s">
        <v>548</v>
      </c>
      <c r="AD174" s="349"/>
      <c r="AE174" s="350"/>
      <c r="AF174" s="351"/>
      <c r="AG174" s="352"/>
      <c r="AH174" s="264">
        <f t="shared" si="1202"/>
        <v>1</v>
      </c>
      <c r="AI174" s="264">
        <f t="shared" si="1203"/>
        <v>1</v>
      </c>
      <c r="AJ174" s="264">
        <f t="shared" si="1204"/>
        <v>1</v>
      </c>
      <c r="AK174" s="264">
        <f t="shared" si="1205"/>
        <v>1</v>
      </c>
      <c r="AL174" s="180">
        <f t="shared" ref="AL174" si="1672">IF(EXACT(X174,AF174),1,0)</f>
        <v>0</v>
      </c>
      <c r="AM174" s="180">
        <f t="shared" ref="AM174" si="1673">IF(EXACT(Y174,AG174),1,0)</f>
        <v>0</v>
      </c>
      <c r="AN174" s="264">
        <f>PRODUCT(AH174:AK174)</f>
        <v>1</v>
      </c>
      <c r="AO174" s="257">
        <f t="shared" si="1206"/>
        <v>0</v>
      </c>
      <c r="AP174" s="258">
        <f t="shared" si="1207"/>
        <v>0</v>
      </c>
      <c r="AS174" s="378" t="s">
        <v>547</v>
      </c>
      <c r="AT174" s="379" t="s">
        <v>548</v>
      </c>
      <c r="AU174" s="349"/>
      <c r="AV174" s="350"/>
      <c r="AW174" s="351"/>
      <c r="AX174" s="352"/>
      <c r="AY174" s="264">
        <f t="shared" si="1208"/>
        <v>1</v>
      </c>
      <c r="AZ174" s="264">
        <f t="shared" si="1209"/>
        <v>1</v>
      </c>
      <c r="BA174" s="264">
        <f t="shared" si="1210"/>
        <v>1</v>
      </c>
      <c r="BB174" s="264">
        <f t="shared" si="1211"/>
        <v>1</v>
      </c>
      <c r="BC174" s="180">
        <f t="shared" ref="BC174" si="1674">IF(EXACT(AO174,AW174),1,0)</f>
        <v>0</v>
      </c>
      <c r="BD174" s="180">
        <f t="shared" ref="BD174" si="1675">IF(EXACT(AP174,AX174),1,0)</f>
        <v>0</v>
      </c>
      <c r="BE174" s="264">
        <f>PRODUCT(AY174:BB174)</f>
        <v>1</v>
      </c>
      <c r="BF174" s="257">
        <f t="shared" si="1213"/>
        <v>0</v>
      </c>
      <c r="BG174" s="258">
        <f t="shared" si="1214"/>
        <v>0</v>
      </c>
      <c r="BJ174" s="378" t="s">
        <v>547</v>
      </c>
      <c r="BK174" s="379" t="s">
        <v>548</v>
      </c>
      <c r="BL174" s="349"/>
      <c r="BM174" s="350"/>
      <c r="BN174" s="351"/>
      <c r="BO174" s="352"/>
      <c r="BP174" s="264">
        <f t="shared" si="1215"/>
        <v>1</v>
      </c>
      <c r="BQ174" s="264">
        <f t="shared" si="1216"/>
        <v>1</v>
      </c>
      <c r="BR174" s="264">
        <f t="shared" si="1217"/>
        <v>1</v>
      </c>
      <c r="BS174" s="264">
        <f t="shared" si="1218"/>
        <v>1</v>
      </c>
      <c r="BT174" s="180">
        <f t="shared" ref="BT174" si="1676">IF(EXACT(BF174,BN174),1,0)</f>
        <v>0</v>
      </c>
      <c r="BU174" s="180">
        <f t="shared" ref="BU174" si="1677">IF(EXACT(BG174,BO174),1,0)</f>
        <v>0</v>
      </c>
      <c r="BV174" s="264">
        <f>PRODUCT(BP174:BS174)</f>
        <v>1</v>
      </c>
      <c r="BW174" s="257">
        <f t="shared" si="1219"/>
        <v>0</v>
      </c>
      <c r="BX174" s="258">
        <f t="shared" si="1220"/>
        <v>0</v>
      </c>
      <c r="CA174" s="378" t="s">
        <v>547</v>
      </c>
      <c r="CB174" s="380" t="s">
        <v>548</v>
      </c>
      <c r="CC174" s="349"/>
      <c r="CD174" s="350"/>
      <c r="CE174" s="351"/>
      <c r="CF174" s="352"/>
      <c r="CG174" s="264">
        <f t="shared" si="1221"/>
        <v>1</v>
      </c>
      <c r="CH174" s="264">
        <f t="shared" si="1222"/>
        <v>1</v>
      </c>
      <c r="CI174" s="264">
        <f t="shared" si="1223"/>
        <v>1</v>
      </c>
      <c r="CJ174" s="264">
        <f t="shared" si="1224"/>
        <v>1</v>
      </c>
      <c r="CK174" s="180">
        <f t="shared" ref="CK174" si="1678">IF(EXACT(BW174,CE174),1,0)</f>
        <v>0</v>
      </c>
      <c r="CL174" s="180">
        <f t="shared" ref="CL174" si="1679">IF(EXACT(BX174,CF174),1,0)</f>
        <v>0</v>
      </c>
      <c r="CM174" s="264">
        <f>PRODUCT(CG174:CJ174)</f>
        <v>1</v>
      </c>
      <c r="CN174" s="257">
        <f t="shared" si="1225"/>
        <v>0</v>
      </c>
      <c r="CO174" s="258">
        <f t="shared" si="1226"/>
        <v>0</v>
      </c>
      <c r="CR174" s="378" t="s">
        <v>547</v>
      </c>
      <c r="CS174" s="379" t="s">
        <v>548</v>
      </c>
      <c r="CT174" s="349"/>
      <c r="CU174" s="350"/>
      <c r="CV174" s="351"/>
      <c r="CW174" s="352"/>
      <c r="CX174" s="264">
        <f t="shared" si="1227"/>
        <v>1</v>
      </c>
      <c r="CY174" s="264">
        <f t="shared" si="1228"/>
        <v>1</v>
      </c>
      <c r="CZ174" s="264">
        <f t="shared" si="1229"/>
        <v>1</v>
      </c>
      <c r="DA174" s="264">
        <f t="shared" si="1230"/>
        <v>1</v>
      </c>
      <c r="DB174" s="180">
        <f t="shared" ref="DB174" si="1680">IF(EXACT(CN174,CV174),1,0)</f>
        <v>0</v>
      </c>
      <c r="DC174" s="180">
        <f t="shared" ref="DC174" si="1681">IF(EXACT(CO174,CW174),1,0)</f>
        <v>0</v>
      </c>
      <c r="DD174" s="264">
        <f>PRODUCT(CX174:DA174)</f>
        <v>1</v>
      </c>
      <c r="DE174" s="257">
        <f t="shared" si="1231"/>
        <v>0</v>
      </c>
      <c r="DF174" s="258">
        <f t="shared" si="1232"/>
        <v>0</v>
      </c>
      <c r="DI174" s="378" t="s">
        <v>547</v>
      </c>
      <c r="DJ174" s="379" t="s">
        <v>548</v>
      </c>
      <c r="DK174" s="349"/>
      <c r="DL174" s="350"/>
      <c r="DM174" s="356"/>
      <c r="DN174" s="352"/>
      <c r="DO174" s="264">
        <f t="shared" si="1233"/>
        <v>1</v>
      </c>
      <c r="DP174" s="264">
        <f t="shared" si="1234"/>
        <v>1</v>
      </c>
      <c r="DQ174" s="264">
        <f t="shared" si="1235"/>
        <v>1</v>
      </c>
      <c r="DR174" s="264">
        <f t="shared" si="1236"/>
        <v>1</v>
      </c>
      <c r="DS174" s="180">
        <f t="shared" ref="DS174" si="1682">IF(EXACT(DE174,DM174),1,0)</f>
        <v>0</v>
      </c>
      <c r="DT174" s="180">
        <f t="shared" ref="DT174" si="1683">IF(EXACT(DF174,DN174),1,0)</f>
        <v>0</v>
      </c>
      <c r="DU174" s="264">
        <f>PRODUCT(DO174:DR174)</f>
        <v>1</v>
      </c>
      <c r="DV174" s="257">
        <f t="shared" si="1237"/>
        <v>0</v>
      </c>
      <c r="DW174" s="258">
        <f t="shared" si="1238"/>
        <v>0</v>
      </c>
      <c r="DZ174" s="378" t="s">
        <v>547</v>
      </c>
      <c r="EA174" s="379" t="s">
        <v>548</v>
      </c>
      <c r="EB174" s="349"/>
      <c r="EC174" s="350"/>
      <c r="ED174" s="351"/>
      <c r="EE174" s="352"/>
      <c r="EF174" s="264">
        <f t="shared" si="1239"/>
        <v>1</v>
      </c>
      <c r="EG174" s="264">
        <f t="shared" si="1240"/>
        <v>1</v>
      </c>
      <c r="EH174" s="264">
        <f t="shared" si="1241"/>
        <v>1</v>
      </c>
      <c r="EI174" s="264">
        <f t="shared" si="1242"/>
        <v>1</v>
      </c>
      <c r="EJ174" s="180">
        <f t="shared" ref="EJ174" si="1684">IF(EXACT(DV174,ED174),1,0)</f>
        <v>0</v>
      </c>
      <c r="EK174" s="180">
        <f t="shared" ref="EK174" si="1685">IF(EXACT(DW174,EE174),1,0)</f>
        <v>0</v>
      </c>
      <c r="EL174" s="264">
        <f>PRODUCT(EF174:EI174)</f>
        <v>1</v>
      </c>
      <c r="EM174" s="257">
        <f t="shared" si="1243"/>
        <v>0</v>
      </c>
      <c r="EN174" s="258">
        <f t="shared" si="1244"/>
        <v>0</v>
      </c>
      <c r="EQ174" s="378" t="s">
        <v>547</v>
      </c>
      <c r="ER174" s="379" t="s">
        <v>548</v>
      </c>
      <c r="ES174" s="349"/>
      <c r="ET174" s="350"/>
      <c r="EU174" s="351"/>
      <c r="EV174" s="352"/>
      <c r="EW174" s="264">
        <f t="shared" si="1245"/>
        <v>1</v>
      </c>
      <c r="EX174" s="264">
        <f t="shared" si="1246"/>
        <v>1</v>
      </c>
      <c r="EY174" s="264">
        <f t="shared" si="1247"/>
        <v>1</v>
      </c>
      <c r="EZ174" s="264">
        <f t="shared" si="1248"/>
        <v>1</v>
      </c>
      <c r="FA174" s="180">
        <f t="shared" ref="FA174" si="1686">IF(EXACT(EM174,EU174),1,0)</f>
        <v>0</v>
      </c>
      <c r="FB174" s="180">
        <f t="shared" ref="FB174" si="1687">IF(EXACT(EN174,EV174),1,0)</f>
        <v>0</v>
      </c>
      <c r="FC174" s="264">
        <f>PRODUCT(EW174:EZ174)</f>
        <v>1</v>
      </c>
      <c r="FD174" s="257">
        <f t="shared" si="1249"/>
        <v>0</v>
      </c>
      <c r="FE174" s="258">
        <f t="shared" si="1250"/>
        <v>0</v>
      </c>
      <c r="FH174" s="378" t="s">
        <v>547</v>
      </c>
      <c r="FI174" s="379" t="s">
        <v>548</v>
      </c>
      <c r="FJ174" s="349"/>
      <c r="FK174" s="350"/>
      <c r="FL174" s="351"/>
      <c r="FM174" s="352"/>
      <c r="FN174" s="264">
        <f t="shared" si="1251"/>
        <v>1</v>
      </c>
      <c r="FO174" s="264">
        <f t="shared" si="1252"/>
        <v>1</v>
      </c>
      <c r="FP174" s="264">
        <f t="shared" si="1253"/>
        <v>1</v>
      </c>
      <c r="FQ174" s="264">
        <f t="shared" si="1254"/>
        <v>1</v>
      </c>
      <c r="FR174" s="180">
        <f t="shared" ref="FR174" si="1688">IF(EXACT(FD174,FL174),1,0)</f>
        <v>0</v>
      </c>
      <c r="FS174" s="180">
        <f t="shared" ref="FS174" si="1689">IF(EXACT(FE174,FM174),1,0)</f>
        <v>0</v>
      </c>
      <c r="FT174" s="264">
        <f>PRODUCT(FN174:FQ174)</f>
        <v>1</v>
      </c>
      <c r="FU174" s="257">
        <f t="shared" si="1255"/>
        <v>0</v>
      </c>
      <c r="FV174" s="258">
        <f t="shared" si="1256"/>
        <v>0</v>
      </c>
      <c r="FY174" s="378" t="s">
        <v>547</v>
      </c>
      <c r="FZ174" s="379" t="s">
        <v>548</v>
      </c>
      <c r="GA174" s="349"/>
      <c r="GB174" s="350"/>
      <c r="GC174" s="351"/>
      <c r="GD174" s="352"/>
      <c r="GE174" s="264">
        <f t="shared" si="1257"/>
        <v>1</v>
      </c>
      <c r="GF174" s="264">
        <f t="shared" si="1258"/>
        <v>1</v>
      </c>
      <c r="GG174" s="264">
        <f t="shared" si="1259"/>
        <v>1</v>
      </c>
      <c r="GH174" s="264">
        <f t="shared" si="1260"/>
        <v>1</v>
      </c>
      <c r="GI174" s="180">
        <f t="shared" ref="GI174" si="1690">IF(EXACT(FU174,GC174),1,0)</f>
        <v>0</v>
      </c>
      <c r="GJ174" s="180">
        <f t="shared" ref="GJ174" si="1691">IF(EXACT(FV174,GD174),1,0)</f>
        <v>0</v>
      </c>
      <c r="GK174" s="264">
        <f>PRODUCT(GE174:GH174)</f>
        <v>1</v>
      </c>
      <c r="GL174" s="257">
        <f t="shared" si="1261"/>
        <v>0</v>
      </c>
      <c r="GM174" s="258">
        <f t="shared" si="1262"/>
        <v>0</v>
      </c>
      <c r="GP174" s="378" t="s">
        <v>547</v>
      </c>
      <c r="GQ174" s="379" t="s">
        <v>548</v>
      </c>
      <c r="GR174" s="349"/>
      <c r="GS174" s="350"/>
      <c r="GT174" s="351"/>
      <c r="GU174" s="352"/>
      <c r="GV174" s="264">
        <f t="shared" si="1263"/>
        <v>1</v>
      </c>
      <c r="GW174" s="264">
        <f t="shared" si="1264"/>
        <v>1</v>
      </c>
      <c r="GX174" s="264">
        <f t="shared" si="1265"/>
        <v>1</v>
      </c>
      <c r="GY174" s="264">
        <f t="shared" si="1266"/>
        <v>1</v>
      </c>
      <c r="GZ174" s="180">
        <f t="shared" ref="GZ174" si="1692">IF(EXACT(GL174,GT174),1,0)</f>
        <v>0</v>
      </c>
      <c r="HA174" s="180">
        <f t="shared" ref="HA174" si="1693">IF(EXACT(GM174,GU174),1,0)</f>
        <v>0</v>
      </c>
      <c r="HB174" s="264">
        <f>PRODUCT(GV174:GY174)</f>
        <v>1</v>
      </c>
      <c r="HC174" s="257">
        <f t="shared" si="1267"/>
        <v>0</v>
      </c>
      <c r="HD174" s="258">
        <f t="shared" si="1268"/>
        <v>0</v>
      </c>
      <c r="HG174" s="378" t="s">
        <v>547</v>
      </c>
      <c r="HH174" s="379" t="s">
        <v>548</v>
      </c>
      <c r="HI174" s="349"/>
      <c r="HJ174" s="350"/>
      <c r="HK174" s="351"/>
      <c r="HL174" s="352"/>
      <c r="HM174" s="264">
        <f t="shared" si="1269"/>
        <v>1</v>
      </c>
      <c r="HN174" s="264">
        <f t="shared" si="1270"/>
        <v>1</v>
      </c>
      <c r="HO174" s="264">
        <f t="shared" si="1271"/>
        <v>1</v>
      </c>
      <c r="HP174" s="264">
        <f t="shared" si="1272"/>
        <v>1</v>
      </c>
      <c r="HQ174" s="180">
        <f t="shared" ref="HQ174" si="1694">IF(EXACT(HC174,HK174),1,0)</f>
        <v>0</v>
      </c>
      <c r="HR174" s="180">
        <f t="shared" ref="HR174" si="1695">IF(EXACT(HD174,HL174),1,0)</f>
        <v>0</v>
      </c>
      <c r="HS174" s="264">
        <f>PRODUCT(HM174:HP174)</f>
        <v>1</v>
      </c>
      <c r="HT174" s="257">
        <f t="shared" si="1273"/>
        <v>0</v>
      </c>
      <c r="HU174" s="258">
        <f t="shared" si="1274"/>
        <v>0</v>
      </c>
    </row>
    <row r="175" spans="3:229" ht="43.5" customHeight="1" outlineLevel="2" thickTop="1">
      <c r="C175" s="381" t="s">
        <v>549</v>
      </c>
      <c r="D175" s="345" t="s">
        <v>550</v>
      </c>
      <c r="E175" s="346" t="s">
        <v>171</v>
      </c>
      <c r="F175" s="347">
        <v>60</v>
      </c>
      <c r="G175" s="308">
        <v>0</v>
      </c>
      <c r="H175" s="309">
        <f t="shared" ref="H175:H177" si="1696">+ROUND(F175*G175,0)</f>
        <v>0</v>
      </c>
      <c r="K175" s="381" t="s">
        <v>549</v>
      </c>
      <c r="L175" s="345" t="s">
        <v>550</v>
      </c>
      <c r="M175" s="346" t="s">
        <v>171</v>
      </c>
      <c r="N175" s="347">
        <v>60</v>
      </c>
      <c r="O175" s="308">
        <v>26700</v>
      </c>
      <c r="P175" s="310">
        <f t="shared" ref="P175:P177" si="1697">+ROUND(N175*O175,0)</f>
        <v>1602000</v>
      </c>
      <c r="Q175" s="180">
        <f t="shared" si="1195"/>
        <v>1</v>
      </c>
      <c r="R175" s="180">
        <f t="shared" si="1196"/>
        <v>1</v>
      </c>
      <c r="S175" s="180">
        <f t="shared" si="1197"/>
        <v>1</v>
      </c>
      <c r="T175" s="180">
        <f t="shared" si="1197"/>
        <v>1</v>
      </c>
      <c r="U175" s="264">
        <f t="shared" si="1198"/>
        <v>1</v>
      </c>
      <c r="V175" s="264">
        <f t="shared" si="1275"/>
        <v>1</v>
      </c>
      <c r="W175" s="264">
        <f t="shared" si="1199"/>
        <v>1</v>
      </c>
      <c r="X175" s="257">
        <f t="shared" si="1200"/>
        <v>1602000</v>
      </c>
      <c r="Y175" s="258">
        <f t="shared" si="1201"/>
        <v>0</v>
      </c>
      <c r="AB175" s="381" t="s">
        <v>549</v>
      </c>
      <c r="AC175" s="345" t="s">
        <v>550</v>
      </c>
      <c r="AD175" s="346" t="s">
        <v>171</v>
      </c>
      <c r="AE175" s="347">
        <v>60</v>
      </c>
      <c r="AF175" s="308">
        <v>8000</v>
      </c>
      <c r="AG175" s="309">
        <f t="shared" ref="AG175:AG177" si="1698">+ROUND(AE175*AF175,0)</f>
        <v>480000</v>
      </c>
      <c r="AH175" s="264">
        <f t="shared" si="1202"/>
        <v>1</v>
      </c>
      <c r="AI175" s="264">
        <f t="shared" si="1203"/>
        <v>1</v>
      </c>
      <c r="AJ175" s="264">
        <f t="shared" si="1204"/>
        <v>1</v>
      </c>
      <c r="AK175" s="264">
        <f t="shared" si="1205"/>
        <v>1</v>
      </c>
      <c r="AL175" s="264">
        <f t="shared" ref="AL175:AL177" si="1699">IF(AF175&lt;=0,0,1)</f>
        <v>1</v>
      </c>
      <c r="AM175" s="264">
        <f t="shared" ref="AM175:AM177" si="1700">IF(AG175&lt;=0,0,1)</f>
        <v>1</v>
      </c>
      <c r="AN175" s="264">
        <f t="shared" si="1303"/>
        <v>1</v>
      </c>
      <c r="AO175" s="257">
        <f t="shared" si="1206"/>
        <v>480000</v>
      </c>
      <c r="AP175" s="258">
        <f t="shared" si="1207"/>
        <v>0</v>
      </c>
      <c r="AS175" s="381" t="s">
        <v>549</v>
      </c>
      <c r="AT175" s="345" t="s">
        <v>550</v>
      </c>
      <c r="AU175" s="346" t="s">
        <v>171</v>
      </c>
      <c r="AV175" s="347">
        <v>60</v>
      </c>
      <c r="AW175" s="308">
        <v>12000</v>
      </c>
      <c r="AX175" s="309">
        <f t="shared" ref="AX175:AX177" si="1701">+ROUND(AV175*AW175,0)</f>
        <v>720000</v>
      </c>
      <c r="AY175" s="264">
        <f t="shared" si="1208"/>
        <v>1</v>
      </c>
      <c r="AZ175" s="264">
        <f t="shared" si="1209"/>
        <v>1</v>
      </c>
      <c r="BA175" s="264">
        <f t="shared" si="1210"/>
        <v>1</v>
      </c>
      <c r="BB175" s="264">
        <f t="shared" si="1211"/>
        <v>1</v>
      </c>
      <c r="BC175" s="264">
        <f t="shared" ref="BC175:BC177" si="1702">IF(AW175&lt;=0,0,1)</f>
        <v>1</v>
      </c>
      <c r="BD175" s="264">
        <f t="shared" ref="BD175:BD177" si="1703">IF(AX175&lt;=0,0,1)</f>
        <v>1</v>
      </c>
      <c r="BE175" s="264">
        <f t="shared" si="1212"/>
        <v>1</v>
      </c>
      <c r="BF175" s="257">
        <f t="shared" si="1213"/>
        <v>720000</v>
      </c>
      <c r="BG175" s="258">
        <f t="shared" si="1214"/>
        <v>0</v>
      </c>
      <c r="BJ175" s="381" t="s">
        <v>549</v>
      </c>
      <c r="BK175" s="345" t="s">
        <v>550</v>
      </c>
      <c r="BL175" s="346" t="s">
        <v>171</v>
      </c>
      <c r="BM175" s="347">
        <v>60</v>
      </c>
      <c r="BN175" s="308">
        <v>26618</v>
      </c>
      <c r="BO175" s="309">
        <f>+ROUND(BM175*BN175,0)</f>
        <v>1597080</v>
      </c>
      <c r="BP175" s="264">
        <f t="shared" si="1215"/>
        <v>1</v>
      </c>
      <c r="BQ175" s="264">
        <f t="shared" si="1216"/>
        <v>1</v>
      </c>
      <c r="BR175" s="264">
        <f t="shared" si="1217"/>
        <v>1</v>
      </c>
      <c r="BS175" s="264">
        <f t="shared" si="1218"/>
        <v>1</v>
      </c>
      <c r="BT175" s="264">
        <f t="shared" ref="BT175:BT177" si="1704">IF(BN175&lt;=0,0,1)</f>
        <v>1</v>
      </c>
      <c r="BU175" s="264">
        <f t="shared" ref="BU175:BU177" si="1705">IF(BO175&lt;=0,0,1)</f>
        <v>1</v>
      </c>
      <c r="BV175" s="264">
        <f t="shared" ref="BV175:BV177" si="1706">PRODUCT(BP175:BU175)</f>
        <v>1</v>
      </c>
      <c r="BW175" s="257">
        <f t="shared" si="1219"/>
        <v>1597080</v>
      </c>
      <c r="BX175" s="258">
        <f t="shared" si="1220"/>
        <v>0</v>
      </c>
      <c r="CA175" s="381" t="s">
        <v>549</v>
      </c>
      <c r="CB175" s="345" t="s">
        <v>550</v>
      </c>
      <c r="CC175" s="346" t="s">
        <v>171</v>
      </c>
      <c r="CD175" s="347">
        <v>60</v>
      </c>
      <c r="CE175" s="308">
        <v>9717</v>
      </c>
      <c r="CF175" s="309">
        <f t="shared" ref="CF175:CF177" si="1707">+ROUND(CD175*CE175,0)</f>
        <v>583020</v>
      </c>
      <c r="CG175" s="264">
        <f t="shared" si="1221"/>
        <v>1</v>
      </c>
      <c r="CH175" s="264">
        <f t="shared" si="1222"/>
        <v>1</v>
      </c>
      <c r="CI175" s="264">
        <f t="shared" si="1223"/>
        <v>1</v>
      </c>
      <c r="CJ175" s="264">
        <f t="shared" si="1224"/>
        <v>1</v>
      </c>
      <c r="CK175" s="264">
        <f t="shared" ref="CK175:CK177" si="1708">IF(CE175&lt;=0,0,1)</f>
        <v>1</v>
      </c>
      <c r="CL175" s="264">
        <f t="shared" ref="CL175:CL177" si="1709">IF(CF175&lt;=0,0,1)</f>
        <v>1</v>
      </c>
      <c r="CM175" s="264">
        <f t="shared" ref="CM175:CM177" si="1710">PRODUCT(CG175:CL175)</f>
        <v>1</v>
      </c>
      <c r="CN175" s="257">
        <f t="shared" si="1225"/>
        <v>583020</v>
      </c>
      <c r="CO175" s="258">
        <f t="shared" si="1226"/>
        <v>0</v>
      </c>
      <c r="CR175" s="381" t="s">
        <v>549</v>
      </c>
      <c r="CS175" s="345" t="s">
        <v>550</v>
      </c>
      <c r="CT175" s="346" t="s">
        <v>171</v>
      </c>
      <c r="CU175" s="347">
        <v>60</v>
      </c>
      <c r="CV175" s="308">
        <v>11500</v>
      </c>
      <c r="CW175" s="309">
        <f t="shared" ref="CW175:CW177" si="1711">+ROUND(CU175*CV175,0)</f>
        <v>690000</v>
      </c>
      <c r="CX175" s="264">
        <f t="shared" si="1227"/>
        <v>1</v>
      </c>
      <c r="CY175" s="264">
        <f t="shared" si="1228"/>
        <v>1</v>
      </c>
      <c r="CZ175" s="264">
        <f t="shared" si="1229"/>
        <v>1</v>
      </c>
      <c r="DA175" s="264">
        <f t="shared" si="1230"/>
        <v>1</v>
      </c>
      <c r="DB175" s="264">
        <f t="shared" ref="DB175:DB177" si="1712">IF(CV175&lt;=0,0,1)</f>
        <v>1</v>
      </c>
      <c r="DC175" s="264">
        <f t="shared" ref="DC175:DC177" si="1713">IF(CW175&lt;=0,0,1)</f>
        <v>1</v>
      </c>
      <c r="DD175" s="264">
        <f t="shared" ref="DD175:DD177" si="1714">PRODUCT(CX175:DC175)</f>
        <v>1</v>
      </c>
      <c r="DE175" s="257">
        <f t="shared" si="1231"/>
        <v>690000</v>
      </c>
      <c r="DF175" s="258">
        <f t="shared" si="1232"/>
        <v>0</v>
      </c>
      <c r="DI175" s="381" t="s">
        <v>549</v>
      </c>
      <c r="DJ175" s="345" t="s">
        <v>550</v>
      </c>
      <c r="DK175" s="346" t="s">
        <v>171</v>
      </c>
      <c r="DL175" s="347">
        <v>60</v>
      </c>
      <c r="DM175" s="313">
        <v>25600</v>
      </c>
      <c r="DN175" s="309">
        <f t="shared" ref="DN175:DN177" si="1715">+ROUND(DL175*DM175,0)</f>
        <v>1536000</v>
      </c>
      <c r="DO175" s="264">
        <f t="shared" si="1233"/>
        <v>1</v>
      </c>
      <c r="DP175" s="264">
        <f t="shared" si="1234"/>
        <v>1</v>
      </c>
      <c r="DQ175" s="264">
        <f t="shared" si="1235"/>
        <v>1</v>
      </c>
      <c r="DR175" s="264">
        <f t="shared" si="1236"/>
        <v>1</v>
      </c>
      <c r="DS175" s="264">
        <f t="shared" ref="DS175:DS177" si="1716">IF(DM175&lt;=0,0,1)</f>
        <v>1</v>
      </c>
      <c r="DT175" s="264">
        <f t="shared" ref="DT175:DT177" si="1717">IF(DN175&lt;=0,0,1)</f>
        <v>1</v>
      </c>
      <c r="DU175" s="264">
        <f t="shared" ref="DU175:DU177" si="1718">PRODUCT(DO175:DT175)</f>
        <v>1</v>
      </c>
      <c r="DV175" s="257">
        <f t="shared" si="1237"/>
        <v>1536000</v>
      </c>
      <c r="DW175" s="258">
        <f t="shared" si="1238"/>
        <v>0</v>
      </c>
      <c r="DZ175" s="381" t="s">
        <v>549</v>
      </c>
      <c r="EA175" s="345" t="s">
        <v>550</v>
      </c>
      <c r="EB175" s="346" t="s">
        <v>171</v>
      </c>
      <c r="EC175" s="347">
        <v>60</v>
      </c>
      <c r="ED175" s="308">
        <v>23800</v>
      </c>
      <c r="EE175" s="309">
        <f t="shared" ref="EE175:EE177" si="1719">+ROUND(EC175*ED175,0)</f>
        <v>1428000</v>
      </c>
      <c r="EF175" s="264">
        <f t="shared" si="1239"/>
        <v>1</v>
      </c>
      <c r="EG175" s="264">
        <f t="shared" si="1240"/>
        <v>1</v>
      </c>
      <c r="EH175" s="264">
        <f t="shared" si="1241"/>
        <v>1</v>
      </c>
      <c r="EI175" s="264">
        <f t="shared" si="1242"/>
        <v>1</v>
      </c>
      <c r="EJ175" s="264">
        <f t="shared" ref="EJ175:EJ177" si="1720">IF(ED175&lt;=0,0,1)</f>
        <v>1</v>
      </c>
      <c r="EK175" s="264">
        <f t="shared" ref="EK175:EK177" si="1721">IF(EE175&lt;=0,0,1)</f>
        <v>1</v>
      </c>
      <c r="EL175" s="264">
        <f t="shared" ref="EL175:EL177" si="1722">PRODUCT(EF175:EK175)</f>
        <v>1</v>
      </c>
      <c r="EM175" s="257">
        <f t="shared" si="1243"/>
        <v>1428000</v>
      </c>
      <c r="EN175" s="258">
        <f t="shared" si="1244"/>
        <v>0</v>
      </c>
      <c r="EQ175" s="381" t="s">
        <v>549</v>
      </c>
      <c r="ER175" s="345" t="s">
        <v>550</v>
      </c>
      <c r="ES175" s="346" t="s">
        <v>171</v>
      </c>
      <c r="ET175" s="347">
        <v>60</v>
      </c>
      <c r="EU175" s="308">
        <v>70000</v>
      </c>
      <c r="EV175" s="309">
        <f t="shared" ref="EV175:EV177" si="1723">+ROUND(ET175*EU175,0)</f>
        <v>4200000</v>
      </c>
      <c r="EW175" s="264">
        <f t="shared" si="1245"/>
        <v>1</v>
      </c>
      <c r="EX175" s="264">
        <f t="shared" si="1246"/>
        <v>1</v>
      </c>
      <c r="EY175" s="264">
        <f t="shared" si="1247"/>
        <v>1</v>
      </c>
      <c r="EZ175" s="264">
        <f t="shared" si="1248"/>
        <v>1</v>
      </c>
      <c r="FA175" s="264">
        <f t="shared" ref="FA175:FA177" si="1724">IF(EU175&lt;=0,0,1)</f>
        <v>1</v>
      </c>
      <c r="FB175" s="264">
        <f t="shared" ref="FB175:FB177" si="1725">IF(EV175&lt;=0,0,1)</f>
        <v>1</v>
      </c>
      <c r="FC175" s="264">
        <f t="shared" ref="FC175:FC177" si="1726">PRODUCT(EW175:FB175)</f>
        <v>1</v>
      </c>
      <c r="FD175" s="257">
        <f t="shared" si="1249"/>
        <v>4200000</v>
      </c>
      <c r="FE175" s="258">
        <f t="shared" si="1250"/>
        <v>0</v>
      </c>
      <c r="FH175" s="381" t="s">
        <v>549</v>
      </c>
      <c r="FI175" s="345" t="s">
        <v>550</v>
      </c>
      <c r="FJ175" s="346" t="s">
        <v>171</v>
      </c>
      <c r="FK175" s="347">
        <v>60</v>
      </c>
      <c r="FL175" s="308">
        <v>69000</v>
      </c>
      <c r="FM175" s="309">
        <f t="shared" ref="FM175:FM177" si="1727">+ROUND(FK175*FL175,0)</f>
        <v>4140000</v>
      </c>
      <c r="FN175" s="264">
        <f t="shared" si="1251"/>
        <v>1</v>
      </c>
      <c r="FO175" s="264">
        <f t="shared" si="1252"/>
        <v>1</v>
      </c>
      <c r="FP175" s="264">
        <f t="shared" si="1253"/>
        <v>1</v>
      </c>
      <c r="FQ175" s="264">
        <f t="shared" si="1254"/>
        <v>1</v>
      </c>
      <c r="FR175" s="264">
        <f t="shared" ref="FR175:FR177" si="1728">IF(FL175&lt;=0,0,1)</f>
        <v>1</v>
      </c>
      <c r="FS175" s="264">
        <f t="shared" ref="FS175:FS177" si="1729">IF(FM175&lt;=0,0,1)</f>
        <v>1</v>
      </c>
      <c r="FT175" s="264">
        <f t="shared" ref="FT175:FT177" si="1730">PRODUCT(FN175:FS175)</f>
        <v>1</v>
      </c>
      <c r="FU175" s="257">
        <f t="shared" si="1255"/>
        <v>4140000</v>
      </c>
      <c r="FV175" s="258">
        <f t="shared" si="1256"/>
        <v>0</v>
      </c>
      <c r="FY175" s="381" t="s">
        <v>549</v>
      </c>
      <c r="FZ175" s="345" t="s">
        <v>550</v>
      </c>
      <c r="GA175" s="346" t="s">
        <v>171</v>
      </c>
      <c r="GB175" s="347">
        <v>60</v>
      </c>
      <c r="GC175" s="308">
        <v>10000</v>
      </c>
      <c r="GD175" s="309">
        <f t="shared" ref="GD175:GD177" si="1731">+ROUND(GB175*GC175,0)</f>
        <v>600000</v>
      </c>
      <c r="GE175" s="264">
        <f t="shared" si="1257"/>
        <v>1</v>
      </c>
      <c r="GF175" s="264">
        <f t="shared" si="1258"/>
        <v>1</v>
      </c>
      <c r="GG175" s="264">
        <f t="shared" si="1259"/>
        <v>1</v>
      </c>
      <c r="GH175" s="264">
        <f t="shared" si="1260"/>
        <v>1</v>
      </c>
      <c r="GI175" s="264">
        <f t="shared" ref="GI175:GI177" si="1732">IF(GC175&lt;=0,0,1)</f>
        <v>1</v>
      </c>
      <c r="GJ175" s="264">
        <f t="shared" ref="GJ175:GJ177" si="1733">IF(GD175&lt;=0,0,1)</f>
        <v>1</v>
      </c>
      <c r="GK175" s="264">
        <f t="shared" ref="GK175:GK177" si="1734">PRODUCT(GE175:GJ175)</f>
        <v>1</v>
      </c>
      <c r="GL175" s="257">
        <f t="shared" si="1261"/>
        <v>600000</v>
      </c>
      <c r="GM175" s="258">
        <f t="shared" si="1262"/>
        <v>0</v>
      </c>
      <c r="GP175" s="381" t="s">
        <v>549</v>
      </c>
      <c r="GQ175" s="345" t="s">
        <v>550</v>
      </c>
      <c r="GR175" s="346" t="s">
        <v>171</v>
      </c>
      <c r="GS175" s="347">
        <v>60</v>
      </c>
      <c r="GT175" s="308">
        <v>67000</v>
      </c>
      <c r="GU175" s="309">
        <f t="shared" ref="GU175:GU177" si="1735">+ROUND(GS175*GT175,0)</f>
        <v>4020000</v>
      </c>
      <c r="GV175" s="264">
        <f t="shared" si="1263"/>
        <v>1</v>
      </c>
      <c r="GW175" s="264">
        <f t="shared" si="1264"/>
        <v>1</v>
      </c>
      <c r="GX175" s="264">
        <f t="shared" si="1265"/>
        <v>1</v>
      </c>
      <c r="GY175" s="264">
        <f t="shared" si="1266"/>
        <v>1</v>
      </c>
      <c r="GZ175" s="264">
        <f t="shared" ref="GZ175:GZ177" si="1736">IF(GT175&lt;=0,0,1)</f>
        <v>1</v>
      </c>
      <c r="HA175" s="264">
        <f t="shared" ref="HA175:HA177" si="1737">IF(GU175&lt;=0,0,1)</f>
        <v>1</v>
      </c>
      <c r="HB175" s="264">
        <f t="shared" ref="HB175:HB177" si="1738">PRODUCT(GV175:HA175)</f>
        <v>1</v>
      </c>
      <c r="HC175" s="257">
        <f t="shared" si="1267"/>
        <v>4020000</v>
      </c>
      <c r="HD175" s="258">
        <f t="shared" si="1268"/>
        <v>0</v>
      </c>
      <c r="HG175" s="381" t="s">
        <v>549</v>
      </c>
      <c r="HH175" s="345" t="s">
        <v>550</v>
      </c>
      <c r="HI175" s="346" t="s">
        <v>171</v>
      </c>
      <c r="HJ175" s="347">
        <v>60</v>
      </c>
      <c r="HK175" s="308">
        <v>3150</v>
      </c>
      <c r="HL175" s="309">
        <f t="shared" ref="HL175:HL177" si="1739">+ROUND(HJ175*HK175,0)</f>
        <v>189000</v>
      </c>
      <c r="HM175" s="264">
        <f t="shared" si="1269"/>
        <v>1</v>
      </c>
      <c r="HN175" s="264">
        <f t="shared" si="1270"/>
        <v>1</v>
      </c>
      <c r="HO175" s="264">
        <f t="shared" si="1271"/>
        <v>1</v>
      </c>
      <c r="HP175" s="264">
        <f t="shared" si="1272"/>
        <v>1</v>
      </c>
      <c r="HQ175" s="264">
        <f t="shared" ref="HQ175:HQ177" si="1740">IF(HK175&lt;=0,0,1)</f>
        <v>1</v>
      </c>
      <c r="HR175" s="264">
        <f t="shared" ref="HR175:HR177" si="1741">IF(HL175&lt;=0,0,1)</f>
        <v>1</v>
      </c>
      <c r="HS175" s="264">
        <f t="shared" ref="HS175:HS177" si="1742">PRODUCT(HM175:HR175)</f>
        <v>1</v>
      </c>
      <c r="HT175" s="257">
        <f t="shared" si="1273"/>
        <v>189000</v>
      </c>
      <c r="HU175" s="258">
        <f t="shared" si="1274"/>
        <v>0</v>
      </c>
    </row>
    <row r="176" spans="3:229" ht="43.5" customHeight="1" outlineLevel="2">
      <c r="C176" s="381" t="s">
        <v>551</v>
      </c>
      <c r="D176" s="345" t="s">
        <v>552</v>
      </c>
      <c r="E176" s="382" t="s">
        <v>168</v>
      </c>
      <c r="F176" s="347">
        <v>1</v>
      </c>
      <c r="G176" s="308">
        <v>0</v>
      </c>
      <c r="H176" s="309">
        <f t="shared" si="1696"/>
        <v>0</v>
      </c>
      <c r="K176" s="381" t="s">
        <v>551</v>
      </c>
      <c r="L176" s="345" t="s">
        <v>552</v>
      </c>
      <c r="M176" s="382" t="s">
        <v>168</v>
      </c>
      <c r="N176" s="347">
        <v>1</v>
      </c>
      <c r="O176" s="308">
        <v>280550</v>
      </c>
      <c r="P176" s="310">
        <f t="shared" si="1697"/>
        <v>280550</v>
      </c>
      <c r="Q176" s="180">
        <f t="shared" si="1195"/>
        <v>1</v>
      </c>
      <c r="R176" s="180">
        <f t="shared" si="1196"/>
        <v>1</v>
      </c>
      <c r="S176" s="180">
        <f t="shared" si="1197"/>
        <v>1</v>
      </c>
      <c r="T176" s="180">
        <f t="shared" si="1197"/>
        <v>1</v>
      </c>
      <c r="U176" s="264">
        <f t="shared" si="1198"/>
        <v>1</v>
      </c>
      <c r="V176" s="264">
        <f t="shared" si="1275"/>
        <v>1</v>
      </c>
      <c r="W176" s="264">
        <f t="shared" si="1199"/>
        <v>1</v>
      </c>
      <c r="X176" s="257">
        <f t="shared" si="1200"/>
        <v>280550</v>
      </c>
      <c r="Y176" s="258">
        <f t="shared" si="1201"/>
        <v>0</v>
      </c>
      <c r="AB176" s="381" t="s">
        <v>551</v>
      </c>
      <c r="AC176" s="345" t="s">
        <v>552</v>
      </c>
      <c r="AD176" s="382" t="s">
        <v>168</v>
      </c>
      <c r="AE176" s="347">
        <v>1</v>
      </c>
      <c r="AF176" s="308">
        <v>250000</v>
      </c>
      <c r="AG176" s="309">
        <f t="shared" si="1698"/>
        <v>250000</v>
      </c>
      <c r="AH176" s="264">
        <f t="shared" si="1202"/>
        <v>1</v>
      </c>
      <c r="AI176" s="264">
        <f t="shared" si="1203"/>
        <v>1</v>
      </c>
      <c r="AJ176" s="264">
        <f t="shared" si="1204"/>
        <v>1</v>
      </c>
      <c r="AK176" s="264">
        <f t="shared" si="1205"/>
        <v>1</v>
      </c>
      <c r="AL176" s="264">
        <f t="shared" si="1699"/>
        <v>1</v>
      </c>
      <c r="AM176" s="264">
        <f t="shared" si="1700"/>
        <v>1</v>
      </c>
      <c r="AN176" s="264">
        <f t="shared" si="1303"/>
        <v>1</v>
      </c>
      <c r="AO176" s="257">
        <f t="shared" si="1206"/>
        <v>250000</v>
      </c>
      <c r="AP176" s="258">
        <f t="shared" si="1207"/>
        <v>0</v>
      </c>
      <c r="AS176" s="381" t="s">
        <v>551</v>
      </c>
      <c r="AT176" s="345" t="s">
        <v>552</v>
      </c>
      <c r="AU176" s="382" t="s">
        <v>168</v>
      </c>
      <c r="AV176" s="347">
        <v>1</v>
      </c>
      <c r="AW176" s="308">
        <v>130000</v>
      </c>
      <c r="AX176" s="309">
        <f t="shared" si="1701"/>
        <v>130000</v>
      </c>
      <c r="AY176" s="264">
        <f t="shared" si="1208"/>
        <v>1</v>
      </c>
      <c r="AZ176" s="264">
        <f t="shared" si="1209"/>
        <v>1</v>
      </c>
      <c r="BA176" s="264">
        <f t="shared" si="1210"/>
        <v>1</v>
      </c>
      <c r="BB176" s="264">
        <f t="shared" si="1211"/>
        <v>1</v>
      </c>
      <c r="BC176" s="264">
        <f t="shared" si="1702"/>
        <v>1</v>
      </c>
      <c r="BD176" s="264">
        <f t="shared" si="1703"/>
        <v>1</v>
      </c>
      <c r="BE176" s="264">
        <f t="shared" si="1212"/>
        <v>1</v>
      </c>
      <c r="BF176" s="257">
        <f t="shared" si="1213"/>
        <v>130000</v>
      </c>
      <c r="BG176" s="258">
        <f t="shared" si="1214"/>
        <v>0</v>
      </c>
      <c r="BJ176" s="381" t="s">
        <v>551</v>
      </c>
      <c r="BK176" s="345" t="s">
        <v>552</v>
      </c>
      <c r="BL176" s="382" t="s">
        <v>168</v>
      </c>
      <c r="BM176" s="347">
        <v>1</v>
      </c>
      <c r="BN176" s="308">
        <v>277174</v>
      </c>
      <c r="BO176" s="309">
        <f>+ROUND(BM176*BN176,0)</f>
        <v>277174</v>
      </c>
      <c r="BP176" s="264">
        <f t="shared" si="1215"/>
        <v>1</v>
      </c>
      <c r="BQ176" s="264">
        <f t="shared" si="1216"/>
        <v>1</v>
      </c>
      <c r="BR176" s="264">
        <f t="shared" si="1217"/>
        <v>1</v>
      </c>
      <c r="BS176" s="264">
        <f t="shared" si="1218"/>
        <v>1</v>
      </c>
      <c r="BT176" s="264">
        <f t="shared" si="1704"/>
        <v>1</v>
      </c>
      <c r="BU176" s="264">
        <f t="shared" si="1705"/>
        <v>1</v>
      </c>
      <c r="BV176" s="264">
        <f t="shared" si="1706"/>
        <v>1</v>
      </c>
      <c r="BW176" s="257">
        <f t="shared" si="1219"/>
        <v>277174</v>
      </c>
      <c r="BX176" s="258">
        <f t="shared" si="1220"/>
        <v>0</v>
      </c>
      <c r="CA176" s="381" t="s">
        <v>551</v>
      </c>
      <c r="CB176" s="345" t="s">
        <v>552</v>
      </c>
      <c r="CC176" s="382" t="s">
        <v>168</v>
      </c>
      <c r="CD176" s="347">
        <v>1</v>
      </c>
      <c r="CE176" s="308">
        <v>68730</v>
      </c>
      <c r="CF176" s="309">
        <f t="shared" si="1707"/>
        <v>68730</v>
      </c>
      <c r="CG176" s="264">
        <f t="shared" si="1221"/>
        <v>1</v>
      </c>
      <c r="CH176" s="264">
        <f t="shared" si="1222"/>
        <v>1</v>
      </c>
      <c r="CI176" s="264">
        <f t="shared" si="1223"/>
        <v>1</v>
      </c>
      <c r="CJ176" s="264">
        <f t="shared" si="1224"/>
        <v>1</v>
      </c>
      <c r="CK176" s="264">
        <f t="shared" si="1708"/>
        <v>1</v>
      </c>
      <c r="CL176" s="264">
        <f t="shared" si="1709"/>
        <v>1</v>
      </c>
      <c r="CM176" s="264">
        <f t="shared" si="1710"/>
        <v>1</v>
      </c>
      <c r="CN176" s="257">
        <f t="shared" si="1225"/>
        <v>68730</v>
      </c>
      <c r="CO176" s="258">
        <f t="shared" si="1226"/>
        <v>0</v>
      </c>
      <c r="CR176" s="381" t="s">
        <v>551</v>
      </c>
      <c r="CS176" s="345" t="s">
        <v>552</v>
      </c>
      <c r="CT176" s="382" t="s">
        <v>168</v>
      </c>
      <c r="CU176" s="347">
        <v>1</v>
      </c>
      <c r="CV176" s="308">
        <v>650000</v>
      </c>
      <c r="CW176" s="309">
        <f t="shared" si="1711"/>
        <v>650000</v>
      </c>
      <c r="CX176" s="264">
        <f t="shared" si="1227"/>
        <v>1</v>
      </c>
      <c r="CY176" s="264">
        <f t="shared" si="1228"/>
        <v>1</v>
      </c>
      <c r="CZ176" s="264">
        <f t="shared" si="1229"/>
        <v>1</v>
      </c>
      <c r="DA176" s="264">
        <f t="shared" si="1230"/>
        <v>1</v>
      </c>
      <c r="DB176" s="264">
        <f t="shared" si="1712"/>
        <v>1</v>
      </c>
      <c r="DC176" s="264">
        <f t="shared" si="1713"/>
        <v>1</v>
      </c>
      <c r="DD176" s="264">
        <f t="shared" si="1714"/>
        <v>1</v>
      </c>
      <c r="DE176" s="257">
        <f t="shared" si="1231"/>
        <v>650000</v>
      </c>
      <c r="DF176" s="258">
        <f t="shared" si="1232"/>
        <v>0</v>
      </c>
      <c r="DI176" s="381" t="s">
        <v>551</v>
      </c>
      <c r="DJ176" s="345" t="s">
        <v>552</v>
      </c>
      <c r="DK176" s="382" t="s">
        <v>168</v>
      </c>
      <c r="DL176" s="347">
        <v>1</v>
      </c>
      <c r="DM176" s="313">
        <v>64500</v>
      </c>
      <c r="DN176" s="309">
        <f t="shared" si="1715"/>
        <v>64500</v>
      </c>
      <c r="DO176" s="264">
        <f t="shared" si="1233"/>
        <v>1</v>
      </c>
      <c r="DP176" s="264">
        <f t="shared" si="1234"/>
        <v>1</v>
      </c>
      <c r="DQ176" s="264">
        <f t="shared" si="1235"/>
        <v>1</v>
      </c>
      <c r="DR176" s="264">
        <f t="shared" si="1236"/>
        <v>1</v>
      </c>
      <c r="DS176" s="264">
        <f t="shared" si="1716"/>
        <v>1</v>
      </c>
      <c r="DT176" s="264">
        <f t="shared" si="1717"/>
        <v>1</v>
      </c>
      <c r="DU176" s="264">
        <f t="shared" si="1718"/>
        <v>1</v>
      </c>
      <c r="DV176" s="257">
        <f t="shared" si="1237"/>
        <v>64500</v>
      </c>
      <c r="DW176" s="258">
        <f t="shared" si="1238"/>
        <v>0</v>
      </c>
      <c r="DZ176" s="381" t="s">
        <v>551</v>
      </c>
      <c r="EA176" s="345" t="s">
        <v>552</v>
      </c>
      <c r="EB176" s="382" t="s">
        <v>168</v>
      </c>
      <c r="EC176" s="347">
        <v>1</v>
      </c>
      <c r="ED176" s="308">
        <v>105000</v>
      </c>
      <c r="EE176" s="309">
        <f t="shared" si="1719"/>
        <v>105000</v>
      </c>
      <c r="EF176" s="264">
        <f t="shared" si="1239"/>
        <v>1</v>
      </c>
      <c r="EG176" s="264">
        <f t="shared" si="1240"/>
        <v>1</v>
      </c>
      <c r="EH176" s="264">
        <f t="shared" si="1241"/>
        <v>1</v>
      </c>
      <c r="EI176" s="264">
        <f t="shared" si="1242"/>
        <v>1</v>
      </c>
      <c r="EJ176" s="264">
        <f t="shared" si="1720"/>
        <v>1</v>
      </c>
      <c r="EK176" s="264">
        <f t="shared" si="1721"/>
        <v>1</v>
      </c>
      <c r="EL176" s="264">
        <f t="shared" si="1722"/>
        <v>1</v>
      </c>
      <c r="EM176" s="257">
        <f t="shared" si="1243"/>
        <v>105000</v>
      </c>
      <c r="EN176" s="258">
        <f t="shared" si="1244"/>
        <v>0</v>
      </c>
      <c r="EQ176" s="381" t="s">
        <v>551</v>
      </c>
      <c r="ER176" s="345" t="s">
        <v>552</v>
      </c>
      <c r="ES176" s="382" t="s">
        <v>168</v>
      </c>
      <c r="ET176" s="347">
        <v>1</v>
      </c>
      <c r="EU176" s="308">
        <v>105000</v>
      </c>
      <c r="EV176" s="309">
        <f t="shared" si="1723"/>
        <v>105000</v>
      </c>
      <c r="EW176" s="264">
        <f t="shared" si="1245"/>
        <v>1</v>
      </c>
      <c r="EX176" s="264">
        <f t="shared" si="1246"/>
        <v>1</v>
      </c>
      <c r="EY176" s="264">
        <f t="shared" si="1247"/>
        <v>1</v>
      </c>
      <c r="EZ176" s="264">
        <f t="shared" si="1248"/>
        <v>1</v>
      </c>
      <c r="FA176" s="264">
        <f t="shared" si="1724"/>
        <v>1</v>
      </c>
      <c r="FB176" s="264">
        <f t="shared" si="1725"/>
        <v>1</v>
      </c>
      <c r="FC176" s="264">
        <f t="shared" si="1726"/>
        <v>1</v>
      </c>
      <c r="FD176" s="257">
        <f t="shared" si="1249"/>
        <v>105000</v>
      </c>
      <c r="FE176" s="258">
        <f t="shared" si="1250"/>
        <v>0</v>
      </c>
      <c r="FH176" s="381" t="s">
        <v>551</v>
      </c>
      <c r="FI176" s="345" t="s">
        <v>552</v>
      </c>
      <c r="FJ176" s="382" t="s">
        <v>168</v>
      </c>
      <c r="FK176" s="347">
        <v>1</v>
      </c>
      <c r="FL176" s="308">
        <v>110000</v>
      </c>
      <c r="FM176" s="309">
        <f t="shared" si="1727"/>
        <v>110000</v>
      </c>
      <c r="FN176" s="264">
        <f t="shared" si="1251"/>
        <v>1</v>
      </c>
      <c r="FO176" s="264">
        <f t="shared" si="1252"/>
        <v>1</v>
      </c>
      <c r="FP176" s="264">
        <f t="shared" si="1253"/>
        <v>1</v>
      </c>
      <c r="FQ176" s="264">
        <f t="shared" si="1254"/>
        <v>1</v>
      </c>
      <c r="FR176" s="264">
        <f t="shared" si="1728"/>
        <v>1</v>
      </c>
      <c r="FS176" s="264">
        <f t="shared" si="1729"/>
        <v>1</v>
      </c>
      <c r="FT176" s="264">
        <f t="shared" si="1730"/>
        <v>1</v>
      </c>
      <c r="FU176" s="257">
        <f t="shared" si="1255"/>
        <v>110000</v>
      </c>
      <c r="FV176" s="258">
        <f t="shared" si="1256"/>
        <v>0</v>
      </c>
      <c r="FY176" s="381" t="s">
        <v>551</v>
      </c>
      <c r="FZ176" s="345" t="s">
        <v>552</v>
      </c>
      <c r="GA176" s="382" t="s">
        <v>168</v>
      </c>
      <c r="GB176" s="347">
        <v>1</v>
      </c>
      <c r="GC176" s="308">
        <v>200000</v>
      </c>
      <c r="GD176" s="309">
        <f t="shared" si="1731"/>
        <v>200000</v>
      </c>
      <c r="GE176" s="264">
        <f t="shared" si="1257"/>
        <v>1</v>
      </c>
      <c r="GF176" s="264">
        <f t="shared" si="1258"/>
        <v>1</v>
      </c>
      <c r="GG176" s="264">
        <f t="shared" si="1259"/>
        <v>1</v>
      </c>
      <c r="GH176" s="264">
        <f t="shared" si="1260"/>
        <v>1</v>
      </c>
      <c r="GI176" s="264">
        <f t="shared" si="1732"/>
        <v>1</v>
      </c>
      <c r="GJ176" s="264">
        <f t="shared" si="1733"/>
        <v>1</v>
      </c>
      <c r="GK176" s="264">
        <f t="shared" si="1734"/>
        <v>1</v>
      </c>
      <c r="GL176" s="257">
        <f t="shared" si="1261"/>
        <v>200000</v>
      </c>
      <c r="GM176" s="258">
        <f t="shared" si="1262"/>
        <v>0</v>
      </c>
      <c r="GP176" s="381" t="s">
        <v>551</v>
      </c>
      <c r="GQ176" s="345" t="s">
        <v>552</v>
      </c>
      <c r="GR176" s="382" t="s">
        <v>168</v>
      </c>
      <c r="GS176" s="347">
        <v>1</v>
      </c>
      <c r="GT176" s="308">
        <v>108000</v>
      </c>
      <c r="GU176" s="309">
        <f t="shared" si="1735"/>
        <v>108000</v>
      </c>
      <c r="GV176" s="264">
        <f t="shared" si="1263"/>
        <v>1</v>
      </c>
      <c r="GW176" s="264">
        <f t="shared" si="1264"/>
        <v>1</v>
      </c>
      <c r="GX176" s="264">
        <f t="shared" si="1265"/>
        <v>1</v>
      </c>
      <c r="GY176" s="264">
        <f t="shared" si="1266"/>
        <v>1</v>
      </c>
      <c r="GZ176" s="264">
        <f t="shared" si="1736"/>
        <v>1</v>
      </c>
      <c r="HA176" s="264">
        <f t="shared" si="1737"/>
        <v>1</v>
      </c>
      <c r="HB176" s="264">
        <f t="shared" si="1738"/>
        <v>1</v>
      </c>
      <c r="HC176" s="257">
        <f t="shared" si="1267"/>
        <v>108000</v>
      </c>
      <c r="HD176" s="258">
        <f t="shared" si="1268"/>
        <v>0</v>
      </c>
      <c r="HG176" s="381" t="s">
        <v>551</v>
      </c>
      <c r="HH176" s="345" t="s">
        <v>552</v>
      </c>
      <c r="HI176" s="382" t="s">
        <v>168</v>
      </c>
      <c r="HJ176" s="347">
        <v>1</v>
      </c>
      <c r="HK176" s="308">
        <v>26800</v>
      </c>
      <c r="HL176" s="309">
        <f t="shared" si="1739"/>
        <v>26800</v>
      </c>
      <c r="HM176" s="264">
        <f t="shared" si="1269"/>
        <v>1</v>
      </c>
      <c r="HN176" s="264">
        <f t="shared" si="1270"/>
        <v>1</v>
      </c>
      <c r="HO176" s="264">
        <f t="shared" si="1271"/>
        <v>1</v>
      </c>
      <c r="HP176" s="264">
        <f t="shared" si="1272"/>
        <v>1</v>
      </c>
      <c r="HQ176" s="264">
        <f t="shared" si="1740"/>
        <v>1</v>
      </c>
      <c r="HR176" s="264">
        <f t="shared" si="1741"/>
        <v>1</v>
      </c>
      <c r="HS176" s="264">
        <f t="shared" si="1742"/>
        <v>1</v>
      </c>
      <c r="HT176" s="257">
        <f t="shared" si="1273"/>
        <v>26800</v>
      </c>
      <c r="HU176" s="258">
        <f t="shared" si="1274"/>
        <v>0</v>
      </c>
    </row>
    <row r="177" spans="3:229" ht="33" customHeight="1" outlineLevel="2" thickBot="1">
      <c r="C177" s="381" t="s">
        <v>553</v>
      </c>
      <c r="D177" s="345" t="s">
        <v>554</v>
      </c>
      <c r="E177" s="382" t="s">
        <v>168</v>
      </c>
      <c r="F177" s="347">
        <v>9</v>
      </c>
      <c r="G177" s="308">
        <v>0</v>
      </c>
      <c r="H177" s="309">
        <f t="shared" si="1696"/>
        <v>0</v>
      </c>
      <c r="K177" s="381" t="s">
        <v>553</v>
      </c>
      <c r="L177" s="345" t="s">
        <v>554</v>
      </c>
      <c r="M177" s="382" t="s">
        <v>168</v>
      </c>
      <c r="N177" s="347">
        <v>9</v>
      </c>
      <c r="O177" s="308">
        <v>262281</v>
      </c>
      <c r="P177" s="310">
        <f t="shared" si="1697"/>
        <v>2360529</v>
      </c>
      <c r="Q177" s="180">
        <f t="shared" si="1195"/>
        <v>1</v>
      </c>
      <c r="R177" s="180">
        <f t="shared" si="1196"/>
        <v>1</v>
      </c>
      <c r="S177" s="180">
        <f t="shared" si="1197"/>
        <v>1</v>
      </c>
      <c r="T177" s="180">
        <f t="shared" si="1197"/>
        <v>1</v>
      </c>
      <c r="U177" s="264">
        <f t="shared" si="1198"/>
        <v>1</v>
      </c>
      <c r="V177" s="264">
        <f t="shared" si="1275"/>
        <v>1</v>
      </c>
      <c r="W177" s="264">
        <f t="shared" si="1199"/>
        <v>1</v>
      </c>
      <c r="X177" s="257">
        <f t="shared" si="1200"/>
        <v>2360529</v>
      </c>
      <c r="Y177" s="258">
        <f t="shared" si="1201"/>
        <v>0</v>
      </c>
      <c r="AB177" s="381" t="s">
        <v>553</v>
      </c>
      <c r="AC177" s="345" t="s">
        <v>554</v>
      </c>
      <c r="AD177" s="382" t="s">
        <v>168</v>
      </c>
      <c r="AE177" s="347">
        <v>9</v>
      </c>
      <c r="AF177" s="308">
        <v>200000</v>
      </c>
      <c r="AG177" s="309">
        <f t="shared" si="1698"/>
        <v>1800000</v>
      </c>
      <c r="AH177" s="264">
        <f t="shared" si="1202"/>
        <v>1</v>
      </c>
      <c r="AI177" s="264">
        <f t="shared" si="1203"/>
        <v>1</v>
      </c>
      <c r="AJ177" s="264">
        <f t="shared" si="1204"/>
        <v>1</v>
      </c>
      <c r="AK177" s="264">
        <f t="shared" si="1205"/>
        <v>1</v>
      </c>
      <c r="AL177" s="264">
        <f t="shared" si="1699"/>
        <v>1</v>
      </c>
      <c r="AM177" s="264">
        <f t="shared" si="1700"/>
        <v>1</v>
      </c>
      <c r="AN177" s="264">
        <f t="shared" si="1303"/>
        <v>1</v>
      </c>
      <c r="AO177" s="257">
        <f t="shared" si="1206"/>
        <v>1800000</v>
      </c>
      <c r="AP177" s="258">
        <f t="shared" si="1207"/>
        <v>0</v>
      </c>
      <c r="AS177" s="381" t="s">
        <v>553</v>
      </c>
      <c r="AT177" s="345" t="s">
        <v>554</v>
      </c>
      <c r="AU177" s="382" t="s">
        <v>168</v>
      </c>
      <c r="AV177" s="347">
        <v>9</v>
      </c>
      <c r="AW177" s="308">
        <v>145000</v>
      </c>
      <c r="AX177" s="309">
        <f t="shared" si="1701"/>
        <v>1305000</v>
      </c>
      <c r="AY177" s="264">
        <f t="shared" si="1208"/>
        <v>1</v>
      </c>
      <c r="AZ177" s="264">
        <f t="shared" si="1209"/>
        <v>1</v>
      </c>
      <c r="BA177" s="264">
        <f t="shared" si="1210"/>
        <v>1</v>
      </c>
      <c r="BB177" s="264">
        <f t="shared" si="1211"/>
        <v>1</v>
      </c>
      <c r="BC177" s="264">
        <f t="shared" si="1702"/>
        <v>1</v>
      </c>
      <c r="BD177" s="264">
        <f t="shared" si="1703"/>
        <v>1</v>
      </c>
      <c r="BE177" s="264">
        <f t="shared" si="1212"/>
        <v>1</v>
      </c>
      <c r="BF177" s="257">
        <f t="shared" si="1213"/>
        <v>1305000</v>
      </c>
      <c r="BG177" s="258">
        <f t="shared" si="1214"/>
        <v>0</v>
      </c>
      <c r="BJ177" s="381" t="s">
        <v>553</v>
      </c>
      <c r="BK177" s="345" t="s">
        <v>554</v>
      </c>
      <c r="BL177" s="382" t="s">
        <v>168</v>
      </c>
      <c r="BM177" s="347">
        <v>9</v>
      </c>
      <c r="BN177" s="308">
        <v>261734</v>
      </c>
      <c r="BO177" s="309">
        <f>+ROUND(BM177*BN177,0)</f>
        <v>2355606</v>
      </c>
      <c r="BP177" s="264">
        <f t="shared" si="1215"/>
        <v>1</v>
      </c>
      <c r="BQ177" s="264">
        <f t="shared" si="1216"/>
        <v>1</v>
      </c>
      <c r="BR177" s="264">
        <f t="shared" si="1217"/>
        <v>1</v>
      </c>
      <c r="BS177" s="264">
        <f t="shared" si="1218"/>
        <v>1</v>
      </c>
      <c r="BT177" s="264">
        <f t="shared" si="1704"/>
        <v>1</v>
      </c>
      <c r="BU177" s="264">
        <f t="shared" si="1705"/>
        <v>1</v>
      </c>
      <c r="BV177" s="264">
        <f t="shared" si="1706"/>
        <v>1</v>
      </c>
      <c r="BW177" s="257">
        <f t="shared" si="1219"/>
        <v>2355606</v>
      </c>
      <c r="BX177" s="258">
        <f t="shared" si="1220"/>
        <v>0</v>
      </c>
      <c r="CA177" s="381" t="s">
        <v>553</v>
      </c>
      <c r="CB177" s="345" t="s">
        <v>554</v>
      </c>
      <c r="CC177" s="382" t="s">
        <v>168</v>
      </c>
      <c r="CD177" s="347">
        <v>9</v>
      </c>
      <c r="CE177" s="308">
        <v>447930</v>
      </c>
      <c r="CF177" s="309">
        <f t="shared" si="1707"/>
        <v>4031370</v>
      </c>
      <c r="CG177" s="264">
        <f t="shared" si="1221"/>
        <v>1</v>
      </c>
      <c r="CH177" s="264">
        <f t="shared" si="1222"/>
        <v>1</v>
      </c>
      <c r="CI177" s="264">
        <f t="shared" si="1223"/>
        <v>1</v>
      </c>
      <c r="CJ177" s="264">
        <f t="shared" si="1224"/>
        <v>1</v>
      </c>
      <c r="CK177" s="264">
        <f t="shared" si="1708"/>
        <v>1</v>
      </c>
      <c r="CL177" s="264">
        <f t="shared" si="1709"/>
        <v>1</v>
      </c>
      <c r="CM177" s="264">
        <f t="shared" si="1710"/>
        <v>1</v>
      </c>
      <c r="CN177" s="257">
        <f t="shared" si="1225"/>
        <v>4031370</v>
      </c>
      <c r="CO177" s="258">
        <f t="shared" si="1226"/>
        <v>0</v>
      </c>
      <c r="CR177" s="381" t="s">
        <v>553</v>
      </c>
      <c r="CS177" s="345" t="s">
        <v>554</v>
      </c>
      <c r="CT177" s="382" t="s">
        <v>168</v>
      </c>
      <c r="CU177" s="347">
        <v>9</v>
      </c>
      <c r="CV177" s="308">
        <v>256000</v>
      </c>
      <c r="CW177" s="309">
        <f t="shared" si="1711"/>
        <v>2304000</v>
      </c>
      <c r="CX177" s="264">
        <f t="shared" si="1227"/>
        <v>1</v>
      </c>
      <c r="CY177" s="264">
        <f t="shared" si="1228"/>
        <v>1</v>
      </c>
      <c r="CZ177" s="264">
        <f t="shared" si="1229"/>
        <v>1</v>
      </c>
      <c r="DA177" s="264">
        <f t="shared" si="1230"/>
        <v>1</v>
      </c>
      <c r="DB177" s="264">
        <f t="shared" si="1712"/>
        <v>1</v>
      </c>
      <c r="DC177" s="264">
        <f t="shared" si="1713"/>
        <v>1</v>
      </c>
      <c r="DD177" s="264">
        <f t="shared" si="1714"/>
        <v>1</v>
      </c>
      <c r="DE177" s="257">
        <f t="shared" si="1231"/>
        <v>2304000</v>
      </c>
      <c r="DF177" s="258">
        <f t="shared" si="1232"/>
        <v>0</v>
      </c>
      <c r="DI177" s="381" t="s">
        <v>553</v>
      </c>
      <c r="DJ177" s="345" t="s">
        <v>554</v>
      </c>
      <c r="DK177" s="382" t="s">
        <v>168</v>
      </c>
      <c r="DL177" s="347">
        <v>9</v>
      </c>
      <c r="DM177" s="313">
        <v>195000</v>
      </c>
      <c r="DN177" s="309">
        <f t="shared" si="1715"/>
        <v>1755000</v>
      </c>
      <c r="DO177" s="264">
        <f t="shared" si="1233"/>
        <v>1</v>
      </c>
      <c r="DP177" s="264">
        <f t="shared" si="1234"/>
        <v>1</v>
      </c>
      <c r="DQ177" s="264">
        <f t="shared" si="1235"/>
        <v>1</v>
      </c>
      <c r="DR177" s="264">
        <f t="shared" si="1236"/>
        <v>1</v>
      </c>
      <c r="DS177" s="264">
        <f t="shared" si="1716"/>
        <v>1</v>
      </c>
      <c r="DT177" s="264">
        <f t="shared" si="1717"/>
        <v>1</v>
      </c>
      <c r="DU177" s="264">
        <f t="shared" si="1718"/>
        <v>1</v>
      </c>
      <c r="DV177" s="257">
        <f t="shared" si="1237"/>
        <v>1755000</v>
      </c>
      <c r="DW177" s="258">
        <f t="shared" si="1238"/>
        <v>0</v>
      </c>
      <c r="DZ177" s="381" t="s">
        <v>553</v>
      </c>
      <c r="EA177" s="345" t="s">
        <v>554</v>
      </c>
      <c r="EB177" s="382" t="s">
        <v>168</v>
      </c>
      <c r="EC177" s="347">
        <v>9</v>
      </c>
      <c r="ED177" s="308">
        <v>90000</v>
      </c>
      <c r="EE177" s="309">
        <f t="shared" si="1719"/>
        <v>810000</v>
      </c>
      <c r="EF177" s="264">
        <f t="shared" si="1239"/>
        <v>1</v>
      </c>
      <c r="EG177" s="264">
        <f t="shared" si="1240"/>
        <v>1</v>
      </c>
      <c r="EH177" s="264">
        <f t="shared" si="1241"/>
        <v>1</v>
      </c>
      <c r="EI177" s="264">
        <f t="shared" si="1242"/>
        <v>1</v>
      </c>
      <c r="EJ177" s="264">
        <f t="shared" si="1720"/>
        <v>1</v>
      </c>
      <c r="EK177" s="264">
        <f t="shared" si="1721"/>
        <v>1</v>
      </c>
      <c r="EL177" s="264">
        <f t="shared" si="1722"/>
        <v>1</v>
      </c>
      <c r="EM177" s="257">
        <f t="shared" si="1243"/>
        <v>810000</v>
      </c>
      <c r="EN177" s="258">
        <f t="shared" si="1244"/>
        <v>0</v>
      </c>
      <c r="EQ177" s="381" t="s">
        <v>553</v>
      </c>
      <c r="ER177" s="345" t="s">
        <v>554</v>
      </c>
      <c r="ES177" s="382" t="s">
        <v>168</v>
      </c>
      <c r="ET177" s="347">
        <v>9</v>
      </c>
      <c r="EU177" s="308">
        <v>108000</v>
      </c>
      <c r="EV177" s="309">
        <f t="shared" si="1723"/>
        <v>972000</v>
      </c>
      <c r="EW177" s="264">
        <f t="shared" si="1245"/>
        <v>1</v>
      </c>
      <c r="EX177" s="264">
        <f t="shared" si="1246"/>
        <v>1</v>
      </c>
      <c r="EY177" s="264">
        <f t="shared" si="1247"/>
        <v>1</v>
      </c>
      <c r="EZ177" s="264">
        <f t="shared" si="1248"/>
        <v>1</v>
      </c>
      <c r="FA177" s="264">
        <f t="shared" si="1724"/>
        <v>1</v>
      </c>
      <c r="FB177" s="264">
        <f t="shared" si="1725"/>
        <v>1</v>
      </c>
      <c r="FC177" s="264">
        <f t="shared" si="1726"/>
        <v>1</v>
      </c>
      <c r="FD177" s="257">
        <f t="shared" si="1249"/>
        <v>972000</v>
      </c>
      <c r="FE177" s="258">
        <f t="shared" si="1250"/>
        <v>0</v>
      </c>
      <c r="FH177" s="381" t="s">
        <v>553</v>
      </c>
      <c r="FI177" s="345" t="s">
        <v>554</v>
      </c>
      <c r="FJ177" s="382" t="s">
        <v>168</v>
      </c>
      <c r="FK177" s="347">
        <v>9</v>
      </c>
      <c r="FL177" s="308">
        <v>115000</v>
      </c>
      <c r="FM177" s="309">
        <f t="shared" si="1727"/>
        <v>1035000</v>
      </c>
      <c r="FN177" s="264">
        <f t="shared" si="1251"/>
        <v>1</v>
      </c>
      <c r="FO177" s="264">
        <f t="shared" si="1252"/>
        <v>1</v>
      </c>
      <c r="FP177" s="264">
        <f t="shared" si="1253"/>
        <v>1</v>
      </c>
      <c r="FQ177" s="264">
        <f t="shared" si="1254"/>
        <v>1</v>
      </c>
      <c r="FR177" s="264">
        <f t="shared" si="1728"/>
        <v>1</v>
      </c>
      <c r="FS177" s="264">
        <f t="shared" si="1729"/>
        <v>1</v>
      </c>
      <c r="FT177" s="264">
        <f t="shared" si="1730"/>
        <v>1</v>
      </c>
      <c r="FU177" s="257">
        <f t="shared" si="1255"/>
        <v>1035000</v>
      </c>
      <c r="FV177" s="258">
        <f t="shared" si="1256"/>
        <v>0</v>
      </c>
      <c r="FY177" s="381" t="s">
        <v>553</v>
      </c>
      <c r="FZ177" s="345" t="s">
        <v>554</v>
      </c>
      <c r="GA177" s="382" t="s">
        <v>168</v>
      </c>
      <c r="GB177" s="347">
        <v>9</v>
      </c>
      <c r="GC177" s="308">
        <v>100000</v>
      </c>
      <c r="GD177" s="309">
        <f t="shared" si="1731"/>
        <v>900000</v>
      </c>
      <c r="GE177" s="264">
        <f t="shared" si="1257"/>
        <v>1</v>
      </c>
      <c r="GF177" s="264">
        <f t="shared" si="1258"/>
        <v>1</v>
      </c>
      <c r="GG177" s="264">
        <f t="shared" si="1259"/>
        <v>1</v>
      </c>
      <c r="GH177" s="264">
        <f t="shared" si="1260"/>
        <v>1</v>
      </c>
      <c r="GI177" s="264">
        <f t="shared" si="1732"/>
        <v>1</v>
      </c>
      <c r="GJ177" s="264">
        <f t="shared" si="1733"/>
        <v>1</v>
      </c>
      <c r="GK177" s="264">
        <f t="shared" si="1734"/>
        <v>1</v>
      </c>
      <c r="GL177" s="257">
        <f t="shared" si="1261"/>
        <v>900000</v>
      </c>
      <c r="GM177" s="258">
        <f t="shared" si="1262"/>
        <v>0</v>
      </c>
      <c r="GP177" s="381" t="s">
        <v>553</v>
      </c>
      <c r="GQ177" s="345" t="s">
        <v>554</v>
      </c>
      <c r="GR177" s="382" t="s">
        <v>168</v>
      </c>
      <c r="GS177" s="347">
        <v>9</v>
      </c>
      <c r="GT177" s="308">
        <v>112000</v>
      </c>
      <c r="GU177" s="309">
        <f t="shared" si="1735"/>
        <v>1008000</v>
      </c>
      <c r="GV177" s="264">
        <f t="shared" si="1263"/>
        <v>1</v>
      </c>
      <c r="GW177" s="264">
        <f t="shared" si="1264"/>
        <v>1</v>
      </c>
      <c r="GX177" s="264">
        <f t="shared" si="1265"/>
        <v>1</v>
      </c>
      <c r="GY177" s="264">
        <f t="shared" si="1266"/>
        <v>1</v>
      </c>
      <c r="GZ177" s="264">
        <f t="shared" si="1736"/>
        <v>1</v>
      </c>
      <c r="HA177" s="264">
        <f t="shared" si="1737"/>
        <v>1</v>
      </c>
      <c r="HB177" s="264">
        <f t="shared" si="1738"/>
        <v>1</v>
      </c>
      <c r="HC177" s="257">
        <f t="shared" si="1267"/>
        <v>1008000</v>
      </c>
      <c r="HD177" s="258">
        <f t="shared" si="1268"/>
        <v>0</v>
      </c>
      <c r="HG177" s="381" t="s">
        <v>553</v>
      </c>
      <c r="HH177" s="345" t="s">
        <v>554</v>
      </c>
      <c r="HI177" s="382" t="s">
        <v>168</v>
      </c>
      <c r="HJ177" s="347">
        <v>9</v>
      </c>
      <c r="HK177" s="308">
        <v>89500</v>
      </c>
      <c r="HL177" s="309">
        <f t="shared" si="1739"/>
        <v>805500</v>
      </c>
      <c r="HM177" s="264">
        <f t="shared" si="1269"/>
        <v>1</v>
      </c>
      <c r="HN177" s="264">
        <f t="shared" si="1270"/>
        <v>1</v>
      </c>
      <c r="HO177" s="264">
        <f t="shared" si="1271"/>
        <v>1</v>
      </c>
      <c r="HP177" s="264">
        <f t="shared" si="1272"/>
        <v>1</v>
      </c>
      <c r="HQ177" s="264">
        <f t="shared" si="1740"/>
        <v>1</v>
      </c>
      <c r="HR177" s="264">
        <f t="shared" si="1741"/>
        <v>1</v>
      </c>
      <c r="HS177" s="264">
        <f t="shared" si="1742"/>
        <v>1</v>
      </c>
      <c r="HT177" s="257">
        <f t="shared" si="1273"/>
        <v>805500</v>
      </c>
      <c r="HU177" s="258">
        <f t="shared" si="1274"/>
        <v>0</v>
      </c>
    </row>
    <row r="178" spans="3:229" ht="16.5" outlineLevel="1" thickTop="1" thickBot="1">
      <c r="C178" s="378" t="s">
        <v>555</v>
      </c>
      <c r="D178" s="379" t="s">
        <v>556</v>
      </c>
      <c r="E178" s="349"/>
      <c r="F178" s="350"/>
      <c r="G178" s="351"/>
      <c r="H178" s="352"/>
      <c r="K178" s="378" t="s">
        <v>555</v>
      </c>
      <c r="L178" s="379" t="s">
        <v>556</v>
      </c>
      <c r="M178" s="349"/>
      <c r="N178" s="350"/>
      <c r="O178" s="350"/>
      <c r="P178" s="353"/>
      <c r="Q178" s="180">
        <f t="shared" si="1195"/>
        <v>1</v>
      </c>
      <c r="R178" s="180">
        <f t="shared" si="1196"/>
        <v>1</v>
      </c>
      <c r="S178" s="180">
        <f t="shared" si="1197"/>
        <v>1</v>
      </c>
      <c r="T178" s="180">
        <f t="shared" si="1197"/>
        <v>1</v>
      </c>
      <c r="U178" s="180">
        <f t="shared" ref="U178:V178" si="1743">IF(EXACT(G178,O178),1,0)</f>
        <v>1</v>
      </c>
      <c r="V178" s="180">
        <f t="shared" si="1743"/>
        <v>1</v>
      </c>
      <c r="W178" s="264">
        <f t="shared" si="1199"/>
        <v>1</v>
      </c>
      <c r="X178" s="257">
        <f t="shared" si="1200"/>
        <v>0</v>
      </c>
      <c r="Y178" s="258">
        <f t="shared" si="1201"/>
        <v>0</v>
      </c>
      <c r="AB178" s="378" t="s">
        <v>555</v>
      </c>
      <c r="AC178" s="379" t="s">
        <v>556</v>
      </c>
      <c r="AD178" s="349"/>
      <c r="AE178" s="350"/>
      <c r="AF178" s="351"/>
      <c r="AG178" s="352"/>
      <c r="AH178" s="264">
        <f t="shared" si="1202"/>
        <v>1</v>
      </c>
      <c r="AI178" s="264">
        <f t="shared" si="1203"/>
        <v>1</v>
      </c>
      <c r="AJ178" s="264">
        <f t="shared" si="1204"/>
        <v>1</v>
      </c>
      <c r="AK178" s="264">
        <f t="shared" si="1205"/>
        <v>1</v>
      </c>
      <c r="AL178" s="180">
        <f t="shared" ref="AL178" si="1744">IF(EXACT(X178,AF178),1,0)</f>
        <v>0</v>
      </c>
      <c r="AM178" s="180">
        <f t="shared" ref="AM178" si="1745">IF(EXACT(Y178,AG178),1,0)</f>
        <v>0</v>
      </c>
      <c r="AN178" s="264">
        <f>PRODUCT(AH178:AK178)</f>
        <v>1</v>
      </c>
      <c r="AO178" s="257">
        <f t="shared" si="1206"/>
        <v>0</v>
      </c>
      <c r="AP178" s="258">
        <f t="shared" si="1207"/>
        <v>0</v>
      </c>
      <c r="AS178" s="378" t="s">
        <v>555</v>
      </c>
      <c r="AT178" s="379" t="s">
        <v>556</v>
      </c>
      <c r="AU178" s="349"/>
      <c r="AV178" s="350"/>
      <c r="AW178" s="351"/>
      <c r="AX178" s="352"/>
      <c r="AY178" s="264">
        <f t="shared" si="1208"/>
        <v>1</v>
      </c>
      <c r="AZ178" s="264">
        <f t="shared" si="1209"/>
        <v>1</v>
      </c>
      <c r="BA178" s="264">
        <f t="shared" si="1210"/>
        <v>1</v>
      </c>
      <c r="BB178" s="264">
        <f t="shared" si="1211"/>
        <v>1</v>
      </c>
      <c r="BC178" s="180">
        <f t="shared" ref="BC178" si="1746">IF(EXACT(AO178,AW178),1,0)</f>
        <v>0</v>
      </c>
      <c r="BD178" s="180">
        <f t="shared" ref="BD178" si="1747">IF(EXACT(AP178,AX178),1,0)</f>
        <v>0</v>
      </c>
      <c r="BE178" s="264">
        <f>PRODUCT(AY178:BB178)</f>
        <v>1</v>
      </c>
      <c r="BF178" s="257">
        <f t="shared" si="1213"/>
        <v>0</v>
      </c>
      <c r="BG178" s="258">
        <f t="shared" si="1214"/>
        <v>0</v>
      </c>
      <c r="BJ178" s="378" t="s">
        <v>555</v>
      </c>
      <c r="BK178" s="379" t="s">
        <v>556</v>
      </c>
      <c r="BL178" s="349"/>
      <c r="BM178" s="350"/>
      <c r="BN178" s="351"/>
      <c r="BO178" s="352"/>
      <c r="BP178" s="264">
        <f t="shared" si="1215"/>
        <v>1</v>
      </c>
      <c r="BQ178" s="264">
        <f t="shared" si="1216"/>
        <v>1</v>
      </c>
      <c r="BR178" s="264">
        <f t="shared" si="1217"/>
        <v>1</v>
      </c>
      <c r="BS178" s="264">
        <f t="shared" si="1218"/>
        <v>1</v>
      </c>
      <c r="BT178" s="180">
        <f t="shared" ref="BT178" si="1748">IF(EXACT(BF178,BN178),1,0)</f>
        <v>0</v>
      </c>
      <c r="BU178" s="180">
        <f t="shared" ref="BU178" si="1749">IF(EXACT(BG178,BO178),1,0)</f>
        <v>0</v>
      </c>
      <c r="BV178" s="264">
        <f>PRODUCT(BP178:BS178)</f>
        <v>1</v>
      </c>
      <c r="BW178" s="257">
        <f t="shared" si="1219"/>
        <v>0</v>
      </c>
      <c r="BX178" s="258">
        <f t="shared" si="1220"/>
        <v>0</v>
      </c>
      <c r="CA178" s="378" t="s">
        <v>555</v>
      </c>
      <c r="CB178" s="380" t="s">
        <v>556</v>
      </c>
      <c r="CC178" s="349"/>
      <c r="CD178" s="350"/>
      <c r="CE178" s="351"/>
      <c r="CF178" s="352"/>
      <c r="CG178" s="264">
        <f t="shared" si="1221"/>
        <v>1</v>
      </c>
      <c r="CH178" s="264">
        <f t="shared" si="1222"/>
        <v>1</v>
      </c>
      <c r="CI178" s="264">
        <f t="shared" si="1223"/>
        <v>1</v>
      </c>
      <c r="CJ178" s="264">
        <f t="shared" si="1224"/>
        <v>1</v>
      </c>
      <c r="CK178" s="180">
        <f t="shared" ref="CK178" si="1750">IF(EXACT(BW178,CE178),1,0)</f>
        <v>0</v>
      </c>
      <c r="CL178" s="180">
        <f t="shared" ref="CL178" si="1751">IF(EXACT(BX178,CF178),1,0)</f>
        <v>0</v>
      </c>
      <c r="CM178" s="264">
        <f>PRODUCT(CG178:CJ178)</f>
        <v>1</v>
      </c>
      <c r="CN178" s="257">
        <f t="shared" si="1225"/>
        <v>0</v>
      </c>
      <c r="CO178" s="258">
        <f t="shared" si="1226"/>
        <v>0</v>
      </c>
      <c r="CR178" s="378" t="s">
        <v>555</v>
      </c>
      <c r="CS178" s="379" t="s">
        <v>556</v>
      </c>
      <c r="CT178" s="349"/>
      <c r="CU178" s="350"/>
      <c r="CV178" s="351"/>
      <c r="CW178" s="352"/>
      <c r="CX178" s="264">
        <f t="shared" si="1227"/>
        <v>1</v>
      </c>
      <c r="CY178" s="264">
        <f t="shared" si="1228"/>
        <v>1</v>
      </c>
      <c r="CZ178" s="264">
        <f t="shared" si="1229"/>
        <v>1</v>
      </c>
      <c r="DA178" s="264">
        <f t="shared" si="1230"/>
        <v>1</v>
      </c>
      <c r="DB178" s="180">
        <f t="shared" ref="DB178" si="1752">IF(EXACT(CN178,CV178),1,0)</f>
        <v>0</v>
      </c>
      <c r="DC178" s="180">
        <f t="shared" ref="DC178" si="1753">IF(EXACT(CO178,CW178),1,0)</f>
        <v>0</v>
      </c>
      <c r="DD178" s="264">
        <f>PRODUCT(CX178:DA178)</f>
        <v>1</v>
      </c>
      <c r="DE178" s="257">
        <f t="shared" si="1231"/>
        <v>0</v>
      </c>
      <c r="DF178" s="258">
        <f t="shared" si="1232"/>
        <v>0</v>
      </c>
      <c r="DI178" s="378" t="s">
        <v>555</v>
      </c>
      <c r="DJ178" s="379" t="s">
        <v>556</v>
      </c>
      <c r="DK178" s="349"/>
      <c r="DL178" s="350"/>
      <c r="DM178" s="356"/>
      <c r="DN178" s="352"/>
      <c r="DO178" s="264">
        <f t="shared" si="1233"/>
        <v>1</v>
      </c>
      <c r="DP178" s="264">
        <f t="shared" si="1234"/>
        <v>1</v>
      </c>
      <c r="DQ178" s="264">
        <f t="shared" si="1235"/>
        <v>1</v>
      </c>
      <c r="DR178" s="264">
        <f t="shared" si="1236"/>
        <v>1</v>
      </c>
      <c r="DS178" s="180">
        <f t="shared" ref="DS178" si="1754">IF(EXACT(DE178,DM178),1,0)</f>
        <v>0</v>
      </c>
      <c r="DT178" s="180">
        <f t="shared" ref="DT178" si="1755">IF(EXACT(DF178,DN178),1,0)</f>
        <v>0</v>
      </c>
      <c r="DU178" s="264">
        <f>PRODUCT(DO178:DR178)</f>
        <v>1</v>
      </c>
      <c r="DV178" s="257">
        <f t="shared" si="1237"/>
        <v>0</v>
      </c>
      <c r="DW178" s="258">
        <f t="shared" si="1238"/>
        <v>0</v>
      </c>
      <c r="DZ178" s="378" t="s">
        <v>555</v>
      </c>
      <c r="EA178" s="379" t="s">
        <v>556</v>
      </c>
      <c r="EB178" s="349"/>
      <c r="EC178" s="350"/>
      <c r="ED178" s="351"/>
      <c r="EE178" s="352"/>
      <c r="EF178" s="264">
        <f t="shared" si="1239"/>
        <v>1</v>
      </c>
      <c r="EG178" s="264">
        <f t="shared" si="1240"/>
        <v>1</v>
      </c>
      <c r="EH178" s="264">
        <f t="shared" si="1241"/>
        <v>1</v>
      </c>
      <c r="EI178" s="264">
        <f t="shared" si="1242"/>
        <v>1</v>
      </c>
      <c r="EJ178" s="180">
        <f t="shared" ref="EJ178" si="1756">IF(EXACT(DV178,ED178),1,0)</f>
        <v>0</v>
      </c>
      <c r="EK178" s="180">
        <f t="shared" ref="EK178" si="1757">IF(EXACT(DW178,EE178),1,0)</f>
        <v>0</v>
      </c>
      <c r="EL178" s="264">
        <f>PRODUCT(EF178:EI178)</f>
        <v>1</v>
      </c>
      <c r="EM178" s="257">
        <f t="shared" si="1243"/>
        <v>0</v>
      </c>
      <c r="EN178" s="258">
        <f t="shared" si="1244"/>
        <v>0</v>
      </c>
      <c r="EQ178" s="378" t="s">
        <v>555</v>
      </c>
      <c r="ER178" s="379" t="s">
        <v>556</v>
      </c>
      <c r="ES178" s="349"/>
      <c r="ET178" s="350"/>
      <c r="EU178" s="351"/>
      <c r="EV178" s="352"/>
      <c r="EW178" s="264">
        <f t="shared" si="1245"/>
        <v>1</v>
      </c>
      <c r="EX178" s="264">
        <f t="shared" si="1246"/>
        <v>1</v>
      </c>
      <c r="EY178" s="264">
        <f t="shared" si="1247"/>
        <v>1</v>
      </c>
      <c r="EZ178" s="264">
        <f t="shared" si="1248"/>
        <v>1</v>
      </c>
      <c r="FA178" s="180">
        <f t="shared" ref="FA178" si="1758">IF(EXACT(EM178,EU178),1,0)</f>
        <v>0</v>
      </c>
      <c r="FB178" s="180">
        <f t="shared" ref="FB178" si="1759">IF(EXACT(EN178,EV178),1,0)</f>
        <v>0</v>
      </c>
      <c r="FC178" s="264">
        <f>PRODUCT(EW178:EZ178)</f>
        <v>1</v>
      </c>
      <c r="FD178" s="257">
        <f t="shared" si="1249"/>
        <v>0</v>
      </c>
      <c r="FE178" s="258">
        <f t="shared" si="1250"/>
        <v>0</v>
      </c>
      <c r="FH178" s="378" t="s">
        <v>555</v>
      </c>
      <c r="FI178" s="379" t="s">
        <v>556</v>
      </c>
      <c r="FJ178" s="349"/>
      <c r="FK178" s="350"/>
      <c r="FL178" s="351"/>
      <c r="FM178" s="352"/>
      <c r="FN178" s="264">
        <f t="shared" si="1251"/>
        <v>1</v>
      </c>
      <c r="FO178" s="264">
        <f t="shared" si="1252"/>
        <v>1</v>
      </c>
      <c r="FP178" s="264">
        <f t="shared" si="1253"/>
        <v>1</v>
      </c>
      <c r="FQ178" s="264">
        <f t="shared" si="1254"/>
        <v>1</v>
      </c>
      <c r="FR178" s="180">
        <f t="shared" ref="FR178" si="1760">IF(EXACT(FD178,FL178),1,0)</f>
        <v>0</v>
      </c>
      <c r="FS178" s="180">
        <f t="shared" ref="FS178" si="1761">IF(EXACT(FE178,FM178),1,0)</f>
        <v>0</v>
      </c>
      <c r="FT178" s="264">
        <f>PRODUCT(FN178:FQ178)</f>
        <v>1</v>
      </c>
      <c r="FU178" s="257">
        <f t="shared" si="1255"/>
        <v>0</v>
      </c>
      <c r="FV178" s="258">
        <f t="shared" si="1256"/>
        <v>0</v>
      </c>
      <c r="FY178" s="378" t="s">
        <v>555</v>
      </c>
      <c r="FZ178" s="379" t="s">
        <v>556</v>
      </c>
      <c r="GA178" s="349"/>
      <c r="GB178" s="350"/>
      <c r="GC178" s="351"/>
      <c r="GD178" s="352"/>
      <c r="GE178" s="264">
        <f t="shared" si="1257"/>
        <v>1</v>
      </c>
      <c r="GF178" s="264">
        <f t="shared" si="1258"/>
        <v>1</v>
      </c>
      <c r="GG178" s="264">
        <f t="shared" si="1259"/>
        <v>1</v>
      </c>
      <c r="GH178" s="264">
        <f t="shared" si="1260"/>
        <v>1</v>
      </c>
      <c r="GI178" s="180">
        <f t="shared" ref="GI178" si="1762">IF(EXACT(FU178,GC178),1,0)</f>
        <v>0</v>
      </c>
      <c r="GJ178" s="180">
        <f t="shared" ref="GJ178" si="1763">IF(EXACT(FV178,GD178),1,0)</f>
        <v>0</v>
      </c>
      <c r="GK178" s="264">
        <f>PRODUCT(GE178:GH178)</f>
        <v>1</v>
      </c>
      <c r="GL178" s="257">
        <f t="shared" si="1261"/>
        <v>0</v>
      </c>
      <c r="GM178" s="258">
        <f t="shared" si="1262"/>
        <v>0</v>
      </c>
      <c r="GP178" s="378" t="s">
        <v>555</v>
      </c>
      <c r="GQ178" s="379" t="s">
        <v>556</v>
      </c>
      <c r="GR178" s="349"/>
      <c r="GS178" s="350"/>
      <c r="GT178" s="351"/>
      <c r="GU178" s="352"/>
      <c r="GV178" s="264">
        <f t="shared" si="1263"/>
        <v>1</v>
      </c>
      <c r="GW178" s="264">
        <f t="shared" si="1264"/>
        <v>1</v>
      </c>
      <c r="GX178" s="264">
        <f t="shared" si="1265"/>
        <v>1</v>
      </c>
      <c r="GY178" s="264">
        <f t="shared" si="1266"/>
        <v>1</v>
      </c>
      <c r="GZ178" s="180">
        <f t="shared" ref="GZ178" si="1764">IF(EXACT(GL178,GT178),1,0)</f>
        <v>0</v>
      </c>
      <c r="HA178" s="180">
        <f t="shared" ref="HA178" si="1765">IF(EXACT(GM178,GU178),1,0)</f>
        <v>0</v>
      </c>
      <c r="HB178" s="264">
        <f>PRODUCT(GV178:GY178)</f>
        <v>1</v>
      </c>
      <c r="HC178" s="257">
        <f t="shared" si="1267"/>
        <v>0</v>
      </c>
      <c r="HD178" s="258">
        <f t="shared" si="1268"/>
        <v>0</v>
      </c>
      <c r="HG178" s="378" t="s">
        <v>555</v>
      </c>
      <c r="HH178" s="379" t="s">
        <v>556</v>
      </c>
      <c r="HI178" s="349"/>
      <c r="HJ178" s="350"/>
      <c r="HK178" s="351"/>
      <c r="HL178" s="352"/>
      <c r="HM178" s="264">
        <f t="shared" si="1269"/>
        <v>1</v>
      </c>
      <c r="HN178" s="264">
        <f t="shared" si="1270"/>
        <v>1</v>
      </c>
      <c r="HO178" s="264">
        <f t="shared" si="1271"/>
        <v>1</v>
      </c>
      <c r="HP178" s="264">
        <f t="shared" si="1272"/>
        <v>1</v>
      </c>
      <c r="HQ178" s="180">
        <f t="shared" ref="HQ178" si="1766">IF(EXACT(HC178,HK178),1,0)</f>
        <v>0</v>
      </c>
      <c r="HR178" s="180">
        <f t="shared" ref="HR178" si="1767">IF(EXACT(HD178,HL178),1,0)</f>
        <v>0</v>
      </c>
      <c r="HS178" s="264">
        <f>PRODUCT(HM178:HP178)</f>
        <v>1</v>
      </c>
      <c r="HT178" s="257">
        <f t="shared" si="1273"/>
        <v>0</v>
      </c>
      <c r="HU178" s="258">
        <f t="shared" si="1274"/>
        <v>0</v>
      </c>
    </row>
    <row r="179" spans="3:229" ht="49.5" customHeight="1" outlineLevel="2" thickTop="1" thickBot="1">
      <c r="C179" s="344" t="s">
        <v>557</v>
      </c>
      <c r="D179" s="345" t="s">
        <v>558</v>
      </c>
      <c r="E179" s="346" t="s">
        <v>155</v>
      </c>
      <c r="F179" s="347">
        <v>1</v>
      </c>
      <c r="G179" s="308">
        <v>0</v>
      </c>
      <c r="H179" s="309">
        <f t="shared" ref="H179" si="1768">+ROUND(F179*G179,0)</f>
        <v>0</v>
      </c>
      <c r="K179" s="344" t="s">
        <v>557</v>
      </c>
      <c r="L179" s="345" t="s">
        <v>558</v>
      </c>
      <c r="M179" s="346" t="s">
        <v>155</v>
      </c>
      <c r="N179" s="347">
        <v>1</v>
      </c>
      <c r="O179" s="308">
        <v>1167500</v>
      </c>
      <c r="P179" s="310">
        <f t="shared" ref="P179" si="1769">+ROUND(N179*O179,0)</f>
        <v>1167500</v>
      </c>
      <c r="Q179" s="180">
        <f t="shared" si="1195"/>
        <v>1</v>
      </c>
      <c r="R179" s="180">
        <f t="shared" si="1196"/>
        <v>1</v>
      </c>
      <c r="S179" s="180">
        <f t="shared" si="1197"/>
        <v>1</v>
      </c>
      <c r="T179" s="180">
        <f t="shared" si="1197"/>
        <v>1</v>
      </c>
      <c r="U179" s="264">
        <f t="shared" si="1198"/>
        <v>1</v>
      </c>
      <c r="V179" s="264">
        <f t="shared" si="1275"/>
        <v>1</v>
      </c>
      <c r="W179" s="264">
        <f t="shared" si="1199"/>
        <v>1</v>
      </c>
      <c r="X179" s="257">
        <f t="shared" si="1200"/>
        <v>1167500</v>
      </c>
      <c r="Y179" s="258">
        <f t="shared" si="1201"/>
        <v>0</v>
      </c>
      <c r="AB179" s="344" t="s">
        <v>557</v>
      </c>
      <c r="AC179" s="345" t="s">
        <v>558</v>
      </c>
      <c r="AD179" s="346" t="s">
        <v>155</v>
      </c>
      <c r="AE179" s="347">
        <v>1</v>
      </c>
      <c r="AF179" s="308">
        <v>650000</v>
      </c>
      <c r="AG179" s="309">
        <f t="shared" ref="AG179" si="1770">+ROUND(AE179*AF179,0)</f>
        <v>650000</v>
      </c>
      <c r="AH179" s="264">
        <f t="shared" si="1202"/>
        <v>1</v>
      </c>
      <c r="AI179" s="264">
        <f t="shared" si="1203"/>
        <v>1</v>
      </c>
      <c r="AJ179" s="264">
        <f t="shared" si="1204"/>
        <v>1</v>
      </c>
      <c r="AK179" s="264">
        <f t="shared" si="1205"/>
        <v>1</v>
      </c>
      <c r="AL179" s="264">
        <f t="shared" ref="AL179" si="1771">IF(AF179&lt;=0,0,1)</f>
        <v>1</v>
      </c>
      <c r="AM179" s="264">
        <f t="shared" ref="AM179" si="1772">IF(AG179&lt;=0,0,1)</f>
        <v>1</v>
      </c>
      <c r="AN179" s="264">
        <f t="shared" si="1303"/>
        <v>1</v>
      </c>
      <c r="AO179" s="257">
        <f t="shared" si="1206"/>
        <v>650000</v>
      </c>
      <c r="AP179" s="258">
        <f t="shared" si="1207"/>
        <v>0</v>
      </c>
      <c r="AS179" s="344" t="s">
        <v>557</v>
      </c>
      <c r="AT179" s="345" t="s">
        <v>558</v>
      </c>
      <c r="AU179" s="346" t="s">
        <v>155</v>
      </c>
      <c r="AV179" s="347">
        <v>1</v>
      </c>
      <c r="AW179" s="308">
        <v>2300000</v>
      </c>
      <c r="AX179" s="309">
        <f t="shared" ref="AX179" si="1773">+ROUND(AV179*AW179,0)</f>
        <v>2300000</v>
      </c>
      <c r="AY179" s="264">
        <f t="shared" si="1208"/>
        <v>1</v>
      </c>
      <c r="AZ179" s="264">
        <f t="shared" si="1209"/>
        <v>1</v>
      </c>
      <c r="BA179" s="264">
        <f t="shared" si="1210"/>
        <v>1</v>
      </c>
      <c r="BB179" s="264">
        <f t="shared" si="1211"/>
        <v>1</v>
      </c>
      <c r="BC179" s="264">
        <f t="shared" ref="BC179" si="1774">IF(AW179&lt;=0,0,1)</f>
        <v>1</v>
      </c>
      <c r="BD179" s="264">
        <f t="shared" ref="BD179" si="1775">IF(AX179&lt;=0,0,1)</f>
        <v>1</v>
      </c>
      <c r="BE179" s="264">
        <f t="shared" si="1212"/>
        <v>1</v>
      </c>
      <c r="BF179" s="257">
        <f t="shared" si="1213"/>
        <v>2300000</v>
      </c>
      <c r="BG179" s="258">
        <f t="shared" si="1214"/>
        <v>0</v>
      </c>
      <c r="BJ179" s="344" t="s">
        <v>557</v>
      </c>
      <c r="BK179" s="345" t="s">
        <v>558</v>
      </c>
      <c r="BL179" s="346" t="s">
        <v>155</v>
      </c>
      <c r="BM179" s="347">
        <v>1</v>
      </c>
      <c r="BN179" s="308">
        <v>1165009</v>
      </c>
      <c r="BO179" s="309">
        <f>+ROUND(BM179*BN179,0)</f>
        <v>1165009</v>
      </c>
      <c r="BP179" s="264">
        <f t="shared" si="1215"/>
        <v>1</v>
      </c>
      <c r="BQ179" s="264">
        <f t="shared" si="1216"/>
        <v>1</v>
      </c>
      <c r="BR179" s="264">
        <f t="shared" si="1217"/>
        <v>1</v>
      </c>
      <c r="BS179" s="264">
        <f t="shared" si="1218"/>
        <v>1</v>
      </c>
      <c r="BT179" s="264">
        <f t="shared" ref="BT179" si="1776">IF(BN179&lt;=0,0,1)</f>
        <v>1</v>
      </c>
      <c r="BU179" s="264">
        <f t="shared" ref="BU179" si="1777">IF(BO179&lt;=0,0,1)</f>
        <v>1</v>
      </c>
      <c r="BV179" s="264">
        <f t="shared" ref="BV179" si="1778">PRODUCT(BP179:BU179)</f>
        <v>1</v>
      </c>
      <c r="BW179" s="257">
        <f t="shared" si="1219"/>
        <v>1165009</v>
      </c>
      <c r="BX179" s="258">
        <f t="shared" si="1220"/>
        <v>0</v>
      </c>
      <c r="CA179" s="344" t="s">
        <v>557</v>
      </c>
      <c r="CB179" s="345" t="s">
        <v>558</v>
      </c>
      <c r="CC179" s="346" t="s">
        <v>155</v>
      </c>
      <c r="CD179" s="347">
        <v>1</v>
      </c>
      <c r="CE179" s="308">
        <v>3792000</v>
      </c>
      <c r="CF179" s="309">
        <f t="shared" ref="CF179" si="1779">+ROUND(CD179*CE179,0)</f>
        <v>3792000</v>
      </c>
      <c r="CG179" s="264">
        <f t="shared" si="1221"/>
        <v>1</v>
      </c>
      <c r="CH179" s="264">
        <f t="shared" si="1222"/>
        <v>1</v>
      </c>
      <c r="CI179" s="264">
        <f t="shared" si="1223"/>
        <v>1</v>
      </c>
      <c r="CJ179" s="264">
        <f t="shared" si="1224"/>
        <v>1</v>
      </c>
      <c r="CK179" s="264">
        <f t="shared" ref="CK179" si="1780">IF(CE179&lt;=0,0,1)</f>
        <v>1</v>
      </c>
      <c r="CL179" s="264">
        <f t="shared" ref="CL179" si="1781">IF(CF179&lt;=0,0,1)</f>
        <v>1</v>
      </c>
      <c r="CM179" s="264">
        <f t="shared" ref="CM179" si="1782">PRODUCT(CG179:CL179)</f>
        <v>1</v>
      </c>
      <c r="CN179" s="257">
        <f t="shared" si="1225"/>
        <v>3792000</v>
      </c>
      <c r="CO179" s="258">
        <f t="shared" si="1226"/>
        <v>0</v>
      </c>
      <c r="CR179" s="344" t="s">
        <v>557</v>
      </c>
      <c r="CS179" s="345" t="s">
        <v>558</v>
      </c>
      <c r="CT179" s="346" t="s">
        <v>155</v>
      </c>
      <c r="CU179" s="347">
        <v>1</v>
      </c>
      <c r="CV179" s="308">
        <v>7390000</v>
      </c>
      <c r="CW179" s="309">
        <f t="shared" ref="CW179" si="1783">+ROUND(CU179*CV179,0)</f>
        <v>7390000</v>
      </c>
      <c r="CX179" s="264">
        <f t="shared" si="1227"/>
        <v>1</v>
      </c>
      <c r="CY179" s="264">
        <f t="shared" si="1228"/>
        <v>1</v>
      </c>
      <c r="CZ179" s="264">
        <f t="shared" si="1229"/>
        <v>1</v>
      </c>
      <c r="DA179" s="264">
        <f t="shared" si="1230"/>
        <v>1</v>
      </c>
      <c r="DB179" s="264">
        <f t="shared" ref="DB179" si="1784">IF(CV179&lt;=0,0,1)</f>
        <v>1</v>
      </c>
      <c r="DC179" s="264">
        <f t="shared" ref="DC179" si="1785">IF(CW179&lt;=0,0,1)</f>
        <v>1</v>
      </c>
      <c r="DD179" s="264">
        <f t="shared" ref="DD179" si="1786">PRODUCT(CX179:DC179)</f>
        <v>1</v>
      </c>
      <c r="DE179" s="257">
        <f t="shared" si="1231"/>
        <v>7390000</v>
      </c>
      <c r="DF179" s="258">
        <f t="shared" si="1232"/>
        <v>0</v>
      </c>
      <c r="DI179" s="344" t="s">
        <v>557</v>
      </c>
      <c r="DJ179" s="345" t="s">
        <v>558</v>
      </c>
      <c r="DK179" s="346" t="s">
        <v>155</v>
      </c>
      <c r="DL179" s="347">
        <v>1</v>
      </c>
      <c r="DM179" s="313">
        <v>765000</v>
      </c>
      <c r="DN179" s="309">
        <f t="shared" ref="DN179" si="1787">+ROUND(DL179*DM179,0)</f>
        <v>765000</v>
      </c>
      <c r="DO179" s="264">
        <f t="shared" si="1233"/>
        <v>1</v>
      </c>
      <c r="DP179" s="264">
        <f t="shared" si="1234"/>
        <v>1</v>
      </c>
      <c r="DQ179" s="264">
        <f t="shared" si="1235"/>
        <v>1</v>
      </c>
      <c r="DR179" s="264">
        <f t="shared" si="1236"/>
        <v>1</v>
      </c>
      <c r="DS179" s="264">
        <f t="shared" ref="DS179" si="1788">IF(DM179&lt;=0,0,1)</f>
        <v>1</v>
      </c>
      <c r="DT179" s="264">
        <f t="shared" ref="DT179" si="1789">IF(DN179&lt;=0,0,1)</f>
        <v>1</v>
      </c>
      <c r="DU179" s="264">
        <f t="shared" ref="DU179" si="1790">PRODUCT(DO179:DT179)</f>
        <v>1</v>
      </c>
      <c r="DV179" s="257">
        <f t="shared" si="1237"/>
        <v>765000</v>
      </c>
      <c r="DW179" s="258">
        <f t="shared" si="1238"/>
        <v>0</v>
      </c>
      <c r="DZ179" s="344" t="s">
        <v>557</v>
      </c>
      <c r="EA179" s="345" t="s">
        <v>558</v>
      </c>
      <c r="EB179" s="346" t="s">
        <v>155</v>
      </c>
      <c r="EC179" s="347">
        <v>1</v>
      </c>
      <c r="ED179" s="308">
        <v>1195000</v>
      </c>
      <c r="EE179" s="309">
        <f t="shared" ref="EE179" si="1791">+ROUND(EC179*ED179,0)</f>
        <v>1195000</v>
      </c>
      <c r="EF179" s="264">
        <f t="shared" si="1239"/>
        <v>1</v>
      </c>
      <c r="EG179" s="264">
        <f t="shared" si="1240"/>
        <v>1</v>
      </c>
      <c r="EH179" s="264">
        <f t="shared" si="1241"/>
        <v>1</v>
      </c>
      <c r="EI179" s="264">
        <f t="shared" si="1242"/>
        <v>1</v>
      </c>
      <c r="EJ179" s="264">
        <f t="shared" ref="EJ179" si="1792">IF(ED179&lt;=0,0,1)</f>
        <v>1</v>
      </c>
      <c r="EK179" s="264">
        <f t="shared" ref="EK179" si="1793">IF(EE179&lt;=0,0,1)</f>
        <v>1</v>
      </c>
      <c r="EL179" s="264">
        <f t="shared" ref="EL179" si="1794">PRODUCT(EF179:EK179)</f>
        <v>1</v>
      </c>
      <c r="EM179" s="257">
        <f t="shared" si="1243"/>
        <v>1195000</v>
      </c>
      <c r="EN179" s="258">
        <f t="shared" si="1244"/>
        <v>0</v>
      </c>
      <c r="EQ179" s="344" t="s">
        <v>557</v>
      </c>
      <c r="ER179" s="345" t="s">
        <v>558</v>
      </c>
      <c r="ES179" s="346" t="s">
        <v>155</v>
      </c>
      <c r="ET179" s="347">
        <v>1</v>
      </c>
      <c r="EU179" s="308">
        <v>590000</v>
      </c>
      <c r="EV179" s="309">
        <f t="shared" ref="EV179" si="1795">+ROUND(ET179*EU179,0)</f>
        <v>590000</v>
      </c>
      <c r="EW179" s="264">
        <f t="shared" si="1245"/>
        <v>1</v>
      </c>
      <c r="EX179" s="264">
        <f t="shared" si="1246"/>
        <v>1</v>
      </c>
      <c r="EY179" s="264">
        <f t="shared" si="1247"/>
        <v>1</v>
      </c>
      <c r="EZ179" s="264">
        <f t="shared" si="1248"/>
        <v>1</v>
      </c>
      <c r="FA179" s="264">
        <f t="shared" ref="FA179" si="1796">IF(EU179&lt;=0,0,1)</f>
        <v>1</v>
      </c>
      <c r="FB179" s="264">
        <f t="shared" ref="FB179" si="1797">IF(EV179&lt;=0,0,1)</f>
        <v>1</v>
      </c>
      <c r="FC179" s="264">
        <f t="shared" ref="FC179" si="1798">PRODUCT(EW179:FB179)</f>
        <v>1</v>
      </c>
      <c r="FD179" s="257">
        <f t="shared" si="1249"/>
        <v>590000</v>
      </c>
      <c r="FE179" s="258">
        <f t="shared" si="1250"/>
        <v>0</v>
      </c>
      <c r="FH179" s="344" t="s">
        <v>557</v>
      </c>
      <c r="FI179" s="345" t="s">
        <v>558</v>
      </c>
      <c r="FJ179" s="346" t="s">
        <v>155</v>
      </c>
      <c r="FK179" s="347">
        <v>1</v>
      </c>
      <c r="FL179" s="308">
        <v>620000</v>
      </c>
      <c r="FM179" s="309">
        <f t="shared" ref="FM179" si="1799">+ROUND(FK179*FL179,0)</f>
        <v>620000</v>
      </c>
      <c r="FN179" s="264">
        <f t="shared" si="1251"/>
        <v>1</v>
      </c>
      <c r="FO179" s="264">
        <f t="shared" si="1252"/>
        <v>1</v>
      </c>
      <c r="FP179" s="264">
        <f t="shared" si="1253"/>
        <v>1</v>
      </c>
      <c r="FQ179" s="264">
        <f t="shared" si="1254"/>
        <v>1</v>
      </c>
      <c r="FR179" s="264">
        <f t="shared" ref="FR179" si="1800">IF(FL179&lt;=0,0,1)</f>
        <v>1</v>
      </c>
      <c r="FS179" s="264">
        <f t="shared" ref="FS179" si="1801">IF(FM179&lt;=0,0,1)</f>
        <v>1</v>
      </c>
      <c r="FT179" s="264">
        <f t="shared" ref="FT179" si="1802">PRODUCT(FN179:FS179)</f>
        <v>1</v>
      </c>
      <c r="FU179" s="257">
        <f t="shared" si="1255"/>
        <v>620000</v>
      </c>
      <c r="FV179" s="258">
        <f t="shared" si="1256"/>
        <v>0</v>
      </c>
      <c r="FY179" s="344" t="s">
        <v>557</v>
      </c>
      <c r="FZ179" s="345" t="s">
        <v>558</v>
      </c>
      <c r="GA179" s="346" t="s">
        <v>155</v>
      </c>
      <c r="GB179" s="347">
        <v>1</v>
      </c>
      <c r="GC179" s="308">
        <v>850000</v>
      </c>
      <c r="GD179" s="309">
        <f t="shared" ref="GD179" si="1803">+ROUND(GB179*GC179,0)</f>
        <v>850000</v>
      </c>
      <c r="GE179" s="264">
        <f t="shared" si="1257"/>
        <v>1</v>
      </c>
      <c r="GF179" s="264">
        <f t="shared" si="1258"/>
        <v>1</v>
      </c>
      <c r="GG179" s="264">
        <f t="shared" si="1259"/>
        <v>1</v>
      </c>
      <c r="GH179" s="264">
        <f t="shared" si="1260"/>
        <v>1</v>
      </c>
      <c r="GI179" s="264">
        <f t="shared" ref="GI179" si="1804">IF(GC179&lt;=0,0,1)</f>
        <v>1</v>
      </c>
      <c r="GJ179" s="264">
        <f t="shared" ref="GJ179" si="1805">IF(GD179&lt;=0,0,1)</f>
        <v>1</v>
      </c>
      <c r="GK179" s="264">
        <f t="shared" ref="GK179" si="1806">PRODUCT(GE179:GJ179)</f>
        <v>1</v>
      </c>
      <c r="GL179" s="257">
        <f t="shared" si="1261"/>
        <v>850000</v>
      </c>
      <c r="GM179" s="258">
        <f t="shared" si="1262"/>
        <v>0</v>
      </c>
      <c r="GP179" s="344" t="s">
        <v>557</v>
      </c>
      <c r="GQ179" s="345" t="s">
        <v>558</v>
      </c>
      <c r="GR179" s="346" t="s">
        <v>155</v>
      </c>
      <c r="GS179" s="347">
        <v>1</v>
      </c>
      <c r="GT179" s="308">
        <v>615000</v>
      </c>
      <c r="GU179" s="309">
        <f t="shared" ref="GU179" si="1807">+ROUND(GS179*GT179,0)</f>
        <v>615000</v>
      </c>
      <c r="GV179" s="264">
        <f t="shared" si="1263"/>
        <v>1</v>
      </c>
      <c r="GW179" s="264">
        <f t="shared" si="1264"/>
        <v>1</v>
      </c>
      <c r="GX179" s="264">
        <f t="shared" si="1265"/>
        <v>1</v>
      </c>
      <c r="GY179" s="264">
        <f t="shared" si="1266"/>
        <v>1</v>
      </c>
      <c r="GZ179" s="264">
        <f t="shared" ref="GZ179" si="1808">IF(GT179&lt;=0,0,1)</f>
        <v>1</v>
      </c>
      <c r="HA179" s="264">
        <f t="shared" ref="HA179" si="1809">IF(GU179&lt;=0,0,1)</f>
        <v>1</v>
      </c>
      <c r="HB179" s="264">
        <f t="shared" ref="HB179" si="1810">PRODUCT(GV179:HA179)</f>
        <v>1</v>
      </c>
      <c r="HC179" s="257">
        <f t="shared" si="1267"/>
        <v>615000</v>
      </c>
      <c r="HD179" s="258">
        <f t="shared" si="1268"/>
        <v>0</v>
      </c>
      <c r="HG179" s="344" t="s">
        <v>557</v>
      </c>
      <c r="HH179" s="345" t="s">
        <v>558</v>
      </c>
      <c r="HI179" s="346" t="s">
        <v>155</v>
      </c>
      <c r="HJ179" s="347">
        <v>1</v>
      </c>
      <c r="HK179" s="308">
        <v>477200</v>
      </c>
      <c r="HL179" s="309">
        <f t="shared" ref="HL179" si="1811">+ROUND(HJ179*HK179,0)</f>
        <v>477200</v>
      </c>
      <c r="HM179" s="264">
        <f t="shared" si="1269"/>
        <v>1</v>
      </c>
      <c r="HN179" s="264">
        <f t="shared" si="1270"/>
        <v>1</v>
      </c>
      <c r="HO179" s="264">
        <f t="shared" si="1271"/>
        <v>1</v>
      </c>
      <c r="HP179" s="264">
        <f t="shared" si="1272"/>
        <v>1</v>
      </c>
      <c r="HQ179" s="264">
        <f t="shared" ref="HQ179" si="1812">IF(HK179&lt;=0,0,1)</f>
        <v>1</v>
      </c>
      <c r="HR179" s="264">
        <f t="shared" ref="HR179" si="1813">IF(HL179&lt;=0,0,1)</f>
        <v>1</v>
      </c>
      <c r="HS179" s="264">
        <f t="shared" ref="HS179" si="1814">PRODUCT(HM179:HR179)</f>
        <v>1</v>
      </c>
      <c r="HT179" s="257">
        <f t="shared" si="1273"/>
        <v>477200</v>
      </c>
      <c r="HU179" s="258">
        <f t="shared" si="1274"/>
        <v>0</v>
      </c>
    </row>
    <row r="180" spans="3:229" ht="16.5" outlineLevel="1" thickTop="1" thickBot="1">
      <c r="C180" s="378" t="s">
        <v>559</v>
      </c>
      <c r="D180" s="379" t="s">
        <v>560</v>
      </c>
      <c r="E180" s="349"/>
      <c r="F180" s="350"/>
      <c r="G180" s="351"/>
      <c r="H180" s="352"/>
      <c r="K180" s="378" t="s">
        <v>559</v>
      </c>
      <c r="L180" s="379" t="s">
        <v>560</v>
      </c>
      <c r="M180" s="349"/>
      <c r="N180" s="350"/>
      <c r="O180" s="350"/>
      <c r="P180" s="353"/>
      <c r="Q180" s="180">
        <f t="shared" si="1195"/>
        <v>1</v>
      </c>
      <c r="R180" s="180">
        <f t="shared" si="1196"/>
        <v>1</v>
      </c>
      <c r="S180" s="180">
        <f t="shared" si="1197"/>
        <v>1</v>
      </c>
      <c r="T180" s="180">
        <f t="shared" si="1197"/>
        <v>1</v>
      </c>
      <c r="U180" s="180">
        <f t="shared" ref="U180:V180" si="1815">IF(EXACT(G180,O180),1,0)</f>
        <v>1</v>
      </c>
      <c r="V180" s="180">
        <f t="shared" si="1815"/>
        <v>1</v>
      </c>
      <c r="W180" s="264">
        <f t="shared" si="1199"/>
        <v>1</v>
      </c>
      <c r="X180" s="257">
        <f t="shared" si="1200"/>
        <v>0</v>
      </c>
      <c r="Y180" s="258">
        <f t="shared" si="1201"/>
        <v>0</v>
      </c>
      <c r="AB180" s="378" t="s">
        <v>559</v>
      </c>
      <c r="AC180" s="379" t="s">
        <v>560</v>
      </c>
      <c r="AD180" s="349"/>
      <c r="AE180" s="350"/>
      <c r="AF180" s="351"/>
      <c r="AG180" s="352"/>
      <c r="AH180" s="264">
        <f t="shared" si="1202"/>
        <v>1</v>
      </c>
      <c r="AI180" s="264">
        <f t="shared" si="1203"/>
        <v>1</v>
      </c>
      <c r="AJ180" s="264">
        <f t="shared" si="1204"/>
        <v>1</v>
      </c>
      <c r="AK180" s="264">
        <f t="shared" si="1205"/>
        <v>1</v>
      </c>
      <c r="AL180" s="180">
        <f t="shared" ref="AL180" si="1816">IF(EXACT(X180,AF180),1,0)</f>
        <v>0</v>
      </c>
      <c r="AM180" s="180">
        <f t="shared" ref="AM180" si="1817">IF(EXACT(Y180,AG180),1,0)</f>
        <v>0</v>
      </c>
      <c r="AN180" s="264">
        <f>PRODUCT(AH180:AK180)</f>
        <v>1</v>
      </c>
      <c r="AO180" s="257">
        <f t="shared" si="1206"/>
        <v>0</v>
      </c>
      <c r="AP180" s="258">
        <f t="shared" si="1207"/>
        <v>0</v>
      </c>
      <c r="AS180" s="378" t="s">
        <v>559</v>
      </c>
      <c r="AT180" s="379" t="s">
        <v>560</v>
      </c>
      <c r="AU180" s="349"/>
      <c r="AV180" s="350"/>
      <c r="AW180" s="351"/>
      <c r="AX180" s="352"/>
      <c r="AY180" s="264">
        <f t="shared" si="1208"/>
        <v>1</v>
      </c>
      <c r="AZ180" s="264">
        <f t="shared" si="1209"/>
        <v>1</v>
      </c>
      <c r="BA180" s="264">
        <f t="shared" si="1210"/>
        <v>1</v>
      </c>
      <c r="BB180" s="264">
        <f t="shared" si="1211"/>
        <v>1</v>
      </c>
      <c r="BC180" s="180">
        <f t="shared" ref="BC180" si="1818">IF(EXACT(AO180,AW180),1,0)</f>
        <v>0</v>
      </c>
      <c r="BD180" s="180">
        <f t="shared" ref="BD180" si="1819">IF(EXACT(AP180,AX180),1,0)</f>
        <v>0</v>
      </c>
      <c r="BE180" s="264">
        <f>PRODUCT(AY180:BB180)</f>
        <v>1</v>
      </c>
      <c r="BF180" s="257">
        <f t="shared" si="1213"/>
        <v>0</v>
      </c>
      <c r="BG180" s="258">
        <f t="shared" si="1214"/>
        <v>0</v>
      </c>
      <c r="BJ180" s="378" t="s">
        <v>559</v>
      </c>
      <c r="BK180" s="379" t="s">
        <v>560</v>
      </c>
      <c r="BL180" s="349"/>
      <c r="BM180" s="350"/>
      <c r="BN180" s="351"/>
      <c r="BO180" s="352"/>
      <c r="BP180" s="264">
        <f t="shared" si="1215"/>
        <v>1</v>
      </c>
      <c r="BQ180" s="264">
        <f t="shared" si="1216"/>
        <v>1</v>
      </c>
      <c r="BR180" s="264">
        <f t="shared" si="1217"/>
        <v>1</v>
      </c>
      <c r="BS180" s="264">
        <f t="shared" si="1218"/>
        <v>1</v>
      </c>
      <c r="BT180" s="180">
        <f t="shared" ref="BT180" si="1820">IF(EXACT(BF180,BN180),1,0)</f>
        <v>0</v>
      </c>
      <c r="BU180" s="180">
        <f t="shared" ref="BU180" si="1821">IF(EXACT(BG180,BO180),1,0)</f>
        <v>0</v>
      </c>
      <c r="BV180" s="264">
        <f>PRODUCT(BP180:BS180)</f>
        <v>1</v>
      </c>
      <c r="BW180" s="257">
        <f t="shared" si="1219"/>
        <v>0</v>
      </c>
      <c r="BX180" s="258">
        <f t="shared" si="1220"/>
        <v>0</v>
      </c>
      <c r="CA180" s="378" t="s">
        <v>559</v>
      </c>
      <c r="CB180" s="380" t="s">
        <v>560</v>
      </c>
      <c r="CC180" s="349"/>
      <c r="CD180" s="350"/>
      <c r="CE180" s="351"/>
      <c r="CF180" s="352"/>
      <c r="CG180" s="264">
        <f t="shared" si="1221"/>
        <v>1</v>
      </c>
      <c r="CH180" s="264">
        <f t="shared" si="1222"/>
        <v>1</v>
      </c>
      <c r="CI180" s="264">
        <f t="shared" si="1223"/>
        <v>1</v>
      </c>
      <c r="CJ180" s="264">
        <f t="shared" si="1224"/>
        <v>1</v>
      </c>
      <c r="CK180" s="180">
        <f t="shared" ref="CK180" si="1822">IF(EXACT(BW180,CE180),1,0)</f>
        <v>0</v>
      </c>
      <c r="CL180" s="180">
        <f t="shared" ref="CL180" si="1823">IF(EXACT(BX180,CF180),1,0)</f>
        <v>0</v>
      </c>
      <c r="CM180" s="264">
        <f>PRODUCT(CG180:CJ180)</f>
        <v>1</v>
      </c>
      <c r="CN180" s="257">
        <f t="shared" si="1225"/>
        <v>0</v>
      </c>
      <c r="CO180" s="258">
        <f t="shared" si="1226"/>
        <v>0</v>
      </c>
      <c r="CR180" s="378" t="s">
        <v>559</v>
      </c>
      <c r="CS180" s="379" t="s">
        <v>560</v>
      </c>
      <c r="CT180" s="349"/>
      <c r="CU180" s="350"/>
      <c r="CV180" s="351"/>
      <c r="CW180" s="352"/>
      <c r="CX180" s="264">
        <f t="shared" si="1227"/>
        <v>1</v>
      </c>
      <c r="CY180" s="264">
        <f t="shared" si="1228"/>
        <v>1</v>
      </c>
      <c r="CZ180" s="264">
        <f t="shared" si="1229"/>
        <v>1</v>
      </c>
      <c r="DA180" s="264">
        <f t="shared" si="1230"/>
        <v>1</v>
      </c>
      <c r="DB180" s="180">
        <f t="shared" ref="DB180" si="1824">IF(EXACT(CN180,CV180),1,0)</f>
        <v>0</v>
      </c>
      <c r="DC180" s="180">
        <f t="shared" ref="DC180" si="1825">IF(EXACT(CO180,CW180),1,0)</f>
        <v>0</v>
      </c>
      <c r="DD180" s="264">
        <f>PRODUCT(CX180:DA180)</f>
        <v>1</v>
      </c>
      <c r="DE180" s="257">
        <f t="shared" si="1231"/>
        <v>0</v>
      </c>
      <c r="DF180" s="258">
        <f t="shared" si="1232"/>
        <v>0</v>
      </c>
      <c r="DI180" s="378" t="s">
        <v>559</v>
      </c>
      <c r="DJ180" s="379" t="s">
        <v>560</v>
      </c>
      <c r="DK180" s="349"/>
      <c r="DL180" s="350"/>
      <c r="DM180" s="356"/>
      <c r="DN180" s="352"/>
      <c r="DO180" s="264">
        <f t="shared" si="1233"/>
        <v>1</v>
      </c>
      <c r="DP180" s="264">
        <f t="shared" si="1234"/>
        <v>1</v>
      </c>
      <c r="DQ180" s="264">
        <f t="shared" si="1235"/>
        <v>1</v>
      </c>
      <c r="DR180" s="264">
        <f t="shared" si="1236"/>
        <v>1</v>
      </c>
      <c r="DS180" s="180">
        <f t="shared" ref="DS180" si="1826">IF(EXACT(DE180,DM180),1,0)</f>
        <v>0</v>
      </c>
      <c r="DT180" s="180">
        <f t="shared" ref="DT180" si="1827">IF(EXACT(DF180,DN180),1,0)</f>
        <v>0</v>
      </c>
      <c r="DU180" s="264">
        <f>PRODUCT(DO180:DR180)</f>
        <v>1</v>
      </c>
      <c r="DV180" s="257">
        <f t="shared" si="1237"/>
        <v>0</v>
      </c>
      <c r="DW180" s="258">
        <f t="shared" si="1238"/>
        <v>0</v>
      </c>
      <c r="DZ180" s="378" t="s">
        <v>559</v>
      </c>
      <c r="EA180" s="379" t="s">
        <v>560</v>
      </c>
      <c r="EB180" s="349"/>
      <c r="EC180" s="350"/>
      <c r="ED180" s="351"/>
      <c r="EE180" s="352"/>
      <c r="EF180" s="264">
        <f t="shared" si="1239"/>
        <v>1</v>
      </c>
      <c r="EG180" s="264">
        <f t="shared" si="1240"/>
        <v>1</v>
      </c>
      <c r="EH180" s="264">
        <f t="shared" si="1241"/>
        <v>1</v>
      </c>
      <c r="EI180" s="264">
        <f t="shared" si="1242"/>
        <v>1</v>
      </c>
      <c r="EJ180" s="180">
        <f t="shared" ref="EJ180" si="1828">IF(EXACT(DV180,ED180),1,0)</f>
        <v>0</v>
      </c>
      <c r="EK180" s="180">
        <f t="shared" ref="EK180" si="1829">IF(EXACT(DW180,EE180),1,0)</f>
        <v>0</v>
      </c>
      <c r="EL180" s="264">
        <f>PRODUCT(EF180:EI180)</f>
        <v>1</v>
      </c>
      <c r="EM180" s="257">
        <f t="shared" si="1243"/>
        <v>0</v>
      </c>
      <c r="EN180" s="258">
        <f t="shared" si="1244"/>
        <v>0</v>
      </c>
      <c r="EQ180" s="378" t="s">
        <v>559</v>
      </c>
      <c r="ER180" s="379" t="s">
        <v>560</v>
      </c>
      <c r="ES180" s="349"/>
      <c r="ET180" s="350"/>
      <c r="EU180" s="351"/>
      <c r="EV180" s="352"/>
      <c r="EW180" s="264">
        <f t="shared" si="1245"/>
        <v>1</v>
      </c>
      <c r="EX180" s="264">
        <f t="shared" si="1246"/>
        <v>1</v>
      </c>
      <c r="EY180" s="264">
        <f t="shared" si="1247"/>
        <v>1</v>
      </c>
      <c r="EZ180" s="264">
        <f t="shared" si="1248"/>
        <v>1</v>
      </c>
      <c r="FA180" s="180">
        <f t="shared" ref="FA180" si="1830">IF(EXACT(EM180,EU180),1,0)</f>
        <v>0</v>
      </c>
      <c r="FB180" s="180">
        <f t="shared" ref="FB180" si="1831">IF(EXACT(EN180,EV180),1,0)</f>
        <v>0</v>
      </c>
      <c r="FC180" s="264">
        <f>PRODUCT(EW180:EZ180)</f>
        <v>1</v>
      </c>
      <c r="FD180" s="257">
        <f t="shared" si="1249"/>
        <v>0</v>
      </c>
      <c r="FE180" s="258">
        <f t="shared" si="1250"/>
        <v>0</v>
      </c>
      <c r="FH180" s="378" t="s">
        <v>559</v>
      </c>
      <c r="FI180" s="379" t="s">
        <v>560</v>
      </c>
      <c r="FJ180" s="349"/>
      <c r="FK180" s="350"/>
      <c r="FL180" s="351"/>
      <c r="FM180" s="352"/>
      <c r="FN180" s="264">
        <f t="shared" si="1251"/>
        <v>1</v>
      </c>
      <c r="FO180" s="264">
        <f t="shared" si="1252"/>
        <v>1</v>
      </c>
      <c r="FP180" s="264">
        <f t="shared" si="1253"/>
        <v>1</v>
      </c>
      <c r="FQ180" s="264">
        <f t="shared" si="1254"/>
        <v>1</v>
      </c>
      <c r="FR180" s="180">
        <f t="shared" ref="FR180" si="1832">IF(EXACT(FD180,FL180),1,0)</f>
        <v>0</v>
      </c>
      <c r="FS180" s="180">
        <f t="shared" ref="FS180" si="1833">IF(EXACT(FE180,FM180),1,0)</f>
        <v>0</v>
      </c>
      <c r="FT180" s="264">
        <f>PRODUCT(FN180:FQ180)</f>
        <v>1</v>
      </c>
      <c r="FU180" s="257">
        <f t="shared" si="1255"/>
        <v>0</v>
      </c>
      <c r="FV180" s="258">
        <f t="shared" si="1256"/>
        <v>0</v>
      </c>
      <c r="FY180" s="378" t="s">
        <v>559</v>
      </c>
      <c r="FZ180" s="379" t="s">
        <v>560</v>
      </c>
      <c r="GA180" s="349"/>
      <c r="GB180" s="350"/>
      <c r="GC180" s="351"/>
      <c r="GD180" s="352"/>
      <c r="GE180" s="264">
        <f t="shared" si="1257"/>
        <v>1</v>
      </c>
      <c r="GF180" s="264">
        <f t="shared" si="1258"/>
        <v>1</v>
      </c>
      <c r="GG180" s="264">
        <f t="shared" si="1259"/>
        <v>1</v>
      </c>
      <c r="GH180" s="264">
        <f t="shared" si="1260"/>
        <v>1</v>
      </c>
      <c r="GI180" s="180">
        <f t="shared" ref="GI180" si="1834">IF(EXACT(FU180,GC180),1,0)</f>
        <v>0</v>
      </c>
      <c r="GJ180" s="180">
        <f t="shared" ref="GJ180" si="1835">IF(EXACT(FV180,GD180),1,0)</f>
        <v>0</v>
      </c>
      <c r="GK180" s="264">
        <f>PRODUCT(GE180:GH180)</f>
        <v>1</v>
      </c>
      <c r="GL180" s="257">
        <f t="shared" si="1261"/>
        <v>0</v>
      </c>
      <c r="GM180" s="258">
        <f t="shared" si="1262"/>
        <v>0</v>
      </c>
      <c r="GP180" s="378" t="s">
        <v>559</v>
      </c>
      <c r="GQ180" s="379" t="s">
        <v>560</v>
      </c>
      <c r="GR180" s="349"/>
      <c r="GS180" s="350"/>
      <c r="GT180" s="351"/>
      <c r="GU180" s="352"/>
      <c r="GV180" s="264">
        <f t="shared" si="1263"/>
        <v>1</v>
      </c>
      <c r="GW180" s="264">
        <f t="shared" si="1264"/>
        <v>1</v>
      </c>
      <c r="GX180" s="264">
        <f t="shared" si="1265"/>
        <v>1</v>
      </c>
      <c r="GY180" s="264">
        <f t="shared" si="1266"/>
        <v>1</v>
      </c>
      <c r="GZ180" s="180">
        <f t="shared" ref="GZ180" si="1836">IF(EXACT(GL180,GT180),1,0)</f>
        <v>0</v>
      </c>
      <c r="HA180" s="180">
        <f t="shared" ref="HA180" si="1837">IF(EXACT(GM180,GU180),1,0)</f>
        <v>0</v>
      </c>
      <c r="HB180" s="264">
        <f>PRODUCT(GV180:GY180)</f>
        <v>1</v>
      </c>
      <c r="HC180" s="257">
        <f t="shared" si="1267"/>
        <v>0</v>
      </c>
      <c r="HD180" s="258">
        <f t="shared" si="1268"/>
        <v>0</v>
      </c>
      <c r="HG180" s="378" t="s">
        <v>559</v>
      </c>
      <c r="HH180" s="379" t="s">
        <v>560</v>
      </c>
      <c r="HI180" s="349"/>
      <c r="HJ180" s="350"/>
      <c r="HK180" s="351"/>
      <c r="HL180" s="352"/>
      <c r="HM180" s="264">
        <f t="shared" si="1269"/>
        <v>1</v>
      </c>
      <c r="HN180" s="264">
        <f t="shared" si="1270"/>
        <v>1</v>
      </c>
      <c r="HO180" s="264">
        <f t="shared" si="1271"/>
        <v>1</v>
      </c>
      <c r="HP180" s="264">
        <f t="shared" si="1272"/>
        <v>1</v>
      </c>
      <c r="HQ180" s="180">
        <f t="shared" ref="HQ180" si="1838">IF(EXACT(HC180,HK180),1,0)</f>
        <v>0</v>
      </c>
      <c r="HR180" s="180">
        <f t="shared" ref="HR180" si="1839">IF(EXACT(HD180,HL180),1,0)</f>
        <v>0</v>
      </c>
      <c r="HS180" s="264">
        <f>PRODUCT(HM180:HP180)</f>
        <v>1</v>
      </c>
      <c r="HT180" s="257">
        <f t="shared" si="1273"/>
        <v>0</v>
      </c>
      <c r="HU180" s="258">
        <f t="shared" si="1274"/>
        <v>0</v>
      </c>
    </row>
    <row r="181" spans="3:229" ht="30" customHeight="1" outlineLevel="2" thickTop="1">
      <c r="C181" s="381" t="s">
        <v>561</v>
      </c>
      <c r="D181" s="345" t="s">
        <v>562</v>
      </c>
      <c r="E181" s="382" t="s">
        <v>155</v>
      </c>
      <c r="F181" s="383">
        <v>1</v>
      </c>
      <c r="G181" s="308">
        <v>0</v>
      </c>
      <c r="H181" s="309">
        <f t="shared" ref="H181:H182" si="1840">+ROUND(F181*G181,0)</f>
        <v>0</v>
      </c>
      <c r="K181" s="381" t="s">
        <v>561</v>
      </c>
      <c r="L181" s="345" t="s">
        <v>562</v>
      </c>
      <c r="M181" s="382" t="s">
        <v>155</v>
      </c>
      <c r="N181" s="383">
        <v>1</v>
      </c>
      <c r="O181" s="308">
        <v>128650</v>
      </c>
      <c r="P181" s="310">
        <f t="shared" ref="P181:P182" si="1841">+ROUND(N181*O181,0)</f>
        <v>128650</v>
      </c>
      <c r="Q181" s="180">
        <f t="shared" si="1195"/>
        <v>1</v>
      </c>
      <c r="R181" s="180">
        <f t="shared" si="1196"/>
        <v>1</v>
      </c>
      <c r="S181" s="180">
        <f t="shared" si="1197"/>
        <v>1</v>
      </c>
      <c r="T181" s="180">
        <f t="shared" si="1197"/>
        <v>1</v>
      </c>
      <c r="U181" s="264">
        <f t="shared" si="1198"/>
        <v>1</v>
      </c>
      <c r="V181" s="264">
        <f t="shared" si="1275"/>
        <v>1</v>
      </c>
      <c r="W181" s="264">
        <f t="shared" si="1199"/>
        <v>1</v>
      </c>
      <c r="X181" s="257">
        <f t="shared" si="1200"/>
        <v>128650</v>
      </c>
      <c r="Y181" s="258">
        <f t="shared" si="1201"/>
        <v>0</v>
      </c>
      <c r="AB181" s="381" t="s">
        <v>561</v>
      </c>
      <c r="AC181" s="345" t="s">
        <v>562</v>
      </c>
      <c r="AD181" s="382" t="s">
        <v>155</v>
      </c>
      <c r="AE181" s="383">
        <v>1</v>
      </c>
      <c r="AF181" s="308">
        <v>115000</v>
      </c>
      <c r="AG181" s="309">
        <f t="shared" ref="AG181:AG182" si="1842">+ROUND(AE181*AF181,0)</f>
        <v>115000</v>
      </c>
      <c r="AH181" s="264">
        <f t="shared" si="1202"/>
        <v>1</v>
      </c>
      <c r="AI181" s="264">
        <f t="shared" si="1203"/>
        <v>1</v>
      </c>
      <c r="AJ181" s="264">
        <f t="shared" si="1204"/>
        <v>1</v>
      </c>
      <c r="AK181" s="264">
        <f t="shared" si="1205"/>
        <v>1</v>
      </c>
      <c r="AL181" s="264">
        <f t="shared" ref="AL181:AL182" si="1843">IF(AF181&lt;=0,0,1)</f>
        <v>1</v>
      </c>
      <c r="AM181" s="264">
        <f t="shared" ref="AM181:AM182" si="1844">IF(AG181&lt;=0,0,1)</f>
        <v>1</v>
      </c>
      <c r="AN181" s="264">
        <f t="shared" si="1303"/>
        <v>1</v>
      </c>
      <c r="AO181" s="257">
        <f t="shared" si="1206"/>
        <v>115000</v>
      </c>
      <c r="AP181" s="258">
        <f t="shared" si="1207"/>
        <v>0</v>
      </c>
      <c r="AS181" s="381" t="s">
        <v>561</v>
      </c>
      <c r="AT181" s="345" t="s">
        <v>562</v>
      </c>
      <c r="AU181" s="382" t="s">
        <v>155</v>
      </c>
      <c r="AV181" s="383">
        <v>1</v>
      </c>
      <c r="AW181" s="308">
        <v>250000</v>
      </c>
      <c r="AX181" s="309">
        <f t="shared" ref="AX181:AX182" si="1845">+ROUND(AV181*AW181,0)</f>
        <v>250000</v>
      </c>
      <c r="AY181" s="264">
        <f t="shared" si="1208"/>
        <v>1</v>
      </c>
      <c r="AZ181" s="264">
        <f t="shared" si="1209"/>
        <v>1</v>
      </c>
      <c r="BA181" s="264">
        <f t="shared" si="1210"/>
        <v>1</v>
      </c>
      <c r="BB181" s="264">
        <f t="shared" si="1211"/>
        <v>1</v>
      </c>
      <c r="BC181" s="264">
        <f t="shared" ref="BC181:BC182" si="1846">IF(AW181&lt;=0,0,1)</f>
        <v>1</v>
      </c>
      <c r="BD181" s="264">
        <f t="shared" ref="BD181:BD182" si="1847">IF(AX181&lt;=0,0,1)</f>
        <v>1</v>
      </c>
      <c r="BE181" s="264">
        <f t="shared" si="1212"/>
        <v>1</v>
      </c>
      <c r="BF181" s="257">
        <f t="shared" si="1213"/>
        <v>250000</v>
      </c>
      <c r="BG181" s="258">
        <f t="shared" si="1214"/>
        <v>0</v>
      </c>
      <c r="BJ181" s="381" t="s">
        <v>561</v>
      </c>
      <c r="BK181" s="345" t="s">
        <v>562</v>
      </c>
      <c r="BL181" s="382" t="s">
        <v>155</v>
      </c>
      <c r="BM181" s="383">
        <v>1</v>
      </c>
      <c r="BN181" s="308">
        <v>127094</v>
      </c>
      <c r="BO181" s="309">
        <f>+ROUND(BM181*BN181,0)</f>
        <v>127094</v>
      </c>
      <c r="BP181" s="264">
        <f t="shared" si="1215"/>
        <v>1</v>
      </c>
      <c r="BQ181" s="264">
        <f t="shared" si="1216"/>
        <v>1</v>
      </c>
      <c r="BR181" s="264">
        <f t="shared" si="1217"/>
        <v>1</v>
      </c>
      <c r="BS181" s="264">
        <f t="shared" si="1218"/>
        <v>1</v>
      </c>
      <c r="BT181" s="264">
        <f t="shared" ref="BT181:BT182" si="1848">IF(BN181&lt;=0,0,1)</f>
        <v>1</v>
      </c>
      <c r="BU181" s="264">
        <f t="shared" ref="BU181:BU182" si="1849">IF(BO181&lt;=0,0,1)</f>
        <v>1</v>
      </c>
      <c r="BV181" s="264">
        <f t="shared" ref="BV181:BV182" si="1850">PRODUCT(BP181:BU181)</f>
        <v>1</v>
      </c>
      <c r="BW181" s="257">
        <f t="shared" si="1219"/>
        <v>127094</v>
      </c>
      <c r="BX181" s="258">
        <f t="shared" si="1220"/>
        <v>0</v>
      </c>
      <c r="CA181" s="381" t="s">
        <v>561</v>
      </c>
      <c r="CB181" s="345" t="s">
        <v>562</v>
      </c>
      <c r="CC181" s="382" t="s">
        <v>155</v>
      </c>
      <c r="CD181" s="383">
        <v>1</v>
      </c>
      <c r="CE181" s="308">
        <v>252800</v>
      </c>
      <c r="CF181" s="309">
        <f t="shared" ref="CF181:CF182" si="1851">+ROUND(CD181*CE181,0)</f>
        <v>252800</v>
      </c>
      <c r="CG181" s="264">
        <f t="shared" si="1221"/>
        <v>1</v>
      </c>
      <c r="CH181" s="264">
        <f t="shared" si="1222"/>
        <v>1</v>
      </c>
      <c r="CI181" s="264">
        <f t="shared" si="1223"/>
        <v>1</v>
      </c>
      <c r="CJ181" s="264">
        <f t="shared" si="1224"/>
        <v>1</v>
      </c>
      <c r="CK181" s="264">
        <f t="shared" ref="CK181:CK182" si="1852">IF(CE181&lt;=0,0,1)</f>
        <v>1</v>
      </c>
      <c r="CL181" s="264">
        <f t="shared" ref="CL181:CL182" si="1853">IF(CF181&lt;=0,0,1)</f>
        <v>1</v>
      </c>
      <c r="CM181" s="264">
        <f t="shared" ref="CM181:CM182" si="1854">PRODUCT(CG181:CL181)</f>
        <v>1</v>
      </c>
      <c r="CN181" s="257">
        <f t="shared" si="1225"/>
        <v>252800</v>
      </c>
      <c r="CO181" s="258">
        <f t="shared" si="1226"/>
        <v>0</v>
      </c>
      <c r="CR181" s="381" t="s">
        <v>561</v>
      </c>
      <c r="CS181" s="345" t="s">
        <v>562</v>
      </c>
      <c r="CT181" s="382" t="s">
        <v>155</v>
      </c>
      <c r="CU181" s="383">
        <v>1</v>
      </c>
      <c r="CV181" s="308">
        <v>135000</v>
      </c>
      <c r="CW181" s="309">
        <f t="shared" ref="CW181:CW182" si="1855">+ROUND(CU181*CV181,0)</f>
        <v>135000</v>
      </c>
      <c r="CX181" s="264">
        <f t="shared" si="1227"/>
        <v>1</v>
      </c>
      <c r="CY181" s="264">
        <f t="shared" si="1228"/>
        <v>1</v>
      </c>
      <c r="CZ181" s="264">
        <f t="shared" si="1229"/>
        <v>1</v>
      </c>
      <c r="DA181" s="264">
        <f t="shared" si="1230"/>
        <v>1</v>
      </c>
      <c r="DB181" s="264">
        <f t="shared" ref="DB181:DB182" si="1856">IF(CV181&lt;=0,0,1)</f>
        <v>1</v>
      </c>
      <c r="DC181" s="264">
        <f t="shared" ref="DC181:DC182" si="1857">IF(CW181&lt;=0,0,1)</f>
        <v>1</v>
      </c>
      <c r="DD181" s="264">
        <f t="shared" ref="DD181:DD182" si="1858">PRODUCT(CX181:DC181)</f>
        <v>1</v>
      </c>
      <c r="DE181" s="257">
        <f t="shared" si="1231"/>
        <v>135000</v>
      </c>
      <c r="DF181" s="258">
        <f t="shared" si="1232"/>
        <v>0</v>
      </c>
      <c r="DI181" s="381" t="s">
        <v>561</v>
      </c>
      <c r="DJ181" s="345" t="s">
        <v>562</v>
      </c>
      <c r="DK181" s="382" t="s">
        <v>155</v>
      </c>
      <c r="DL181" s="383">
        <v>1</v>
      </c>
      <c r="DM181" s="313">
        <v>132000</v>
      </c>
      <c r="DN181" s="309">
        <f t="shared" ref="DN181:DN182" si="1859">+ROUND(DL181*DM181,0)</f>
        <v>132000</v>
      </c>
      <c r="DO181" s="264">
        <f t="shared" si="1233"/>
        <v>1</v>
      </c>
      <c r="DP181" s="264">
        <f t="shared" si="1234"/>
        <v>1</v>
      </c>
      <c r="DQ181" s="264">
        <f t="shared" si="1235"/>
        <v>1</v>
      </c>
      <c r="DR181" s="264">
        <f t="shared" si="1236"/>
        <v>1</v>
      </c>
      <c r="DS181" s="264">
        <f t="shared" ref="DS181:DS182" si="1860">IF(DM181&lt;=0,0,1)</f>
        <v>1</v>
      </c>
      <c r="DT181" s="264">
        <f t="shared" ref="DT181:DT182" si="1861">IF(DN181&lt;=0,0,1)</f>
        <v>1</v>
      </c>
      <c r="DU181" s="264">
        <f t="shared" ref="DU181:DU182" si="1862">PRODUCT(DO181:DT181)</f>
        <v>1</v>
      </c>
      <c r="DV181" s="257">
        <f t="shared" si="1237"/>
        <v>132000</v>
      </c>
      <c r="DW181" s="258">
        <f t="shared" si="1238"/>
        <v>0</v>
      </c>
      <c r="DZ181" s="381" t="s">
        <v>561</v>
      </c>
      <c r="EA181" s="345" t="s">
        <v>562</v>
      </c>
      <c r="EB181" s="382" t="s">
        <v>155</v>
      </c>
      <c r="EC181" s="383">
        <v>1</v>
      </c>
      <c r="ED181" s="308">
        <v>70000</v>
      </c>
      <c r="EE181" s="309">
        <f t="shared" ref="EE181:EE182" si="1863">+ROUND(EC181*ED181,0)</f>
        <v>70000</v>
      </c>
      <c r="EF181" s="264">
        <f t="shared" si="1239"/>
        <v>1</v>
      </c>
      <c r="EG181" s="264">
        <f t="shared" si="1240"/>
        <v>1</v>
      </c>
      <c r="EH181" s="264">
        <f t="shared" si="1241"/>
        <v>1</v>
      </c>
      <c r="EI181" s="264">
        <f t="shared" si="1242"/>
        <v>1</v>
      </c>
      <c r="EJ181" s="264">
        <f t="shared" ref="EJ181:EJ182" si="1864">IF(ED181&lt;=0,0,1)</f>
        <v>1</v>
      </c>
      <c r="EK181" s="264">
        <f t="shared" ref="EK181:EK182" si="1865">IF(EE181&lt;=0,0,1)</f>
        <v>1</v>
      </c>
      <c r="EL181" s="264">
        <f t="shared" ref="EL181:EL182" si="1866">PRODUCT(EF181:EK181)</f>
        <v>1</v>
      </c>
      <c r="EM181" s="257">
        <f t="shared" si="1243"/>
        <v>70000</v>
      </c>
      <c r="EN181" s="258">
        <f t="shared" si="1244"/>
        <v>0</v>
      </c>
      <c r="EQ181" s="381" t="s">
        <v>561</v>
      </c>
      <c r="ER181" s="345" t="s">
        <v>562</v>
      </c>
      <c r="ES181" s="382" t="s">
        <v>155</v>
      </c>
      <c r="ET181" s="383">
        <v>1</v>
      </c>
      <c r="EU181" s="308">
        <v>102000</v>
      </c>
      <c r="EV181" s="309">
        <f t="shared" ref="EV181:EV182" si="1867">+ROUND(ET181*EU181,0)</f>
        <v>102000</v>
      </c>
      <c r="EW181" s="264">
        <f t="shared" si="1245"/>
        <v>1</v>
      </c>
      <c r="EX181" s="264">
        <f t="shared" si="1246"/>
        <v>1</v>
      </c>
      <c r="EY181" s="264">
        <f t="shared" si="1247"/>
        <v>1</v>
      </c>
      <c r="EZ181" s="264">
        <f t="shared" si="1248"/>
        <v>1</v>
      </c>
      <c r="FA181" s="264">
        <f t="shared" ref="FA181:FA182" si="1868">IF(EU181&lt;=0,0,1)</f>
        <v>1</v>
      </c>
      <c r="FB181" s="264">
        <f t="shared" ref="FB181:FB182" si="1869">IF(EV181&lt;=0,0,1)</f>
        <v>1</v>
      </c>
      <c r="FC181" s="264">
        <f t="shared" ref="FC181:FC182" si="1870">PRODUCT(EW181:FB181)</f>
        <v>1</v>
      </c>
      <c r="FD181" s="257">
        <f t="shared" si="1249"/>
        <v>102000</v>
      </c>
      <c r="FE181" s="258">
        <f t="shared" si="1250"/>
        <v>0</v>
      </c>
      <c r="FH181" s="381" t="s">
        <v>561</v>
      </c>
      <c r="FI181" s="345" t="s">
        <v>562</v>
      </c>
      <c r="FJ181" s="382" t="s">
        <v>155</v>
      </c>
      <c r="FK181" s="383">
        <v>1</v>
      </c>
      <c r="FL181" s="308">
        <v>110000</v>
      </c>
      <c r="FM181" s="309">
        <f t="shared" ref="FM181:FM182" si="1871">+ROUND(FK181*FL181,0)</f>
        <v>110000</v>
      </c>
      <c r="FN181" s="264">
        <f t="shared" si="1251"/>
        <v>1</v>
      </c>
      <c r="FO181" s="264">
        <f t="shared" si="1252"/>
        <v>1</v>
      </c>
      <c r="FP181" s="264">
        <f t="shared" si="1253"/>
        <v>1</v>
      </c>
      <c r="FQ181" s="264">
        <f t="shared" si="1254"/>
        <v>1</v>
      </c>
      <c r="FR181" s="264">
        <f t="shared" ref="FR181:FR182" si="1872">IF(FL181&lt;=0,0,1)</f>
        <v>1</v>
      </c>
      <c r="FS181" s="264">
        <f t="shared" ref="FS181:FS182" si="1873">IF(FM181&lt;=0,0,1)</f>
        <v>1</v>
      </c>
      <c r="FT181" s="264">
        <f t="shared" ref="FT181:FT182" si="1874">PRODUCT(FN181:FS181)</f>
        <v>1</v>
      </c>
      <c r="FU181" s="257">
        <f t="shared" si="1255"/>
        <v>110000</v>
      </c>
      <c r="FV181" s="258">
        <f t="shared" si="1256"/>
        <v>0</v>
      </c>
      <c r="FY181" s="381" t="s">
        <v>561</v>
      </c>
      <c r="FZ181" s="345" t="s">
        <v>562</v>
      </c>
      <c r="GA181" s="382" t="s">
        <v>155</v>
      </c>
      <c r="GB181" s="383">
        <v>1</v>
      </c>
      <c r="GC181" s="308">
        <v>120000</v>
      </c>
      <c r="GD181" s="309">
        <f t="shared" ref="GD181:GD182" si="1875">+ROUND(GB181*GC181,0)</f>
        <v>120000</v>
      </c>
      <c r="GE181" s="264">
        <f t="shared" si="1257"/>
        <v>1</v>
      </c>
      <c r="GF181" s="264">
        <f t="shared" si="1258"/>
        <v>1</v>
      </c>
      <c r="GG181" s="264">
        <f t="shared" si="1259"/>
        <v>1</v>
      </c>
      <c r="GH181" s="264">
        <f t="shared" si="1260"/>
        <v>1</v>
      </c>
      <c r="GI181" s="264">
        <f t="shared" ref="GI181:GI182" si="1876">IF(GC181&lt;=0,0,1)</f>
        <v>1</v>
      </c>
      <c r="GJ181" s="264">
        <f t="shared" ref="GJ181:GJ182" si="1877">IF(GD181&lt;=0,0,1)</f>
        <v>1</v>
      </c>
      <c r="GK181" s="264">
        <f t="shared" ref="GK181:GK182" si="1878">PRODUCT(GE181:GJ181)</f>
        <v>1</v>
      </c>
      <c r="GL181" s="257">
        <f t="shared" si="1261"/>
        <v>120000</v>
      </c>
      <c r="GM181" s="258">
        <f t="shared" si="1262"/>
        <v>0</v>
      </c>
      <c r="GP181" s="381" t="s">
        <v>561</v>
      </c>
      <c r="GQ181" s="345" t="s">
        <v>562</v>
      </c>
      <c r="GR181" s="382" t="s">
        <v>155</v>
      </c>
      <c r="GS181" s="383">
        <v>1</v>
      </c>
      <c r="GT181" s="308">
        <v>108000</v>
      </c>
      <c r="GU181" s="309">
        <f t="shared" ref="GU181:GU182" si="1879">+ROUND(GS181*GT181,0)</f>
        <v>108000</v>
      </c>
      <c r="GV181" s="264">
        <f t="shared" si="1263"/>
        <v>1</v>
      </c>
      <c r="GW181" s="264">
        <f t="shared" si="1264"/>
        <v>1</v>
      </c>
      <c r="GX181" s="264">
        <f t="shared" si="1265"/>
        <v>1</v>
      </c>
      <c r="GY181" s="264">
        <f t="shared" si="1266"/>
        <v>1</v>
      </c>
      <c r="GZ181" s="264">
        <f t="shared" ref="GZ181:GZ182" si="1880">IF(GT181&lt;=0,0,1)</f>
        <v>1</v>
      </c>
      <c r="HA181" s="264">
        <f t="shared" ref="HA181:HA182" si="1881">IF(GU181&lt;=0,0,1)</f>
        <v>1</v>
      </c>
      <c r="HB181" s="264">
        <f t="shared" ref="HB181:HB182" si="1882">PRODUCT(GV181:HA181)</f>
        <v>1</v>
      </c>
      <c r="HC181" s="257">
        <f t="shared" si="1267"/>
        <v>108000</v>
      </c>
      <c r="HD181" s="258">
        <f t="shared" si="1268"/>
        <v>0</v>
      </c>
      <c r="HG181" s="381" t="s">
        <v>561</v>
      </c>
      <c r="HH181" s="345" t="s">
        <v>562</v>
      </c>
      <c r="HI181" s="382" t="s">
        <v>155</v>
      </c>
      <c r="HJ181" s="383">
        <v>1</v>
      </c>
      <c r="HK181" s="308">
        <v>250000</v>
      </c>
      <c r="HL181" s="309">
        <f t="shared" ref="HL181:HL182" si="1883">+ROUND(HJ181*HK181,0)</f>
        <v>250000</v>
      </c>
      <c r="HM181" s="264">
        <f t="shared" si="1269"/>
        <v>1</v>
      </c>
      <c r="HN181" s="264">
        <f t="shared" si="1270"/>
        <v>1</v>
      </c>
      <c r="HO181" s="264">
        <f t="shared" si="1271"/>
        <v>1</v>
      </c>
      <c r="HP181" s="264">
        <f t="shared" si="1272"/>
        <v>1</v>
      </c>
      <c r="HQ181" s="264">
        <f t="shared" ref="HQ181:HQ182" si="1884">IF(HK181&lt;=0,0,1)</f>
        <v>1</v>
      </c>
      <c r="HR181" s="264">
        <f t="shared" ref="HR181:HR182" si="1885">IF(HL181&lt;=0,0,1)</f>
        <v>1</v>
      </c>
      <c r="HS181" s="264">
        <f t="shared" ref="HS181:HS182" si="1886">PRODUCT(HM181:HR181)</f>
        <v>1</v>
      </c>
      <c r="HT181" s="257">
        <f t="shared" si="1273"/>
        <v>250000</v>
      </c>
      <c r="HU181" s="258">
        <f t="shared" si="1274"/>
        <v>0</v>
      </c>
    </row>
    <row r="182" spans="3:229" ht="30" customHeight="1" outlineLevel="2" thickBot="1">
      <c r="C182" s="381" t="s">
        <v>563</v>
      </c>
      <c r="D182" s="345" t="s">
        <v>564</v>
      </c>
      <c r="E182" s="382" t="s">
        <v>155</v>
      </c>
      <c r="F182" s="383">
        <v>3</v>
      </c>
      <c r="G182" s="308">
        <v>0</v>
      </c>
      <c r="H182" s="309">
        <f t="shared" si="1840"/>
        <v>0</v>
      </c>
      <c r="K182" s="381" t="s">
        <v>563</v>
      </c>
      <c r="L182" s="345" t="s">
        <v>564</v>
      </c>
      <c r="M182" s="382" t="s">
        <v>155</v>
      </c>
      <c r="N182" s="383">
        <v>3</v>
      </c>
      <c r="O182" s="308">
        <v>226300</v>
      </c>
      <c r="P182" s="310">
        <f t="shared" si="1841"/>
        <v>678900</v>
      </c>
      <c r="Q182" s="180">
        <f t="shared" si="1195"/>
        <v>1</v>
      </c>
      <c r="R182" s="180">
        <f t="shared" si="1196"/>
        <v>1</v>
      </c>
      <c r="S182" s="180">
        <f t="shared" si="1197"/>
        <v>1</v>
      </c>
      <c r="T182" s="180">
        <f t="shared" si="1197"/>
        <v>1</v>
      </c>
      <c r="U182" s="264">
        <f t="shared" si="1198"/>
        <v>1</v>
      </c>
      <c r="V182" s="264">
        <f t="shared" si="1275"/>
        <v>1</v>
      </c>
      <c r="W182" s="264">
        <f t="shared" si="1199"/>
        <v>1</v>
      </c>
      <c r="X182" s="257">
        <f t="shared" si="1200"/>
        <v>678900</v>
      </c>
      <c r="Y182" s="258">
        <f t="shared" si="1201"/>
        <v>0</v>
      </c>
      <c r="AB182" s="381" t="s">
        <v>563</v>
      </c>
      <c r="AC182" s="345" t="s">
        <v>564</v>
      </c>
      <c r="AD182" s="382" t="s">
        <v>155</v>
      </c>
      <c r="AE182" s="383">
        <v>3</v>
      </c>
      <c r="AF182" s="308">
        <v>220000</v>
      </c>
      <c r="AG182" s="309">
        <f t="shared" si="1842"/>
        <v>660000</v>
      </c>
      <c r="AH182" s="264">
        <f t="shared" si="1202"/>
        <v>1</v>
      </c>
      <c r="AI182" s="264">
        <f t="shared" si="1203"/>
        <v>1</v>
      </c>
      <c r="AJ182" s="264">
        <f t="shared" si="1204"/>
        <v>1</v>
      </c>
      <c r="AK182" s="264">
        <f t="shared" si="1205"/>
        <v>1</v>
      </c>
      <c r="AL182" s="264">
        <f t="shared" si="1843"/>
        <v>1</v>
      </c>
      <c r="AM182" s="264">
        <f t="shared" si="1844"/>
        <v>1</v>
      </c>
      <c r="AN182" s="264">
        <f t="shared" si="1303"/>
        <v>1</v>
      </c>
      <c r="AO182" s="257">
        <f t="shared" si="1206"/>
        <v>660000</v>
      </c>
      <c r="AP182" s="258">
        <f t="shared" si="1207"/>
        <v>0</v>
      </c>
      <c r="AS182" s="381" t="s">
        <v>563</v>
      </c>
      <c r="AT182" s="345" t="s">
        <v>564</v>
      </c>
      <c r="AU182" s="382" t="s">
        <v>155</v>
      </c>
      <c r="AV182" s="383">
        <v>3</v>
      </c>
      <c r="AW182" s="308">
        <v>430000</v>
      </c>
      <c r="AX182" s="309">
        <f t="shared" si="1845"/>
        <v>1290000</v>
      </c>
      <c r="AY182" s="264">
        <f t="shared" si="1208"/>
        <v>1</v>
      </c>
      <c r="AZ182" s="264">
        <f t="shared" si="1209"/>
        <v>1</v>
      </c>
      <c r="BA182" s="264">
        <f t="shared" si="1210"/>
        <v>1</v>
      </c>
      <c r="BB182" s="264">
        <f t="shared" si="1211"/>
        <v>1</v>
      </c>
      <c r="BC182" s="264">
        <f t="shared" si="1846"/>
        <v>1</v>
      </c>
      <c r="BD182" s="264">
        <f t="shared" si="1847"/>
        <v>1</v>
      </c>
      <c r="BE182" s="264">
        <f t="shared" si="1212"/>
        <v>1</v>
      </c>
      <c r="BF182" s="257">
        <f t="shared" si="1213"/>
        <v>1290000</v>
      </c>
      <c r="BG182" s="258">
        <f t="shared" si="1214"/>
        <v>0</v>
      </c>
      <c r="BJ182" s="381" t="s">
        <v>563</v>
      </c>
      <c r="BK182" s="345" t="s">
        <v>564</v>
      </c>
      <c r="BL182" s="382" t="s">
        <v>155</v>
      </c>
      <c r="BM182" s="383">
        <v>3</v>
      </c>
      <c r="BN182" s="308">
        <v>223533</v>
      </c>
      <c r="BO182" s="309">
        <f>+ROUND(BM182*BN182,0)</f>
        <v>670599</v>
      </c>
      <c r="BP182" s="264">
        <f t="shared" si="1215"/>
        <v>1</v>
      </c>
      <c r="BQ182" s="264">
        <f t="shared" si="1216"/>
        <v>1</v>
      </c>
      <c r="BR182" s="264">
        <f t="shared" si="1217"/>
        <v>1</v>
      </c>
      <c r="BS182" s="264">
        <f t="shared" si="1218"/>
        <v>1</v>
      </c>
      <c r="BT182" s="264">
        <f t="shared" si="1848"/>
        <v>1</v>
      </c>
      <c r="BU182" s="264">
        <f t="shared" si="1849"/>
        <v>1</v>
      </c>
      <c r="BV182" s="264">
        <f t="shared" si="1850"/>
        <v>1</v>
      </c>
      <c r="BW182" s="257">
        <f t="shared" si="1219"/>
        <v>670599</v>
      </c>
      <c r="BX182" s="258">
        <f t="shared" si="1220"/>
        <v>0</v>
      </c>
      <c r="CA182" s="381" t="s">
        <v>563</v>
      </c>
      <c r="CB182" s="345" t="s">
        <v>564</v>
      </c>
      <c r="CC182" s="382" t="s">
        <v>155</v>
      </c>
      <c r="CD182" s="383">
        <v>3</v>
      </c>
      <c r="CE182" s="308">
        <v>211720</v>
      </c>
      <c r="CF182" s="309">
        <f t="shared" si="1851"/>
        <v>635160</v>
      </c>
      <c r="CG182" s="264">
        <f t="shared" si="1221"/>
        <v>1</v>
      </c>
      <c r="CH182" s="264">
        <f t="shared" si="1222"/>
        <v>1</v>
      </c>
      <c r="CI182" s="264">
        <f t="shared" si="1223"/>
        <v>1</v>
      </c>
      <c r="CJ182" s="264">
        <f t="shared" si="1224"/>
        <v>1</v>
      </c>
      <c r="CK182" s="264">
        <f t="shared" si="1852"/>
        <v>1</v>
      </c>
      <c r="CL182" s="264">
        <f t="shared" si="1853"/>
        <v>1</v>
      </c>
      <c r="CM182" s="264">
        <f t="shared" si="1854"/>
        <v>1</v>
      </c>
      <c r="CN182" s="257">
        <f t="shared" si="1225"/>
        <v>635160</v>
      </c>
      <c r="CO182" s="258">
        <f t="shared" si="1226"/>
        <v>0</v>
      </c>
      <c r="CR182" s="381" t="s">
        <v>563</v>
      </c>
      <c r="CS182" s="345" t="s">
        <v>564</v>
      </c>
      <c r="CT182" s="382" t="s">
        <v>155</v>
      </c>
      <c r="CU182" s="383">
        <v>3</v>
      </c>
      <c r="CV182" s="308">
        <v>175000</v>
      </c>
      <c r="CW182" s="309">
        <f t="shared" si="1855"/>
        <v>525000</v>
      </c>
      <c r="CX182" s="264">
        <f t="shared" si="1227"/>
        <v>1</v>
      </c>
      <c r="CY182" s="264">
        <f t="shared" si="1228"/>
        <v>1</v>
      </c>
      <c r="CZ182" s="264">
        <f t="shared" si="1229"/>
        <v>1</v>
      </c>
      <c r="DA182" s="264">
        <f t="shared" si="1230"/>
        <v>1</v>
      </c>
      <c r="DB182" s="264">
        <f t="shared" si="1856"/>
        <v>1</v>
      </c>
      <c r="DC182" s="264">
        <f t="shared" si="1857"/>
        <v>1</v>
      </c>
      <c r="DD182" s="264">
        <f t="shared" si="1858"/>
        <v>1</v>
      </c>
      <c r="DE182" s="257">
        <f t="shared" si="1231"/>
        <v>525000</v>
      </c>
      <c r="DF182" s="258">
        <f t="shared" si="1232"/>
        <v>0</v>
      </c>
      <c r="DI182" s="381" t="s">
        <v>563</v>
      </c>
      <c r="DJ182" s="345" t="s">
        <v>564</v>
      </c>
      <c r="DK182" s="382" t="s">
        <v>155</v>
      </c>
      <c r="DL182" s="383">
        <v>3</v>
      </c>
      <c r="DM182" s="313">
        <v>190000</v>
      </c>
      <c r="DN182" s="309">
        <f t="shared" si="1859"/>
        <v>570000</v>
      </c>
      <c r="DO182" s="264">
        <f t="shared" si="1233"/>
        <v>1</v>
      </c>
      <c r="DP182" s="264">
        <f t="shared" si="1234"/>
        <v>1</v>
      </c>
      <c r="DQ182" s="264">
        <f t="shared" si="1235"/>
        <v>1</v>
      </c>
      <c r="DR182" s="264">
        <f t="shared" si="1236"/>
        <v>1</v>
      </c>
      <c r="DS182" s="264">
        <f t="shared" si="1860"/>
        <v>1</v>
      </c>
      <c r="DT182" s="264">
        <f t="shared" si="1861"/>
        <v>1</v>
      </c>
      <c r="DU182" s="264">
        <f t="shared" si="1862"/>
        <v>1</v>
      </c>
      <c r="DV182" s="257">
        <f t="shared" si="1237"/>
        <v>570000</v>
      </c>
      <c r="DW182" s="258">
        <f t="shared" si="1238"/>
        <v>0</v>
      </c>
      <c r="DZ182" s="381" t="s">
        <v>563</v>
      </c>
      <c r="EA182" s="345" t="s">
        <v>564</v>
      </c>
      <c r="EB182" s="382" t="s">
        <v>155</v>
      </c>
      <c r="EC182" s="383">
        <v>3</v>
      </c>
      <c r="ED182" s="308">
        <v>169000</v>
      </c>
      <c r="EE182" s="309">
        <f t="shared" si="1863"/>
        <v>507000</v>
      </c>
      <c r="EF182" s="264">
        <f t="shared" si="1239"/>
        <v>1</v>
      </c>
      <c r="EG182" s="264">
        <f t="shared" si="1240"/>
        <v>1</v>
      </c>
      <c r="EH182" s="264">
        <f t="shared" si="1241"/>
        <v>1</v>
      </c>
      <c r="EI182" s="264">
        <f t="shared" si="1242"/>
        <v>1</v>
      </c>
      <c r="EJ182" s="264">
        <f t="shared" si="1864"/>
        <v>1</v>
      </c>
      <c r="EK182" s="264">
        <f t="shared" si="1865"/>
        <v>1</v>
      </c>
      <c r="EL182" s="264">
        <f t="shared" si="1866"/>
        <v>1</v>
      </c>
      <c r="EM182" s="257">
        <f t="shared" si="1243"/>
        <v>507000</v>
      </c>
      <c r="EN182" s="258">
        <f t="shared" si="1244"/>
        <v>0</v>
      </c>
      <c r="EQ182" s="381" t="s">
        <v>563</v>
      </c>
      <c r="ER182" s="345" t="s">
        <v>564</v>
      </c>
      <c r="ES182" s="382" t="s">
        <v>155</v>
      </c>
      <c r="ET182" s="383">
        <v>3</v>
      </c>
      <c r="EU182" s="308">
        <v>172000</v>
      </c>
      <c r="EV182" s="309">
        <f t="shared" si="1867"/>
        <v>516000</v>
      </c>
      <c r="EW182" s="264">
        <f t="shared" si="1245"/>
        <v>1</v>
      </c>
      <c r="EX182" s="264">
        <f t="shared" si="1246"/>
        <v>1</v>
      </c>
      <c r="EY182" s="264">
        <f t="shared" si="1247"/>
        <v>1</v>
      </c>
      <c r="EZ182" s="264">
        <f t="shared" si="1248"/>
        <v>1</v>
      </c>
      <c r="FA182" s="264">
        <f t="shared" si="1868"/>
        <v>1</v>
      </c>
      <c r="FB182" s="264">
        <f t="shared" si="1869"/>
        <v>1</v>
      </c>
      <c r="FC182" s="264">
        <f t="shared" si="1870"/>
        <v>1</v>
      </c>
      <c r="FD182" s="257">
        <f t="shared" si="1249"/>
        <v>516000</v>
      </c>
      <c r="FE182" s="258">
        <f t="shared" si="1250"/>
        <v>0</v>
      </c>
      <c r="FH182" s="381" t="s">
        <v>563</v>
      </c>
      <c r="FI182" s="345" t="s">
        <v>564</v>
      </c>
      <c r="FJ182" s="382" t="s">
        <v>155</v>
      </c>
      <c r="FK182" s="383">
        <v>3</v>
      </c>
      <c r="FL182" s="308">
        <v>170000</v>
      </c>
      <c r="FM182" s="309">
        <f t="shared" si="1871"/>
        <v>510000</v>
      </c>
      <c r="FN182" s="264">
        <f t="shared" si="1251"/>
        <v>1</v>
      </c>
      <c r="FO182" s="264">
        <f t="shared" si="1252"/>
        <v>1</v>
      </c>
      <c r="FP182" s="264">
        <f t="shared" si="1253"/>
        <v>1</v>
      </c>
      <c r="FQ182" s="264">
        <f t="shared" si="1254"/>
        <v>1</v>
      </c>
      <c r="FR182" s="264">
        <f t="shared" si="1872"/>
        <v>1</v>
      </c>
      <c r="FS182" s="264">
        <f t="shared" si="1873"/>
        <v>1</v>
      </c>
      <c r="FT182" s="264">
        <f t="shared" si="1874"/>
        <v>1</v>
      </c>
      <c r="FU182" s="257">
        <f t="shared" si="1255"/>
        <v>510000</v>
      </c>
      <c r="FV182" s="258">
        <f t="shared" si="1256"/>
        <v>0</v>
      </c>
      <c r="FY182" s="381" t="s">
        <v>563</v>
      </c>
      <c r="FZ182" s="345" t="s">
        <v>564</v>
      </c>
      <c r="GA182" s="382" t="s">
        <v>155</v>
      </c>
      <c r="GB182" s="383">
        <v>3</v>
      </c>
      <c r="GC182" s="308">
        <v>200000</v>
      </c>
      <c r="GD182" s="309">
        <f t="shared" si="1875"/>
        <v>600000</v>
      </c>
      <c r="GE182" s="264">
        <f t="shared" si="1257"/>
        <v>1</v>
      </c>
      <c r="GF182" s="264">
        <f t="shared" si="1258"/>
        <v>1</v>
      </c>
      <c r="GG182" s="264">
        <f t="shared" si="1259"/>
        <v>1</v>
      </c>
      <c r="GH182" s="264">
        <f t="shared" si="1260"/>
        <v>1</v>
      </c>
      <c r="GI182" s="264">
        <f t="shared" si="1876"/>
        <v>1</v>
      </c>
      <c r="GJ182" s="264">
        <f t="shared" si="1877"/>
        <v>1</v>
      </c>
      <c r="GK182" s="264">
        <f t="shared" si="1878"/>
        <v>1</v>
      </c>
      <c r="GL182" s="257">
        <f t="shared" si="1261"/>
        <v>600000</v>
      </c>
      <c r="GM182" s="258">
        <f t="shared" si="1262"/>
        <v>0</v>
      </c>
      <c r="GP182" s="381" t="s">
        <v>563</v>
      </c>
      <c r="GQ182" s="345" t="s">
        <v>564</v>
      </c>
      <c r="GR182" s="382" t="s">
        <v>155</v>
      </c>
      <c r="GS182" s="383">
        <v>3</v>
      </c>
      <c r="GT182" s="308">
        <v>165000</v>
      </c>
      <c r="GU182" s="309">
        <f t="shared" si="1879"/>
        <v>495000</v>
      </c>
      <c r="GV182" s="264">
        <f t="shared" si="1263"/>
        <v>1</v>
      </c>
      <c r="GW182" s="264">
        <f t="shared" si="1264"/>
        <v>1</v>
      </c>
      <c r="GX182" s="264">
        <f t="shared" si="1265"/>
        <v>1</v>
      </c>
      <c r="GY182" s="264">
        <f t="shared" si="1266"/>
        <v>1</v>
      </c>
      <c r="GZ182" s="264">
        <f t="shared" si="1880"/>
        <v>1</v>
      </c>
      <c r="HA182" s="264">
        <f t="shared" si="1881"/>
        <v>1</v>
      </c>
      <c r="HB182" s="264">
        <f t="shared" si="1882"/>
        <v>1</v>
      </c>
      <c r="HC182" s="257">
        <f t="shared" si="1267"/>
        <v>495000</v>
      </c>
      <c r="HD182" s="258">
        <f t="shared" si="1268"/>
        <v>0</v>
      </c>
      <c r="HG182" s="381" t="s">
        <v>563</v>
      </c>
      <c r="HH182" s="345" t="s">
        <v>564</v>
      </c>
      <c r="HI182" s="382" t="s">
        <v>155</v>
      </c>
      <c r="HJ182" s="383">
        <v>3</v>
      </c>
      <c r="HK182" s="308">
        <v>540000</v>
      </c>
      <c r="HL182" s="309">
        <f t="shared" si="1883"/>
        <v>1620000</v>
      </c>
      <c r="HM182" s="264">
        <f t="shared" si="1269"/>
        <v>1</v>
      </c>
      <c r="HN182" s="264">
        <f t="shared" si="1270"/>
        <v>1</v>
      </c>
      <c r="HO182" s="264">
        <f t="shared" si="1271"/>
        <v>1</v>
      </c>
      <c r="HP182" s="264">
        <f t="shared" si="1272"/>
        <v>1</v>
      </c>
      <c r="HQ182" s="264">
        <f t="shared" si="1884"/>
        <v>1</v>
      </c>
      <c r="HR182" s="264">
        <f t="shared" si="1885"/>
        <v>1</v>
      </c>
      <c r="HS182" s="264">
        <f t="shared" si="1886"/>
        <v>1</v>
      </c>
      <c r="HT182" s="257">
        <f t="shared" si="1273"/>
        <v>1620000</v>
      </c>
      <c r="HU182" s="258">
        <f t="shared" si="1274"/>
        <v>0</v>
      </c>
    </row>
    <row r="183" spans="3:229" ht="16.5" outlineLevel="1" thickTop="1" thickBot="1">
      <c r="C183" s="378" t="s">
        <v>565</v>
      </c>
      <c r="D183" s="379" t="s">
        <v>566</v>
      </c>
      <c r="E183" s="349"/>
      <c r="F183" s="350"/>
      <c r="G183" s="351"/>
      <c r="H183" s="352"/>
      <c r="K183" s="378" t="s">
        <v>565</v>
      </c>
      <c r="L183" s="379" t="s">
        <v>566</v>
      </c>
      <c r="M183" s="349"/>
      <c r="N183" s="350"/>
      <c r="O183" s="350"/>
      <c r="P183" s="353"/>
      <c r="Q183" s="180">
        <f t="shared" si="1195"/>
        <v>1</v>
      </c>
      <c r="R183" s="180">
        <f t="shared" si="1196"/>
        <v>1</v>
      </c>
      <c r="S183" s="180">
        <f t="shared" si="1197"/>
        <v>1</v>
      </c>
      <c r="T183" s="180">
        <f t="shared" si="1197"/>
        <v>1</v>
      </c>
      <c r="U183" s="180">
        <f t="shared" ref="U183:V183" si="1887">IF(EXACT(G183,O183),1,0)</f>
        <v>1</v>
      </c>
      <c r="V183" s="180">
        <f t="shared" si="1887"/>
        <v>1</v>
      </c>
      <c r="W183" s="264">
        <f t="shared" si="1199"/>
        <v>1</v>
      </c>
      <c r="X183" s="257">
        <f t="shared" si="1200"/>
        <v>0</v>
      </c>
      <c r="Y183" s="258">
        <f t="shared" si="1201"/>
        <v>0</v>
      </c>
      <c r="AB183" s="378" t="s">
        <v>565</v>
      </c>
      <c r="AC183" s="379" t="s">
        <v>566</v>
      </c>
      <c r="AD183" s="349"/>
      <c r="AE183" s="350"/>
      <c r="AF183" s="351"/>
      <c r="AG183" s="352"/>
      <c r="AH183" s="264">
        <f t="shared" si="1202"/>
        <v>1</v>
      </c>
      <c r="AI183" s="264">
        <f t="shared" si="1203"/>
        <v>1</v>
      </c>
      <c r="AJ183" s="264">
        <f t="shared" si="1204"/>
        <v>1</v>
      </c>
      <c r="AK183" s="264">
        <f t="shared" si="1205"/>
        <v>1</v>
      </c>
      <c r="AL183" s="180">
        <f t="shared" ref="AL183" si="1888">IF(EXACT(X183,AF183),1,0)</f>
        <v>0</v>
      </c>
      <c r="AM183" s="180">
        <f t="shared" ref="AM183" si="1889">IF(EXACT(Y183,AG183),1,0)</f>
        <v>0</v>
      </c>
      <c r="AN183" s="264">
        <f>PRODUCT(AH183:AK183)</f>
        <v>1</v>
      </c>
      <c r="AO183" s="257">
        <f t="shared" si="1206"/>
        <v>0</v>
      </c>
      <c r="AP183" s="258">
        <f t="shared" si="1207"/>
        <v>0</v>
      </c>
      <c r="AS183" s="378" t="s">
        <v>565</v>
      </c>
      <c r="AT183" s="379" t="s">
        <v>566</v>
      </c>
      <c r="AU183" s="349"/>
      <c r="AV183" s="350"/>
      <c r="AW183" s="351"/>
      <c r="AX183" s="352"/>
      <c r="AY183" s="264">
        <f t="shared" si="1208"/>
        <v>1</v>
      </c>
      <c r="AZ183" s="264">
        <f t="shared" si="1209"/>
        <v>1</v>
      </c>
      <c r="BA183" s="264">
        <f t="shared" si="1210"/>
        <v>1</v>
      </c>
      <c r="BB183" s="264">
        <f t="shared" si="1211"/>
        <v>1</v>
      </c>
      <c r="BC183" s="180">
        <f t="shared" ref="BC183" si="1890">IF(EXACT(AO183,AW183),1,0)</f>
        <v>0</v>
      </c>
      <c r="BD183" s="180">
        <f t="shared" ref="BD183" si="1891">IF(EXACT(AP183,AX183),1,0)</f>
        <v>0</v>
      </c>
      <c r="BE183" s="264">
        <f>PRODUCT(AY183:BB183)</f>
        <v>1</v>
      </c>
      <c r="BF183" s="257">
        <f t="shared" si="1213"/>
        <v>0</v>
      </c>
      <c r="BG183" s="258">
        <f t="shared" si="1214"/>
        <v>0</v>
      </c>
      <c r="BJ183" s="378" t="s">
        <v>565</v>
      </c>
      <c r="BK183" s="379" t="s">
        <v>566</v>
      </c>
      <c r="BL183" s="349"/>
      <c r="BM183" s="350"/>
      <c r="BN183" s="351"/>
      <c r="BO183" s="352"/>
      <c r="BP183" s="264">
        <f t="shared" si="1215"/>
        <v>1</v>
      </c>
      <c r="BQ183" s="264">
        <f t="shared" si="1216"/>
        <v>1</v>
      </c>
      <c r="BR183" s="264">
        <f t="shared" si="1217"/>
        <v>1</v>
      </c>
      <c r="BS183" s="264">
        <f t="shared" si="1218"/>
        <v>1</v>
      </c>
      <c r="BT183" s="180">
        <f t="shared" ref="BT183" si="1892">IF(EXACT(BF183,BN183),1,0)</f>
        <v>0</v>
      </c>
      <c r="BU183" s="180">
        <f t="shared" ref="BU183" si="1893">IF(EXACT(BG183,BO183),1,0)</f>
        <v>0</v>
      </c>
      <c r="BV183" s="264">
        <f>PRODUCT(BP183:BS183)</f>
        <v>1</v>
      </c>
      <c r="BW183" s="257">
        <f t="shared" si="1219"/>
        <v>0</v>
      </c>
      <c r="BX183" s="258">
        <f t="shared" si="1220"/>
        <v>0</v>
      </c>
      <c r="CA183" s="378" t="s">
        <v>565</v>
      </c>
      <c r="CB183" s="380" t="s">
        <v>566</v>
      </c>
      <c r="CC183" s="349"/>
      <c r="CD183" s="350"/>
      <c r="CE183" s="351"/>
      <c r="CF183" s="352"/>
      <c r="CG183" s="264">
        <f t="shared" si="1221"/>
        <v>1</v>
      </c>
      <c r="CH183" s="264">
        <f t="shared" si="1222"/>
        <v>1</v>
      </c>
      <c r="CI183" s="264">
        <f t="shared" si="1223"/>
        <v>1</v>
      </c>
      <c r="CJ183" s="264">
        <f t="shared" si="1224"/>
        <v>1</v>
      </c>
      <c r="CK183" s="180">
        <f t="shared" ref="CK183" si="1894">IF(EXACT(BW183,CE183),1,0)</f>
        <v>0</v>
      </c>
      <c r="CL183" s="180">
        <f t="shared" ref="CL183" si="1895">IF(EXACT(BX183,CF183),1,0)</f>
        <v>0</v>
      </c>
      <c r="CM183" s="264">
        <f>PRODUCT(CG183:CJ183)</f>
        <v>1</v>
      </c>
      <c r="CN183" s="257">
        <f t="shared" si="1225"/>
        <v>0</v>
      </c>
      <c r="CO183" s="258">
        <f t="shared" si="1226"/>
        <v>0</v>
      </c>
      <c r="CR183" s="378" t="s">
        <v>565</v>
      </c>
      <c r="CS183" s="379" t="s">
        <v>566</v>
      </c>
      <c r="CT183" s="349"/>
      <c r="CU183" s="350"/>
      <c r="CV183" s="351"/>
      <c r="CW183" s="352"/>
      <c r="CX183" s="264">
        <f t="shared" si="1227"/>
        <v>1</v>
      </c>
      <c r="CY183" s="264">
        <f t="shared" si="1228"/>
        <v>1</v>
      </c>
      <c r="CZ183" s="264">
        <f t="shared" si="1229"/>
        <v>1</v>
      </c>
      <c r="DA183" s="264">
        <f t="shared" si="1230"/>
        <v>1</v>
      </c>
      <c r="DB183" s="180">
        <f t="shared" ref="DB183" si="1896">IF(EXACT(CN183,CV183),1,0)</f>
        <v>0</v>
      </c>
      <c r="DC183" s="180">
        <f t="shared" ref="DC183" si="1897">IF(EXACT(CO183,CW183),1,0)</f>
        <v>0</v>
      </c>
      <c r="DD183" s="264">
        <f>PRODUCT(CX183:DA183)</f>
        <v>1</v>
      </c>
      <c r="DE183" s="257">
        <f t="shared" si="1231"/>
        <v>0</v>
      </c>
      <c r="DF183" s="258">
        <f t="shared" si="1232"/>
        <v>0</v>
      </c>
      <c r="DI183" s="378" t="s">
        <v>565</v>
      </c>
      <c r="DJ183" s="379" t="s">
        <v>566</v>
      </c>
      <c r="DK183" s="349"/>
      <c r="DL183" s="350"/>
      <c r="DM183" s="356"/>
      <c r="DN183" s="352"/>
      <c r="DO183" s="264">
        <f t="shared" si="1233"/>
        <v>1</v>
      </c>
      <c r="DP183" s="264">
        <f t="shared" si="1234"/>
        <v>1</v>
      </c>
      <c r="DQ183" s="264">
        <f t="shared" si="1235"/>
        <v>1</v>
      </c>
      <c r="DR183" s="264">
        <f t="shared" si="1236"/>
        <v>1</v>
      </c>
      <c r="DS183" s="180">
        <f t="shared" ref="DS183" si="1898">IF(EXACT(DE183,DM183),1,0)</f>
        <v>0</v>
      </c>
      <c r="DT183" s="180">
        <f t="shared" ref="DT183" si="1899">IF(EXACT(DF183,DN183),1,0)</f>
        <v>0</v>
      </c>
      <c r="DU183" s="264">
        <f>PRODUCT(DO183:DR183)</f>
        <v>1</v>
      </c>
      <c r="DV183" s="257">
        <f t="shared" si="1237"/>
        <v>0</v>
      </c>
      <c r="DW183" s="258">
        <f t="shared" si="1238"/>
        <v>0</v>
      </c>
      <c r="DZ183" s="378" t="s">
        <v>565</v>
      </c>
      <c r="EA183" s="379" t="s">
        <v>566</v>
      </c>
      <c r="EB183" s="349"/>
      <c r="EC183" s="350"/>
      <c r="ED183" s="351"/>
      <c r="EE183" s="352"/>
      <c r="EF183" s="264">
        <f t="shared" si="1239"/>
        <v>1</v>
      </c>
      <c r="EG183" s="264">
        <f t="shared" si="1240"/>
        <v>1</v>
      </c>
      <c r="EH183" s="264">
        <f t="shared" si="1241"/>
        <v>1</v>
      </c>
      <c r="EI183" s="264">
        <f t="shared" si="1242"/>
        <v>1</v>
      </c>
      <c r="EJ183" s="180">
        <f t="shared" ref="EJ183" si="1900">IF(EXACT(DV183,ED183),1,0)</f>
        <v>0</v>
      </c>
      <c r="EK183" s="180">
        <f t="shared" ref="EK183" si="1901">IF(EXACT(DW183,EE183),1,0)</f>
        <v>0</v>
      </c>
      <c r="EL183" s="264">
        <f>PRODUCT(EF183:EI183)</f>
        <v>1</v>
      </c>
      <c r="EM183" s="257">
        <f t="shared" si="1243"/>
        <v>0</v>
      </c>
      <c r="EN183" s="258">
        <f t="shared" si="1244"/>
        <v>0</v>
      </c>
      <c r="EQ183" s="378" t="s">
        <v>565</v>
      </c>
      <c r="ER183" s="379" t="s">
        <v>566</v>
      </c>
      <c r="ES183" s="349"/>
      <c r="ET183" s="350"/>
      <c r="EU183" s="351"/>
      <c r="EV183" s="352"/>
      <c r="EW183" s="264">
        <f t="shared" si="1245"/>
        <v>1</v>
      </c>
      <c r="EX183" s="264">
        <f t="shared" si="1246"/>
        <v>1</v>
      </c>
      <c r="EY183" s="264">
        <f t="shared" si="1247"/>
        <v>1</v>
      </c>
      <c r="EZ183" s="264">
        <f t="shared" si="1248"/>
        <v>1</v>
      </c>
      <c r="FA183" s="180">
        <f t="shared" ref="FA183" si="1902">IF(EXACT(EM183,EU183),1,0)</f>
        <v>0</v>
      </c>
      <c r="FB183" s="180">
        <f t="shared" ref="FB183" si="1903">IF(EXACT(EN183,EV183),1,0)</f>
        <v>0</v>
      </c>
      <c r="FC183" s="264">
        <f>PRODUCT(EW183:EZ183)</f>
        <v>1</v>
      </c>
      <c r="FD183" s="257">
        <f t="shared" si="1249"/>
        <v>0</v>
      </c>
      <c r="FE183" s="258">
        <f t="shared" si="1250"/>
        <v>0</v>
      </c>
      <c r="FH183" s="378" t="s">
        <v>565</v>
      </c>
      <c r="FI183" s="379" t="s">
        <v>566</v>
      </c>
      <c r="FJ183" s="349"/>
      <c r="FK183" s="350"/>
      <c r="FL183" s="351"/>
      <c r="FM183" s="352"/>
      <c r="FN183" s="264">
        <f t="shared" si="1251"/>
        <v>1</v>
      </c>
      <c r="FO183" s="264">
        <f t="shared" si="1252"/>
        <v>1</v>
      </c>
      <c r="FP183" s="264">
        <f t="shared" si="1253"/>
        <v>1</v>
      </c>
      <c r="FQ183" s="264">
        <f t="shared" si="1254"/>
        <v>1</v>
      </c>
      <c r="FR183" s="180">
        <f t="shared" ref="FR183" si="1904">IF(EXACT(FD183,FL183),1,0)</f>
        <v>0</v>
      </c>
      <c r="FS183" s="180">
        <f t="shared" ref="FS183" si="1905">IF(EXACT(FE183,FM183),1,0)</f>
        <v>0</v>
      </c>
      <c r="FT183" s="264">
        <f>PRODUCT(FN183:FQ183)</f>
        <v>1</v>
      </c>
      <c r="FU183" s="257">
        <f t="shared" si="1255"/>
        <v>0</v>
      </c>
      <c r="FV183" s="258">
        <f t="shared" si="1256"/>
        <v>0</v>
      </c>
      <c r="FY183" s="378" t="s">
        <v>565</v>
      </c>
      <c r="FZ183" s="379" t="s">
        <v>566</v>
      </c>
      <c r="GA183" s="349"/>
      <c r="GB183" s="350"/>
      <c r="GC183" s="351"/>
      <c r="GD183" s="352"/>
      <c r="GE183" s="264">
        <f t="shared" si="1257"/>
        <v>1</v>
      </c>
      <c r="GF183" s="264">
        <f t="shared" si="1258"/>
        <v>1</v>
      </c>
      <c r="GG183" s="264">
        <f t="shared" si="1259"/>
        <v>1</v>
      </c>
      <c r="GH183" s="264">
        <f t="shared" si="1260"/>
        <v>1</v>
      </c>
      <c r="GI183" s="180">
        <f t="shared" ref="GI183" si="1906">IF(EXACT(FU183,GC183),1,0)</f>
        <v>0</v>
      </c>
      <c r="GJ183" s="180">
        <f t="shared" ref="GJ183" si="1907">IF(EXACT(FV183,GD183),1,0)</f>
        <v>0</v>
      </c>
      <c r="GK183" s="264">
        <f>PRODUCT(GE183:GH183)</f>
        <v>1</v>
      </c>
      <c r="GL183" s="257">
        <f t="shared" si="1261"/>
        <v>0</v>
      </c>
      <c r="GM183" s="258">
        <f t="shared" si="1262"/>
        <v>0</v>
      </c>
      <c r="GP183" s="378" t="s">
        <v>565</v>
      </c>
      <c r="GQ183" s="379" t="s">
        <v>566</v>
      </c>
      <c r="GR183" s="349"/>
      <c r="GS183" s="350"/>
      <c r="GT183" s="351"/>
      <c r="GU183" s="352"/>
      <c r="GV183" s="264">
        <f t="shared" si="1263"/>
        <v>1</v>
      </c>
      <c r="GW183" s="264">
        <f t="shared" si="1264"/>
        <v>1</v>
      </c>
      <c r="GX183" s="264">
        <f t="shared" si="1265"/>
        <v>1</v>
      </c>
      <c r="GY183" s="264">
        <f t="shared" si="1266"/>
        <v>1</v>
      </c>
      <c r="GZ183" s="180">
        <f t="shared" ref="GZ183" si="1908">IF(EXACT(GL183,GT183),1,0)</f>
        <v>0</v>
      </c>
      <c r="HA183" s="180">
        <f t="shared" ref="HA183" si="1909">IF(EXACT(GM183,GU183),1,0)</f>
        <v>0</v>
      </c>
      <c r="HB183" s="264">
        <f>PRODUCT(GV183:GY183)</f>
        <v>1</v>
      </c>
      <c r="HC183" s="257">
        <f t="shared" si="1267"/>
        <v>0</v>
      </c>
      <c r="HD183" s="258">
        <f t="shared" si="1268"/>
        <v>0</v>
      </c>
      <c r="HG183" s="378" t="s">
        <v>565</v>
      </c>
      <c r="HH183" s="379" t="s">
        <v>566</v>
      </c>
      <c r="HI183" s="349"/>
      <c r="HJ183" s="350"/>
      <c r="HK183" s="351"/>
      <c r="HL183" s="352"/>
      <c r="HM183" s="264">
        <f t="shared" si="1269"/>
        <v>1</v>
      </c>
      <c r="HN183" s="264">
        <f t="shared" si="1270"/>
        <v>1</v>
      </c>
      <c r="HO183" s="264">
        <f t="shared" si="1271"/>
        <v>1</v>
      </c>
      <c r="HP183" s="264">
        <f t="shared" si="1272"/>
        <v>1</v>
      </c>
      <c r="HQ183" s="180">
        <f t="shared" ref="HQ183" si="1910">IF(EXACT(HC183,HK183),1,0)</f>
        <v>0</v>
      </c>
      <c r="HR183" s="180">
        <f t="shared" ref="HR183" si="1911">IF(EXACT(HD183,HL183),1,0)</f>
        <v>0</v>
      </c>
      <c r="HS183" s="264">
        <f>PRODUCT(HM183:HP183)</f>
        <v>1</v>
      </c>
      <c r="HT183" s="257">
        <f t="shared" si="1273"/>
        <v>0</v>
      </c>
      <c r="HU183" s="258">
        <f t="shared" si="1274"/>
        <v>0</v>
      </c>
    </row>
    <row r="184" spans="3:229" ht="83.25" customHeight="1" outlineLevel="2" thickTop="1" thickBot="1">
      <c r="C184" s="344" t="s">
        <v>567</v>
      </c>
      <c r="D184" s="345" t="s">
        <v>568</v>
      </c>
      <c r="E184" s="346" t="s">
        <v>155</v>
      </c>
      <c r="F184" s="347">
        <v>1</v>
      </c>
      <c r="G184" s="308">
        <v>0</v>
      </c>
      <c r="H184" s="309">
        <f t="shared" ref="H184" si="1912">+ROUND(F184*G184,0)</f>
        <v>0</v>
      </c>
      <c r="K184" s="344" t="s">
        <v>567</v>
      </c>
      <c r="L184" s="345" t="s">
        <v>568</v>
      </c>
      <c r="M184" s="346" t="s">
        <v>155</v>
      </c>
      <c r="N184" s="347">
        <v>1</v>
      </c>
      <c r="O184" s="308">
        <v>12309100</v>
      </c>
      <c r="P184" s="310">
        <f t="shared" ref="P184" si="1913">+ROUND(N184*O184,0)</f>
        <v>12309100</v>
      </c>
      <c r="Q184" s="180">
        <f t="shared" si="1195"/>
        <v>1</v>
      </c>
      <c r="R184" s="180">
        <f t="shared" si="1196"/>
        <v>1</v>
      </c>
      <c r="S184" s="180">
        <f t="shared" si="1197"/>
        <v>1</v>
      </c>
      <c r="T184" s="180">
        <f t="shared" si="1197"/>
        <v>1</v>
      </c>
      <c r="U184" s="264">
        <f t="shared" si="1198"/>
        <v>1</v>
      </c>
      <c r="V184" s="264">
        <f t="shared" si="1275"/>
        <v>1</v>
      </c>
      <c r="W184" s="264">
        <f t="shared" si="1199"/>
        <v>1</v>
      </c>
      <c r="X184" s="257">
        <f t="shared" si="1200"/>
        <v>12309100</v>
      </c>
      <c r="Y184" s="258">
        <f t="shared" si="1201"/>
        <v>0</v>
      </c>
      <c r="AB184" s="344" t="s">
        <v>567</v>
      </c>
      <c r="AC184" s="345" t="s">
        <v>568</v>
      </c>
      <c r="AD184" s="346" t="s">
        <v>155</v>
      </c>
      <c r="AE184" s="347">
        <v>1</v>
      </c>
      <c r="AF184" s="308">
        <v>3500000</v>
      </c>
      <c r="AG184" s="309">
        <f t="shared" ref="AG184" si="1914">+ROUND(AE184*AF184,0)</f>
        <v>3500000</v>
      </c>
      <c r="AH184" s="264">
        <f t="shared" si="1202"/>
        <v>1</v>
      </c>
      <c r="AI184" s="264">
        <f t="shared" si="1203"/>
        <v>1</v>
      </c>
      <c r="AJ184" s="264">
        <f t="shared" si="1204"/>
        <v>1</v>
      </c>
      <c r="AK184" s="264">
        <f t="shared" si="1205"/>
        <v>1</v>
      </c>
      <c r="AL184" s="264">
        <f t="shared" ref="AL184" si="1915">IF(AF184&lt;=0,0,1)</f>
        <v>1</v>
      </c>
      <c r="AM184" s="264">
        <f t="shared" ref="AM184" si="1916">IF(AG184&lt;=0,0,1)</f>
        <v>1</v>
      </c>
      <c r="AN184" s="264">
        <f t="shared" si="1303"/>
        <v>1</v>
      </c>
      <c r="AO184" s="257">
        <f t="shared" si="1206"/>
        <v>3500000</v>
      </c>
      <c r="AP184" s="258">
        <f t="shared" si="1207"/>
        <v>0</v>
      </c>
      <c r="AS184" s="344" t="s">
        <v>567</v>
      </c>
      <c r="AT184" s="345" t="s">
        <v>568</v>
      </c>
      <c r="AU184" s="346" t="s">
        <v>155</v>
      </c>
      <c r="AV184" s="347">
        <v>1</v>
      </c>
      <c r="AW184" s="308">
        <v>3650000</v>
      </c>
      <c r="AX184" s="309">
        <f t="shared" ref="AX184" si="1917">+ROUND(AV184*AW184,0)</f>
        <v>3650000</v>
      </c>
      <c r="AY184" s="264">
        <f t="shared" si="1208"/>
        <v>1</v>
      </c>
      <c r="AZ184" s="264">
        <f t="shared" si="1209"/>
        <v>1</v>
      </c>
      <c r="BA184" s="264">
        <f t="shared" si="1210"/>
        <v>1</v>
      </c>
      <c r="BB184" s="264">
        <f t="shared" si="1211"/>
        <v>1</v>
      </c>
      <c r="BC184" s="264">
        <f t="shared" ref="BC184" si="1918">IF(AW184&lt;=0,0,1)</f>
        <v>1</v>
      </c>
      <c r="BD184" s="264">
        <f t="shared" ref="BD184" si="1919">IF(AX184&lt;=0,0,1)</f>
        <v>1</v>
      </c>
      <c r="BE184" s="264">
        <f t="shared" si="1212"/>
        <v>1</v>
      </c>
      <c r="BF184" s="257">
        <f t="shared" si="1213"/>
        <v>3650000</v>
      </c>
      <c r="BG184" s="258">
        <f t="shared" si="1214"/>
        <v>0</v>
      </c>
      <c r="BJ184" s="344" t="s">
        <v>567</v>
      </c>
      <c r="BK184" s="345" t="s">
        <v>568</v>
      </c>
      <c r="BL184" s="346" t="s">
        <v>155</v>
      </c>
      <c r="BM184" s="347">
        <v>1</v>
      </c>
      <c r="BN184" s="308">
        <v>12000000</v>
      </c>
      <c r="BO184" s="309">
        <f>+ROUND(BM184*BN184,0)</f>
        <v>12000000</v>
      </c>
      <c r="BP184" s="264">
        <f t="shared" si="1215"/>
        <v>1</v>
      </c>
      <c r="BQ184" s="264">
        <f t="shared" si="1216"/>
        <v>1</v>
      </c>
      <c r="BR184" s="264">
        <f t="shared" si="1217"/>
        <v>1</v>
      </c>
      <c r="BS184" s="264">
        <f t="shared" si="1218"/>
        <v>1</v>
      </c>
      <c r="BT184" s="264">
        <f t="shared" ref="BT184" si="1920">IF(BN184&lt;=0,0,1)</f>
        <v>1</v>
      </c>
      <c r="BU184" s="264">
        <f t="shared" ref="BU184" si="1921">IF(BO184&lt;=0,0,1)</f>
        <v>1</v>
      </c>
      <c r="BV184" s="264">
        <f t="shared" ref="BV184" si="1922">PRODUCT(BP184:BU184)</f>
        <v>1</v>
      </c>
      <c r="BW184" s="257">
        <f t="shared" si="1219"/>
        <v>12000000</v>
      </c>
      <c r="BX184" s="258">
        <f t="shared" si="1220"/>
        <v>0</v>
      </c>
      <c r="CA184" s="344" t="s">
        <v>567</v>
      </c>
      <c r="CB184" s="345" t="s">
        <v>568</v>
      </c>
      <c r="CC184" s="346" t="s">
        <v>155</v>
      </c>
      <c r="CD184" s="347">
        <v>1</v>
      </c>
      <c r="CE184" s="308">
        <v>6659700</v>
      </c>
      <c r="CF184" s="309">
        <f t="shared" ref="CF184" si="1923">+ROUND(CD184*CE184,0)</f>
        <v>6659700</v>
      </c>
      <c r="CG184" s="264">
        <f t="shared" si="1221"/>
        <v>1</v>
      </c>
      <c r="CH184" s="264">
        <f t="shared" si="1222"/>
        <v>1</v>
      </c>
      <c r="CI184" s="264">
        <f t="shared" si="1223"/>
        <v>1</v>
      </c>
      <c r="CJ184" s="264">
        <f t="shared" si="1224"/>
        <v>1</v>
      </c>
      <c r="CK184" s="264">
        <f t="shared" ref="CK184" si="1924">IF(CE184&lt;=0,0,1)</f>
        <v>1</v>
      </c>
      <c r="CL184" s="264">
        <f t="shared" ref="CL184" si="1925">IF(CF184&lt;=0,0,1)</f>
        <v>1</v>
      </c>
      <c r="CM184" s="264">
        <f t="shared" ref="CM184" si="1926">PRODUCT(CG184:CL184)</f>
        <v>1</v>
      </c>
      <c r="CN184" s="257">
        <f t="shared" si="1225"/>
        <v>6659700</v>
      </c>
      <c r="CO184" s="258">
        <f t="shared" si="1226"/>
        <v>0</v>
      </c>
      <c r="CR184" s="344" t="s">
        <v>567</v>
      </c>
      <c r="CS184" s="345" t="s">
        <v>568</v>
      </c>
      <c r="CT184" s="346" t="s">
        <v>155</v>
      </c>
      <c r="CU184" s="347">
        <v>1</v>
      </c>
      <c r="CV184" s="308">
        <v>6190000</v>
      </c>
      <c r="CW184" s="309">
        <f t="shared" ref="CW184" si="1927">+ROUND(CU184*CV184,0)</f>
        <v>6190000</v>
      </c>
      <c r="CX184" s="264">
        <f t="shared" si="1227"/>
        <v>1</v>
      </c>
      <c r="CY184" s="264">
        <f t="shared" si="1228"/>
        <v>1</v>
      </c>
      <c r="CZ184" s="264">
        <f t="shared" si="1229"/>
        <v>1</v>
      </c>
      <c r="DA184" s="264">
        <f t="shared" si="1230"/>
        <v>1</v>
      </c>
      <c r="DB184" s="264">
        <f t="shared" ref="DB184" si="1928">IF(CV184&lt;=0,0,1)</f>
        <v>1</v>
      </c>
      <c r="DC184" s="264">
        <f t="shared" ref="DC184" si="1929">IF(CW184&lt;=0,0,1)</f>
        <v>1</v>
      </c>
      <c r="DD184" s="264">
        <f t="shared" ref="DD184" si="1930">PRODUCT(CX184:DC184)</f>
        <v>1</v>
      </c>
      <c r="DE184" s="257">
        <f t="shared" si="1231"/>
        <v>6190000</v>
      </c>
      <c r="DF184" s="258">
        <f t="shared" si="1232"/>
        <v>0</v>
      </c>
      <c r="DI184" s="344" t="s">
        <v>567</v>
      </c>
      <c r="DJ184" s="345" t="s">
        <v>568</v>
      </c>
      <c r="DK184" s="346" t="s">
        <v>155</v>
      </c>
      <c r="DL184" s="347">
        <v>1</v>
      </c>
      <c r="DM184" s="313">
        <v>21400000</v>
      </c>
      <c r="DN184" s="309">
        <f t="shared" ref="DN184" si="1931">+ROUND(DL184*DM184,0)</f>
        <v>21400000</v>
      </c>
      <c r="DO184" s="264">
        <f t="shared" si="1233"/>
        <v>1</v>
      </c>
      <c r="DP184" s="264">
        <f t="shared" si="1234"/>
        <v>1</v>
      </c>
      <c r="DQ184" s="264">
        <f t="shared" si="1235"/>
        <v>1</v>
      </c>
      <c r="DR184" s="264">
        <f t="shared" si="1236"/>
        <v>1</v>
      </c>
      <c r="DS184" s="264">
        <f t="shared" ref="DS184" si="1932">IF(DM184&lt;=0,0,1)</f>
        <v>1</v>
      </c>
      <c r="DT184" s="264">
        <f t="shared" ref="DT184" si="1933">IF(DN184&lt;=0,0,1)</f>
        <v>1</v>
      </c>
      <c r="DU184" s="264">
        <f t="shared" ref="DU184" si="1934">PRODUCT(DO184:DT184)</f>
        <v>1</v>
      </c>
      <c r="DV184" s="257">
        <f t="shared" si="1237"/>
        <v>21400000</v>
      </c>
      <c r="DW184" s="258">
        <f t="shared" si="1238"/>
        <v>0</v>
      </c>
      <c r="DZ184" s="344" t="s">
        <v>567</v>
      </c>
      <c r="EA184" s="345" t="s">
        <v>568</v>
      </c>
      <c r="EB184" s="346" t="s">
        <v>155</v>
      </c>
      <c r="EC184" s="347">
        <v>1</v>
      </c>
      <c r="ED184" s="308">
        <v>1200000</v>
      </c>
      <c r="EE184" s="309">
        <f t="shared" ref="EE184" si="1935">+ROUND(EC184*ED184,0)</f>
        <v>1200000</v>
      </c>
      <c r="EF184" s="264">
        <f t="shared" si="1239"/>
        <v>1</v>
      </c>
      <c r="EG184" s="264">
        <f t="shared" si="1240"/>
        <v>1</v>
      </c>
      <c r="EH184" s="264">
        <f t="shared" si="1241"/>
        <v>1</v>
      </c>
      <c r="EI184" s="264">
        <f t="shared" si="1242"/>
        <v>1</v>
      </c>
      <c r="EJ184" s="264">
        <f t="shared" ref="EJ184" si="1936">IF(ED184&lt;=0,0,1)</f>
        <v>1</v>
      </c>
      <c r="EK184" s="264">
        <f t="shared" ref="EK184" si="1937">IF(EE184&lt;=0,0,1)</f>
        <v>1</v>
      </c>
      <c r="EL184" s="264">
        <f t="shared" ref="EL184" si="1938">PRODUCT(EF184:EK184)</f>
        <v>1</v>
      </c>
      <c r="EM184" s="257">
        <f t="shared" si="1243"/>
        <v>1200000</v>
      </c>
      <c r="EN184" s="258">
        <f t="shared" si="1244"/>
        <v>0</v>
      </c>
      <c r="EQ184" s="344" t="s">
        <v>567</v>
      </c>
      <c r="ER184" s="345" t="s">
        <v>568</v>
      </c>
      <c r="ES184" s="346" t="s">
        <v>155</v>
      </c>
      <c r="ET184" s="347">
        <v>1</v>
      </c>
      <c r="EU184" s="308">
        <v>16470000</v>
      </c>
      <c r="EV184" s="309">
        <f t="shared" ref="EV184" si="1939">+ROUND(ET184*EU184,0)</f>
        <v>16470000</v>
      </c>
      <c r="EW184" s="264">
        <f t="shared" si="1245"/>
        <v>1</v>
      </c>
      <c r="EX184" s="264">
        <f t="shared" si="1246"/>
        <v>1</v>
      </c>
      <c r="EY184" s="264">
        <f t="shared" si="1247"/>
        <v>1</v>
      </c>
      <c r="EZ184" s="264">
        <f t="shared" si="1248"/>
        <v>1</v>
      </c>
      <c r="FA184" s="264">
        <f t="shared" ref="FA184" si="1940">IF(EU184&lt;=0,0,1)</f>
        <v>1</v>
      </c>
      <c r="FB184" s="264">
        <f t="shared" ref="FB184" si="1941">IF(EV184&lt;=0,0,1)</f>
        <v>1</v>
      </c>
      <c r="FC184" s="264">
        <f t="shared" ref="FC184" si="1942">PRODUCT(EW184:FB184)</f>
        <v>1</v>
      </c>
      <c r="FD184" s="257">
        <f t="shared" si="1249"/>
        <v>16470000</v>
      </c>
      <c r="FE184" s="258">
        <f t="shared" si="1250"/>
        <v>0</v>
      </c>
      <c r="FH184" s="344" t="s">
        <v>567</v>
      </c>
      <c r="FI184" s="345" t="s">
        <v>568</v>
      </c>
      <c r="FJ184" s="346" t="s">
        <v>155</v>
      </c>
      <c r="FK184" s="347">
        <v>1</v>
      </c>
      <c r="FL184" s="308">
        <v>17030000</v>
      </c>
      <c r="FM184" s="309">
        <f t="shared" ref="FM184" si="1943">+ROUND(FK184*FL184,0)</f>
        <v>17030000</v>
      </c>
      <c r="FN184" s="264">
        <f t="shared" si="1251"/>
        <v>1</v>
      </c>
      <c r="FO184" s="264">
        <f t="shared" si="1252"/>
        <v>1</v>
      </c>
      <c r="FP184" s="264">
        <f t="shared" si="1253"/>
        <v>1</v>
      </c>
      <c r="FQ184" s="264">
        <f t="shared" si="1254"/>
        <v>1</v>
      </c>
      <c r="FR184" s="264">
        <f t="shared" ref="FR184" si="1944">IF(FL184&lt;=0,0,1)</f>
        <v>1</v>
      </c>
      <c r="FS184" s="264">
        <f t="shared" ref="FS184" si="1945">IF(FM184&lt;=0,0,1)</f>
        <v>1</v>
      </c>
      <c r="FT184" s="264">
        <f t="shared" ref="FT184" si="1946">PRODUCT(FN184:FS184)</f>
        <v>1</v>
      </c>
      <c r="FU184" s="257">
        <f t="shared" si="1255"/>
        <v>17030000</v>
      </c>
      <c r="FV184" s="258">
        <f t="shared" si="1256"/>
        <v>0</v>
      </c>
      <c r="FY184" s="344" t="s">
        <v>567</v>
      </c>
      <c r="FZ184" s="345" t="s">
        <v>568</v>
      </c>
      <c r="GA184" s="346" t="s">
        <v>155</v>
      </c>
      <c r="GB184" s="347">
        <v>1</v>
      </c>
      <c r="GC184" s="308">
        <v>5000000</v>
      </c>
      <c r="GD184" s="309">
        <f t="shared" ref="GD184" si="1947">+ROUND(GB184*GC184,0)</f>
        <v>5000000</v>
      </c>
      <c r="GE184" s="264">
        <f t="shared" si="1257"/>
        <v>1</v>
      </c>
      <c r="GF184" s="264">
        <f t="shared" si="1258"/>
        <v>1</v>
      </c>
      <c r="GG184" s="264">
        <f t="shared" si="1259"/>
        <v>1</v>
      </c>
      <c r="GH184" s="264">
        <f t="shared" si="1260"/>
        <v>1</v>
      </c>
      <c r="GI184" s="264">
        <f t="shared" ref="GI184" si="1948">IF(GC184&lt;=0,0,1)</f>
        <v>1</v>
      </c>
      <c r="GJ184" s="264">
        <f t="shared" ref="GJ184" si="1949">IF(GD184&lt;=0,0,1)</f>
        <v>1</v>
      </c>
      <c r="GK184" s="264">
        <f t="shared" ref="GK184" si="1950">PRODUCT(GE184:GJ184)</f>
        <v>1</v>
      </c>
      <c r="GL184" s="257">
        <f t="shared" si="1261"/>
        <v>5000000</v>
      </c>
      <c r="GM184" s="258">
        <f t="shared" si="1262"/>
        <v>0</v>
      </c>
      <c r="GP184" s="344" t="s">
        <v>567</v>
      </c>
      <c r="GQ184" s="345" t="s">
        <v>568</v>
      </c>
      <c r="GR184" s="346" t="s">
        <v>155</v>
      </c>
      <c r="GS184" s="347">
        <v>1</v>
      </c>
      <c r="GT184" s="308">
        <v>16900000</v>
      </c>
      <c r="GU184" s="309">
        <f t="shared" ref="GU184" si="1951">+ROUND(GS184*GT184,0)</f>
        <v>16900000</v>
      </c>
      <c r="GV184" s="264">
        <f t="shared" si="1263"/>
        <v>1</v>
      </c>
      <c r="GW184" s="264">
        <f t="shared" si="1264"/>
        <v>1</v>
      </c>
      <c r="GX184" s="264">
        <f t="shared" si="1265"/>
        <v>1</v>
      </c>
      <c r="GY184" s="264">
        <f t="shared" si="1266"/>
        <v>1</v>
      </c>
      <c r="GZ184" s="264">
        <f t="shared" ref="GZ184" si="1952">IF(GT184&lt;=0,0,1)</f>
        <v>1</v>
      </c>
      <c r="HA184" s="264">
        <f t="shared" ref="HA184" si="1953">IF(GU184&lt;=0,0,1)</f>
        <v>1</v>
      </c>
      <c r="HB184" s="264">
        <f t="shared" ref="HB184" si="1954">PRODUCT(GV184:HA184)</f>
        <v>1</v>
      </c>
      <c r="HC184" s="257">
        <f t="shared" si="1267"/>
        <v>16900000</v>
      </c>
      <c r="HD184" s="258">
        <f t="shared" si="1268"/>
        <v>0</v>
      </c>
      <c r="HG184" s="344" t="s">
        <v>567</v>
      </c>
      <c r="HH184" s="345" t="s">
        <v>568</v>
      </c>
      <c r="HI184" s="346" t="s">
        <v>155</v>
      </c>
      <c r="HJ184" s="347">
        <v>1</v>
      </c>
      <c r="HK184" s="308">
        <v>250000</v>
      </c>
      <c r="HL184" s="309">
        <f t="shared" ref="HL184" si="1955">+ROUND(HJ184*HK184,0)</f>
        <v>250000</v>
      </c>
      <c r="HM184" s="264">
        <f t="shared" si="1269"/>
        <v>1</v>
      </c>
      <c r="HN184" s="264">
        <f t="shared" si="1270"/>
        <v>1</v>
      </c>
      <c r="HO184" s="264">
        <f t="shared" si="1271"/>
        <v>1</v>
      </c>
      <c r="HP184" s="264">
        <f t="shared" si="1272"/>
        <v>1</v>
      </c>
      <c r="HQ184" s="264">
        <f t="shared" ref="HQ184" si="1956">IF(HK184&lt;=0,0,1)</f>
        <v>1</v>
      </c>
      <c r="HR184" s="264">
        <f t="shared" ref="HR184" si="1957">IF(HL184&lt;=0,0,1)</f>
        <v>1</v>
      </c>
      <c r="HS184" s="264">
        <f t="shared" ref="HS184" si="1958">PRODUCT(HM184:HR184)</f>
        <v>1</v>
      </c>
      <c r="HT184" s="257">
        <f t="shared" si="1273"/>
        <v>250000</v>
      </c>
      <c r="HU184" s="258">
        <f t="shared" si="1274"/>
        <v>0</v>
      </c>
    </row>
    <row r="185" spans="3:229" ht="16.5" outlineLevel="1" thickTop="1" thickBot="1">
      <c r="C185" s="378" t="s">
        <v>569</v>
      </c>
      <c r="D185" s="379" t="s">
        <v>570</v>
      </c>
      <c r="E185" s="349"/>
      <c r="F185" s="350"/>
      <c r="G185" s="351"/>
      <c r="H185" s="352"/>
      <c r="K185" s="378" t="s">
        <v>569</v>
      </c>
      <c r="L185" s="379" t="s">
        <v>570</v>
      </c>
      <c r="M185" s="349"/>
      <c r="N185" s="350"/>
      <c r="O185" s="350"/>
      <c r="P185" s="353"/>
      <c r="Q185" s="180">
        <f t="shared" si="1195"/>
        <v>1</v>
      </c>
      <c r="R185" s="180">
        <f t="shared" si="1196"/>
        <v>1</v>
      </c>
      <c r="S185" s="180">
        <f t="shared" si="1197"/>
        <v>1</v>
      </c>
      <c r="T185" s="180">
        <f t="shared" si="1197"/>
        <v>1</v>
      </c>
      <c r="U185" s="180">
        <f t="shared" ref="U185:V185" si="1959">IF(EXACT(G185,O185),1,0)</f>
        <v>1</v>
      </c>
      <c r="V185" s="180">
        <f t="shared" si="1959"/>
        <v>1</v>
      </c>
      <c r="W185" s="264">
        <f t="shared" si="1199"/>
        <v>1</v>
      </c>
      <c r="X185" s="257">
        <f t="shared" si="1200"/>
        <v>0</v>
      </c>
      <c r="Y185" s="258">
        <f t="shared" si="1201"/>
        <v>0</v>
      </c>
      <c r="AB185" s="378" t="s">
        <v>569</v>
      </c>
      <c r="AC185" s="379" t="s">
        <v>570</v>
      </c>
      <c r="AD185" s="349"/>
      <c r="AE185" s="350"/>
      <c r="AF185" s="351"/>
      <c r="AG185" s="352"/>
      <c r="AH185" s="264">
        <f t="shared" si="1202"/>
        <v>1</v>
      </c>
      <c r="AI185" s="264">
        <f t="shared" si="1203"/>
        <v>1</v>
      </c>
      <c r="AJ185" s="264">
        <f t="shared" si="1204"/>
        <v>1</v>
      </c>
      <c r="AK185" s="264">
        <f t="shared" si="1205"/>
        <v>1</v>
      </c>
      <c r="AL185" s="180">
        <f t="shared" ref="AL185" si="1960">IF(EXACT(X185,AF185),1,0)</f>
        <v>0</v>
      </c>
      <c r="AM185" s="180">
        <f t="shared" ref="AM185" si="1961">IF(EXACT(Y185,AG185),1,0)</f>
        <v>0</v>
      </c>
      <c r="AN185" s="264">
        <f>PRODUCT(AH185:AK185)</f>
        <v>1</v>
      </c>
      <c r="AO185" s="257">
        <f t="shared" si="1206"/>
        <v>0</v>
      </c>
      <c r="AP185" s="258">
        <f t="shared" si="1207"/>
        <v>0</v>
      </c>
      <c r="AS185" s="378" t="s">
        <v>569</v>
      </c>
      <c r="AT185" s="379" t="s">
        <v>570</v>
      </c>
      <c r="AU185" s="349"/>
      <c r="AV185" s="350"/>
      <c r="AW185" s="351"/>
      <c r="AX185" s="352"/>
      <c r="AY185" s="264">
        <f t="shared" si="1208"/>
        <v>1</v>
      </c>
      <c r="AZ185" s="264">
        <f t="shared" si="1209"/>
        <v>1</v>
      </c>
      <c r="BA185" s="264">
        <f t="shared" si="1210"/>
        <v>1</v>
      </c>
      <c r="BB185" s="264">
        <f t="shared" si="1211"/>
        <v>1</v>
      </c>
      <c r="BC185" s="180">
        <f t="shared" ref="BC185" si="1962">IF(EXACT(AO185,AW185),1,0)</f>
        <v>0</v>
      </c>
      <c r="BD185" s="180">
        <f t="shared" ref="BD185" si="1963">IF(EXACT(AP185,AX185),1,0)</f>
        <v>0</v>
      </c>
      <c r="BE185" s="264">
        <f>PRODUCT(AY185:BB185)</f>
        <v>1</v>
      </c>
      <c r="BF185" s="257">
        <f t="shared" si="1213"/>
        <v>0</v>
      </c>
      <c r="BG185" s="258">
        <f t="shared" si="1214"/>
        <v>0</v>
      </c>
      <c r="BJ185" s="378" t="s">
        <v>569</v>
      </c>
      <c r="BK185" s="379" t="s">
        <v>570</v>
      </c>
      <c r="BL185" s="349"/>
      <c r="BM185" s="350"/>
      <c r="BN185" s="351"/>
      <c r="BO185" s="352"/>
      <c r="BP185" s="264">
        <f t="shared" si="1215"/>
        <v>1</v>
      </c>
      <c r="BQ185" s="264">
        <f t="shared" si="1216"/>
        <v>1</v>
      </c>
      <c r="BR185" s="264">
        <f t="shared" si="1217"/>
        <v>1</v>
      </c>
      <c r="BS185" s="264">
        <f t="shared" si="1218"/>
        <v>1</v>
      </c>
      <c r="BT185" s="180">
        <f t="shared" ref="BT185" si="1964">IF(EXACT(BF185,BN185),1,0)</f>
        <v>0</v>
      </c>
      <c r="BU185" s="180">
        <f t="shared" ref="BU185" si="1965">IF(EXACT(BG185,BO185),1,0)</f>
        <v>0</v>
      </c>
      <c r="BV185" s="264">
        <f>PRODUCT(BP185:BS185)</f>
        <v>1</v>
      </c>
      <c r="BW185" s="257">
        <f t="shared" si="1219"/>
        <v>0</v>
      </c>
      <c r="BX185" s="258">
        <f t="shared" si="1220"/>
        <v>0</v>
      </c>
      <c r="CA185" s="378" t="s">
        <v>569</v>
      </c>
      <c r="CB185" s="380" t="s">
        <v>570</v>
      </c>
      <c r="CC185" s="349"/>
      <c r="CD185" s="350"/>
      <c r="CE185" s="351"/>
      <c r="CF185" s="352"/>
      <c r="CG185" s="264">
        <f t="shared" si="1221"/>
        <v>1</v>
      </c>
      <c r="CH185" s="264">
        <f t="shared" si="1222"/>
        <v>1</v>
      </c>
      <c r="CI185" s="264">
        <f t="shared" si="1223"/>
        <v>1</v>
      </c>
      <c r="CJ185" s="264">
        <f t="shared" si="1224"/>
        <v>1</v>
      </c>
      <c r="CK185" s="180">
        <f t="shared" ref="CK185" si="1966">IF(EXACT(BW185,CE185),1,0)</f>
        <v>0</v>
      </c>
      <c r="CL185" s="180">
        <f t="shared" ref="CL185" si="1967">IF(EXACT(BX185,CF185),1,0)</f>
        <v>0</v>
      </c>
      <c r="CM185" s="264">
        <f>PRODUCT(CG185:CJ185)</f>
        <v>1</v>
      </c>
      <c r="CN185" s="257">
        <f t="shared" si="1225"/>
        <v>0</v>
      </c>
      <c r="CO185" s="258">
        <f t="shared" si="1226"/>
        <v>0</v>
      </c>
      <c r="CR185" s="378" t="s">
        <v>569</v>
      </c>
      <c r="CS185" s="379" t="s">
        <v>570</v>
      </c>
      <c r="CT185" s="349"/>
      <c r="CU185" s="350"/>
      <c r="CV185" s="351"/>
      <c r="CW185" s="352"/>
      <c r="CX185" s="264">
        <f t="shared" si="1227"/>
        <v>1</v>
      </c>
      <c r="CY185" s="264">
        <f t="shared" si="1228"/>
        <v>1</v>
      </c>
      <c r="CZ185" s="264">
        <f t="shared" si="1229"/>
        <v>1</v>
      </c>
      <c r="DA185" s="264">
        <f t="shared" si="1230"/>
        <v>1</v>
      </c>
      <c r="DB185" s="180">
        <f t="shared" ref="DB185" si="1968">IF(EXACT(CN185,CV185),1,0)</f>
        <v>0</v>
      </c>
      <c r="DC185" s="180">
        <f t="shared" ref="DC185" si="1969">IF(EXACT(CO185,CW185),1,0)</f>
        <v>0</v>
      </c>
      <c r="DD185" s="264">
        <f>PRODUCT(CX185:DA185)</f>
        <v>1</v>
      </c>
      <c r="DE185" s="257">
        <f t="shared" si="1231"/>
        <v>0</v>
      </c>
      <c r="DF185" s="258">
        <f t="shared" si="1232"/>
        <v>0</v>
      </c>
      <c r="DI185" s="378" t="s">
        <v>569</v>
      </c>
      <c r="DJ185" s="379" t="s">
        <v>570</v>
      </c>
      <c r="DK185" s="349"/>
      <c r="DL185" s="350"/>
      <c r="DM185" s="356"/>
      <c r="DN185" s="352"/>
      <c r="DO185" s="264">
        <f t="shared" si="1233"/>
        <v>1</v>
      </c>
      <c r="DP185" s="264">
        <f t="shared" si="1234"/>
        <v>1</v>
      </c>
      <c r="DQ185" s="264">
        <f t="shared" si="1235"/>
        <v>1</v>
      </c>
      <c r="DR185" s="264">
        <f t="shared" si="1236"/>
        <v>1</v>
      </c>
      <c r="DS185" s="180">
        <f t="shared" ref="DS185" si="1970">IF(EXACT(DE185,DM185),1,0)</f>
        <v>0</v>
      </c>
      <c r="DT185" s="180">
        <f t="shared" ref="DT185" si="1971">IF(EXACT(DF185,DN185),1,0)</f>
        <v>0</v>
      </c>
      <c r="DU185" s="264">
        <f>PRODUCT(DO185:DR185)</f>
        <v>1</v>
      </c>
      <c r="DV185" s="257">
        <f t="shared" si="1237"/>
        <v>0</v>
      </c>
      <c r="DW185" s="258">
        <f t="shared" si="1238"/>
        <v>0</v>
      </c>
      <c r="DZ185" s="378" t="s">
        <v>569</v>
      </c>
      <c r="EA185" s="379" t="s">
        <v>570</v>
      </c>
      <c r="EB185" s="349"/>
      <c r="EC185" s="350"/>
      <c r="ED185" s="351"/>
      <c r="EE185" s="352"/>
      <c r="EF185" s="264">
        <f t="shared" si="1239"/>
        <v>1</v>
      </c>
      <c r="EG185" s="264">
        <f t="shared" si="1240"/>
        <v>1</v>
      </c>
      <c r="EH185" s="264">
        <f t="shared" si="1241"/>
        <v>1</v>
      </c>
      <c r="EI185" s="264">
        <f t="shared" si="1242"/>
        <v>1</v>
      </c>
      <c r="EJ185" s="180">
        <f t="shared" ref="EJ185" si="1972">IF(EXACT(DV185,ED185),1,0)</f>
        <v>0</v>
      </c>
      <c r="EK185" s="180">
        <f t="shared" ref="EK185" si="1973">IF(EXACT(DW185,EE185),1,0)</f>
        <v>0</v>
      </c>
      <c r="EL185" s="264">
        <f>PRODUCT(EF185:EI185)</f>
        <v>1</v>
      </c>
      <c r="EM185" s="257">
        <f t="shared" si="1243"/>
        <v>0</v>
      </c>
      <c r="EN185" s="258">
        <f t="shared" si="1244"/>
        <v>0</v>
      </c>
      <c r="EQ185" s="378" t="s">
        <v>569</v>
      </c>
      <c r="ER185" s="379" t="s">
        <v>570</v>
      </c>
      <c r="ES185" s="349"/>
      <c r="ET185" s="350"/>
      <c r="EU185" s="351"/>
      <c r="EV185" s="352"/>
      <c r="EW185" s="264">
        <f t="shared" si="1245"/>
        <v>1</v>
      </c>
      <c r="EX185" s="264">
        <f t="shared" si="1246"/>
        <v>1</v>
      </c>
      <c r="EY185" s="264">
        <f t="shared" si="1247"/>
        <v>1</v>
      </c>
      <c r="EZ185" s="264">
        <f t="shared" si="1248"/>
        <v>1</v>
      </c>
      <c r="FA185" s="180">
        <f t="shared" ref="FA185" si="1974">IF(EXACT(EM185,EU185),1,0)</f>
        <v>0</v>
      </c>
      <c r="FB185" s="180">
        <f t="shared" ref="FB185" si="1975">IF(EXACT(EN185,EV185),1,0)</f>
        <v>0</v>
      </c>
      <c r="FC185" s="264">
        <f>PRODUCT(EW185:EZ185)</f>
        <v>1</v>
      </c>
      <c r="FD185" s="257">
        <f t="shared" si="1249"/>
        <v>0</v>
      </c>
      <c r="FE185" s="258">
        <f t="shared" si="1250"/>
        <v>0</v>
      </c>
      <c r="FH185" s="378" t="s">
        <v>569</v>
      </c>
      <c r="FI185" s="379" t="s">
        <v>570</v>
      </c>
      <c r="FJ185" s="349"/>
      <c r="FK185" s="350"/>
      <c r="FL185" s="351"/>
      <c r="FM185" s="352"/>
      <c r="FN185" s="264">
        <f t="shared" si="1251"/>
        <v>1</v>
      </c>
      <c r="FO185" s="264">
        <f t="shared" si="1252"/>
        <v>1</v>
      </c>
      <c r="FP185" s="264">
        <f t="shared" si="1253"/>
        <v>1</v>
      </c>
      <c r="FQ185" s="264">
        <f t="shared" si="1254"/>
        <v>1</v>
      </c>
      <c r="FR185" s="180">
        <f t="shared" ref="FR185" si="1976">IF(EXACT(FD185,FL185),1,0)</f>
        <v>0</v>
      </c>
      <c r="FS185" s="180">
        <f t="shared" ref="FS185" si="1977">IF(EXACT(FE185,FM185),1,0)</f>
        <v>0</v>
      </c>
      <c r="FT185" s="264">
        <f>PRODUCT(FN185:FQ185)</f>
        <v>1</v>
      </c>
      <c r="FU185" s="257">
        <f t="shared" si="1255"/>
        <v>0</v>
      </c>
      <c r="FV185" s="258">
        <f t="shared" si="1256"/>
        <v>0</v>
      </c>
      <c r="FY185" s="378" t="s">
        <v>569</v>
      </c>
      <c r="FZ185" s="379" t="s">
        <v>570</v>
      </c>
      <c r="GA185" s="349"/>
      <c r="GB185" s="350"/>
      <c r="GC185" s="351"/>
      <c r="GD185" s="352"/>
      <c r="GE185" s="264">
        <f t="shared" si="1257"/>
        <v>1</v>
      </c>
      <c r="GF185" s="264">
        <f t="shared" si="1258"/>
        <v>1</v>
      </c>
      <c r="GG185" s="264">
        <f t="shared" si="1259"/>
        <v>1</v>
      </c>
      <c r="GH185" s="264">
        <f t="shared" si="1260"/>
        <v>1</v>
      </c>
      <c r="GI185" s="180">
        <f t="shared" ref="GI185" si="1978">IF(EXACT(FU185,GC185),1,0)</f>
        <v>0</v>
      </c>
      <c r="GJ185" s="180">
        <f t="shared" ref="GJ185" si="1979">IF(EXACT(FV185,GD185),1,0)</f>
        <v>0</v>
      </c>
      <c r="GK185" s="264">
        <f>PRODUCT(GE185:GH185)</f>
        <v>1</v>
      </c>
      <c r="GL185" s="257">
        <f t="shared" si="1261"/>
        <v>0</v>
      </c>
      <c r="GM185" s="258">
        <f t="shared" si="1262"/>
        <v>0</v>
      </c>
      <c r="GP185" s="378" t="s">
        <v>569</v>
      </c>
      <c r="GQ185" s="379" t="s">
        <v>570</v>
      </c>
      <c r="GR185" s="349"/>
      <c r="GS185" s="350"/>
      <c r="GT185" s="351"/>
      <c r="GU185" s="352"/>
      <c r="GV185" s="264">
        <f t="shared" si="1263"/>
        <v>1</v>
      </c>
      <c r="GW185" s="264">
        <f t="shared" si="1264"/>
        <v>1</v>
      </c>
      <c r="GX185" s="264">
        <f t="shared" si="1265"/>
        <v>1</v>
      </c>
      <c r="GY185" s="264">
        <f t="shared" si="1266"/>
        <v>1</v>
      </c>
      <c r="GZ185" s="180">
        <f t="shared" ref="GZ185" si="1980">IF(EXACT(GL185,GT185),1,0)</f>
        <v>0</v>
      </c>
      <c r="HA185" s="180">
        <f t="shared" ref="HA185" si="1981">IF(EXACT(GM185,GU185),1,0)</f>
        <v>0</v>
      </c>
      <c r="HB185" s="264">
        <f>PRODUCT(GV185:GY185)</f>
        <v>1</v>
      </c>
      <c r="HC185" s="257">
        <f t="shared" si="1267"/>
        <v>0</v>
      </c>
      <c r="HD185" s="258">
        <f t="shared" si="1268"/>
        <v>0</v>
      </c>
      <c r="HG185" s="378" t="s">
        <v>569</v>
      </c>
      <c r="HH185" s="379" t="s">
        <v>570</v>
      </c>
      <c r="HI185" s="349"/>
      <c r="HJ185" s="350"/>
      <c r="HK185" s="351"/>
      <c r="HL185" s="352"/>
      <c r="HM185" s="264">
        <f t="shared" si="1269"/>
        <v>1</v>
      </c>
      <c r="HN185" s="264">
        <f t="shared" si="1270"/>
        <v>1</v>
      </c>
      <c r="HO185" s="264">
        <f t="shared" si="1271"/>
        <v>1</v>
      </c>
      <c r="HP185" s="264">
        <f t="shared" si="1272"/>
        <v>1</v>
      </c>
      <c r="HQ185" s="180">
        <f t="shared" ref="HQ185" si="1982">IF(EXACT(HC185,HK185),1,0)</f>
        <v>0</v>
      </c>
      <c r="HR185" s="180">
        <f t="shared" ref="HR185" si="1983">IF(EXACT(HD185,HL185),1,0)</f>
        <v>0</v>
      </c>
      <c r="HS185" s="264">
        <f>PRODUCT(HM185:HP185)</f>
        <v>1</v>
      </c>
      <c r="HT185" s="257">
        <f t="shared" si="1273"/>
        <v>0</v>
      </c>
      <c r="HU185" s="258">
        <f t="shared" si="1274"/>
        <v>0</v>
      </c>
    </row>
    <row r="186" spans="3:229" ht="39.75" customHeight="1" outlineLevel="2" thickTop="1" thickBot="1">
      <c r="C186" s="344" t="s">
        <v>571</v>
      </c>
      <c r="D186" s="345" t="s">
        <v>572</v>
      </c>
      <c r="E186" s="346" t="s">
        <v>168</v>
      </c>
      <c r="F186" s="347">
        <v>26</v>
      </c>
      <c r="G186" s="308">
        <v>0</v>
      </c>
      <c r="H186" s="309">
        <f t="shared" ref="H186" si="1984">+ROUND(F186*G186,0)</f>
        <v>0</v>
      </c>
      <c r="K186" s="344" t="s">
        <v>571</v>
      </c>
      <c r="L186" s="345" t="s">
        <v>572</v>
      </c>
      <c r="M186" s="346" t="s">
        <v>168</v>
      </c>
      <c r="N186" s="347">
        <v>26</v>
      </c>
      <c r="O186" s="308">
        <v>36500</v>
      </c>
      <c r="P186" s="310">
        <f t="shared" ref="P186" si="1985">+ROUND(N186*O186,0)</f>
        <v>949000</v>
      </c>
      <c r="Q186" s="180">
        <f t="shared" si="1195"/>
        <v>1</v>
      </c>
      <c r="R186" s="180">
        <f t="shared" si="1196"/>
        <v>1</v>
      </c>
      <c r="S186" s="180">
        <f t="shared" si="1197"/>
        <v>1</v>
      </c>
      <c r="T186" s="180">
        <f t="shared" si="1197"/>
        <v>1</v>
      </c>
      <c r="U186" s="264">
        <f t="shared" si="1198"/>
        <v>1</v>
      </c>
      <c r="V186" s="264">
        <f t="shared" si="1275"/>
        <v>1</v>
      </c>
      <c r="W186" s="264">
        <f t="shared" si="1199"/>
        <v>1</v>
      </c>
      <c r="X186" s="257">
        <f t="shared" si="1200"/>
        <v>949000</v>
      </c>
      <c r="Y186" s="258">
        <f t="shared" si="1201"/>
        <v>0</v>
      </c>
      <c r="AB186" s="344" t="s">
        <v>571</v>
      </c>
      <c r="AC186" s="345" t="s">
        <v>572</v>
      </c>
      <c r="AD186" s="346" t="s">
        <v>168</v>
      </c>
      <c r="AE186" s="347">
        <v>26</v>
      </c>
      <c r="AF186" s="308">
        <v>30000</v>
      </c>
      <c r="AG186" s="309">
        <f t="shared" ref="AG186" si="1986">+ROUND(AE186*AF186,0)</f>
        <v>780000</v>
      </c>
      <c r="AH186" s="264">
        <f t="shared" si="1202"/>
        <v>1</v>
      </c>
      <c r="AI186" s="264">
        <f t="shared" si="1203"/>
        <v>1</v>
      </c>
      <c r="AJ186" s="264">
        <f t="shared" si="1204"/>
        <v>1</v>
      </c>
      <c r="AK186" s="264">
        <f t="shared" si="1205"/>
        <v>1</v>
      </c>
      <c r="AL186" s="264">
        <f t="shared" ref="AL186" si="1987">IF(AF186&lt;=0,0,1)</f>
        <v>1</v>
      </c>
      <c r="AM186" s="264">
        <f t="shared" ref="AM186" si="1988">IF(AG186&lt;=0,0,1)</f>
        <v>1</v>
      </c>
      <c r="AN186" s="264">
        <f t="shared" si="1303"/>
        <v>1</v>
      </c>
      <c r="AO186" s="257">
        <f t="shared" si="1206"/>
        <v>780000</v>
      </c>
      <c r="AP186" s="258">
        <f t="shared" si="1207"/>
        <v>0</v>
      </c>
      <c r="AS186" s="344" t="s">
        <v>571</v>
      </c>
      <c r="AT186" s="345" t="s">
        <v>572</v>
      </c>
      <c r="AU186" s="346" t="s">
        <v>168</v>
      </c>
      <c r="AV186" s="347">
        <v>26</v>
      </c>
      <c r="AW186" s="308">
        <v>23000</v>
      </c>
      <c r="AX186" s="309">
        <f t="shared" ref="AX186" si="1989">+ROUND(AV186*AW186,0)</f>
        <v>598000</v>
      </c>
      <c r="AY186" s="264">
        <f t="shared" si="1208"/>
        <v>1</v>
      </c>
      <c r="AZ186" s="264">
        <f t="shared" si="1209"/>
        <v>1</v>
      </c>
      <c r="BA186" s="264">
        <f t="shared" si="1210"/>
        <v>1</v>
      </c>
      <c r="BB186" s="264">
        <f t="shared" si="1211"/>
        <v>1</v>
      </c>
      <c r="BC186" s="264">
        <f t="shared" ref="BC186" si="1990">IF(AW186&lt;=0,0,1)</f>
        <v>1</v>
      </c>
      <c r="BD186" s="264">
        <f t="shared" ref="BD186" si="1991">IF(AX186&lt;=0,0,1)</f>
        <v>1</v>
      </c>
      <c r="BE186" s="264">
        <f t="shared" si="1212"/>
        <v>1</v>
      </c>
      <c r="BF186" s="257">
        <f t="shared" si="1213"/>
        <v>598000</v>
      </c>
      <c r="BG186" s="258">
        <f t="shared" si="1214"/>
        <v>0</v>
      </c>
      <c r="BJ186" s="344" t="s">
        <v>571</v>
      </c>
      <c r="BK186" s="345" t="s">
        <v>572</v>
      </c>
      <c r="BL186" s="346" t="s">
        <v>168</v>
      </c>
      <c r="BM186" s="347">
        <v>26</v>
      </c>
      <c r="BN186" s="308">
        <v>36044</v>
      </c>
      <c r="BO186" s="309">
        <f>+ROUND(BM186*BN186,0)</f>
        <v>937144</v>
      </c>
      <c r="BP186" s="264">
        <f t="shared" si="1215"/>
        <v>1</v>
      </c>
      <c r="BQ186" s="264">
        <f t="shared" si="1216"/>
        <v>1</v>
      </c>
      <c r="BR186" s="264">
        <f t="shared" si="1217"/>
        <v>1</v>
      </c>
      <c r="BS186" s="264">
        <f t="shared" si="1218"/>
        <v>1</v>
      </c>
      <c r="BT186" s="264">
        <f t="shared" ref="BT186" si="1992">IF(BN186&lt;=0,0,1)</f>
        <v>1</v>
      </c>
      <c r="BU186" s="264">
        <f t="shared" ref="BU186" si="1993">IF(BO186&lt;=0,0,1)</f>
        <v>1</v>
      </c>
      <c r="BV186" s="264">
        <f t="shared" ref="BV186" si="1994">PRODUCT(BP186:BU186)</f>
        <v>1</v>
      </c>
      <c r="BW186" s="257">
        <f t="shared" si="1219"/>
        <v>937144</v>
      </c>
      <c r="BX186" s="258">
        <f t="shared" si="1220"/>
        <v>0</v>
      </c>
      <c r="CA186" s="344" t="s">
        <v>571</v>
      </c>
      <c r="CB186" s="345" t="s">
        <v>572</v>
      </c>
      <c r="CC186" s="346" t="s">
        <v>168</v>
      </c>
      <c r="CD186" s="347">
        <v>26</v>
      </c>
      <c r="CE186" s="308">
        <v>10586</v>
      </c>
      <c r="CF186" s="309">
        <f t="shared" ref="CF186" si="1995">+ROUND(CD186*CE186,0)</f>
        <v>275236</v>
      </c>
      <c r="CG186" s="264">
        <f t="shared" si="1221"/>
        <v>1</v>
      </c>
      <c r="CH186" s="264">
        <f t="shared" si="1222"/>
        <v>1</v>
      </c>
      <c r="CI186" s="264">
        <f t="shared" si="1223"/>
        <v>1</v>
      </c>
      <c r="CJ186" s="264">
        <f t="shared" si="1224"/>
        <v>1</v>
      </c>
      <c r="CK186" s="264">
        <f t="shared" ref="CK186" si="1996">IF(CE186&lt;=0,0,1)</f>
        <v>1</v>
      </c>
      <c r="CL186" s="264">
        <f t="shared" ref="CL186" si="1997">IF(CF186&lt;=0,0,1)</f>
        <v>1</v>
      </c>
      <c r="CM186" s="264">
        <f t="shared" ref="CM186" si="1998">PRODUCT(CG186:CL186)</f>
        <v>1</v>
      </c>
      <c r="CN186" s="257">
        <f t="shared" si="1225"/>
        <v>275236</v>
      </c>
      <c r="CO186" s="258">
        <f t="shared" si="1226"/>
        <v>0</v>
      </c>
      <c r="CR186" s="344" t="s">
        <v>571</v>
      </c>
      <c r="CS186" s="345" t="s">
        <v>572</v>
      </c>
      <c r="CT186" s="346" t="s">
        <v>168</v>
      </c>
      <c r="CU186" s="347">
        <v>26</v>
      </c>
      <c r="CV186" s="308">
        <v>48000</v>
      </c>
      <c r="CW186" s="309">
        <f t="shared" ref="CW186" si="1999">+ROUND(CU186*CV186,0)</f>
        <v>1248000</v>
      </c>
      <c r="CX186" s="264">
        <f t="shared" si="1227"/>
        <v>1</v>
      </c>
      <c r="CY186" s="264">
        <f t="shared" si="1228"/>
        <v>1</v>
      </c>
      <c r="CZ186" s="264">
        <f t="shared" si="1229"/>
        <v>1</v>
      </c>
      <c r="DA186" s="264">
        <f t="shared" si="1230"/>
        <v>1</v>
      </c>
      <c r="DB186" s="264">
        <f t="shared" ref="DB186" si="2000">IF(CV186&lt;=0,0,1)</f>
        <v>1</v>
      </c>
      <c r="DC186" s="264">
        <f t="shared" ref="DC186" si="2001">IF(CW186&lt;=0,0,1)</f>
        <v>1</v>
      </c>
      <c r="DD186" s="264">
        <f t="shared" ref="DD186" si="2002">PRODUCT(CX186:DC186)</f>
        <v>1</v>
      </c>
      <c r="DE186" s="257">
        <f t="shared" si="1231"/>
        <v>1248000</v>
      </c>
      <c r="DF186" s="258">
        <f t="shared" si="1232"/>
        <v>0</v>
      </c>
      <c r="DI186" s="344" t="s">
        <v>571</v>
      </c>
      <c r="DJ186" s="345" t="s">
        <v>572</v>
      </c>
      <c r="DK186" s="346" t="s">
        <v>168</v>
      </c>
      <c r="DL186" s="347">
        <v>26</v>
      </c>
      <c r="DM186" s="313">
        <v>12000</v>
      </c>
      <c r="DN186" s="309">
        <f t="shared" ref="DN186" si="2003">+ROUND(DL186*DM186,0)</f>
        <v>312000</v>
      </c>
      <c r="DO186" s="264">
        <f t="shared" si="1233"/>
        <v>1</v>
      </c>
      <c r="DP186" s="264">
        <f t="shared" si="1234"/>
        <v>1</v>
      </c>
      <c r="DQ186" s="264">
        <f t="shared" si="1235"/>
        <v>1</v>
      </c>
      <c r="DR186" s="264">
        <f t="shared" si="1236"/>
        <v>1</v>
      </c>
      <c r="DS186" s="264">
        <f t="shared" ref="DS186" si="2004">IF(DM186&lt;=0,0,1)</f>
        <v>1</v>
      </c>
      <c r="DT186" s="264">
        <f t="shared" ref="DT186" si="2005">IF(DN186&lt;=0,0,1)</f>
        <v>1</v>
      </c>
      <c r="DU186" s="264">
        <f t="shared" ref="DU186" si="2006">PRODUCT(DO186:DT186)</f>
        <v>1</v>
      </c>
      <c r="DV186" s="257">
        <f t="shared" si="1237"/>
        <v>312000</v>
      </c>
      <c r="DW186" s="258">
        <f t="shared" si="1238"/>
        <v>0</v>
      </c>
      <c r="DZ186" s="344" t="s">
        <v>571</v>
      </c>
      <c r="EA186" s="345" t="s">
        <v>572</v>
      </c>
      <c r="EB186" s="346" t="s">
        <v>168</v>
      </c>
      <c r="EC186" s="347">
        <v>26</v>
      </c>
      <c r="ED186" s="308">
        <v>22000</v>
      </c>
      <c r="EE186" s="309">
        <f t="shared" ref="EE186" si="2007">+ROUND(EC186*ED186,0)</f>
        <v>572000</v>
      </c>
      <c r="EF186" s="264">
        <f t="shared" si="1239"/>
        <v>1</v>
      </c>
      <c r="EG186" s="264">
        <f t="shared" si="1240"/>
        <v>1</v>
      </c>
      <c r="EH186" s="264">
        <f t="shared" si="1241"/>
        <v>1</v>
      </c>
      <c r="EI186" s="264">
        <f t="shared" si="1242"/>
        <v>1</v>
      </c>
      <c r="EJ186" s="264">
        <f t="shared" ref="EJ186" si="2008">IF(ED186&lt;=0,0,1)</f>
        <v>1</v>
      </c>
      <c r="EK186" s="264">
        <f t="shared" ref="EK186" si="2009">IF(EE186&lt;=0,0,1)</f>
        <v>1</v>
      </c>
      <c r="EL186" s="264">
        <f t="shared" ref="EL186" si="2010">PRODUCT(EF186:EK186)</f>
        <v>1</v>
      </c>
      <c r="EM186" s="257">
        <f t="shared" si="1243"/>
        <v>572000</v>
      </c>
      <c r="EN186" s="258">
        <f t="shared" si="1244"/>
        <v>0</v>
      </c>
      <c r="EQ186" s="344" t="s">
        <v>571</v>
      </c>
      <c r="ER186" s="345" t="s">
        <v>572</v>
      </c>
      <c r="ES186" s="346" t="s">
        <v>168</v>
      </c>
      <c r="ET186" s="347">
        <v>26</v>
      </c>
      <c r="EU186" s="308">
        <v>18000</v>
      </c>
      <c r="EV186" s="309">
        <f t="shared" ref="EV186" si="2011">+ROUND(ET186*EU186,0)</f>
        <v>468000</v>
      </c>
      <c r="EW186" s="264">
        <f t="shared" si="1245"/>
        <v>1</v>
      </c>
      <c r="EX186" s="264">
        <f t="shared" si="1246"/>
        <v>1</v>
      </c>
      <c r="EY186" s="264">
        <f t="shared" si="1247"/>
        <v>1</v>
      </c>
      <c r="EZ186" s="264">
        <f t="shared" si="1248"/>
        <v>1</v>
      </c>
      <c r="FA186" s="264">
        <f t="shared" ref="FA186" si="2012">IF(EU186&lt;=0,0,1)</f>
        <v>1</v>
      </c>
      <c r="FB186" s="264">
        <f t="shared" ref="FB186" si="2013">IF(EV186&lt;=0,0,1)</f>
        <v>1</v>
      </c>
      <c r="FC186" s="264">
        <f t="shared" ref="FC186" si="2014">PRODUCT(EW186:FB186)</f>
        <v>1</v>
      </c>
      <c r="FD186" s="257">
        <f t="shared" si="1249"/>
        <v>468000</v>
      </c>
      <c r="FE186" s="258">
        <f t="shared" si="1250"/>
        <v>0</v>
      </c>
      <c r="FH186" s="344" t="s">
        <v>571</v>
      </c>
      <c r="FI186" s="345" t="s">
        <v>572</v>
      </c>
      <c r="FJ186" s="346" t="s">
        <v>168</v>
      </c>
      <c r="FK186" s="347">
        <v>26</v>
      </c>
      <c r="FL186" s="308">
        <v>19000</v>
      </c>
      <c r="FM186" s="309">
        <f t="shared" ref="FM186" si="2015">+ROUND(FK186*FL186,0)</f>
        <v>494000</v>
      </c>
      <c r="FN186" s="264">
        <f t="shared" si="1251"/>
        <v>1</v>
      </c>
      <c r="FO186" s="264">
        <f t="shared" si="1252"/>
        <v>1</v>
      </c>
      <c r="FP186" s="264">
        <f t="shared" si="1253"/>
        <v>1</v>
      </c>
      <c r="FQ186" s="264">
        <f t="shared" si="1254"/>
        <v>1</v>
      </c>
      <c r="FR186" s="264">
        <f t="shared" ref="FR186" si="2016">IF(FL186&lt;=0,0,1)</f>
        <v>1</v>
      </c>
      <c r="FS186" s="264">
        <f t="shared" ref="FS186" si="2017">IF(FM186&lt;=0,0,1)</f>
        <v>1</v>
      </c>
      <c r="FT186" s="264">
        <f t="shared" ref="FT186" si="2018">PRODUCT(FN186:FS186)</f>
        <v>1</v>
      </c>
      <c r="FU186" s="257">
        <f t="shared" si="1255"/>
        <v>494000</v>
      </c>
      <c r="FV186" s="258">
        <f t="shared" si="1256"/>
        <v>0</v>
      </c>
      <c r="FY186" s="344" t="s">
        <v>571</v>
      </c>
      <c r="FZ186" s="345" t="s">
        <v>572</v>
      </c>
      <c r="GA186" s="346" t="s">
        <v>168</v>
      </c>
      <c r="GB186" s="347">
        <v>26</v>
      </c>
      <c r="GC186" s="308">
        <v>50000</v>
      </c>
      <c r="GD186" s="309">
        <f t="shared" ref="GD186" si="2019">+ROUND(GB186*GC186,0)</f>
        <v>1300000</v>
      </c>
      <c r="GE186" s="264">
        <f t="shared" si="1257"/>
        <v>1</v>
      </c>
      <c r="GF186" s="264">
        <f t="shared" si="1258"/>
        <v>1</v>
      </c>
      <c r="GG186" s="264">
        <f t="shared" si="1259"/>
        <v>1</v>
      </c>
      <c r="GH186" s="264">
        <f t="shared" si="1260"/>
        <v>1</v>
      </c>
      <c r="GI186" s="264">
        <f t="shared" ref="GI186" si="2020">IF(GC186&lt;=0,0,1)</f>
        <v>1</v>
      </c>
      <c r="GJ186" s="264">
        <f t="shared" ref="GJ186" si="2021">IF(GD186&lt;=0,0,1)</f>
        <v>1</v>
      </c>
      <c r="GK186" s="264">
        <f t="shared" ref="GK186" si="2022">PRODUCT(GE186:GJ186)</f>
        <v>1</v>
      </c>
      <c r="GL186" s="257">
        <f t="shared" si="1261"/>
        <v>1300000</v>
      </c>
      <c r="GM186" s="258">
        <f t="shared" si="1262"/>
        <v>0</v>
      </c>
      <c r="GP186" s="344" t="s">
        <v>571</v>
      </c>
      <c r="GQ186" s="345" t="s">
        <v>572</v>
      </c>
      <c r="GR186" s="346" t="s">
        <v>168</v>
      </c>
      <c r="GS186" s="347">
        <v>26</v>
      </c>
      <c r="GT186" s="308">
        <v>18500</v>
      </c>
      <c r="GU186" s="309">
        <f t="shared" ref="GU186" si="2023">+ROUND(GS186*GT186,0)</f>
        <v>481000</v>
      </c>
      <c r="GV186" s="264">
        <f t="shared" si="1263"/>
        <v>1</v>
      </c>
      <c r="GW186" s="264">
        <f t="shared" si="1264"/>
        <v>1</v>
      </c>
      <c r="GX186" s="264">
        <f t="shared" si="1265"/>
        <v>1</v>
      </c>
      <c r="GY186" s="264">
        <f t="shared" si="1266"/>
        <v>1</v>
      </c>
      <c r="GZ186" s="264">
        <f t="shared" ref="GZ186" si="2024">IF(GT186&lt;=0,0,1)</f>
        <v>1</v>
      </c>
      <c r="HA186" s="264">
        <f t="shared" ref="HA186" si="2025">IF(GU186&lt;=0,0,1)</f>
        <v>1</v>
      </c>
      <c r="HB186" s="264">
        <f t="shared" ref="HB186" si="2026">PRODUCT(GV186:HA186)</f>
        <v>1</v>
      </c>
      <c r="HC186" s="257">
        <f t="shared" si="1267"/>
        <v>481000</v>
      </c>
      <c r="HD186" s="258">
        <f t="shared" si="1268"/>
        <v>0</v>
      </c>
      <c r="HG186" s="344" t="s">
        <v>571</v>
      </c>
      <c r="HH186" s="345" t="s">
        <v>572</v>
      </c>
      <c r="HI186" s="346" t="s">
        <v>168</v>
      </c>
      <c r="HJ186" s="347">
        <v>26</v>
      </c>
      <c r="HK186" s="308">
        <v>32000</v>
      </c>
      <c r="HL186" s="309">
        <f t="shared" ref="HL186" si="2027">+ROUND(HJ186*HK186,0)</f>
        <v>832000</v>
      </c>
      <c r="HM186" s="264">
        <f t="shared" si="1269"/>
        <v>1</v>
      </c>
      <c r="HN186" s="264">
        <f t="shared" si="1270"/>
        <v>1</v>
      </c>
      <c r="HO186" s="264">
        <f t="shared" si="1271"/>
        <v>1</v>
      </c>
      <c r="HP186" s="264">
        <f t="shared" si="1272"/>
        <v>1</v>
      </c>
      <c r="HQ186" s="264">
        <f t="shared" ref="HQ186" si="2028">IF(HK186&lt;=0,0,1)</f>
        <v>1</v>
      </c>
      <c r="HR186" s="264">
        <f t="shared" ref="HR186" si="2029">IF(HL186&lt;=0,0,1)</f>
        <v>1</v>
      </c>
      <c r="HS186" s="264">
        <f t="shared" ref="HS186" si="2030">PRODUCT(HM186:HR186)</f>
        <v>1</v>
      </c>
      <c r="HT186" s="257">
        <f t="shared" si="1273"/>
        <v>832000</v>
      </c>
      <c r="HU186" s="258">
        <f t="shared" si="1274"/>
        <v>0</v>
      </c>
    </row>
    <row r="187" spans="3:229" ht="16.5" outlineLevel="1" thickTop="1" thickBot="1">
      <c r="C187" s="378" t="s">
        <v>573</v>
      </c>
      <c r="D187" s="379" t="s">
        <v>574</v>
      </c>
      <c r="E187" s="349"/>
      <c r="F187" s="350"/>
      <c r="G187" s="351"/>
      <c r="H187" s="352"/>
      <c r="K187" s="378" t="s">
        <v>573</v>
      </c>
      <c r="L187" s="379" t="s">
        <v>574</v>
      </c>
      <c r="M187" s="349"/>
      <c r="N187" s="350"/>
      <c r="O187" s="350"/>
      <c r="P187" s="353"/>
      <c r="Q187" s="180">
        <f t="shared" si="1195"/>
        <v>1</v>
      </c>
      <c r="R187" s="180">
        <f t="shared" si="1196"/>
        <v>1</v>
      </c>
      <c r="S187" s="180">
        <f t="shared" si="1197"/>
        <v>1</v>
      </c>
      <c r="T187" s="180">
        <f t="shared" si="1197"/>
        <v>1</v>
      </c>
      <c r="U187" s="180">
        <f t="shared" ref="U187:V187" si="2031">IF(EXACT(G187,O187),1,0)</f>
        <v>1</v>
      </c>
      <c r="V187" s="180">
        <f t="shared" si="2031"/>
        <v>1</v>
      </c>
      <c r="W187" s="264">
        <f t="shared" si="1199"/>
        <v>1</v>
      </c>
      <c r="X187" s="257">
        <f t="shared" si="1200"/>
        <v>0</v>
      </c>
      <c r="Y187" s="258">
        <f t="shared" si="1201"/>
        <v>0</v>
      </c>
      <c r="AB187" s="378" t="s">
        <v>573</v>
      </c>
      <c r="AC187" s="379" t="s">
        <v>574</v>
      </c>
      <c r="AD187" s="349"/>
      <c r="AE187" s="350"/>
      <c r="AF187" s="351"/>
      <c r="AG187" s="352"/>
      <c r="AH187" s="264">
        <f t="shared" si="1202"/>
        <v>1</v>
      </c>
      <c r="AI187" s="264">
        <f t="shared" si="1203"/>
        <v>1</v>
      </c>
      <c r="AJ187" s="264">
        <f t="shared" si="1204"/>
        <v>1</v>
      </c>
      <c r="AK187" s="264">
        <f t="shared" si="1205"/>
        <v>1</v>
      </c>
      <c r="AL187" s="180">
        <f t="shared" ref="AL187" si="2032">IF(EXACT(X187,AF187),1,0)</f>
        <v>0</v>
      </c>
      <c r="AM187" s="180">
        <f t="shared" ref="AM187" si="2033">IF(EXACT(Y187,AG187),1,0)</f>
        <v>0</v>
      </c>
      <c r="AN187" s="264">
        <f>PRODUCT(AH187:AK187)</f>
        <v>1</v>
      </c>
      <c r="AO187" s="257">
        <f t="shared" si="1206"/>
        <v>0</v>
      </c>
      <c r="AP187" s="258">
        <f t="shared" si="1207"/>
        <v>0</v>
      </c>
      <c r="AS187" s="378" t="s">
        <v>573</v>
      </c>
      <c r="AT187" s="379" t="s">
        <v>574</v>
      </c>
      <c r="AU187" s="349"/>
      <c r="AV187" s="350"/>
      <c r="AW187" s="351"/>
      <c r="AX187" s="352"/>
      <c r="AY187" s="264">
        <f t="shared" si="1208"/>
        <v>1</v>
      </c>
      <c r="AZ187" s="264">
        <f t="shared" si="1209"/>
        <v>1</v>
      </c>
      <c r="BA187" s="264">
        <f t="shared" si="1210"/>
        <v>1</v>
      </c>
      <c r="BB187" s="264">
        <f t="shared" si="1211"/>
        <v>1</v>
      </c>
      <c r="BC187" s="180">
        <f t="shared" ref="BC187" si="2034">IF(EXACT(AO187,AW187),1,0)</f>
        <v>0</v>
      </c>
      <c r="BD187" s="180">
        <f t="shared" ref="BD187" si="2035">IF(EXACT(AP187,AX187),1,0)</f>
        <v>0</v>
      </c>
      <c r="BE187" s="264">
        <f>PRODUCT(AY187:BB187)</f>
        <v>1</v>
      </c>
      <c r="BF187" s="257">
        <f t="shared" si="1213"/>
        <v>0</v>
      </c>
      <c r="BG187" s="258">
        <f t="shared" si="1214"/>
        <v>0</v>
      </c>
      <c r="BJ187" s="378" t="s">
        <v>573</v>
      </c>
      <c r="BK187" s="379" t="s">
        <v>574</v>
      </c>
      <c r="BL187" s="349"/>
      <c r="BM187" s="350"/>
      <c r="BN187" s="351"/>
      <c r="BO187" s="352"/>
      <c r="BP187" s="264">
        <f t="shared" si="1215"/>
        <v>1</v>
      </c>
      <c r="BQ187" s="264">
        <f t="shared" si="1216"/>
        <v>1</v>
      </c>
      <c r="BR187" s="264">
        <f t="shared" si="1217"/>
        <v>1</v>
      </c>
      <c r="BS187" s="264">
        <f t="shared" si="1218"/>
        <v>1</v>
      </c>
      <c r="BT187" s="180">
        <f t="shared" ref="BT187" si="2036">IF(EXACT(BF187,BN187),1,0)</f>
        <v>0</v>
      </c>
      <c r="BU187" s="180">
        <f t="shared" ref="BU187" si="2037">IF(EXACT(BG187,BO187),1,0)</f>
        <v>0</v>
      </c>
      <c r="BV187" s="264">
        <f>PRODUCT(BP187:BS187)</f>
        <v>1</v>
      </c>
      <c r="BW187" s="257">
        <f t="shared" si="1219"/>
        <v>0</v>
      </c>
      <c r="BX187" s="258">
        <f t="shared" si="1220"/>
        <v>0</v>
      </c>
      <c r="CA187" s="378" t="s">
        <v>573</v>
      </c>
      <c r="CB187" s="380" t="s">
        <v>574</v>
      </c>
      <c r="CC187" s="349"/>
      <c r="CD187" s="350"/>
      <c r="CE187" s="351"/>
      <c r="CF187" s="352"/>
      <c r="CG187" s="264">
        <f t="shared" si="1221"/>
        <v>1</v>
      </c>
      <c r="CH187" s="264">
        <f t="shared" si="1222"/>
        <v>1</v>
      </c>
      <c r="CI187" s="264">
        <f t="shared" si="1223"/>
        <v>1</v>
      </c>
      <c r="CJ187" s="264">
        <f t="shared" si="1224"/>
        <v>1</v>
      </c>
      <c r="CK187" s="180">
        <f t="shared" ref="CK187" si="2038">IF(EXACT(BW187,CE187),1,0)</f>
        <v>0</v>
      </c>
      <c r="CL187" s="180">
        <f t="shared" ref="CL187" si="2039">IF(EXACT(BX187,CF187),1,0)</f>
        <v>0</v>
      </c>
      <c r="CM187" s="264">
        <f>PRODUCT(CG187:CJ187)</f>
        <v>1</v>
      </c>
      <c r="CN187" s="257">
        <f t="shared" si="1225"/>
        <v>0</v>
      </c>
      <c r="CO187" s="258">
        <f t="shared" si="1226"/>
        <v>0</v>
      </c>
      <c r="CR187" s="378" t="s">
        <v>573</v>
      </c>
      <c r="CS187" s="379" t="s">
        <v>574</v>
      </c>
      <c r="CT187" s="349"/>
      <c r="CU187" s="350"/>
      <c r="CV187" s="351"/>
      <c r="CW187" s="352"/>
      <c r="CX187" s="264">
        <f t="shared" si="1227"/>
        <v>1</v>
      </c>
      <c r="CY187" s="264">
        <f t="shared" si="1228"/>
        <v>1</v>
      </c>
      <c r="CZ187" s="264">
        <f t="shared" si="1229"/>
        <v>1</v>
      </c>
      <c r="DA187" s="264">
        <f t="shared" si="1230"/>
        <v>1</v>
      </c>
      <c r="DB187" s="180">
        <f t="shared" ref="DB187" si="2040">IF(EXACT(CN187,CV187),1,0)</f>
        <v>0</v>
      </c>
      <c r="DC187" s="180">
        <f t="shared" ref="DC187" si="2041">IF(EXACT(CO187,CW187),1,0)</f>
        <v>0</v>
      </c>
      <c r="DD187" s="264">
        <f>PRODUCT(CX187:DA187)</f>
        <v>1</v>
      </c>
      <c r="DE187" s="257">
        <f t="shared" si="1231"/>
        <v>0</v>
      </c>
      <c r="DF187" s="258">
        <f t="shared" si="1232"/>
        <v>0</v>
      </c>
      <c r="DI187" s="378" t="s">
        <v>573</v>
      </c>
      <c r="DJ187" s="379" t="s">
        <v>574</v>
      </c>
      <c r="DK187" s="349"/>
      <c r="DL187" s="350"/>
      <c r="DM187" s="356"/>
      <c r="DN187" s="352"/>
      <c r="DO187" s="264">
        <f t="shared" si="1233"/>
        <v>1</v>
      </c>
      <c r="DP187" s="264">
        <f t="shared" si="1234"/>
        <v>1</v>
      </c>
      <c r="DQ187" s="264">
        <f t="shared" si="1235"/>
        <v>1</v>
      </c>
      <c r="DR187" s="264">
        <f t="shared" si="1236"/>
        <v>1</v>
      </c>
      <c r="DS187" s="180">
        <f t="shared" ref="DS187" si="2042">IF(EXACT(DE187,DM187),1,0)</f>
        <v>0</v>
      </c>
      <c r="DT187" s="180">
        <f t="shared" ref="DT187" si="2043">IF(EXACT(DF187,DN187),1,0)</f>
        <v>0</v>
      </c>
      <c r="DU187" s="264">
        <f>PRODUCT(DO187:DR187)</f>
        <v>1</v>
      </c>
      <c r="DV187" s="257">
        <f t="shared" si="1237"/>
        <v>0</v>
      </c>
      <c r="DW187" s="258">
        <f t="shared" si="1238"/>
        <v>0</v>
      </c>
      <c r="DZ187" s="378" t="s">
        <v>573</v>
      </c>
      <c r="EA187" s="379" t="s">
        <v>574</v>
      </c>
      <c r="EB187" s="349"/>
      <c r="EC187" s="350"/>
      <c r="ED187" s="351"/>
      <c r="EE187" s="352"/>
      <c r="EF187" s="264">
        <f t="shared" si="1239"/>
        <v>1</v>
      </c>
      <c r="EG187" s="264">
        <f t="shared" si="1240"/>
        <v>1</v>
      </c>
      <c r="EH187" s="264">
        <f t="shared" si="1241"/>
        <v>1</v>
      </c>
      <c r="EI187" s="264">
        <f t="shared" si="1242"/>
        <v>1</v>
      </c>
      <c r="EJ187" s="180">
        <f t="shared" ref="EJ187" si="2044">IF(EXACT(DV187,ED187),1,0)</f>
        <v>0</v>
      </c>
      <c r="EK187" s="180">
        <f t="shared" ref="EK187" si="2045">IF(EXACT(DW187,EE187),1,0)</f>
        <v>0</v>
      </c>
      <c r="EL187" s="264">
        <f>PRODUCT(EF187:EI187)</f>
        <v>1</v>
      </c>
      <c r="EM187" s="257">
        <f t="shared" si="1243"/>
        <v>0</v>
      </c>
      <c r="EN187" s="258">
        <f t="shared" si="1244"/>
        <v>0</v>
      </c>
      <c r="EQ187" s="378" t="s">
        <v>573</v>
      </c>
      <c r="ER187" s="379" t="s">
        <v>574</v>
      </c>
      <c r="ES187" s="349"/>
      <c r="ET187" s="350"/>
      <c r="EU187" s="351"/>
      <c r="EV187" s="352"/>
      <c r="EW187" s="264">
        <f t="shared" si="1245"/>
        <v>1</v>
      </c>
      <c r="EX187" s="264">
        <f t="shared" si="1246"/>
        <v>1</v>
      </c>
      <c r="EY187" s="264">
        <f t="shared" si="1247"/>
        <v>1</v>
      </c>
      <c r="EZ187" s="264">
        <f t="shared" si="1248"/>
        <v>1</v>
      </c>
      <c r="FA187" s="180">
        <f t="shared" ref="FA187" si="2046">IF(EXACT(EM187,EU187),1,0)</f>
        <v>0</v>
      </c>
      <c r="FB187" s="180">
        <f t="shared" ref="FB187" si="2047">IF(EXACT(EN187,EV187),1,0)</f>
        <v>0</v>
      </c>
      <c r="FC187" s="264">
        <f>PRODUCT(EW187:EZ187)</f>
        <v>1</v>
      </c>
      <c r="FD187" s="257">
        <f t="shared" si="1249"/>
        <v>0</v>
      </c>
      <c r="FE187" s="258">
        <f t="shared" si="1250"/>
        <v>0</v>
      </c>
      <c r="FH187" s="378" t="s">
        <v>573</v>
      </c>
      <c r="FI187" s="379" t="s">
        <v>574</v>
      </c>
      <c r="FJ187" s="349"/>
      <c r="FK187" s="350"/>
      <c r="FL187" s="351"/>
      <c r="FM187" s="352"/>
      <c r="FN187" s="264">
        <f t="shared" si="1251"/>
        <v>1</v>
      </c>
      <c r="FO187" s="264">
        <f t="shared" si="1252"/>
        <v>1</v>
      </c>
      <c r="FP187" s="264">
        <f t="shared" si="1253"/>
        <v>1</v>
      </c>
      <c r="FQ187" s="264">
        <f t="shared" si="1254"/>
        <v>1</v>
      </c>
      <c r="FR187" s="180">
        <f t="shared" ref="FR187" si="2048">IF(EXACT(FD187,FL187),1,0)</f>
        <v>0</v>
      </c>
      <c r="FS187" s="180">
        <f t="shared" ref="FS187" si="2049">IF(EXACT(FE187,FM187),1,0)</f>
        <v>0</v>
      </c>
      <c r="FT187" s="264">
        <f>PRODUCT(FN187:FQ187)</f>
        <v>1</v>
      </c>
      <c r="FU187" s="257">
        <f t="shared" si="1255"/>
        <v>0</v>
      </c>
      <c r="FV187" s="258">
        <f t="shared" si="1256"/>
        <v>0</v>
      </c>
      <c r="FY187" s="378" t="s">
        <v>573</v>
      </c>
      <c r="FZ187" s="379" t="s">
        <v>574</v>
      </c>
      <c r="GA187" s="349"/>
      <c r="GB187" s="350"/>
      <c r="GC187" s="351"/>
      <c r="GD187" s="352"/>
      <c r="GE187" s="264">
        <f t="shared" si="1257"/>
        <v>1</v>
      </c>
      <c r="GF187" s="264">
        <f t="shared" si="1258"/>
        <v>1</v>
      </c>
      <c r="GG187" s="264">
        <f t="shared" si="1259"/>
        <v>1</v>
      </c>
      <c r="GH187" s="264">
        <f t="shared" si="1260"/>
        <v>1</v>
      </c>
      <c r="GI187" s="180">
        <f t="shared" ref="GI187" si="2050">IF(EXACT(FU187,GC187),1,0)</f>
        <v>0</v>
      </c>
      <c r="GJ187" s="180">
        <f t="shared" ref="GJ187" si="2051">IF(EXACT(FV187,GD187),1,0)</f>
        <v>0</v>
      </c>
      <c r="GK187" s="264">
        <f>PRODUCT(GE187:GH187)</f>
        <v>1</v>
      </c>
      <c r="GL187" s="257">
        <f t="shared" si="1261"/>
        <v>0</v>
      </c>
      <c r="GM187" s="258">
        <f t="shared" si="1262"/>
        <v>0</v>
      </c>
      <c r="GP187" s="378" t="s">
        <v>573</v>
      </c>
      <c r="GQ187" s="379" t="s">
        <v>574</v>
      </c>
      <c r="GR187" s="349"/>
      <c r="GS187" s="350"/>
      <c r="GT187" s="351"/>
      <c r="GU187" s="352"/>
      <c r="GV187" s="264">
        <f t="shared" si="1263"/>
        <v>1</v>
      </c>
      <c r="GW187" s="264">
        <f t="shared" si="1264"/>
        <v>1</v>
      </c>
      <c r="GX187" s="264">
        <f t="shared" si="1265"/>
        <v>1</v>
      </c>
      <c r="GY187" s="264">
        <f t="shared" si="1266"/>
        <v>1</v>
      </c>
      <c r="GZ187" s="180">
        <f t="shared" ref="GZ187" si="2052">IF(EXACT(GL187,GT187),1,0)</f>
        <v>0</v>
      </c>
      <c r="HA187" s="180">
        <f t="shared" ref="HA187" si="2053">IF(EXACT(GM187,GU187),1,0)</f>
        <v>0</v>
      </c>
      <c r="HB187" s="264">
        <f>PRODUCT(GV187:GY187)</f>
        <v>1</v>
      </c>
      <c r="HC187" s="257">
        <f t="shared" si="1267"/>
        <v>0</v>
      </c>
      <c r="HD187" s="258">
        <f t="shared" si="1268"/>
        <v>0</v>
      </c>
      <c r="HG187" s="378" t="s">
        <v>573</v>
      </c>
      <c r="HH187" s="379" t="s">
        <v>574</v>
      </c>
      <c r="HI187" s="349"/>
      <c r="HJ187" s="350"/>
      <c r="HK187" s="351"/>
      <c r="HL187" s="352"/>
      <c r="HM187" s="264">
        <f t="shared" si="1269"/>
        <v>1</v>
      </c>
      <c r="HN187" s="264">
        <f t="shared" si="1270"/>
        <v>1</v>
      </c>
      <c r="HO187" s="264">
        <f t="shared" si="1271"/>
        <v>1</v>
      </c>
      <c r="HP187" s="264">
        <f t="shared" si="1272"/>
        <v>1</v>
      </c>
      <c r="HQ187" s="180">
        <f t="shared" ref="HQ187" si="2054">IF(EXACT(HC187,HK187),1,0)</f>
        <v>0</v>
      </c>
      <c r="HR187" s="180">
        <f t="shared" ref="HR187" si="2055">IF(EXACT(HD187,HL187),1,0)</f>
        <v>0</v>
      </c>
      <c r="HS187" s="264">
        <f>PRODUCT(HM187:HP187)</f>
        <v>1</v>
      </c>
      <c r="HT187" s="257">
        <f t="shared" si="1273"/>
        <v>0</v>
      </c>
      <c r="HU187" s="258">
        <f t="shared" si="1274"/>
        <v>0</v>
      </c>
    </row>
    <row r="188" spans="3:229" ht="53.25" customHeight="1" outlineLevel="2" thickTop="1" thickBot="1">
      <c r="C188" s="344" t="s">
        <v>575</v>
      </c>
      <c r="D188" s="345" t="s">
        <v>576</v>
      </c>
      <c r="E188" s="346" t="s">
        <v>168</v>
      </c>
      <c r="F188" s="347">
        <v>45</v>
      </c>
      <c r="G188" s="308">
        <v>0</v>
      </c>
      <c r="H188" s="309">
        <f t="shared" ref="H188" si="2056">+ROUND(F188*G188,0)</f>
        <v>0</v>
      </c>
      <c r="K188" s="344" t="s">
        <v>575</v>
      </c>
      <c r="L188" s="345" t="s">
        <v>576</v>
      </c>
      <c r="M188" s="346" t="s">
        <v>168</v>
      </c>
      <c r="N188" s="347">
        <v>45</v>
      </c>
      <c r="O188" s="308">
        <v>16200</v>
      </c>
      <c r="P188" s="310">
        <f t="shared" ref="P188" si="2057">+ROUND(N188*O188,0)</f>
        <v>729000</v>
      </c>
      <c r="Q188" s="180">
        <f t="shared" si="1195"/>
        <v>1</v>
      </c>
      <c r="R188" s="180">
        <f t="shared" si="1196"/>
        <v>1</v>
      </c>
      <c r="S188" s="180">
        <f t="shared" si="1197"/>
        <v>1</v>
      </c>
      <c r="T188" s="180">
        <f t="shared" si="1197"/>
        <v>1</v>
      </c>
      <c r="U188" s="264">
        <f t="shared" si="1198"/>
        <v>1</v>
      </c>
      <c r="V188" s="264">
        <f t="shared" si="1275"/>
        <v>1</v>
      </c>
      <c r="W188" s="264">
        <f t="shared" si="1199"/>
        <v>1</v>
      </c>
      <c r="X188" s="257">
        <f t="shared" si="1200"/>
        <v>729000</v>
      </c>
      <c r="Y188" s="258">
        <f t="shared" si="1201"/>
        <v>0</v>
      </c>
      <c r="AB188" s="344" t="s">
        <v>575</v>
      </c>
      <c r="AC188" s="345" t="s">
        <v>576</v>
      </c>
      <c r="AD188" s="346" t="s">
        <v>168</v>
      </c>
      <c r="AE188" s="347">
        <v>45</v>
      </c>
      <c r="AF188" s="308">
        <v>15000</v>
      </c>
      <c r="AG188" s="309">
        <f t="shared" ref="AG188" si="2058">+ROUND(AE188*AF188,0)</f>
        <v>675000</v>
      </c>
      <c r="AH188" s="264">
        <f t="shared" si="1202"/>
        <v>1</v>
      </c>
      <c r="AI188" s="264">
        <f t="shared" si="1203"/>
        <v>1</v>
      </c>
      <c r="AJ188" s="264">
        <f t="shared" si="1204"/>
        <v>1</v>
      </c>
      <c r="AK188" s="264">
        <f t="shared" si="1205"/>
        <v>1</v>
      </c>
      <c r="AL188" s="264">
        <f t="shared" ref="AL188" si="2059">IF(AF188&lt;=0,0,1)</f>
        <v>1</v>
      </c>
      <c r="AM188" s="264">
        <f t="shared" ref="AM188:AM189" si="2060">IF(AG188&lt;=0,0,1)</f>
        <v>1</v>
      </c>
      <c r="AN188" s="264">
        <f t="shared" si="1303"/>
        <v>1</v>
      </c>
      <c r="AO188" s="257">
        <f t="shared" si="1206"/>
        <v>675000</v>
      </c>
      <c r="AP188" s="258">
        <f t="shared" si="1207"/>
        <v>0</v>
      </c>
      <c r="AS188" s="344" t="s">
        <v>575</v>
      </c>
      <c r="AT188" s="345" t="s">
        <v>576</v>
      </c>
      <c r="AU188" s="346" t="s">
        <v>168</v>
      </c>
      <c r="AV188" s="347">
        <v>45</v>
      </c>
      <c r="AW188" s="308">
        <v>12000</v>
      </c>
      <c r="AX188" s="309">
        <f t="shared" ref="AX188" si="2061">+ROUND(AV188*AW188,0)</f>
        <v>540000</v>
      </c>
      <c r="AY188" s="264">
        <f t="shared" si="1208"/>
        <v>1</v>
      </c>
      <c r="AZ188" s="264">
        <f t="shared" si="1209"/>
        <v>1</v>
      </c>
      <c r="BA188" s="264">
        <f t="shared" si="1210"/>
        <v>1</v>
      </c>
      <c r="BB188" s="264">
        <f t="shared" si="1211"/>
        <v>1</v>
      </c>
      <c r="BC188" s="264">
        <f t="shared" ref="BC188" si="2062">IF(AW188&lt;=0,0,1)</f>
        <v>1</v>
      </c>
      <c r="BD188" s="264">
        <f t="shared" ref="BD188:BD189" si="2063">IF(AX188&lt;=0,0,1)</f>
        <v>1</v>
      </c>
      <c r="BE188" s="264">
        <f t="shared" si="1212"/>
        <v>1</v>
      </c>
      <c r="BF188" s="257">
        <f t="shared" si="1213"/>
        <v>540000</v>
      </c>
      <c r="BG188" s="258">
        <f t="shared" si="1214"/>
        <v>0</v>
      </c>
      <c r="BJ188" s="344" t="s">
        <v>575</v>
      </c>
      <c r="BK188" s="345" t="s">
        <v>576</v>
      </c>
      <c r="BL188" s="346" t="s">
        <v>168</v>
      </c>
      <c r="BM188" s="347">
        <v>45</v>
      </c>
      <c r="BN188" s="308">
        <v>16119</v>
      </c>
      <c r="BO188" s="309">
        <f>+ROUND(BM188*BN188,0)</f>
        <v>725355</v>
      </c>
      <c r="BP188" s="264">
        <f t="shared" si="1215"/>
        <v>1</v>
      </c>
      <c r="BQ188" s="264">
        <f t="shared" si="1216"/>
        <v>1</v>
      </c>
      <c r="BR188" s="264">
        <f t="shared" si="1217"/>
        <v>1</v>
      </c>
      <c r="BS188" s="264">
        <f t="shared" si="1218"/>
        <v>1</v>
      </c>
      <c r="BT188" s="264">
        <f t="shared" ref="BT188" si="2064">IF(BN188&lt;=0,0,1)</f>
        <v>1</v>
      </c>
      <c r="BU188" s="264">
        <f t="shared" ref="BU188:BU189" si="2065">IF(BO188&lt;=0,0,1)</f>
        <v>1</v>
      </c>
      <c r="BV188" s="264">
        <f t="shared" ref="BV188" si="2066">PRODUCT(BP188:BU188)</f>
        <v>1</v>
      </c>
      <c r="BW188" s="257">
        <f t="shared" si="1219"/>
        <v>725355</v>
      </c>
      <c r="BX188" s="258">
        <f t="shared" si="1220"/>
        <v>0</v>
      </c>
      <c r="CA188" s="344" t="s">
        <v>575</v>
      </c>
      <c r="CB188" s="345" t="s">
        <v>576</v>
      </c>
      <c r="CC188" s="346" t="s">
        <v>168</v>
      </c>
      <c r="CD188" s="347">
        <v>45</v>
      </c>
      <c r="CE188" s="308">
        <v>6120</v>
      </c>
      <c r="CF188" s="309">
        <f t="shared" ref="CF188" si="2067">+ROUND(CD188*CE188,0)</f>
        <v>275400</v>
      </c>
      <c r="CG188" s="264">
        <f t="shared" si="1221"/>
        <v>1</v>
      </c>
      <c r="CH188" s="264">
        <f t="shared" si="1222"/>
        <v>1</v>
      </c>
      <c r="CI188" s="264">
        <f t="shared" si="1223"/>
        <v>1</v>
      </c>
      <c r="CJ188" s="264">
        <f t="shared" si="1224"/>
        <v>1</v>
      </c>
      <c r="CK188" s="264">
        <f t="shared" ref="CK188" si="2068">IF(CE188&lt;=0,0,1)</f>
        <v>1</v>
      </c>
      <c r="CL188" s="264">
        <f t="shared" ref="CL188:CL189" si="2069">IF(CF188&lt;=0,0,1)</f>
        <v>1</v>
      </c>
      <c r="CM188" s="264">
        <f t="shared" ref="CM188" si="2070">PRODUCT(CG188:CL188)</f>
        <v>1</v>
      </c>
      <c r="CN188" s="257">
        <f t="shared" si="1225"/>
        <v>275400</v>
      </c>
      <c r="CO188" s="258">
        <f t="shared" si="1226"/>
        <v>0</v>
      </c>
      <c r="CR188" s="344" t="s">
        <v>575</v>
      </c>
      <c r="CS188" s="345" t="s">
        <v>576</v>
      </c>
      <c r="CT188" s="346" t="s">
        <v>168</v>
      </c>
      <c r="CU188" s="347">
        <v>45</v>
      </c>
      <c r="CV188" s="308">
        <v>6800</v>
      </c>
      <c r="CW188" s="309">
        <f t="shared" ref="CW188" si="2071">+ROUND(CU188*CV188,0)</f>
        <v>306000</v>
      </c>
      <c r="CX188" s="264">
        <f t="shared" si="1227"/>
        <v>1</v>
      </c>
      <c r="CY188" s="264">
        <f t="shared" si="1228"/>
        <v>1</v>
      </c>
      <c r="CZ188" s="264">
        <f t="shared" si="1229"/>
        <v>1</v>
      </c>
      <c r="DA188" s="264">
        <f t="shared" si="1230"/>
        <v>1</v>
      </c>
      <c r="DB188" s="264">
        <f t="shared" ref="DB188" si="2072">IF(CV188&lt;=0,0,1)</f>
        <v>1</v>
      </c>
      <c r="DC188" s="264">
        <f t="shared" ref="DC188:DC189" si="2073">IF(CW188&lt;=0,0,1)</f>
        <v>1</v>
      </c>
      <c r="DD188" s="264">
        <f t="shared" ref="DD188" si="2074">PRODUCT(CX188:DC188)</f>
        <v>1</v>
      </c>
      <c r="DE188" s="257">
        <f t="shared" si="1231"/>
        <v>306000</v>
      </c>
      <c r="DF188" s="258">
        <f t="shared" si="1232"/>
        <v>0</v>
      </c>
      <c r="DI188" s="344" t="s">
        <v>575</v>
      </c>
      <c r="DJ188" s="345" t="s">
        <v>576</v>
      </c>
      <c r="DK188" s="346" t="s">
        <v>168</v>
      </c>
      <c r="DL188" s="347">
        <v>45</v>
      </c>
      <c r="DM188" s="313">
        <v>20000</v>
      </c>
      <c r="DN188" s="309">
        <f t="shared" ref="DN188" si="2075">+ROUND(DL188*DM188,0)</f>
        <v>900000</v>
      </c>
      <c r="DO188" s="264">
        <f t="shared" si="1233"/>
        <v>1</v>
      </c>
      <c r="DP188" s="264">
        <f t="shared" si="1234"/>
        <v>1</v>
      </c>
      <c r="DQ188" s="264">
        <f t="shared" si="1235"/>
        <v>1</v>
      </c>
      <c r="DR188" s="264">
        <f t="shared" si="1236"/>
        <v>1</v>
      </c>
      <c r="DS188" s="264">
        <f t="shared" ref="DS188" si="2076">IF(DM188&lt;=0,0,1)</f>
        <v>1</v>
      </c>
      <c r="DT188" s="264">
        <f t="shared" ref="DT188:DT189" si="2077">IF(DN188&lt;=0,0,1)</f>
        <v>1</v>
      </c>
      <c r="DU188" s="264">
        <f t="shared" ref="DU188" si="2078">PRODUCT(DO188:DT188)</f>
        <v>1</v>
      </c>
      <c r="DV188" s="257">
        <f t="shared" si="1237"/>
        <v>900000</v>
      </c>
      <c r="DW188" s="258">
        <f t="shared" si="1238"/>
        <v>0</v>
      </c>
      <c r="DZ188" s="344" t="s">
        <v>575</v>
      </c>
      <c r="EA188" s="345" t="s">
        <v>576</v>
      </c>
      <c r="EB188" s="346" t="s">
        <v>168</v>
      </c>
      <c r="EC188" s="347">
        <v>45</v>
      </c>
      <c r="ED188" s="308">
        <v>7000</v>
      </c>
      <c r="EE188" s="309">
        <f t="shared" ref="EE188" si="2079">+ROUND(EC188*ED188,0)</f>
        <v>315000</v>
      </c>
      <c r="EF188" s="264">
        <f t="shared" si="1239"/>
        <v>1</v>
      </c>
      <c r="EG188" s="264">
        <f t="shared" si="1240"/>
        <v>1</v>
      </c>
      <c r="EH188" s="264">
        <f t="shared" si="1241"/>
        <v>1</v>
      </c>
      <c r="EI188" s="264">
        <f t="shared" si="1242"/>
        <v>1</v>
      </c>
      <c r="EJ188" s="264">
        <f t="shared" ref="EJ188" si="2080">IF(ED188&lt;=0,0,1)</f>
        <v>1</v>
      </c>
      <c r="EK188" s="264">
        <f t="shared" ref="EK188:EK189" si="2081">IF(EE188&lt;=0,0,1)</f>
        <v>1</v>
      </c>
      <c r="EL188" s="264">
        <f t="shared" ref="EL188" si="2082">PRODUCT(EF188:EK188)</f>
        <v>1</v>
      </c>
      <c r="EM188" s="257">
        <f t="shared" si="1243"/>
        <v>315000</v>
      </c>
      <c r="EN188" s="258">
        <f t="shared" si="1244"/>
        <v>0</v>
      </c>
      <c r="EQ188" s="344" t="s">
        <v>575</v>
      </c>
      <c r="ER188" s="345" t="s">
        <v>576</v>
      </c>
      <c r="ES188" s="346" t="s">
        <v>168</v>
      </c>
      <c r="ET188" s="347">
        <v>45</v>
      </c>
      <c r="EU188" s="308">
        <v>8000</v>
      </c>
      <c r="EV188" s="309">
        <f t="shared" ref="EV188" si="2083">+ROUND(ET188*EU188,0)</f>
        <v>360000</v>
      </c>
      <c r="EW188" s="264">
        <f t="shared" si="1245"/>
        <v>1</v>
      </c>
      <c r="EX188" s="264">
        <f t="shared" si="1246"/>
        <v>1</v>
      </c>
      <c r="EY188" s="264">
        <f t="shared" si="1247"/>
        <v>1</v>
      </c>
      <c r="EZ188" s="264">
        <f t="shared" si="1248"/>
        <v>1</v>
      </c>
      <c r="FA188" s="264">
        <f t="shared" ref="FA188" si="2084">IF(EU188&lt;=0,0,1)</f>
        <v>1</v>
      </c>
      <c r="FB188" s="264">
        <f t="shared" ref="FB188:FB189" si="2085">IF(EV188&lt;=0,0,1)</f>
        <v>1</v>
      </c>
      <c r="FC188" s="264">
        <f t="shared" ref="FC188" si="2086">PRODUCT(EW188:FB188)</f>
        <v>1</v>
      </c>
      <c r="FD188" s="257">
        <f t="shared" si="1249"/>
        <v>360000</v>
      </c>
      <c r="FE188" s="258">
        <f t="shared" si="1250"/>
        <v>0</v>
      </c>
      <c r="FH188" s="344" t="s">
        <v>575</v>
      </c>
      <c r="FI188" s="345" t="s">
        <v>576</v>
      </c>
      <c r="FJ188" s="346" t="s">
        <v>168</v>
      </c>
      <c r="FK188" s="347">
        <v>45</v>
      </c>
      <c r="FL188" s="308">
        <v>9000</v>
      </c>
      <c r="FM188" s="309">
        <f t="shared" ref="FM188" si="2087">+ROUND(FK188*FL188,0)</f>
        <v>405000</v>
      </c>
      <c r="FN188" s="264">
        <f t="shared" si="1251"/>
        <v>1</v>
      </c>
      <c r="FO188" s="264">
        <f t="shared" si="1252"/>
        <v>1</v>
      </c>
      <c r="FP188" s="264">
        <f t="shared" si="1253"/>
        <v>1</v>
      </c>
      <c r="FQ188" s="264">
        <f t="shared" si="1254"/>
        <v>1</v>
      </c>
      <c r="FR188" s="264">
        <f t="shared" ref="FR188" si="2088">IF(FL188&lt;=0,0,1)</f>
        <v>1</v>
      </c>
      <c r="FS188" s="264">
        <f t="shared" ref="FS188:FS189" si="2089">IF(FM188&lt;=0,0,1)</f>
        <v>1</v>
      </c>
      <c r="FT188" s="264">
        <f t="shared" ref="FT188" si="2090">PRODUCT(FN188:FS188)</f>
        <v>1</v>
      </c>
      <c r="FU188" s="257">
        <f t="shared" si="1255"/>
        <v>405000</v>
      </c>
      <c r="FV188" s="258">
        <f t="shared" si="1256"/>
        <v>0</v>
      </c>
      <c r="FY188" s="344" t="s">
        <v>575</v>
      </c>
      <c r="FZ188" s="345" t="s">
        <v>576</v>
      </c>
      <c r="GA188" s="346" t="s">
        <v>168</v>
      </c>
      <c r="GB188" s="347">
        <v>45</v>
      </c>
      <c r="GC188" s="308">
        <v>20000</v>
      </c>
      <c r="GD188" s="309">
        <f t="shared" ref="GD188" si="2091">+ROUND(GB188*GC188,0)</f>
        <v>900000</v>
      </c>
      <c r="GE188" s="264">
        <f t="shared" si="1257"/>
        <v>1</v>
      </c>
      <c r="GF188" s="264">
        <f t="shared" si="1258"/>
        <v>1</v>
      </c>
      <c r="GG188" s="264">
        <f t="shared" si="1259"/>
        <v>1</v>
      </c>
      <c r="GH188" s="264">
        <f t="shared" si="1260"/>
        <v>1</v>
      </c>
      <c r="GI188" s="264">
        <f t="shared" ref="GI188" si="2092">IF(GC188&lt;=0,0,1)</f>
        <v>1</v>
      </c>
      <c r="GJ188" s="264">
        <f t="shared" ref="GJ188:GJ189" si="2093">IF(GD188&lt;=0,0,1)</f>
        <v>1</v>
      </c>
      <c r="GK188" s="264">
        <f t="shared" ref="GK188" si="2094">PRODUCT(GE188:GJ188)</f>
        <v>1</v>
      </c>
      <c r="GL188" s="257">
        <f t="shared" si="1261"/>
        <v>900000</v>
      </c>
      <c r="GM188" s="258">
        <f t="shared" si="1262"/>
        <v>0</v>
      </c>
      <c r="GP188" s="344" t="s">
        <v>575</v>
      </c>
      <c r="GQ188" s="345" t="s">
        <v>576</v>
      </c>
      <c r="GR188" s="346" t="s">
        <v>168</v>
      </c>
      <c r="GS188" s="347">
        <v>45</v>
      </c>
      <c r="GT188" s="308">
        <v>9000</v>
      </c>
      <c r="GU188" s="309">
        <f t="shared" ref="GU188" si="2095">+ROUND(GS188*GT188,0)</f>
        <v>405000</v>
      </c>
      <c r="GV188" s="264">
        <f t="shared" si="1263"/>
        <v>1</v>
      </c>
      <c r="GW188" s="264">
        <f t="shared" si="1264"/>
        <v>1</v>
      </c>
      <c r="GX188" s="264">
        <f t="shared" si="1265"/>
        <v>1</v>
      </c>
      <c r="GY188" s="264">
        <f t="shared" si="1266"/>
        <v>1</v>
      </c>
      <c r="GZ188" s="264">
        <f t="shared" ref="GZ188" si="2096">IF(GT188&lt;=0,0,1)</f>
        <v>1</v>
      </c>
      <c r="HA188" s="264">
        <f t="shared" ref="HA188:HA189" si="2097">IF(GU188&lt;=0,0,1)</f>
        <v>1</v>
      </c>
      <c r="HB188" s="264">
        <f t="shared" ref="HB188" si="2098">PRODUCT(GV188:HA188)</f>
        <v>1</v>
      </c>
      <c r="HC188" s="257">
        <f t="shared" si="1267"/>
        <v>405000</v>
      </c>
      <c r="HD188" s="258">
        <f t="shared" si="1268"/>
        <v>0</v>
      </c>
      <c r="HG188" s="344" t="s">
        <v>575</v>
      </c>
      <c r="HH188" s="345" t="s">
        <v>576</v>
      </c>
      <c r="HI188" s="346" t="s">
        <v>168</v>
      </c>
      <c r="HJ188" s="347">
        <v>45</v>
      </c>
      <c r="HK188" s="308">
        <v>11150</v>
      </c>
      <c r="HL188" s="309">
        <f t="shared" ref="HL188" si="2099">+ROUND(HJ188*HK188,0)</f>
        <v>501750</v>
      </c>
      <c r="HM188" s="264">
        <f t="shared" si="1269"/>
        <v>1</v>
      </c>
      <c r="HN188" s="264">
        <f t="shared" si="1270"/>
        <v>1</v>
      </c>
      <c r="HO188" s="264">
        <f t="shared" si="1271"/>
        <v>1</v>
      </c>
      <c r="HP188" s="264">
        <f t="shared" si="1272"/>
        <v>1</v>
      </c>
      <c r="HQ188" s="264">
        <f t="shared" ref="HQ188" si="2100">IF(HK188&lt;=0,0,1)</f>
        <v>1</v>
      </c>
      <c r="HR188" s="264">
        <f t="shared" ref="HR188:HR189" si="2101">IF(HL188&lt;=0,0,1)</f>
        <v>1</v>
      </c>
      <c r="HS188" s="264">
        <f t="shared" ref="HS188" si="2102">PRODUCT(HM188:HR188)</f>
        <v>1</v>
      </c>
      <c r="HT188" s="257">
        <f t="shared" si="1273"/>
        <v>501750</v>
      </c>
      <c r="HU188" s="258">
        <f t="shared" si="1274"/>
        <v>0</v>
      </c>
    </row>
    <row r="189" spans="3:229" ht="17.25" thickTop="1" thickBot="1">
      <c r="C189" s="384" t="s">
        <v>577</v>
      </c>
      <c r="D189" s="385" t="s">
        <v>578</v>
      </c>
      <c r="E189" s="384"/>
      <c r="F189" s="386"/>
      <c r="G189" s="387"/>
      <c r="H189" s="387">
        <f>SUM(H191:H213)</f>
        <v>0</v>
      </c>
      <c r="K189" s="384" t="s">
        <v>577</v>
      </c>
      <c r="L189" s="385" t="s">
        <v>578</v>
      </c>
      <c r="M189" s="384"/>
      <c r="N189" s="386"/>
      <c r="O189" s="386"/>
      <c r="P189" s="388">
        <f>SUM(P191:P213)</f>
        <v>36684650</v>
      </c>
      <c r="Q189" s="180">
        <f t="shared" si="1195"/>
        <v>1</v>
      </c>
      <c r="R189" s="180">
        <f t="shared" si="1196"/>
        <v>1</v>
      </c>
      <c r="S189" s="180">
        <f t="shared" si="1197"/>
        <v>1</v>
      </c>
      <c r="T189" s="180">
        <f t="shared" si="1197"/>
        <v>1</v>
      </c>
      <c r="U189" s="180">
        <f t="shared" ref="U189:V190" si="2103">IF(EXACT(G189,O189),1,0)</f>
        <v>1</v>
      </c>
      <c r="V189" s="264">
        <f t="shared" si="1275"/>
        <v>1</v>
      </c>
      <c r="W189" s="264">
        <f t="shared" si="1199"/>
        <v>1</v>
      </c>
      <c r="X189" s="257">
        <f t="shared" si="1200"/>
        <v>36684650</v>
      </c>
      <c r="Y189" s="258">
        <f t="shared" si="1201"/>
        <v>0</v>
      </c>
      <c r="AB189" s="384" t="s">
        <v>577</v>
      </c>
      <c r="AC189" s="385" t="s">
        <v>578</v>
      </c>
      <c r="AD189" s="384"/>
      <c r="AE189" s="386"/>
      <c r="AF189" s="387"/>
      <c r="AG189" s="387">
        <f>SUM(AG191:AG213)</f>
        <v>28311000</v>
      </c>
      <c r="AH189" s="264">
        <f t="shared" si="1202"/>
        <v>1</v>
      </c>
      <c r="AI189" s="264">
        <f t="shared" si="1203"/>
        <v>1</v>
      </c>
      <c r="AJ189" s="264">
        <f t="shared" si="1204"/>
        <v>1</v>
      </c>
      <c r="AK189" s="264">
        <f t="shared" si="1205"/>
        <v>1</v>
      </c>
      <c r="AL189" s="180">
        <f t="shared" ref="AL189:AL190" si="2104">IF(EXACT(X189,AF189),1,0)</f>
        <v>0</v>
      </c>
      <c r="AM189" s="264">
        <f t="shared" si="2060"/>
        <v>1</v>
      </c>
      <c r="AN189" s="264">
        <f>PRODUCT(AH189:AK189)*AM189</f>
        <v>1</v>
      </c>
      <c r="AO189" s="257">
        <f t="shared" si="1206"/>
        <v>28311000</v>
      </c>
      <c r="AP189" s="258">
        <f t="shared" si="1207"/>
        <v>0</v>
      </c>
      <c r="AS189" s="384" t="s">
        <v>577</v>
      </c>
      <c r="AT189" s="385" t="s">
        <v>578</v>
      </c>
      <c r="AU189" s="384"/>
      <c r="AV189" s="386"/>
      <c r="AW189" s="387"/>
      <c r="AX189" s="387">
        <f>SUM(AX191:AX213)</f>
        <v>18749000</v>
      </c>
      <c r="AY189" s="264">
        <f t="shared" si="1208"/>
        <v>1</v>
      </c>
      <c r="AZ189" s="264">
        <f t="shared" si="1209"/>
        <v>1</v>
      </c>
      <c r="BA189" s="264">
        <f t="shared" si="1210"/>
        <v>1</v>
      </c>
      <c r="BB189" s="264">
        <f t="shared" si="1211"/>
        <v>1</v>
      </c>
      <c r="BC189" s="180">
        <f t="shared" ref="BC189:BC190" si="2105">IF(EXACT(AO189,AW189),1,0)</f>
        <v>0</v>
      </c>
      <c r="BD189" s="264">
        <f t="shared" si="2063"/>
        <v>1</v>
      </c>
      <c r="BE189" s="264">
        <f>PRODUCT(AY189:BB189)*BD189</f>
        <v>1</v>
      </c>
      <c r="BF189" s="257">
        <f t="shared" si="1213"/>
        <v>18749000</v>
      </c>
      <c r="BG189" s="258">
        <f t="shared" si="1214"/>
        <v>0</v>
      </c>
      <c r="BJ189" s="384" t="s">
        <v>577</v>
      </c>
      <c r="BK189" s="385" t="s">
        <v>578</v>
      </c>
      <c r="BL189" s="384"/>
      <c r="BM189" s="386"/>
      <c r="BN189" s="387"/>
      <c r="BO189" s="387">
        <f>SUM(BO191:BO213)</f>
        <v>36536367</v>
      </c>
      <c r="BP189" s="264">
        <f t="shared" si="1215"/>
        <v>1</v>
      </c>
      <c r="BQ189" s="264">
        <f t="shared" si="1216"/>
        <v>1</v>
      </c>
      <c r="BR189" s="264">
        <f t="shared" si="1217"/>
        <v>1</v>
      </c>
      <c r="BS189" s="264">
        <f t="shared" si="1218"/>
        <v>1</v>
      </c>
      <c r="BT189" s="180">
        <f t="shared" ref="BT189:BT190" si="2106">IF(EXACT(BF189,BN189),1,0)</f>
        <v>0</v>
      </c>
      <c r="BU189" s="264">
        <f t="shared" si="2065"/>
        <v>1</v>
      </c>
      <c r="BV189" s="264">
        <f>PRODUCT(BP189:BS189)*BU189</f>
        <v>1</v>
      </c>
      <c r="BW189" s="257">
        <f t="shared" si="1219"/>
        <v>36536367</v>
      </c>
      <c r="BX189" s="258">
        <f t="shared" si="1220"/>
        <v>0</v>
      </c>
      <c r="CA189" s="384" t="s">
        <v>577</v>
      </c>
      <c r="CB189" s="389" t="s">
        <v>578</v>
      </c>
      <c r="CC189" s="384"/>
      <c r="CD189" s="386"/>
      <c r="CE189" s="387"/>
      <c r="CF189" s="387">
        <f>SUM(CF191:CF213)</f>
        <v>24773848</v>
      </c>
      <c r="CG189" s="264">
        <f t="shared" si="1221"/>
        <v>1</v>
      </c>
      <c r="CH189" s="264">
        <f t="shared" si="1222"/>
        <v>1</v>
      </c>
      <c r="CI189" s="264">
        <f t="shared" si="1223"/>
        <v>1</v>
      </c>
      <c r="CJ189" s="264">
        <f t="shared" si="1224"/>
        <v>1</v>
      </c>
      <c r="CK189" s="180">
        <f t="shared" ref="CK189:CK190" si="2107">IF(EXACT(BW189,CE189),1,0)</f>
        <v>0</v>
      </c>
      <c r="CL189" s="264">
        <f t="shared" si="2069"/>
        <v>1</v>
      </c>
      <c r="CM189" s="264">
        <f>PRODUCT(CG189:CJ189)*CL189</f>
        <v>1</v>
      </c>
      <c r="CN189" s="257">
        <f t="shared" si="1225"/>
        <v>24773848</v>
      </c>
      <c r="CO189" s="258">
        <f t="shared" si="1226"/>
        <v>0</v>
      </c>
      <c r="CR189" s="384" t="s">
        <v>577</v>
      </c>
      <c r="CS189" s="385" t="s">
        <v>578</v>
      </c>
      <c r="CT189" s="384"/>
      <c r="CU189" s="386"/>
      <c r="CV189" s="387"/>
      <c r="CW189" s="387">
        <f>SUM(CW191:CW213)</f>
        <v>42825000</v>
      </c>
      <c r="CX189" s="264">
        <f t="shared" si="1227"/>
        <v>1</v>
      </c>
      <c r="CY189" s="264">
        <f t="shared" si="1228"/>
        <v>1</v>
      </c>
      <c r="CZ189" s="264">
        <f t="shared" si="1229"/>
        <v>1</v>
      </c>
      <c r="DA189" s="264">
        <f t="shared" si="1230"/>
        <v>1</v>
      </c>
      <c r="DB189" s="180">
        <f t="shared" ref="DB189:DB190" si="2108">IF(EXACT(CN189,CV189),1,0)</f>
        <v>0</v>
      </c>
      <c r="DC189" s="264">
        <f t="shared" si="2073"/>
        <v>1</v>
      </c>
      <c r="DD189" s="264">
        <f>PRODUCT(CX189:DA189)*DC189</f>
        <v>1</v>
      </c>
      <c r="DE189" s="257">
        <f t="shared" si="1231"/>
        <v>42825000</v>
      </c>
      <c r="DF189" s="258">
        <f t="shared" si="1232"/>
        <v>0</v>
      </c>
      <c r="DI189" s="384" t="s">
        <v>577</v>
      </c>
      <c r="DJ189" s="385" t="s">
        <v>578</v>
      </c>
      <c r="DK189" s="384"/>
      <c r="DL189" s="386"/>
      <c r="DM189" s="343"/>
      <c r="DN189" s="387">
        <f>SUM(DN191:DN213)</f>
        <v>20483200</v>
      </c>
      <c r="DO189" s="264">
        <f t="shared" si="1233"/>
        <v>1</v>
      </c>
      <c r="DP189" s="264">
        <f t="shared" si="1234"/>
        <v>1</v>
      </c>
      <c r="DQ189" s="264">
        <f t="shared" si="1235"/>
        <v>1</v>
      </c>
      <c r="DR189" s="264">
        <f t="shared" si="1236"/>
        <v>1</v>
      </c>
      <c r="DS189" s="180">
        <f t="shared" ref="DS189:DS190" si="2109">IF(EXACT(DE189,DM189),1,0)</f>
        <v>0</v>
      </c>
      <c r="DT189" s="264">
        <f t="shared" si="2077"/>
        <v>1</v>
      </c>
      <c r="DU189" s="264">
        <f>PRODUCT(DO189:DR189)*DT189</f>
        <v>1</v>
      </c>
      <c r="DV189" s="257">
        <f t="shared" si="1237"/>
        <v>20483200</v>
      </c>
      <c r="DW189" s="258">
        <f t="shared" si="1238"/>
        <v>0</v>
      </c>
      <c r="DZ189" s="384" t="s">
        <v>577</v>
      </c>
      <c r="EA189" s="385" t="s">
        <v>578</v>
      </c>
      <c r="EB189" s="384"/>
      <c r="EC189" s="386"/>
      <c r="ED189" s="387"/>
      <c r="EE189" s="387">
        <f>SUM(EE191:EE213)</f>
        <v>10938000</v>
      </c>
      <c r="EF189" s="264">
        <f t="shared" si="1239"/>
        <v>1</v>
      </c>
      <c r="EG189" s="264">
        <f t="shared" si="1240"/>
        <v>1</v>
      </c>
      <c r="EH189" s="264">
        <f t="shared" si="1241"/>
        <v>1</v>
      </c>
      <c r="EI189" s="264">
        <f t="shared" si="1242"/>
        <v>1</v>
      </c>
      <c r="EJ189" s="180">
        <f t="shared" ref="EJ189:EJ190" si="2110">IF(EXACT(DV189,ED189),1,0)</f>
        <v>0</v>
      </c>
      <c r="EK189" s="264">
        <f t="shared" si="2081"/>
        <v>1</v>
      </c>
      <c r="EL189" s="264">
        <f>PRODUCT(EF189:EI189)*EK189</f>
        <v>1</v>
      </c>
      <c r="EM189" s="257">
        <f t="shared" si="1243"/>
        <v>10938000</v>
      </c>
      <c r="EN189" s="258">
        <f t="shared" si="1244"/>
        <v>0</v>
      </c>
      <c r="EQ189" s="384" t="s">
        <v>577</v>
      </c>
      <c r="ER189" s="385" t="s">
        <v>578</v>
      </c>
      <c r="ES189" s="384"/>
      <c r="ET189" s="386"/>
      <c r="EU189" s="387"/>
      <c r="EV189" s="387">
        <f>SUM(EV191:EV213)</f>
        <v>22809200</v>
      </c>
      <c r="EW189" s="264">
        <f t="shared" si="1245"/>
        <v>1</v>
      </c>
      <c r="EX189" s="264">
        <f t="shared" si="1246"/>
        <v>1</v>
      </c>
      <c r="EY189" s="264">
        <f t="shared" si="1247"/>
        <v>1</v>
      </c>
      <c r="EZ189" s="264">
        <f t="shared" si="1248"/>
        <v>1</v>
      </c>
      <c r="FA189" s="180">
        <f t="shared" ref="FA189:FA190" si="2111">IF(EXACT(EM189,EU189),1,0)</f>
        <v>0</v>
      </c>
      <c r="FB189" s="264">
        <f t="shared" si="2085"/>
        <v>1</v>
      </c>
      <c r="FC189" s="264">
        <f>PRODUCT(EW189:EZ189)*FB189</f>
        <v>1</v>
      </c>
      <c r="FD189" s="257">
        <f t="shared" si="1249"/>
        <v>22809200</v>
      </c>
      <c r="FE189" s="258">
        <f t="shared" si="1250"/>
        <v>0</v>
      </c>
      <c r="FH189" s="384" t="s">
        <v>577</v>
      </c>
      <c r="FI189" s="385" t="s">
        <v>578</v>
      </c>
      <c r="FJ189" s="384"/>
      <c r="FK189" s="386"/>
      <c r="FL189" s="387"/>
      <c r="FM189" s="387">
        <f>SUM(FM191:FM213)</f>
        <v>23256500</v>
      </c>
      <c r="FN189" s="264">
        <f t="shared" si="1251"/>
        <v>1</v>
      </c>
      <c r="FO189" s="264">
        <f t="shared" si="1252"/>
        <v>1</v>
      </c>
      <c r="FP189" s="264">
        <f t="shared" si="1253"/>
        <v>1</v>
      </c>
      <c r="FQ189" s="264">
        <f t="shared" si="1254"/>
        <v>1</v>
      </c>
      <c r="FR189" s="180">
        <f t="shared" ref="FR189:FR190" si="2112">IF(EXACT(FD189,FL189),1,0)</f>
        <v>0</v>
      </c>
      <c r="FS189" s="264">
        <f t="shared" si="2089"/>
        <v>1</v>
      </c>
      <c r="FT189" s="264">
        <f>PRODUCT(FN189:FQ189)*FS189</f>
        <v>1</v>
      </c>
      <c r="FU189" s="257">
        <f t="shared" si="1255"/>
        <v>23256500</v>
      </c>
      <c r="FV189" s="258">
        <f t="shared" si="1256"/>
        <v>0</v>
      </c>
      <c r="FY189" s="384" t="s">
        <v>577</v>
      </c>
      <c r="FZ189" s="385" t="s">
        <v>578</v>
      </c>
      <c r="GA189" s="384"/>
      <c r="GB189" s="386"/>
      <c r="GC189" s="387"/>
      <c r="GD189" s="387">
        <f>SUM(GD191:GD213)</f>
        <v>28305055</v>
      </c>
      <c r="GE189" s="264">
        <f t="shared" si="1257"/>
        <v>1</v>
      </c>
      <c r="GF189" s="264">
        <f t="shared" si="1258"/>
        <v>1</v>
      </c>
      <c r="GG189" s="264">
        <f t="shared" si="1259"/>
        <v>1</v>
      </c>
      <c r="GH189" s="264">
        <f t="shared" si="1260"/>
        <v>1</v>
      </c>
      <c r="GI189" s="180">
        <f t="shared" ref="GI189:GI190" si="2113">IF(EXACT(FU189,GC189),1,0)</f>
        <v>0</v>
      </c>
      <c r="GJ189" s="264">
        <f t="shared" si="2093"/>
        <v>1</v>
      </c>
      <c r="GK189" s="264">
        <f>PRODUCT(GE189:GH189)*GJ189</f>
        <v>1</v>
      </c>
      <c r="GL189" s="257">
        <f t="shared" si="1261"/>
        <v>28305055</v>
      </c>
      <c r="GM189" s="258">
        <f t="shared" si="1262"/>
        <v>0</v>
      </c>
      <c r="GP189" s="384" t="s">
        <v>577</v>
      </c>
      <c r="GQ189" s="385" t="s">
        <v>578</v>
      </c>
      <c r="GR189" s="384"/>
      <c r="GS189" s="386"/>
      <c r="GT189" s="387"/>
      <c r="GU189" s="387">
        <f>SUM(GU191:GU213)</f>
        <v>22855900</v>
      </c>
      <c r="GV189" s="264">
        <f t="shared" si="1263"/>
        <v>1</v>
      </c>
      <c r="GW189" s="264">
        <f t="shared" si="1264"/>
        <v>1</v>
      </c>
      <c r="GX189" s="264">
        <f t="shared" si="1265"/>
        <v>1</v>
      </c>
      <c r="GY189" s="264">
        <f t="shared" si="1266"/>
        <v>1</v>
      </c>
      <c r="GZ189" s="180">
        <f t="shared" ref="GZ189:GZ190" si="2114">IF(EXACT(GL189,GT189),1,0)</f>
        <v>0</v>
      </c>
      <c r="HA189" s="264">
        <f t="shared" si="2097"/>
        <v>1</v>
      </c>
      <c r="HB189" s="264">
        <f>PRODUCT(GV189:GY189)*HA189</f>
        <v>1</v>
      </c>
      <c r="HC189" s="257">
        <f t="shared" si="1267"/>
        <v>22855900</v>
      </c>
      <c r="HD189" s="258">
        <f t="shared" si="1268"/>
        <v>0</v>
      </c>
      <c r="HG189" s="384" t="s">
        <v>577</v>
      </c>
      <c r="HH189" s="385" t="s">
        <v>578</v>
      </c>
      <c r="HI189" s="384"/>
      <c r="HJ189" s="386"/>
      <c r="HK189" s="387"/>
      <c r="HL189" s="387">
        <f>SUM(HL191:HL213)</f>
        <v>15994400</v>
      </c>
      <c r="HM189" s="264">
        <f t="shared" si="1269"/>
        <v>1</v>
      </c>
      <c r="HN189" s="264">
        <f t="shared" si="1270"/>
        <v>1</v>
      </c>
      <c r="HO189" s="264">
        <f t="shared" si="1271"/>
        <v>1</v>
      </c>
      <c r="HP189" s="264">
        <f t="shared" si="1272"/>
        <v>1</v>
      </c>
      <c r="HQ189" s="180">
        <f t="shared" ref="HQ189:HQ190" si="2115">IF(EXACT(HC189,HK189),1,0)</f>
        <v>0</v>
      </c>
      <c r="HR189" s="264">
        <f t="shared" si="2101"/>
        <v>1</v>
      </c>
      <c r="HS189" s="264">
        <f>PRODUCT(HM189:HP189)*HR189</f>
        <v>1</v>
      </c>
      <c r="HT189" s="257">
        <f t="shared" si="1273"/>
        <v>15994400</v>
      </c>
      <c r="HU189" s="258">
        <f t="shared" si="1274"/>
        <v>0</v>
      </c>
    </row>
    <row r="190" spans="3:229" ht="16.5" outlineLevel="1" thickTop="1" thickBot="1">
      <c r="C190" s="378" t="s">
        <v>579</v>
      </c>
      <c r="D190" s="379" t="s">
        <v>580</v>
      </c>
      <c r="E190" s="390"/>
      <c r="F190" s="391"/>
      <c r="G190" s="392"/>
      <c r="H190" s="393"/>
      <c r="K190" s="378" t="s">
        <v>579</v>
      </c>
      <c r="L190" s="379" t="s">
        <v>580</v>
      </c>
      <c r="M190" s="390"/>
      <c r="N190" s="391"/>
      <c r="O190" s="391"/>
      <c r="P190" s="394"/>
      <c r="Q190" s="180">
        <f t="shared" si="1195"/>
        <v>1</v>
      </c>
      <c r="R190" s="180">
        <f t="shared" si="1196"/>
        <v>1</v>
      </c>
      <c r="S190" s="180">
        <f t="shared" si="1197"/>
        <v>1</v>
      </c>
      <c r="T190" s="180">
        <f t="shared" si="1197"/>
        <v>1</v>
      </c>
      <c r="U190" s="180">
        <f t="shared" si="2103"/>
        <v>1</v>
      </c>
      <c r="V190" s="180">
        <f t="shared" si="2103"/>
        <v>1</v>
      </c>
      <c r="W190" s="264">
        <f t="shared" si="1199"/>
        <v>1</v>
      </c>
      <c r="X190" s="257">
        <f t="shared" si="1200"/>
        <v>0</v>
      </c>
      <c r="Y190" s="258">
        <f t="shared" si="1201"/>
        <v>0</v>
      </c>
      <c r="AB190" s="378" t="s">
        <v>579</v>
      </c>
      <c r="AC190" s="379" t="s">
        <v>580</v>
      </c>
      <c r="AD190" s="390"/>
      <c r="AE190" s="391"/>
      <c r="AF190" s="392"/>
      <c r="AG190" s="393"/>
      <c r="AH190" s="264">
        <f t="shared" si="1202"/>
        <v>1</v>
      </c>
      <c r="AI190" s="264">
        <f t="shared" si="1203"/>
        <v>1</v>
      </c>
      <c r="AJ190" s="264">
        <f t="shared" si="1204"/>
        <v>1</v>
      </c>
      <c r="AK190" s="264">
        <f t="shared" si="1205"/>
        <v>1</v>
      </c>
      <c r="AL190" s="180">
        <f t="shared" si="2104"/>
        <v>0</v>
      </c>
      <c r="AM190" s="180">
        <f t="shared" ref="AM190" si="2116">IF(EXACT(Y190,AG190),1,0)</f>
        <v>0</v>
      </c>
      <c r="AN190" s="264">
        <f>PRODUCT(AH190:AK190)</f>
        <v>1</v>
      </c>
      <c r="AO190" s="257">
        <f t="shared" si="1206"/>
        <v>0</v>
      </c>
      <c r="AP190" s="258">
        <f t="shared" si="1207"/>
        <v>0</v>
      </c>
      <c r="AS190" s="378" t="s">
        <v>579</v>
      </c>
      <c r="AT190" s="379" t="s">
        <v>580</v>
      </c>
      <c r="AU190" s="390"/>
      <c r="AV190" s="391"/>
      <c r="AW190" s="392"/>
      <c r="AX190" s="393"/>
      <c r="AY190" s="264">
        <f t="shared" si="1208"/>
        <v>1</v>
      </c>
      <c r="AZ190" s="264">
        <f t="shared" si="1209"/>
        <v>1</v>
      </c>
      <c r="BA190" s="264">
        <f t="shared" si="1210"/>
        <v>1</v>
      </c>
      <c r="BB190" s="264">
        <f t="shared" si="1211"/>
        <v>1</v>
      </c>
      <c r="BC190" s="180">
        <f t="shared" si="2105"/>
        <v>0</v>
      </c>
      <c r="BD190" s="180">
        <f t="shared" ref="BD190" si="2117">IF(EXACT(AP190,AX190),1,0)</f>
        <v>0</v>
      </c>
      <c r="BE190" s="264">
        <f>PRODUCT(AY190:BB190)</f>
        <v>1</v>
      </c>
      <c r="BF190" s="257">
        <f t="shared" si="1213"/>
        <v>0</v>
      </c>
      <c r="BG190" s="258">
        <f t="shared" si="1214"/>
        <v>0</v>
      </c>
      <c r="BJ190" s="378" t="s">
        <v>579</v>
      </c>
      <c r="BK190" s="379" t="s">
        <v>580</v>
      </c>
      <c r="BL190" s="390"/>
      <c r="BM190" s="391"/>
      <c r="BN190" s="392"/>
      <c r="BO190" s="393"/>
      <c r="BP190" s="264">
        <f t="shared" si="1215"/>
        <v>1</v>
      </c>
      <c r="BQ190" s="264">
        <f t="shared" si="1216"/>
        <v>1</v>
      </c>
      <c r="BR190" s="264">
        <f t="shared" si="1217"/>
        <v>1</v>
      </c>
      <c r="BS190" s="264">
        <f t="shared" si="1218"/>
        <v>1</v>
      </c>
      <c r="BT190" s="180">
        <f t="shared" si="2106"/>
        <v>0</v>
      </c>
      <c r="BU190" s="180">
        <f t="shared" ref="BU190" si="2118">IF(EXACT(BG190,BO190),1,0)</f>
        <v>0</v>
      </c>
      <c r="BV190" s="264">
        <f>PRODUCT(BP190:BS190)</f>
        <v>1</v>
      </c>
      <c r="BW190" s="257">
        <f t="shared" si="1219"/>
        <v>0</v>
      </c>
      <c r="BX190" s="258">
        <f t="shared" si="1220"/>
        <v>0</v>
      </c>
      <c r="CA190" s="378" t="s">
        <v>579</v>
      </c>
      <c r="CB190" s="380" t="s">
        <v>580</v>
      </c>
      <c r="CC190" s="390"/>
      <c r="CD190" s="391"/>
      <c r="CE190" s="392"/>
      <c r="CF190" s="393"/>
      <c r="CG190" s="264">
        <f t="shared" si="1221"/>
        <v>1</v>
      </c>
      <c r="CH190" s="264">
        <f t="shared" si="1222"/>
        <v>1</v>
      </c>
      <c r="CI190" s="264">
        <f t="shared" si="1223"/>
        <v>1</v>
      </c>
      <c r="CJ190" s="264">
        <f t="shared" si="1224"/>
        <v>1</v>
      </c>
      <c r="CK190" s="180">
        <f t="shared" si="2107"/>
        <v>0</v>
      </c>
      <c r="CL190" s="180">
        <f t="shared" ref="CL190" si="2119">IF(EXACT(BX190,CF190),1,0)</f>
        <v>0</v>
      </c>
      <c r="CM190" s="264">
        <f>PRODUCT(CG190:CJ190)</f>
        <v>1</v>
      </c>
      <c r="CN190" s="257">
        <f t="shared" si="1225"/>
        <v>0</v>
      </c>
      <c r="CO190" s="258">
        <f t="shared" si="1226"/>
        <v>0</v>
      </c>
      <c r="CR190" s="378" t="s">
        <v>579</v>
      </c>
      <c r="CS190" s="379" t="s">
        <v>580</v>
      </c>
      <c r="CT190" s="390"/>
      <c r="CU190" s="391"/>
      <c r="CV190" s="392"/>
      <c r="CW190" s="393"/>
      <c r="CX190" s="264">
        <f t="shared" si="1227"/>
        <v>1</v>
      </c>
      <c r="CY190" s="264">
        <f t="shared" si="1228"/>
        <v>1</v>
      </c>
      <c r="CZ190" s="264">
        <f t="shared" si="1229"/>
        <v>1</v>
      </c>
      <c r="DA190" s="264">
        <f t="shared" si="1230"/>
        <v>1</v>
      </c>
      <c r="DB190" s="180">
        <f t="shared" si="2108"/>
        <v>0</v>
      </c>
      <c r="DC190" s="180">
        <f t="shared" ref="DC190" si="2120">IF(EXACT(CO190,CW190),1,0)</f>
        <v>0</v>
      </c>
      <c r="DD190" s="264">
        <f>PRODUCT(CX190:DA190)</f>
        <v>1</v>
      </c>
      <c r="DE190" s="257">
        <f t="shared" si="1231"/>
        <v>0</v>
      </c>
      <c r="DF190" s="258">
        <f t="shared" si="1232"/>
        <v>0</v>
      </c>
      <c r="DI190" s="378" t="s">
        <v>579</v>
      </c>
      <c r="DJ190" s="379" t="s">
        <v>580</v>
      </c>
      <c r="DK190" s="390"/>
      <c r="DL190" s="391"/>
      <c r="DM190" s="395"/>
      <c r="DN190" s="393"/>
      <c r="DO190" s="264">
        <f t="shared" si="1233"/>
        <v>1</v>
      </c>
      <c r="DP190" s="264">
        <f t="shared" si="1234"/>
        <v>1</v>
      </c>
      <c r="DQ190" s="264">
        <f t="shared" si="1235"/>
        <v>1</v>
      </c>
      <c r="DR190" s="264">
        <f t="shared" si="1236"/>
        <v>1</v>
      </c>
      <c r="DS190" s="180">
        <f t="shared" si="2109"/>
        <v>0</v>
      </c>
      <c r="DT190" s="180">
        <f t="shared" ref="DT190" si="2121">IF(EXACT(DF190,DN190),1,0)</f>
        <v>0</v>
      </c>
      <c r="DU190" s="264">
        <f>PRODUCT(DO190:DR190)</f>
        <v>1</v>
      </c>
      <c r="DV190" s="257">
        <f t="shared" si="1237"/>
        <v>0</v>
      </c>
      <c r="DW190" s="258">
        <f t="shared" si="1238"/>
        <v>0</v>
      </c>
      <c r="DZ190" s="378" t="s">
        <v>579</v>
      </c>
      <c r="EA190" s="379" t="s">
        <v>580</v>
      </c>
      <c r="EB190" s="390"/>
      <c r="EC190" s="391"/>
      <c r="ED190" s="392"/>
      <c r="EE190" s="393"/>
      <c r="EF190" s="264">
        <f t="shared" si="1239"/>
        <v>1</v>
      </c>
      <c r="EG190" s="264">
        <f t="shared" si="1240"/>
        <v>1</v>
      </c>
      <c r="EH190" s="264">
        <f t="shared" si="1241"/>
        <v>1</v>
      </c>
      <c r="EI190" s="264">
        <f t="shared" si="1242"/>
        <v>1</v>
      </c>
      <c r="EJ190" s="180">
        <f t="shared" si="2110"/>
        <v>0</v>
      </c>
      <c r="EK190" s="180">
        <f t="shared" ref="EK190" si="2122">IF(EXACT(DW190,EE190),1,0)</f>
        <v>0</v>
      </c>
      <c r="EL190" s="264">
        <f>PRODUCT(EF190:EI190)</f>
        <v>1</v>
      </c>
      <c r="EM190" s="257">
        <f t="shared" si="1243"/>
        <v>0</v>
      </c>
      <c r="EN190" s="258">
        <f t="shared" si="1244"/>
        <v>0</v>
      </c>
      <c r="EQ190" s="378" t="s">
        <v>579</v>
      </c>
      <c r="ER190" s="379" t="s">
        <v>580</v>
      </c>
      <c r="ES190" s="390"/>
      <c r="ET190" s="391"/>
      <c r="EU190" s="392"/>
      <c r="EV190" s="393"/>
      <c r="EW190" s="264">
        <f t="shared" si="1245"/>
        <v>1</v>
      </c>
      <c r="EX190" s="264">
        <f t="shared" si="1246"/>
        <v>1</v>
      </c>
      <c r="EY190" s="264">
        <f t="shared" si="1247"/>
        <v>1</v>
      </c>
      <c r="EZ190" s="264">
        <f t="shared" si="1248"/>
        <v>1</v>
      </c>
      <c r="FA190" s="180">
        <f t="shared" si="2111"/>
        <v>0</v>
      </c>
      <c r="FB190" s="180">
        <f t="shared" ref="FB190" si="2123">IF(EXACT(EN190,EV190),1,0)</f>
        <v>0</v>
      </c>
      <c r="FC190" s="264">
        <f>PRODUCT(EW190:EZ190)</f>
        <v>1</v>
      </c>
      <c r="FD190" s="257">
        <f t="shared" si="1249"/>
        <v>0</v>
      </c>
      <c r="FE190" s="258">
        <f t="shared" si="1250"/>
        <v>0</v>
      </c>
      <c r="FH190" s="378" t="s">
        <v>579</v>
      </c>
      <c r="FI190" s="379" t="s">
        <v>580</v>
      </c>
      <c r="FJ190" s="390"/>
      <c r="FK190" s="391"/>
      <c r="FL190" s="392"/>
      <c r="FM190" s="393"/>
      <c r="FN190" s="264">
        <f t="shared" si="1251"/>
        <v>1</v>
      </c>
      <c r="FO190" s="264">
        <f t="shared" si="1252"/>
        <v>1</v>
      </c>
      <c r="FP190" s="264">
        <f t="shared" si="1253"/>
        <v>1</v>
      </c>
      <c r="FQ190" s="264">
        <f t="shared" si="1254"/>
        <v>1</v>
      </c>
      <c r="FR190" s="180">
        <f t="shared" si="2112"/>
        <v>0</v>
      </c>
      <c r="FS190" s="180">
        <f t="shared" ref="FS190" si="2124">IF(EXACT(FE190,FM190),1,0)</f>
        <v>0</v>
      </c>
      <c r="FT190" s="264">
        <f>PRODUCT(FN190:FQ190)</f>
        <v>1</v>
      </c>
      <c r="FU190" s="257">
        <f t="shared" si="1255"/>
        <v>0</v>
      </c>
      <c r="FV190" s="258">
        <f t="shared" si="1256"/>
        <v>0</v>
      </c>
      <c r="FY190" s="378" t="s">
        <v>579</v>
      </c>
      <c r="FZ190" s="379" t="s">
        <v>580</v>
      </c>
      <c r="GA190" s="390"/>
      <c r="GB190" s="391"/>
      <c r="GC190" s="392"/>
      <c r="GD190" s="393"/>
      <c r="GE190" s="264">
        <f t="shared" si="1257"/>
        <v>1</v>
      </c>
      <c r="GF190" s="264">
        <f t="shared" si="1258"/>
        <v>1</v>
      </c>
      <c r="GG190" s="264">
        <f t="shared" si="1259"/>
        <v>1</v>
      </c>
      <c r="GH190" s="264">
        <f t="shared" si="1260"/>
        <v>1</v>
      </c>
      <c r="GI190" s="180">
        <f t="shared" si="2113"/>
        <v>0</v>
      </c>
      <c r="GJ190" s="180">
        <f t="shared" ref="GJ190" si="2125">IF(EXACT(FV190,GD190),1,0)</f>
        <v>0</v>
      </c>
      <c r="GK190" s="264">
        <f>PRODUCT(GE190:GH190)</f>
        <v>1</v>
      </c>
      <c r="GL190" s="257">
        <f t="shared" si="1261"/>
        <v>0</v>
      </c>
      <c r="GM190" s="258">
        <f t="shared" si="1262"/>
        <v>0</v>
      </c>
      <c r="GP190" s="378" t="s">
        <v>579</v>
      </c>
      <c r="GQ190" s="379" t="s">
        <v>580</v>
      </c>
      <c r="GR190" s="390"/>
      <c r="GS190" s="391"/>
      <c r="GT190" s="392"/>
      <c r="GU190" s="393"/>
      <c r="GV190" s="264">
        <f t="shared" si="1263"/>
        <v>1</v>
      </c>
      <c r="GW190" s="264">
        <f t="shared" si="1264"/>
        <v>1</v>
      </c>
      <c r="GX190" s="264">
        <f t="shared" si="1265"/>
        <v>1</v>
      </c>
      <c r="GY190" s="264">
        <f t="shared" si="1266"/>
        <v>1</v>
      </c>
      <c r="GZ190" s="180">
        <f t="shared" si="2114"/>
        <v>0</v>
      </c>
      <c r="HA190" s="180">
        <f t="shared" ref="HA190" si="2126">IF(EXACT(GM190,GU190),1,0)</f>
        <v>0</v>
      </c>
      <c r="HB190" s="264">
        <f>PRODUCT(GV190:GY190)</f>
        <v>1</v>
      </c>
      <c r="HC190" s="257">
        <f t="shared" si="1267"/>
        <v>0</v>
      </c>
      <c r="HD190" s="258">
        <f t="shared" si="1268"/>
        <v>0</v>
      </c>
      <c r="HG190" s="378" t="s">
        <v>579</v>
      </c>
      <c r="HH190" s="379" t="s">
        <v>580</v>
      </c>
      <c r="HI190" s="390"/>
      <c r="HJ190" s="391"/>
      <c r="HK190" s="392"/>
      <c r="HL190" s="393"/>
      <c r="HM190" s="264">
        <f t="shared" si="1269"/>
        <v>1</v>
      </c>
      <c r="HN190" s="264">
        <f t="shared" si="1270"/>
        <v>1</v>
      </c>
      <c r="HO190" s="264">
        <f t="shared" si="1271"/>
        <v>1</v>
      </c>
      <c r="HP190" s="264">
        <f t="shared" si="1272"/>
        <v>1</v>
      </c>
      <c r="HQ190" s="180">
        <f t="shared" si="2115"/>
        <v>0</v>
      </c>
      <c r="HR190" s="180">
        <f t="shared" ref="HR190" si="2127">IF(EXACT(HD190,HL190),1,0)</f>
        <v>0</v>
      </c>
      <c r="HS190" s="264">
        <f>PRODUCT(HM190:HP190)</f>
        <v>1</v>
      </c>
      <c r="HT190" s="257">
        <f t="shared" si="1273"/>
        <v>0</v>
      </c>
      <c r="HU190" s="258">
        <f t="shared" si="1274"/>
        <v>0</v>
      </c>
    </row>
    <row r="191" spans="3:229" ht="45.75" customHeight="1" outlineLevel="2" thickTop="1">
      <c r="C191" s="396" t="s">
        <v>172</v>
      </c>
      <c r="D191" s="397" t="s">
        <v>581</v>
      </c>
      <c r="E191" s="398" t="s">
        <v>155</v>
      </c>
      <c r="F191" s="399">
        <v>1</v>
      </c>
      <c r="G191" s="308">
        <v>0</v>
      </c>
      <c r="H191" s="400">
        <f t="shared" ref="H191:H197" si="2128">+ROUND(F191*G191,0)</f>
        <v>0</v>
      </c>
      <c r="K191" s="396" t="s">
        <v>172</v>
      </c>
      <c r="L191" s="397" t="s">
        <v>581</v>
      </c>
      <c r="M191" s="398" t="s">
        <v>155</v>
      </c>
      <c r="N191" s="399">
        <v>1</v>
      </c>
      <c r="O191" s="308">
        <v>23912700</v>
      </c>
      <c r="P191" s="401">
        <f t="shared" ref="P191:P197" si="2129">+ROUND(N191*O191,0)</f>
        <v>23912700</v>
      </c>
      <c r="Q191" s="180">
        <f t="shared" si="1195"/>
        <v>1</v>
      </c>
      <c r="R191" s="180">
        <f t="shared" si="1196"/>
        <v>1</v>
      </c>
      <c r="S191" s="180">
        <f t="shared" si="1197"/>
        <v>1</v>
      </c>
      <c r="T191" s="180">
        <f t="shared" si="1197"/>
        <v>1</v>
      </c>
      <c r="U191" s="264">
        <f t="shared" si="1198"/>
        <v>1</v>
      </c>
      <c r="V191" s="264">
        <f t="shared" si="1275"/>
        <v>1</v>
      </c>
      <c r="W191" s="264">
        <f t="shared" si="1199"/>
        <v>1</v>
      </c>
      <c r="X191" s="257">
        <f t="shared" si="1200"/>
        <v>23912700</v>
      </c>
      <c r="Y191" s="258">
        <f t="shared" si="1201"/>
        <v>0</v>
      </c>
      <c r="AB191" s="396" t="s">
        <v>172</v>
      </c>
      <c r="AC191" s="397" t="s">
        <v>581</v>
      </c>
      <c r="AD191" s="398" t="s">
        <v>155</v>
      </c>
      <c r="AE191" s="399">
        <v>1</v>
      </c>
      <c r="AF191" s="308">
        <v>3500000</v>
      </c>
      <c r="AG191" s="400">
        <f t="shared" ref="AG191:AG197" si="2130">+ROUND(AE191*AF191,0)</f>
        <v>3500000</v>
      </c>
      <c r="AH191" s="264">
        <f t="shared" si="1202"/>
        <v>1</v>
      </c>
      <c r="AI191" s="264">
        <f t="shared" si="1203"/>
        <v>1</v>
      </c>
      <c r="AJ191" s="264">
        <f t="shared" si="1204"/>
        <v>1</v>
      </c>
      <c r="AK191" s="264">
        <f t="shared" si="1205"/>
        <v>1</v>
      </c>
      <c r="AL191" s="264">
        <f t="shared" ref="AL191:AL197" si="2131">IF(AF191&lt;=0,0,1)</f>
        <v>1</v>
      </c>
      <c r="AM191" s="264">
        <f t="shared" ref="AM191:AM197" si="2132">IF(AG191&lt;=0,0,1)</f>
        <v>1</v>
      </c>
      <c r="AN191" s="264">
        <f t="shared" si="1303"/>
        <v>1</v>
      </c>
      <c r="AO191" s="257">
        <f t="shared" si="1206"/>
        <v>3500000</v>
      </c>
      <c r="AP191" s="258">
        <f t="shared" si="1207"/>
        <v>0</v>
      </c>
      <c r="AS191" s="396" t="s">
        <v>172</v>
      </c>
      <c r="AT191" s="397" t="s">
        <v>581</v>
      </c>
      <c r="AU191" s="398" t="s">
        <v>155</v>
      </c>
      <c r="AV191" s="399">
        <v>1</v>
      </c>
      <c r="AW191" s="308">
        <v>5255000</v>
      </c>
      <c r="AX191" s="400">
        <f t="shared" ref="AX191:AX197" si="2133">+ROUND(AV191*AW191,0)</f>
        <v>5255000</v>
      </c>
      <c r="AY191" s="264">
        <f t="shared" si="1208"/>
        <v>1</v>
      </c>
      <c r="AZ191" s="264">
        <f t="shared" si="1209"/>
        <v>1</v>
      </c>
      <c r="BA191" s="264">
        <f t="shared" si="1210"/>
        <v>1</v>
      </c>
      <c r="BB191" s="264">
        <f t="shared" si="1211"/>
        <v>1</v>
      </c>
      <c r="BC191" s="264">
        <f t="shared" ref="BC191:BC197" si="2134">IF(AW191&lt;=0,0,1)</f>
        <v>1</v>
      </c>
      <c r="BD191" s="264">
        <f t="shared" ref="BD191:BD197" si="2135">IF(AX191&lt;=0,0,1)</f>
        <v>1</v>
      </c>
      <c r="BE191" s="264">
        <f t="shared" si="1212"/>
        <v>1</v>
      </c>
      <c r="BF191" s="257">
        <f t="shared" si="1213"/>
        <v>5255000</v>
      </c>
      <c r="BG191" s="258">
        <f t="shared" si="1214"/>
        <v>0</v>
      </c>
      <c r="BJ191" s="396" t="s">
        <v>172</v>
      </c>
      <c r="BK191" s="397" t="s">
        <v>581</v>
      </c>
      <c r="BL191" s="398" t="s">
        <v>155</v>
      </c>
      <c r="BM191" s="399">
        <v>1</v>
      </c>
      <c r="BN191" s="308">
        <v>24000000</v>
      </c>
      <c r="BO191" s="400">
        <f t="shared" ref="BO191:BO197" si="2136">+ROUND(BM191*BN191,0)</f>
        <v>24000000</v>
      </c>
      <c r="BP191" s="264">
        <f t="shared" si="1215"/>
        <v>1</v>
      </c>
      <c r="BQ191" s="264">
        <f t="shared" si="1216"/>
        <v>1</v>
      </c>
      <c r="BR191" s="264">
        <f t="shared" si="1217"/>
        <v>1</v>
      </c>
      <c r="BS191" s="264">
        <f t="shared" si="1218"/>
        <v>1</v>
      </c>
      <c r="BT191" s="264">
        <f t="shared" ref="BT191:BT197" si="2137">IF(BN191&lt;=0,0,1)</f>
        <v>1</v>
      </c>
      <c r="BU191" s="264">
        <f t="shared" ref="BU191:BU197" si="2138">IF(BO191&lt;=0,0,1)</f>
        <v>1</v>
      </c>
      <c r="BV191" s="264">
        <f t="shared" ref="BV191:BV197" si="2139">PRODUCT(BP191:BU191)</f>
        <v>1</v>
      </c>
      <c r="BW191" s="257">
        <f t="shared" si="1219"/>
        <v>24000000</v>
      </c>
      <c r="BX191" s="258">
        <f t="shared" si="1220"/>
        <v>0</v>
      </c>
      <c r="CA191" s="396" t="s">
        <v>172</v>
      </c>
      <c r="CB191" s="397" t="s">
        <v>581</v>
      </c>
      <c r="CC191" s="398" t="s">
        <v>155</v>
      </c>
      <c r="CD191" s="399">
        <v>1</v>
      </c>
      <c r="CE191" s="308">
        <v>7801882</v>
      </c>
      <c r="CF191" s="400">
        <f t="shared" ref="CF191:CF197" si="2140">+ROUND(CD191*CE191,0)</f>
        <v>7801882</v>
      </c>
      <c r="CG191" s="264">
        <f t="shared" si="1221"/>
        <v>1</v>
      </c>
      <c r="CH191" s="264">
        <f t="shared" si="1222"/>
        <v>1</v>
      </c>
      <c r="CI191" s="264">
        <f t="shared" si="1223"/>
        <v>1</v>
      </c>
      <c r="CJ191" s="264">
        <f t="shared" si="1224"/>
        <v>1</v>
      </c>
      <c r="CK191" s="264">
        <f t="shared" ref="CK191:CK197" si="2141">IF(CE191&lt;=0,0,1)</f>
        <v>1</v>
      </c>
      <c r="CL191" s="264">
        <f t="shared" ref="CL191:CL197" si="2142">IF(CF191&lt;=0,0,1)</f>
        <v>1</v>
      </c>
      <c r="CM191" s="264">
        <f t="shared" ref="CM191:CM197" si="2143">PRODUCT(CG191:CL191)</f>
        <v>1</v>
      </c>
      <c r="CN191" s="257">
        <f t="shared" si="1225"/>
        <v>7801882</v>
      </c>
      <c r="CO191" s="258">
        <f t="shared" si="1226"/>
        <v>0</v>
      </c>
      <c r="CR191" s="396" t="s">
        <v>172</v>
      </c>
      <c r="CS191" s="402" t="s">
        <v>581</v>
      </c>
      <c r="CT191" s="398" t="s">
        <v>155</v>
      </c>
      <c r="CU191" s="399">
        <v>1</v>
      </c>
      <c r="CV191" s="308">
        <v>8950000</v>
      </c>
      <c r="CW191" s="400">
        <f t="shared" ref="CW191:CW197" si="2144">+ROUND(CU191*CV191,0)</f>
        <v>8950000</v>
      </c>
      <c r="CX191" s="264">
        <f t="shared" si="1227"/>
        <v>1</v>
      </c>
      <c r="CY191" s="264">
        <f t="shared" si="1228"/>
        <v>1</v>
      </c>
      <c r="CZ191" s="264">
        <f t="shared" si="1229"/>
        <v>1</v>
      </c>
      <c r="DA191" s="264">
        <f t="shared" si="1230"/>
        <v>1</v>
      </c>
      <c r="DB191" s="264">
        <f t="shared" ref="DB191:DB197" si="2145">IF(CV191&lt;=0,0,1)</f>
        <v>1</v>
      </c>
      <c r="DC191" s="264">
        <f t="shared" ref="DC191:DC197" si="2146">IF(CW191&lt;=0,0,1)</f>
        <v>1</v>
      </c>
      <c r="DD191" s="264">
        <f t="shared" ref="DD191:DD197" si="2147">PRODUCT(CX191:DC191)</f>
        <v>1</v>
      </c>
      <c r="DE191" s="257">
        <f t="shared" si="1231"/>
        <v>8950000</v>
      </c>
      <c r="DF191" s="258">
        <f t="shared" si="1232"/>
        <v>0</v>
      </c>
      <c r="DI191" s="396" t="s">
        <v>172</v>
      </c>
      <c r="DJ191" s="397" t="s">
        <v>581</v>
      </c>
      <c r="DK191" s="398" t="s">
        <v>155</v>
      </c>
      <c r="DL191" s="399">
        <v>1</v>
      </c>
      <c r="DM191" s="313">
        <v>650000</v>
      </c>
      <c r="DN191" s="400">
        <f t="shared" ref="DN191:DN197" si="2148">+ROUND(DL191*DM191,0)</f>
        <v>650000</v>
      </c>
      <c r="DO191" s="264">
        <f t="shared" si="1233"/>
        <v>1</v>
      </c>
      <c r="DP191" s="264">
        <f t="shared" si="1234"/>
        <v>1</v>
      </c>
      <c r="DQ191" s="264">
        <f t="shared" si="1235"/>
        <v>1</v>
      </c>
      <c r="DR191" s="264">
        <f t="shared" si="1236"/>
        <v>1</v>
      </c>
      <c r="DS191" s="264">
        <f t="shared" ref="DS191:DS197" si="2149">IF(DM191&lt;=0,0,1)</f>
        <v>1</v>
      </c>
      <c r="DT191" s="264">
        <f t="shared" ref="DT191:DT197" si="2150">IF(DN191&lt;=0,0,1)</f>
        <v>1</v>
      </c>
      <c r="DU191" s="264">
        <f t="shared" ref="DU191:DU197" si="2151">PRODUCT(DO191:DT191)</f>
        <v>1</v>
      </c>
      <c r="DV191" s="257">
        <f t="shared" si="1237"/>
        <v>650000</v>
      </c>
      <c r="DW191" s="258">
        <f t="shared" si="1238"/>
        <v>0</v>
      </c>
      <c r="DZ191" s="396" t="s">
        <v>172</v>
      </c>
      <c r="EA191" s="397" t="s">
        <v>581</v>
      </c>
      <c r="EB191" s="398" t="s">
        <v>155</v>
      </c>
      <c r="EC191" s="399">
        <v>1</v>
      </c>
      <c r="ED191" s="308">
        <v>500000</v>
      </c>
      <c r="EE191" s="400">
        <f t="shared" ref="EE191:EE197" si="2152">+ROUND(EC191*ED191,0)</f>
        <v>500000</v>
      </c>
      <c r="EF191" s="264">
        <f t="shared" si="1239"/>
        <v>1</v>
      </c>
      <c r="EG191" s="264">
        <f t="shared" si="1240"/>
        <v>1</v>
      </c>
      <c r="EH191" s="264">
        <f t="shared" si="1241"/>
        <v>1</v>
      </c>
      <c r="EI191" s="264">
        <f t="shared" si="1242"/>
        <v>1</v>
      </c>
      <c r="EJ191" s="264">
        <f t="shared" ref="EJ191:EJ197" si="2153">IF(ED191&lt;=0,0,1)</f>
        <v>1</v>
      </c>
      <c r="EK191" s="264">
        <f t="shared" ref="EK191:EK197" si="2154">IF(EE191&lt;=0,0,1)</f>
        <v>1</v>
      </c>
      <c r="EL191" s="264">
        <f t="shared" ref="EL191:EL197" si="2155">PRODUCT(EF191:EK191)</f>
        <v>1</v>
      </c>
      <c r="EM191" s="257">
        <f t="shared" si="1243"/>
        <v>500000</v>
      </c>
      <c r="EN191" s="258">
        <f t="shared" si="1244"/>
        <v>0</v>
      </c>
      <c r="EQ191" s="396" t="s">
        <v>172</v>
      </c>
      <c r="ER191" s="397" t="s">
        <v>581</v>
      </c>
      <c r="ES191" s="398" t="s">
        <v>155</v>
      </c>
      <c r="ET191" s="399">
        <v>1</v>
      </c>
      <c r="EU191" s="308">
        <v>8780000</v>
      </c>
      <c r="EV191" s="400">
        <f t="shared" ref="EV191:EV197" si="2156">+ROUND(ET191*EU191,0)</f>
        <v>8780000</v>
      </c>
      <c r="EW191" s="264">
        <f t="shared" si="1245"/>
        <v>1</v>
      </c>
      <c r="EX191" s="264">
        <f t="shared" si="1246"/>
        <v>1</v>
      </c>
      <c r="EY191" s="264">
        <f t="shared" si="1247"/>
        <v>1</v>
      </c>
      <c r="EZ191" s="264">
        <f t="shared" si="1248"/>
        <v>1</v>
      </c>
      <c r="FA191" s="264">
        <f t="shared" ref="FA191:FA197" si="2157">IF(EU191&lt;=0,0,1)</f>
        <v>1</v>
      </c>
      <c r="FB191" s="264">
        <f t="shared" ref="FB191:FB197" si="2158">IF(EV191&lt;=0,0,1)</f>
        <v>1</v>
      </c>
      <c r="FC191" s="264">
        <f t="shared" ref="FC191:FC197" si="2159">PRODUCT(EW191:FB191)</f>
        <v>1</v>
      </c>
      <c r="FD191" s="257">
        <f t="shared" si="1249"/>
        <v>8780000</v>
      </c>
      <c r="FE191" s="258">
        <f t="shared" si="1250"/>
        <v>0</v>
      </c>
      <c r="FH191" s="396" t="s">
        <v>172</v>
      </c>
      <c r="FI191" s="397" t="s">
        <v>581</v>
      </c>
      <c r="FJ191" s="398" t="s">
        <v>155</v>
      </c>
      <c r="FK191" s="399">
        <v>1</v>
      </c>
      <c r="FL191" s="308">
        <v>9100000</v>
      </c>
      <c r="FM191" s="400">
        <f t="shared" ref="FM191:FM197" si="2160">+ROUND(FK191*FL191,0)</f>
        <v>9100000</v>
      </c>
      <c r="FN191" s="264">
        <f t="shared" si="1251"/>
        <v>1</v>
      </c>
      <c r="FO191" s="264">
        <f t="shared" si="1252"/>
        <v>1</v>
      </c>
      <c r="FP191" s="264">
        <f t="shared" si="1253"/>
        <v>1</v>
      </c>
      <c r="FQ191" s="264">
        <f t="shared" si="1254"/>
        <v>1</v>
      </c>
      <c r="FR191" s="264">
        <f t="shared" ref="FR191:FR197" si="2161">IF(FL191&lt;=0,0,1)</f>
        <v>1</v>
      </c>
      <c r="FS191" s="264">
        <f t="shared" ref="FS191:FS197" si="2162">IF(FM191&lt;=0,0,1)</f>
        <v>1</v>
      </c>
      <c r="FT191" s="264">
        <f t="shared" ref="FT191:FT197" si="2163">PRODUCT(FN191:FS191)</f>
        <v>1</v>
      </c>
      <c r="FU191" s="257">
        <f t="shared" si="1255"/>
        <v>9100000</v>
      </c>
      <c r="FV191" s="258">
        <f t="shared" si="1256"/>
        <v>0</v>
      </c>
      <c r="FY191" s="396" t="s">
        <v>172</v>
      </c>
      <c r="FZ191" s="397" t="s">
        <v>581</v>
      </c>
      <c r="GA191" s="398" t="s">
        <v>155</v>
      </c>
      <c r="GB191" s="399">
        <v>1</v>
      </c>
      <c r="GC191" s="308">
        <v>9943567</v>
      </c>
      <c r="GD191" s="400">
        <f t="shared" ref="GD191:GD197" si="2164">+ROUND(GB191*GC191,0)</f>
        <v>9943567</v>
      </c>
      <c r="GE191" s="264">
        <f t="shared" si="1257"/>
        <v>1</v>
      </c>
      <c r="GF191" s="264">
        <f t="shared" si="1258"/>
        <v>1</v>
      </c>
      <c r="GG191" s="264">
        <f t="shared" si="1259"/>
        <v>1</v>
      </c>
      <c r="GH191" s="264">
        <f t="shared" si="1260"/>
        <v>1</v>
      </c>
      <c r="GI191" s="264">
        <f t="shared" ref="GI191:GI197" si="2165">IF(GC191&lt;=0,0,1)</f>
        <v>1</v>
      </c>
      <c r="GJ191" s="264">
        <f t="shared" ref="GJ191:GJ197" si="2166">IF(GD191&lt;=0,0,1)</f>
        <v>1</v>
      </c>
      <c r="GK191" s="264">
        <f t="shared" ref="GK191:GK197" si="2167">PRODUCT(GE191:GJ191)</f>
        <v>1</v>
      </c>
      <c r="GL191" s="257">
        <f t="shared" si="1261"/>
        <v>9943567</v>
      </c>
      <c r="GM191" s="258">
        <f t="shared" si="1262"/>
        <v>0</v>
      </c>
      <c r="GP191" s="396" t="s">
        <v>172</v>
      </c>
      <c r="GQ191" s="397" t="s">
        <v>581</v>
      </c>
      <c r="GR191" s="398" t="s">
        <v>155</v>
      </c>
      <c r="GS191" s="399">
        <v>1</v>
      </c>
      <c r="GT191" s="308">
        <v>9000000</v>
      </c>
      <c r="GU191" s="400">
        <f t="shared" ref="GU191:GU197" si="2168">+ROUND(GS191*GT191,0)</f>
        <v>9000000</v>
      </c>
      <c r="GV191" s="264">
        <f t="shared" si="1263"/>
        <v>1</v>
      </c>
      <c r="GW191" s="264">
        <f t="shared" si="1264"/>
        <v>1</v>
      </c>
      <c r="GX191" s="264">
        <f t="shared" si="1265"/>
        <v>1</v>
      </c>
      <c r="GY191" s="264">
        <f t="shared" si="1266"/>
        <v>1</v>
      </c>
      <c r="GZ191" s="264">
        <f t="shared" ref="GZ191:GZ197" si="2169">IF(GT191&lt;=0,0,1)</f>
        <v>1</v>
      </c>
      <c r="HA191" s="264">
        <f t="shared" ref="HA191:HA197" si="2170">IF(GU191&lt;=0,0,1)</f>
        <v>1</v>
      </c>
      <c r="HB191" s="264">
        <f t="shared" ref="HB191:HB197" si="2171">PRODUCT(GV191:HA191)</f>
        <v>1</v>
      </c>
      <c r="HC191" s="257">
        <f t="shared" si="1267"/>
        <v>9000000</v>
      </c>
      <c r="HD191" s="258">
        <f t="shared" si="1268"/>
        <v>0</v>
      </c>
      <c r="HG191" s="396" t="s">
        <v>172</v>
      </c>
      <c r="HH191" s="397" t="s">
        <v>581</v>
      </c>
      <c r="HI191" s="398" t="s">
        <v>155</v>
      </c>
      <c r="HJ191" s="399">
        <v>1</v>
      </c>
      <c r="HK191" s="308">
        <v>1130000</v>
      </c>
      <c r="HL191" s="400">
        <f t="shared" ref="HL191:HL197" si="2172">+ROUND(HJ191*HK191,0)</f>
        <v>1130000</v>
      </c>
      <c r="HM191" s="264">
        <f t="shared" si="1269"/>
        <v>1</v>
      </c>
      <c r="HN191" s="264">
        <f t="shared" si="1270"/>
        <v>1</v>
      </c>
      <c r="HO191" s="264">
        <f t="shared" si="1271"/>
        <v>1</v>
      </c>
      <c r="HP191" s="264">
        <f t="shared" si="1272"/>
        <v>1</v>
      </c>
      <c r="HQ191" s="264">
        <f t="shared" ref="HQ191:HQ197" si="2173">IF(HK191&lt;=0,0,1)</f>
        <v>1</v>
      </c>
      <c r="HR191" s="264">
        <f t="shared" ref="HR191:HR197" si="2174">IF(HL191&lt;=0,0,1)</f>
        <v>1</v>
      </c>
      <c r="HS191" s="264">
        <f t="shared" ref="HS191:HS197" si="2175">PRODUCT(HM191:HR191)</f>
        <v>1</v>
      </c>
      <c r="HT191" s="257">
        <f t="shared" si="1273"/>
        <v>1130000</v>
      </c>
      <c r="HU191" s="258">
        <f t="shared" si="1274"/>
        <v>0</v>
      </c>
    </row>
    <row r="192" spans="3:229" ht="45" customHeight="1" outlineLevel="2">
      <c r="C192" s="344" t="s">
        <v>582</v>
      </c>
      <c r="D192" s="403" t="s">
        <v>583</v>
      </c>
      <c r="E192" s="398" t="s">
        <v>155</v>
      </c>
      <c r="F192" s="399">
        <v>2</v>
      </c>
      <c r="G192" s="308">
        <v>0</v>
      </c>
      <c r="H192" s="309">
        <f t="shared" si="2128"/>
        <v>0</v>
      </c>
      <c r="K192" s="344" t="s">
        <v>582</v>
      </c>
      <c r="L192" s="403" t="s">
        <v>583</v>
      </c>
      <c r="M192" s="398" t="s">
        <v>155</v>
      </c>
      <c r="N192" s="399">
        <v>2</v>
      </c>
      <c r="O192" s="308">
        <v>501800</v>
      </c>
      <c r="P192" s="310">
        <f t="shared" si="2129"/>
        <v>1003600</v>
      </c>
      <c r="Q192" s="180">
        <f t="shared" si="1195"/>
        <v>1</v>
      </c>
      <c r="R192" s="180">
        <f t="shared" si="1196"/>
        <v>1</v>
      </c>
      <c r="S192" s="180">
        <f t="shared" si="1197"/>
        <v>1</v>
      </c>
      <c r="T192" s="180">
        <f t="shared" si="1197"/>
        <v>1</v>
      </c>
      <c r="U192" s="264">
        <f t="shared" si="1198"/>
        <v>1</v>
      </c>
      <c r="V192" s="264">
        <f t="shared" si="1275"/>
        <v>1</v>
      </c>
      <c r="W192" s="264">
        <f t="shared" si="1199"/>
        <v>1</v>
      </c>
      <c r="X192" s="257">
        <f t="shared" si="1200"/>
        <v>1003600</v>
      </c>
      <c r="Y192" s="258">
        <f t="shared" si="1201"/>
        <v>0</v>
      </c>
      <c r="AB192" s="344" t="s">
        <v>582</v>
      </c>
      <c r="AC192" s="403" t="s">
        <v>583</v>
      </c>
      <c r="AD192" s="398" t="s">
        <v>155</v>
      </c>
      <c r="AE192" s="399">
        <v>2</v>
      </c>
      <c r="AF192" s="308">
        <v>250000</v>
      </c>
      <c r="AG192" s="309">
        <f t="shared" si="2130"/>
        <v>500000</v>
      </c>
      <c r="AH192" s="264">
        <f t="shared" si="1202"/>
        <v>1</v>
      </c>
      <c r="AI192" s="264">
        <f t="shared" si="1203"/>
        <v>1</v>
      </c>
      <c r="AJ192" s="264">
        <f t="shared" si="1204"/>
        <v>1</v>
      </c>
      <c r="AK192" s="264">
        <f t="shared" si="1205"/>
        <v>1</v>
      </c>
      <c r="AL192" s="264">
        <f t="shared" si="2131"/>
        <v>1</v>
      </c>
      <c r="AM192" s="264">
        <f t="shared" si="2132"/>
        <v>1</v>
      </c>
      <c r="AN192" s="264">
        <f t="shared" si="1303"/>
        <v>1</v>
      </c>
      <c r="AO192" s="257">
        <f t="shared" si="1206"/>
        <v>500000</v>
      </c>
      <c r="AP192" s="258">
        <f t="shared" si="1207"/>
        <v>0</v>
      </c>
      <c r="AS192" s="344" t="s">
        <v>582</v>
      </c>
      <c r="AT192" s="403" t="s">
        <v>583</v>
      </c>
      <c r="AU192" s="398" t="s">
        <v>155</v>
      </c>
      <c r="AV192" s="399">
        <v>2</v>
      </c>
      <c r="AW192" s="308">
        <v>280000</v>
      </c>
      <c r="AX192" s="309">
        <f t="shared" si="2133"/>
        <v>560000</v>
      </c>
      <c r="AY192" s="264">
        <f t="shared" si="1208"/>
        <v>1</v>
      </c>
      <c r="AZ192" s="264">
        <f t="shared" si="1209"/>
        <v>1</v>
      </c>
      <c r="BA192" s="264">
        <f t="shared" si="1210"/>
        <v>1</v>
      </c>
      <c r="BB192" s="264">
        <f t="shared" si="1211"/>
        <v>1</v>
      </c>
      <c r="BC192" s="264">
        <f t="shared" si="2134"/>
        <v>1</v>
      </c>
      <c r="BD192" s="264">
        <f t="shared" si="2135"/>
        <v>1</v>
      </c>
      <c r="BE192" s="264">
        <f t="shared" si="1212"/>
        <v>1</v>
      </c>
      <c r="BF192" s="257">
        <f t="shared" si="1213"/>
        <v>560000</v>
      </c>
      <c r="BG192" s="258">
        <f t="shared" si="1214"/>
        <v>0</v>
      </c>
      <c r="BJ192" s="344" t="s">
        <v>582</v>
      </c>
      <c r="BK192" s="403" t="s">
        <v>583</v>
      </c>
      <c r="BL192" s="398" t="s">
        <v>155</v>
      </c>
      <c r="BM192" s="399">
        <v>2</v>
      </c>
      <c r="BN192" s="308">
        <v>408900</v>
      </c>
      <c r="BO192" s="309">
        <f t="shared" si="2136"/>
        <v>817800</v>
      </c>
      <c r="BP192" s="264">
        <f t="shared" si="1215"/>
        <v>1</v>
      </c>
      <c r="BQ192" s="264">
        <f t="shared" si="1216"/>
        <v>1</v>
      </c>
      <c r="BR192" s="264">
        <f t="shared" si="1217"/>
        <v>1</v>
      </c>
      <c r="BS192" s="264">
        <f t="shared" si="1218"/>
        <v>1</v>
      </c>
      <c r="BT192" s="264">
        <f t="shared" si="2137"/>
        <v>1</v>
      </c>
      <c r="BU192" s="264">
        <f t="shared" si="2138"/>
        <v>1</v>
      </c>
      <c r="BV192" s="264">
        <f t="shared" si="2139"/>
        <v>1</v>
      </c>
      <c r="BW192" s="257">
        <f t="shared" si="1219"/>
        <v>817800</v>
      </c>
      <c r="BX192" s="258">
        <f t="shared" si="1220"/>
        <v>0</v>
      </c>
      <c r="CA192" s="344" t="s">
        <v>582</v>
      </c>
      <c r="CB192" s="403" t="s">
        <v>583</v>
      </c>
      <c r="CC192" s="398" t="s">
        <v>155</v>
      </c>
      <c r="CD192" s="399">
        <v>2</v>
      </c>
      <c r="CE192" s="308">
        <v>694292</v>
      </c>
      <c r="CF192" s="309">
        <f t="shared" si="2140"/>
        <v>1388584</v>
      </c>
      <c r="CG192" s="264">
        <f t="shared" si="1221"/>
        <v>1</v>
      </c>
      <c r="CH192" s="264">
        <f t="shared" si="1222"/>
        <v>1</v>
      </c>
      <c r="CI192" s="264">
        <f t="shared" si="1223"/>
        <v>1</v>
      </c>
      <c r="CJ192" s="264">
        <f t="shared" si="1224"/>
        <v>1</v>
      </c>
      <c r="CK192" s="264">
        <f t="shared" si="2141"/>
        <v>1</v>
      </c>
      <c r="CL192" s="264">
        <f t="shared" si="2142"/>
        <v>1</v>
      </c>
      <c r="CM192" s="264">
        <f t="shared" si="2143"/>
        <v>1</v>
      </c>
      <c r="CN192" s="257">
        <f t="shared" si="1225"/>
        <v>1388584</v>
      </c>
      <c r="CO192" s="258">
        <f t="shared" si="1226"/>
        <v>0</v>
      </c>
      <c r="CR192" s="344" t="s">
        <v>582</v>
      </c>
      <c r="CS192" s="404" t="s">
        <v>583</v>
      </c>
      <c r="CT192" s="398" t="s">
        <v>155</v>
      </c>
      <c r="CU192" s="399">
        <v>2</v>
      </c>
      <c r="CV192" s="308">
        <v>2584000</v>
      </c>
      <c r="CW192" s="309">
        <f t="shared" si="2144"/>
        <v>5168000</v>
      </c>
      <c r="CX192" s="264">
        <f t="shared" si="1227"/>
        <v>1</v>
      </c>
      <c r="CY192" s="264">
        <f t="shared" si="1228"/>
        <v>1</v>
      </c>
      <c r="CZ192" s="264">
        <f t="shared" si="1229"/>
        <v>1</v>
      </c>
      <c r="DA192" s="264">
        <f t="shared" si="1230"/>
        <v>1</v>
      </c>
      <c r="DB192" s="264">
        <f t="shared" si="2145"/>
        <v>1</v>
      </c>
      <c r="DC192" s="264">
        <f t="shared" si="2146"/>
        <v>1</v>
      </c>
      <c r="DD192" s="264">
        <f t="shared" si="2147"/>
        <v>1</v>
      </c>
      <c r="DE192" s="257">
        <f t="shared" si="1231"/>
        <v>5168000</v>
      </c>
      <c r="DF192" s="258">
        <f t="shared" si="1232"/>
        <v>0</v>
      </c>
      <c r="DI192" s="344" t="s">
        <v>582</v>
      </c>
      <c r="DJ192" s="403" t="s">
        <v>583</v>
      </c>
      <c r="DK192" s="398" t="s">
        <v>155</v>
      </c>
      <c r="DL192" s="399">
        <v>2</v>
      </c>
      <c r="DM192" s="313">
        <v>450000</v>
      </c>
      <c r="DN192" s="309">
        <f t="shared" si="2148"/>
        <v>900000</v>
      </c>
      <c r="DO192" s="264">
        <f t="shared" si="1233"/>
        <v>1</v>
      </c>
      <c r="DP192" s="264">
        <f t="shared" si="1234"/>
        <v>1</v>
      </c>
      <c r="DQ192" s="264">
        <f t="shared" si="1235"/>
        <v>1</v>
      </c>
      <c r="DR192" s="264">
        <f t="shared" si="1236"/>
        <v>1</v>
      </c>
      <c r="DS192" s="264">
        <f t="shared" si="2149"/>
        <v>1</v>
      </c>
      <c r="DT192" s="264">
        <f t="shared" si="2150"/>
        <v>1</v>
      </c>
      <c r="DU192" s="264">
        <f t="shared" si="2151"/>
        <v>1</v>
      </c>
      <c r="DV192" s="257">
        <f t="shared" si="1237"/>
        <v>900000</v>
      </c>
      <c r="DW192" s="258">
        <f t="shared" si="1238"/>
        <v>0</v>
      </c>
      <c r="DZ192" s="344" t="s">
        <v>582</v>
      </c>
      <c r="EA192" s="403" t="s">
        <v>583</v>
      </c>
      <c r="EB192" s="398" t="s">
        <v>155</v>
      </c>
      <c r="EC192" s="399">
        <v>2</v>
      </c>
      <c r="ED192" s="308">
        <v>500000</v>
      </c>
      <c r="EE192" s="309">
        <f t="shared" si="2152"/>
        <v>1000000</v>
      </c>
      <c r="EF192" s="264">
        <f t="shared" si="1239"/>
        <v>1</v>
      </c>
      <c r="EG192" s="264">
        <f t="shared" si="1240"/>
        <v>1</v>
      </c>
      <c r="EH192" s="264">
        <f t="shared" si="1241"/>
        <v>1</v>
      </c>
      <c r="EI192" s="264">
        <f t="shared" si="1242"/>
        <v>1</v>
      </c>
      <c r="EJ192" s="264">
        <f t="shared" si="2153"/>
        <v>1</v>
      </c>
      <c r="EK192" s="264">
        <f t="shared" si="2154"/>
        <v>1</v>
      </c>
      <c r="EL192" s="264">
        <f t="shared" si="2155"/>
        <v>1</v>
      </c>
      <c r="EM192" s="257">
        <f t="shared" si="1243"/>
        <v>1000000</v>
      </c>
      <c r="EN192" s="258">
        <f t="shared" si="1244"/>
        <v>0</v>
      </c>
      <c r="EQ192" s="344" t="s">
        <v>582</v>
      </c>
      <c r="ER192" s="403" t="s">
        <v>583</v>
      </c>
      <c r="ES192" s="398" t="s">
        <v>155</v>
      </c>
      <c r="ET192" s="399">
        <v>2</v>
      </c>
      <c r="EU192" s="308">
        <v>980000</v>
      </c>
      <c r="EV192" s="309">
        <f t="shared" si="2156"/>
        <v>1960000</v>
      </c>
      <c r="EW192" s="264">
        <f t="shared" si="1245"/>
        <v>1</v>
      </c>
      <c r="EX192" s="264">
        <f t="shared" si="1246"/>
        <v>1</v>
      </c>
      <c r="EY192" s="264">
        <f t="shared" si="1247"/>
        <v>1</v>
      </c>
      <c r="EZ192" s="264">
        <f t="shared" si="1248"/>
        <v>1</v>
      </c>
      <c r="FA192" s="264">
        <f t="shared" si="2157"/>
        <v>1</v>
      </c>
      <c r="FB192" s="264">
        <f t="shared" si="2158"/>
        <v>1</v>
      </c>
      <c r="FC192" s="264">
        <f t="shared" si="2159"/>
        <v>1</v>
      </c>
      <c r="FD192" s="257">
        <f t="shared" si="1249"/>
        <v>1960000</v>
      </c>
      <c r="FE192" s="258">
        <f t="shared" si="1250"/>
        <v>0</v>
      </c>
      <c r="FH192" s="344" t="s">
        <v>582</v>
      </c>
      <c r="FI192" s="403" t="s">
        <v>583</v>
      </c>
      <c r="FJ192" s="398" t="s">
        <v>155</v>
      </c>
      <c r="FK192" s="399">
        <v>2</v>
      </c>
      <c r="FL192" s="308">
        <v>1000000</v>
      </c>
      <c r="FM192" s="309">
        <f t="shared" si="2160"/>
        <v>2000000</v>
      </c>
      <c r="FN192" s="264">
        <f t="shared" si="1251"/>
        <v>1</v>
      </c>
      <c r="FO192" s="264">
        <f t="shared" si="1252"/>
        <v>1</v>
      </c>
      <c r="FP192" s="264">
        <f t="shared" si="1253"/>
        <v>1</v>
      </c>
      <c r="FQ192" s="264">
        <f t="shared" si="1254"/>
        <v>1</v>
      </c>
      <c r="FR192" s="264">
        <f t="shared" si="2161"/>
        <v>1</v>
      </c>
      <c r="FS192" s="264">
        <f t="shared" si="2162"/>
        <v>1</v>
      </c>
      <c r="FT192" s="264">
        <f t="shared" si="2163"/>
        <v>1</v>
      </c>
      <c r="FU192" s="257">
        <f t="shared" si="1255"/>
        <v>2000000</v>
      </c>
      <c r="FV192" s="258">
        <f t="shared" si="1256"/>
        <v>0</v>
      </c>
      <c r="FY192" s="344" t="s">
        <v>582</v>
      </c>
      <c r="FZ192" s="403" t="s">
        <v>583</v>
      </c>
      <c r="GA192" s="398" t="s">
        <v>155</v>
      </c>
      <c r="GB192" s="399">
        <v>2</v>
      </c>
      <c r="GC192" s="308">
        <v>432000</v>
      </c>
      <c r="GD192" s="309">
        <f t="shared" si="2164"/>
        <v>864000</v>
      </c>
      <c r="GE192" s="264">
        <f t="shared" si="1257"/>
        <v>1</v>
      </c>
      <c r="GF192" s="264">
        <f t="shared" si="1258"/>
        <v>1</v>
      </c>
      <c r="GG192" s="264">
        <f t="shared" si="1259"/>
        <v>1</v>
      </c>
      <c r="GH192" s="264">
        <f t="shared" si="1260"/>
        <v>1</v>
      </c>
      <c r="GI192" s="264">
        <f t="shared" si="2165"/>
        <v>1</v>
      </c>
      <c r="GJ192" s="264">
        <f t="shared" si="2166"/>
        <v>1</v>
      </c>
      <c r="GK192" s="264">
        <f t="shared" si="2167"/>
        <v>1</v>
      </c>
      <c r="GL192" s="257">
        <f t="shared" si="1261"/>
        <v>864000</v>
      </c>
      <c r="GM192" s="258">
        <f t="shared" si="1262"/>
        <v>0</v>
      </c>
      <c r="GP192" s="344" t="s">
        <v>582</v>
      </c>
      <c r="GQ192" s="403" t="s">
        <v>583</v>
      </c>
      <c r="GR192" s="398" t="s">
        <v>155</v>
      </c>
      <c r="GS192" s="399">
        <v>2</v>
      </c>
      <c r="GT192" s="308">
        <v>980000</v>
      </c>
      <c r="GU192" s="309">
        <f t="shared" si="2168"/>
        <v>1960000</v>
      </c>
      <c r="GV192" s="264">
        <f t="shared" si="1263"/>
        <v>1</v>
      </c>
      <c r="GW192" s="264">
        <f t="shared" si="1264"/>
        <v>1</v>
      </c>
      <c r="GX192" s="264">
        <f t="shared" si="1265"/>
        <v>1</v>
      </c>
      <c r="GY192" s="264">
        <f t="shared" si="1266"/>
        <v>1</v>
      </c>
      <c r="GZ192" s="264">
        <f t="shared" si="2169"/>
        <v>1</v>
      </c>
      <c r="HA192" s="264">
        <f t="shared" si="2170"/>
        <v>1</v>
      </c>
      <c r="HB192" s="264">
        <f t="shared" si="2171"/>
        <v>1</v>
      </c>
      <c r="HC192" s="257">
        <f t="shared" si="1267"/>
        <v>1960000</v>
      </c>
      <c r="HD192" s="258">
        <f t="shared" si="1268"/>
        <v>0</v>
      </c>
      <c r="HG192" s="344" t="s">
        <v>582</v>
      </c>
      <c r="HH192" s="403" t="s">
        <v>583</v>
      </c>
      <c r="HI192" s="398" t="s">
        <v>155</v>
      </c>
      <c r="HJ192" s="399">
        <v>2</v>
      </c>
      <c r="HK192" s="308">
        <v>110600</v>
      </c>
      <c r="HL192" s="309">
        <f t="shared" si="2172"/>
        <v>221200</v>
      </c>
      <c r="HM192" s="264">
        <f t="shared" si="1269"/>
        <v>1</v>
      </c>
      <c r="HN192" s="264">
        <f t="shared" si="1270"/>
        <v>1</v>
      </c>
      <c r="HO192" s="264">
        <f t="shared" si="1271"/>
        <v>1</v>
      </c>
      <c r="HP192" s="264">
        <f t="shared" si="1272"/>
        <v>1</v>
      </c>
      <c r="HQ192" s="264">
        <f t="shared" si="2173"/>
        <v>1</v>
      </c>
      <c r="HR192" s="264">
        <f t="shared" si="2174"/>
        <v>1</v>
      </c>
      <c r="HS192" s="264">
        <f t="shared" si="2175"/>
        <v>1</v>
      </c>
      <c r="HT192" s="257">
        <f t="shared" si="1273"/>
        <v>221200</v>
      </c>
      <c r="HU192" s="258">
        <f t="shared" si="1274"/>
        <v>0</v>
      </c>
    </row>
    <row r="193" spans="3:229" ht="45" customHeight="1" outlineLevel="2">
      <c r="C193" s="344" t="s">
        <v>584</v>
      </c>
      <c r="D193" s="403" t="s">
        <v>585</v>
      </c>
      <c r="E193" s="398" t="s">
        <v>155</v>
      </c>
      <c r="F193" s="399">
        <v>2</v>
      </c>
      <c r="G193" s="308">
        <v>0</v>
      </c>
      <c r="H193" s="309">
        <f t="shared" si="2128"/>
        <v>0</v>
      </c>
      <c r="K193" s="344" t="s">
        <v>584</v>
      </c>
      <c r="L193" s="403" t="s">
        <v>585</v>
      </c>
      <c r="M193" s="398" t="s">
        <v>155</v>
      </c>
      <c r="N193" s="399">
        <v>2</v>
      </c>
      <c r="O193" s="308">
        <v>277500</v>
      </c>
      <c r="P193" s="310">
        <f t="shared" si="2129"/>
        <v>555000</v>
      </c>
      <c r="Q193" s="180">
        <f t="shared" si="1195"/>
        <v>1</v>
      </c>
      <c r="R193" s="180">
        <f t="shared" si="1196"/>
        <v>1</v>
      </c>
      <c r="S193" s="180">
        <f t="shared" si="1197"/>
        <v>1</v>
      </c>
      <c r="T193" s="180">
        <f t="shared" si="1197"/>
        <v>1</v>
      </c>
      <c r="U193" s="264">
        <f t="shared" si="1198"/>
        <v>1</v>
      </c>
      <c r="V193" s="264">
        <f t="shared" si="1275"/>
        <v>1</v>
      </c>
      <c r="W193" s="264">
        <f t="shared" si="1199"/>
        <v>1</v>
      </c>
      <c r="X193" s="257">
        <f t="shared" si="1200"/>
        <v>555000</v>
      </c>
      <c r="Y193" s="258">
        <f t="shared" si="1201"/>
        <v>0</v>
      </c>
      <c r="AB193" s="344" t="s">
        <v>584</v>
      </c>
      <c r="AC193" s="403" t="s">
        <v>585</v>
      </c>
      <c r="AD193" s="398" t="s">
        <v>155</v>
      </c>
      <c r="AE193" s="399">
        <v>2</v>
      </c>
      <c r="AF193" s="308">
        <v>450000</v>
      </c>
      <c r="AG193" s="309">
        <f t="shared" si="2130"/>
        <v>900000</v>
      </c>
      <c r="AH193" s="264">
        <f t="shared" si="1202"/>
        <v>1</v>
      </c>
      <c r="AI193" s="264">
        <f t="shared" si="1203"/>
        <v>1</v>
      </c>
      <c r="AJ193" s="264">
        <f t="shared" si="1204"/>
        <v>1</v>
      </c>
      <c r="AK193" s="264">
        <f t="shared" si="1205"/>
        <v>1</v>
      </c>
      <c r="AL193" s="264">
        <f t="shared" si="2131"/>
        <v>1</v>
      </c>
      <c r="AM193" s="264">
        <f t="shared" si="2132"/>
        <v>1</v>
      </c>
      <c r="AN193" s="264">
        <f t="shared" si="1303"/>
        <v>1</v>
      </c>
      <c r="AO193" s="257">
        <f t="shared" si="1206"/>
        <v>900000</v>
      </c>
      <c r="AP193" s="258">
        <f t="shared" si="1207"/>
        <v>0</v>
      </c>
      <c r="AS193" s="344" t="s">
        <v>584</v>
      </c>
      <c r="AT193" s="403" t="s">
        <v>585</v>
      </c>
      <c r="AU193" s="398" t="s">
        <v>155</v>
      </c>
      <c r="AV193" s="399">
        <v>2</v>
      </c>
      <c r="AW193" s="308">
        <v>85000</v>
      </c>
      <c r="AX193" s="309">
        <f t="shared" si="2133"/>
        <v>170000</v>
      </c>
      <c r="AY193" s="264">
        <f t="shared" si="1208"/>
        <v>1</v>
      </c>
      <c r="AZ193" s="264">
        <f t="shared" si="1209"/>
        <v>1</v>
      </c>
      <c r="BA193" s="264">
        <f t="shared" si="1210"/>
        <v>1</v>
      </c>
      <c r="BB193" s="264">
        <f t="shared" si="1211"/>
        <v>1</v>
      </c>
      <c r="BC193" s="264">
        <f t="shared" si="2134"/>
        <v>1</v>
      </c>
      <c r="BD193" s="264">
        <f t="shared" si="2135"/>
        <v>1</v>
      </c>
      <c r="BE193" s="264">
        <f t="shared" si="1212"/>
        <v>1</v>
      </c>
      <c r="BF193" s="257">
        <f t="shared" si="1213"/>
        <v>170000</v>
      </c>
      <c r="BG193" s="258">
        <f t="shared" si="1214"/>
        <v>0</v>
      </c>
      <c r="BJ193" s="344" t="s">
        <v>584</v>
      </c>
      <c r="BK193" s="403" t="s">
        <v>585</v>
      </c>
      <c r="BL193" s="398" t="s">
        <v>155</v>
      </c>
      <c r="BM193" s="399">
        <v>2</v>
      </c>
      <c r="BN193" s="308">
        <v>274000</v>
      </c>
      <c r="BO193" s="309">
        <f t="shared" si="2136"/>
        <v>548000</v>
      </c>
      <c r="BP193" s="264">
        <f t="shared" si="1215"/>
        <v>1</v>
      </c>
      <c r="BQ193" s="264">
        <f t="shared" si="1216"/>
        <v>1</v>
      </c>
      <c r="BR193" s="264">
        <f t="shared" si="1217"/>
        <v>1</v>
      </c>
      <c r="BS193" s="264">
        <f t="shared" si="1218"/>
        <v>1</v>
      </c>
      <c r="BT193" s="264">
        <f t="shared" si="2137"/>
        <v>1</v>
      </c>
      <c r="BU193" s="264">
        <f t="shared" si="2138"/>
        <v>1</v>
      </c>
      <c r="BV193" s="264">
        <f t="shared" si="2139"/>
        <v>1</v>
      </c>
      <c r="BW193" s="257">
        <f t="shared" si="1219"/>
        <v>548000</v>
      </c>
      <c r="BX193" s="258">
        <f t="shared" si="1220"/>
        <v>0</v>
      </c>
      <c r="CA193" s="344" t="s">
        <v>584</v>
      </c>
      <c r="CB193" s="403" t="s">
        <v>585</v>
      </c>
      <c r="CC193" s="398" t="s">
        <v>155</v>
      </c>
      <c r="CD193" s="399">
        <v>2</v>
      </c>
      <c r="CE193" s="308">
        <v>782100</v>
      </c>
      <c r="CF193" s="309">
        <f t="shared" si="2140"/>
        <v>1564200</v>
      </c>
      <c r="CG193" s="264">
        <f t="shared" si="1221"/>
        <v>1</v>
      </c>
      <c r="CH193" s="264">
        <f t="shared" si="1222"/>
        <v>1</v>
      </c>
      <c r="CI193" s="264">
        <f t="shared" si="1223"/>
        <v>1</v>
      </c>
      <c r="CJ193" s="264">
        <f t="shared" si="1224"/>
        <v>1</v>
      </c>
      <c r="CK193" s="264">
        <f t="shared" si="2141"/>
        <v>1</v>
      </c>
      <c r="CL193" s="264">
        <f t="shared" si="2142"/>
        <v>1</v>
      </c>
      <c r="CM193" s="264">
        <f t="shared" si="2143"/>
        <v>1</v>
      </c>
      <c r="CN193" s="257">
        <f t="shared" si="1225"/>
        <v>1564200</v>
      </c>
      <c r="CO193" s="258">
        <f t="shared" si="1226"/>
        <v>0</v>
      </c>
      <c r="CR193" s="344" t="s">
        <v>584</v>
      </c>
      <c r="CS193" s="403" t="s">
        <v>585</v>
      </c>
      <c r="CT193" s="398" t="s">
        <v>155</v>
      </c>
      <c r="CU193" s="399">
        <v>2</v>
      </c>
      <c r="CV193" s="308">
        <v>540000</v>
      </c>
      <c r="CW193" s="309">
        <f t="shared" si="2144"/>
        <v>1080000</v>
      </c>
      <c r="CX193" s="264">
        <f t="shared" si="1227"/>
        <v>1</v>
      </c>
      <c r="CY193" s="264">
        <f t="shared" si="1228"/>
        <v>1</v>
      </c>
      <c r="CZ193" s="264">
        <f t="shared" si="1229"/>
        <v>1</v>
      </c>
      <c r="DA193" s="264">
        <f t="shared" si="1230"/>
        <v>1</v>
      </c>
      <c r="DB193" s="264">
        <f t="shared" si="2145"/>
        <v>1</v>
      </c>
      <c r="DC193" s="264">
        <f t="shared" si="2146"/>
        <v>1</v>
      </c>
      <c r="DD193" s="264">
        <f t="shared" si="2147"/>
        <v>1</v>
      </c>
      <c r="DE193" s="257">
        <f t="shared" si="1231"/>
        <v>1080000</v>
      </c>
      <c r="DF193" s="258">
        <f t="shared" si="1232"/>
        <v>0</v>
      </c>
      <c r="DI193" s="344" t="s">
        <v>584</v>
      </c>
      <c r="DJ193" s="403" t="s">
        <v>585</v>
      </c>
      <c r="DK193" s="398" t="s">
        <v>155</v>
      </c>
      <c r="DL193" s="399">
        <v>2</v>
      </c>
      <c r="DM193" s="313">
        <v>830000</v>
      </c>
      <c r="DN193" s="309">
        <f t="shared" si="2148"/>
        <v>1660000</v>
      </c>
      <c r="DO193" s="264">
        <f t="shared" si="1233"/>
        <v>1</v>
      </c>
      <c r="DP193" s="264">
        <f t="shared" si="1234"/>
        <v>1</v>
      </c>
      <c r="DQ193" s="264">
        <f t="shared" si="1235"/>
        <v>1</v>
      </c>
      <c r="DR193" s="264">
        <f t="shared" si="1236"/>
        <v>1</v>
      </c>
      <c r="DS193" s="264">
        <f t="shared" si="2149"/>
        <v>1</v>
      </c>
      <c r="DT193" s="264">
        <f t="shared" si="2150"/>
        <v>1</v>
      </c>
      <c r="DU193" s="264">
        <f t="shared" si="2151"/>
        <v>1</v>
      </c>
      <c r="DV193" s="257">
        <f t="shared" si="1237"/>
        <v>1660000</v>
      </c>
      <c r="DW193" s="258">
        <f t="shared" si="1238"/>
        <v>0</v>
      </c>
      <c r="DZ193" s="344" t="s">
        <v>584</v>
      </c>
      <c r="EA193" s="403" t="s">
        <v>585</v>
      </c>
      <c r="EB193" s="398" t="s">
        <v>155</v>
      </c>
      <c r="EC193" s="399">
        <v>2</v>
      </c>
      <c r="ED193" s="308">
        <v>200000</v>
      </c>
      <c r="EE193" s="309">
        <f t="shared" si="2152"/>
        <v>400000</v>
      </c>
      <c r="EF193" s="264">
        <f t="shared" si="1239"/>
        <v>1</v>
      </c>
      <c r="EG193" s="264">
        <f t="shared" si="1240"/>
        <v>1</v>
      </c>
      <c r="EH193" s="264">
        <f t="shared" si="1241"/>
        <v>1</v>
      </c>
      <c r="EI193" s="264">
        <f t="shared" si="1242"/>
        <v>1</v>
      </c>
      <c r="EJ193" s="264">
        <f t="shared" si="2153"/>
        <v>1</v>
      </c>
      <c r="EK193" s="264">
        <f t="shared" si="2154"/>
        <v>1</v>
      </c>
      <c r="EL193" s="264">
        <f t="shared" si="2155"/>
        <v>1</v>
      </c>
      <c r="EM193" s="257">
        <f t="shared" si="1243"/>
        <v>400000</v>
      </c>
      <c r="EN193" s="258">
        <f t="shared" si="1244"/>
        <v>0</v>
      </c>
      <c r="EQ193" s="344" t="s">
        <v>584</v>
      </c>
      <c r="ER193" s="403" t="s">
        <v>585</v>
      </c>
      <c r="ES193" s="398" t="s">
        <v>155</v>
      </c>
      <c r="ET193" s="399">
        <v>2</v>
      </c>
      <c r="EU193" s="308">
        <v>305000</v>
      </c>
      <c r="EV193" s="309">
        <f t="shared" si="2156"/>
        <v>610000</v>
      </c>
      <c r="EW193" s="264">
        <f t="shared" si="1245"/>
        <v>1</v>
      </c>
      <c r="EX193" s="264">
        <f t="shared" si="1246"/>
        <v>1</v>
      </c>
      <c r="EY193" s="264">
        <f t="shared" si="1247"/>
        <v>1</v>
      </c>
      <c r="EZ193" s="264">
        <f t="shared" si="1248"/>
        <v>1</v>
      </c>
      <c r="FA193" s="264">
        <f t="shared" si="2157"/>
        <v>1</v>
      </c>
      <c r="FB193" s="264">
        <f t="shared" si="2158"/>
        <v>1</v>
      </c>
      <c r="FC193" s="264">
        <f t="shared" si="2159"/>
        <v>1</v>
      </c>
      <c r="FD193" s="257">
        <f t="shared" si="1249"/>
        <v>610000</v>
      </c>
      <c r="FE193" s="258">
        <f t="shared" si="1250"/>
        <v>0</v>
      </c>
      <c r="FH193" s="344" t="s">
        <v>584</v>
      </c>
      <c r="FI193" s="403" t="s">
        <v>585</v>
      </c>
      <c r="FJ193" s="398" t="s">
        <v>155</v>
      </c>
      <c r="FK193" s="399">
        <v>2</v>
      </c>
      <c r="FL193" s="308">
        <v>310000</v>
      </c>
      <c r="FM193" s="309">
        <f t="shared" si="2160"/>
        <v>620000</v>
      </c>
      <c r="FN193" s="264">
        <f t="shared" si="1251"/>
        <v>1</v>
      </c>
      <c r="FO193" s="264">
        <f t="shared" si="1252"/>
        <v>1</v>
      </c>
      <c r="FP193" s="264">
        <f t="shared" si="1253"/>
        <v>1</v>
      </c>
      <c r="FQ193" s="264">
        <f t="shared" si="1254"/>
        <v>1</v>
      </c>
      <c r="FR193" s="264">
        <f t="shared" si="2161"/>
        <v>1</v>
      </c>
      <c r="FS193" s="264">
        <f t="shared" si="2162"/>
        <v>1</v>
      </c>
      <c r="FT193" s="264">
        <f t="shared" si="2163"/>
        <v>1</v>
      </c>
      <c r="FU193" s="257">
        <f t="shared" si="1255"/>
        <v>620000</v>
      </c>
      <c r="FV193" s="258">
        <f t="shared" si="1256"/>
        <v>0</v>
      </c>
      <c r="FY193" s="344" t="s">
        <v>584</v>
      </c>
      <c r="FZ193" s="403" t="s">
        <v>585</v>
      </c>
      <c r="GA193" s="398" t="s">
        <v>155</v>
      </c>
      <c r="GB193" s="399">
        <v>2</v>
      </c>
      <c r="GC193" s="308">
        <v>56908</v>
      </c>
      <c r="GD193" s="309">
        <f t="shared" si="2164"/>
        <v>113816</v>
      </c>
      <c r="GE193" s="264">
        <f t="shared" si="1257"/>
        <v>1</v>
      </c>
      <c r="GF193" s="264">
        <f t="shared" si="1258"/>
        <v>1</v>
      </c>
      <c r="GG193" s="264">
        <f t="shared" si="1259"/>
        <v>1</v>
      </c>
      <c r="GH193" s="264">
        <f t="shared" si="1260"/>
        <v>1</v>
      </c>
      <c r="GI193" s="264">
        <f t="shared" si="2165"/>
        <v>1</v>
      </c>
      <c r="GJ193" s="264">
        <f t="shared" si="2166"/>
        <v>1</v>
      </c>
      <c r="GK193" s="264">
        <f t="shared" si="2167"/>
        <v>1</v>
      </c>
      <c r="GL193" s="257">
        <f t="shared" si="1261"/>
        <v>113816</v>
      </c>
      <c r="GM193" s="258">
        <f t="shared" si="1262"/>
        <v>0</v>
      </c>
      <c r="GP193" s="344" t="s">
        <v>584</v>
      </c>
      <c r="GQ193" s="403" t="s">
        <v>585</v>
      </c>
      <c r="GR193" s="398" t="s">
        <v>155</v>
      </c>
      <c r="GS193" s="399">
        <v>2</v>
      </c>
      <c r="GT193" s="308">
        <v>302000</v>
      </c>
      <c r="GU193" s="309">
        <f t="shared" si="2168"/>
        <v>604000</v>
      </c>
      <c r="GV193" s="264">
        <f t="shared" si="1263"/>
        <v>1</v>
      </c>
      <c r="GW193" s="264">
        <f t="shared" si="1264"/>
        <v>1</v>
      </c>
      <c r="GX193" s="264">
        <f t="shared" si="1265"/>
        <v>1</v>
      </c>
      <c r="GY193" s="264">
        <f t="shared" si="1266"/>
        <v>1</v>
      </c>
      <c r="GZ193" s="264">
        <f t="shared" si="2169"/>
        <v>1</v>
      </c>
      <c r="HA193" s="264">
        <f t="shared" si="2170"/>
        <v>1</v>
      </c>
      <c r="HB193" s="264">
        <f t="shared" si="2171"/>
        <v>1</v>
      </c>
      <c r="HC193" s="257">
        <f t="shared" si="1267"/>
        <v>604000</v>
      </c>
      <c r="HD193" s="258">
        <f t="shared" si="1268"/>
        <v>0</v>
      </c>
      <c r="HG193" s="344" t="s">
        <v>584</v>
      </c>
      <c r="HH193" s="403" t="s">
        <v>585</v>
      </c>
      <c r="HI193" s="398" t="s">
        <v>155</v>
      </c>
      <c r="HJ193" s="399">
        <v>2</v>
      </c>
      <c r="HK193" s="308">
        <v>56200</v>
      </c>
      <c r="HL193" s="309">
        <f t="shared" si="2172"/>
        <v>112400</v>
      </c>
      <c r="HM193" s="264">
        <f t="shared" si="1269"/>
        <v>1</v>
      </c>
      <c r="HN193" s="264">
        <f t="shared" si="1270"/>
        <v>1</v>
      </c>
      <c r="HO193" s="264">
        <f t="shared" si="1271"/>
        <v>1</v>
      </c>
      <c r="HP193" s="264">
        <f t="shared" si="1272"/>
        <v>1</v>
      </c>
      <c r="HQ193" s="264">
        <f t="shared" si="2173"/>
        <v>1</v>
      </c>
      <c r="HR193" s="264">
        <f t="shared" si="2174"/>
        <v>1</v>
      </c>
      <c r="HS193" s="264">
        <f t="shared" si="2175"/>
        <v>1</v>
      </c>
      <c r="HT193" s="257">
        <f t="shared" si="1273"/>
        <v>112400</v>
      </c>
      <c r="HU193" s="258">
        <f t="shared" si="1274"/>
        <v>0</v>
      </c>
    </row>
    <row r="194" spans="3:229" ht="45" customHeight="1" outlineLevel="2">
      <c r="C194" s="344" t="s">
        <v>586</v>
      </c>
      <c r="D194" s="403" t="s">
        <v>587</v>
      </c>
      <c r="E194" s="398" t="s">
        <v>155</v>
      </c>
      <c r="F194" s="399">
        <v>2</v>
      </c>
      <c r="G194" s="308">
        <v>0</v>
      </c>
      <c r="H194" s="309">
        <f t="shared" si="2128"/>
        <v>0</v>
      </c>
      <c r="K194" s="344" t="s">
        <v>586</v>
      </c>
      <c r="L194" s="403" t="s">
        <v>587</v>
      </c>
      <c r="M194" s="398" t="s">
        <v>155</v>
      </c>
      <c r="N194" s="399">
        <v>2</v>
      </c>
      <c r="O194" s="308">
        <v>130700</v>
      </c>
      <c r="P194" s="310">
        <f t="shared" si="2129"/>
        <v>261400</v>
      </c>
      <c r="Q194" s="180">
        <f t="shared" si="1195"/>
        <v>1</v>
      </c>
      <c r="R194" s="180">
        <f t="shared" si="1196"/>
        <v>1</v>
      </c>
      <c r="S194" s="180">
        <f t="shared" si="1197"/>
        <v>1</v>
      </c>
      <c r="T194" s="180">
        <f t="shared" si="1197"/>
        <v>1</v>
      </c>
      <c r="U194" s="264">
        <f t="shared" si="1198"/>
        <v>1</v>
      </c>
      <c r="V194" s="264">
        <f t="shared" si="1275"/>
        <v>1</v>
      </c>
      <c r="W194" s="264">
        <f t="shared" si="1199"/>
        <v>1</v>
      </c>
      <c r="X194" s="257">
        <f t="shared" si="1200"/>
        <v>261400</v>
      </c>
      <c r="Y194" s="258">
        <f t="shared" si="1201"/>
        <v>0</v>
      </c>
      <c r="AB194" s="344" t="s">
        <v>586</v>
      </c>
      <c r="AC194" s="403" t="s">
        <v>587</v>
      </c>
      <c r="AD194" s="398" t="s">
        <v>155</v>
      </c>
      <c r="AE194" s="399">
        <v>2</v>
      </c>
      <c r="AF194" s="308">
        <v>120000</v>
      </c>
      <c r="AG194" s="309">
        <f t="shared" si="2130"/>
        <v>240000</v>
      </c>
      <c r="AH194" s="264">
        <f t="shared" si="1202"/>
        <v>1</v>
      </c>
      <c r="AI194" s="264">
        <f t="shared" si="1203"/>
        <v>1</v>
      </c>
      <c r="AJ194" s="264">
        <f t="shared" si="1204"/>
        <v>1</v>
      </c>
      <c r="AK194" s="264">
        <f t="shared" si="1205"/>
        <v>1</v>
      </c>
      <c r="AL194" s="264">
        <f t="shared" si="2131"/>
        <v>1</v>
      </c>
      <c r="AM194" s="264">
        <f t="shared" si="2132"/>
        <v>1</v>
      </c>
      <c r="AN194" s="264">
        <f t="shared" si="1303"/>
        <v>1</v>
      </c>
      <c r="AO194" s="257">
        <f t="shared" si="1206"/>
        <v>240000</v>
      </c>
      <c r="AP194" s="258">
        <f t="shared" si="1207"/>
        <v>0</v>
      </c>
      <c r="AS194" s="344" t="s">
        <v>586</v>
      </c>
      <c r="AT194" s="403" t="s">
        <v>587</v>
      </c>
      <c r="AU194" s="398" t="s">
        <v>155</v>
      </c>
      <c r="AV194" s="399">
        <v>2</v>
      </c>
      <c r="AW194" s="308">
        <v>86000</v>
      </c>
      <c r="AX194" s="309">
        <f t="shared" si="2133"/>
        <v>172000</v>
      </c>
      <c r="AY194" s="264">
        <f t="shared" si="1208"/>
        <v>1</v>
      </c>
      <c r="AZ194" s="264">
        <f t="shared" si="1209"/>
        <v>1</v>
      </c>
      <c r="BA194" s="264">
        <f t="shared" si="1210"/>
        <v>1</v>
      </c>
      <c r="BB194" s="264">
        <f t="shared" si="1211"/>
        <v>1</v>
      </c>
      <c r="BC194" s="264">
        <f t="shared" si="2134"/>
        <v>1</v>
      </c>
      <c r="BD194" s="264">
        <f t="shared" si="2135"/>
        <v>1</v>
      </c>
      <c r="BE194" s="264">
        <f t="shared" si="1212"/>
        <v>1</v>
      </c>
      <c r="BF194" s="257">
        <f t="shared" si="1213"/>
        <v>172000</v>
      </c>
      <c r="BG194" s="258">
        <f t="shared" si="1214"/>
        <v>0</v>
      </c>
      <c r="BJ194" s="344" t="s">
        <v>586</v>
      </c>
      <c r="BK194" s="403" t="s">
        <v>587</v>
      </c>
      <c r="BL194" s="398" t="s">
        <v>155</v>
      </c>
      <c r="BM194" s="399">
        <v>2</v>
      </c>
      <c r="BN194" s="308">
        <v>130340</v>
      </c>
      <c r="BO194" s="309">
        <f t="shared" si="2136"/>
        <v>260680</v>
      </c>
      <c r="BP194" s="264">
        <f t="shared" si="1215"/>
        <v>1</v>
      </c>
      <c r="BQ194" s="264">
        <f t="shared" si="1216"/>
        <v>1</v>
      </c>
      <c r="BR194" s="264">
        <f t="shared" si="1217"/>
        <v>1</v>
      </c>
      <c r="BS194" s="264">
        <f t="shared" si="1218"/>
        <v>1</v>
      </c>
      <c r="BT194" s="264">
        <f t="shared" si="2137"/>
        <v>1</v>
      </c>
      <c r="BU194" s="264">
        <f t="shared" si="2138"/>
        <v>1</v>
      </c>
      <c r="BV194" s="264">
        <f t="shared" si="2139"/>
        <v>1</v>
      </c>
      <c r="BW194" s="257">
        <f t="shared" si="1219"/>
        <v>260680</v>
      </c>
      <c r="BX194" s="258">
        <f t="shared" si="1220"/>
        <v>0</v>
      </c>
      <c r="CA194" s="344" t="s">
        <v>586</v>
      </c>
      <c r="CB194" s="403" t="s">
        <v>587</v>
      </c>
      <c r="CC194" s="398" t="s">
        <v>155</v>
      </c>
      <c r="CD194" s="399">
        <v>2</v>
      </c>
      <c r="CE194" s="308">
        <v>60040</v>
      </c>
      <c r="CF194" s="309">
        <f t="shared" si="2140"/>
        <v>120080</v>
      </c>
      <c r="CG194" s="264">
        <f t="shared" si="1221"/>
        <v>1</v>
      </c>
      <c r="CH194" s="264">
        <f t="shared" si="1222"/>
        <v>1</v>
      </c>
      <c r="CI194" s="264">
        <f t="shared" si="1223"/>
        <v>1</v>
      </c>
      <c r="CJ194" s="264">
        <f t="shared" si="1224"/>
        <v>1</v>
      </c>
      <c r="CK194" s="264">
        <f t="shared" si="2141"/>
        <v>1</v>
      </c>
      <c r="CL194" s="264">
        <f t="shared" si="2142"/>
        <v>1</v>
      </c>
      <c r="CM194" s="264">
        <f t="shared" si="2143"/>
        <v>1</v>
      </c>
      <c r="CN194" s="257">
        <f t="shared" si="1225"/>
        <v>120080</v>
      </c>
      <c r="CO194" s="258">
        <f t="shared" si="1226"/>
        <v>0</v>
      </c>
      <c r="CR194" s="344" t="s">
        <v>586</v>
      </c>
      <c r="CS194" s="403" t="s">
        <v>587</v>
      </c>
      <c r="CT194" s="398" t="s">
        <v>155</v>
      </c>
      <c r="CU194" s="399">
        <v>2</v>
      </c>
      <c r="CV194" s="308">
        <v>205000</v>
      </c>
      <c r="CW194" s="309">
        <f t="shared" si="2144"/>
        <v>410000</v>
      </c>
      <c r="CX194" s="264">
        <f t="shared" si="1227"/>
        <v>1</v>
      </c>
      <c r="CY194" s="264">
        <f t="shared" si="1228"/>
        <v>1</v>
      </c>
      <c r="CZ194" s="264">
        <f t="shared" si="1229"/>
        <v>1</v>
      </c>
      <c r="DA194" s="264">
        <f t="shared" si="1230"/>
        <v>1</v>
      </c>
      <c r="DB194" s="264">
        <f t="shared" si="2145"/>
        <v>1</v>
      </c>
      <c r="DC194" s="264">
        <f t="shared" si="2146"/>
        <v>1</v>
      </c>
      <c r="DD194" s="264">
        <f t="shared" si="2147"/>
        <v>1</v>
      </c>
      <c r="DE194" s="257">
        <f t="shared" si="1231"/>
        <v>410000</v>
      </c>
      <c r="DF194" s="258">
        <f t="shared" si="1232"/>
        <v>0</v>
      </c>
      <c r="DI194" s="344" t="s">
        <v>586</v>
      </c>
      <c r="DJ194" s="403" t="s">
        <v>587</v>
      </c>
      <c r="DK194" s="398" t="s">
        <v>155</v>
      </c>
      <c r="DL194" s="399">
        <v>2</v>
      </c>
      <c r="DM194" s="313">
        <v>190000</v>
      </c>
      <c r="DN194" s="309">
        <f t="shared" si="2148"/>
        <v>380000</v>
      </c>
      <c r="DO194" s="264">
        <f t="shared" si="1233"/>
        <v>1</v>
      </c>
      <c r="DP194" s="264">
        <f t="shared" si="1234"/>
        <v>1</v>
      </c>
      <c r="DQ194" s="264">
        <f t="shared" si="1235"/>
        <v>1</v>
      </c>
      <c r="DR194" s="264">
        <f t="shared" si="1236"/>
        <v>1</v>
      </c>
      <c r="DS194" s="264">
        <f t="shared" si="2149"/>
        <v>1</v>
      </c>
      <c r="DT194" s="264">
        <f t="shared" si="2150"/>
        <v>1</v>
      </c>
      <c r="DU194" s="264">
        <f t="shared" si="2151"/>
        <v>1</v>
      </c>
      <c r="DV194" s="257">
        <f t="shared" si="1237"/>
        <v>380000</v>
      </c>
      <c r="DW194" s="258">
        <f t="shared" si="1238"/>
        <v>0</v>
      </c>
      <c r="DZ194" s="344" t="s">
        <v>586</v>
      </c>
      <c r="EA194" s="403" t="s">
        <v>587</v>
      </c>
      <c r="EB194" s="398" t="s">
        <v>155</v>
      </c>
      <c r="EC194" s="399">
        <v>2</v>
      </c>
      <c r="ED194" s="308">
        <v>180000</v>
      </c>
      <c r="EE194" s="309">
        <f t="shared" si="2152"/>
        <v>360000</v>
      </c>
      <c r="EF194" s="264">
        <f t="shared" si="1239"/>
        <v>1</v>
      </c>
      <c r="EG194" s="264">
        <f t="shared" si="1240"/>
        <v>1</v>
      </c>
      <c r="EH194" s="264">
        <f t="shared" si="1241"/>
        <v>1</v>
      </c>
      <c r="EI194" s="264">
        <f t="shared" si="1242"/>
        <v>1</v>
      </c>
      <c r="EJ194" s="264">
        <f t="shared" si="2153"/>
        <v>1</v>
      </c>
      <c r="EK194" s="264">
        <f t="shared" si="2154"/>
        <v>1</v>
      </c>
      <c r="EL194" s="264">
        <f t="shared" si="2155"/>
        <v>1</v>
      </c>
      <c r="EM194" s="257">
        <f t="shared" si="1243"/>
        <v>360000</v>
      </c>
      <c r="EN194" s="258">
        <f t="shared" si="1244"/>
        <v>0</v>
      </c>
      <c r="EQ194" s="344" t="s">
        <v>586</v>
      </c>
      <c r="ER194" s="403" t="s">
        <v>587</v>
      </c>
      <c r="ES194" s="398" t="s">
        <v>155</v>
      </c>
      <c r="ET194" s="399">
        <v>2</v>
      </c>
      <c r="EU194" s="308">
        <v>195000</v>
      </c>
      <c r="EV194" s="309">
        <f t="shared" si="2156"/>
        <v>390000</v>
      </c>
      <c r="EW194" s="264">
        <f t="shared" si="1245"/>
        <v>1</v>
      </c>
      <c r="EX194" s="264">
        <f t="shared" si="1246"/>
        <v>1</v>
      </c>
      <c r="EY194" s="264">
        <f t="shared" si="1247"/>
        <v>1</v>
      </c>
      <c r="EZ194" s="264">
        <f t="shared" si="1248"/>
        <v>1</v>
      </c>
      <c r="FA194" s="264">
        <f t="shared" si="2157"/>
        <v>1</v>
      </c>
      <c r="FB194" s="264">
        <f t="shared" si="2158"/>
        <v>1</v>
      </c>
      <c r="FC194" s="264">
        <f t="shared" si="2159"/>
        <v>1</v>
      </c>
      <c r="FD194" s="257">
        <f t="shared" si="1249"/>
        <v>390000</v>
      </c>
      <c r="FE194" s="258">
        <f t="shared" si="1250"/>
        <v>0</v>
      </c>
      <c r="FH194" s="344" t="s">
        <v>586</v>
      </c>
      <c r="FI194" s="403" t="s">
        <v>587</v>
      </c>
      <c r="FJ194" s="398" t="s">
        <v>155</v>
      </c>
      <c r="FK194" s="399">
        <v>2</v>
      </c>
      <c r="FL194" s="308">
        <v>180000</v>
      </c>
      <c r="FM194" s="309">
        <f t="shared" si="2160"/>
        <v>360000</v>
      </c>
      <c r="FN194" s="264">
        <f t="shared" si="1251"/>
        <v>1</v>
      </c>
      <c r="FO194" s="264">
        <f t="shared" si="1252"/>
        <v>1</v>
      </c>
      <c r="FP194" s="264">
        <f t="shared" si="1253"/>
        <v>1</v>
      </c>
      <c r="FQ194" s="264">
        <f t="shared" si="1254"/>
        <v>1</v>
      </c>
      <c r="FR194" s="264">
        <f t="shared" si="2161"/>
        <v>1</v>
      </c>
      <c r="FS194" s="264">
        <f t="shared" si="2162"/>
        <v>1</v>
      </c>
      <c r="FT194" s="264">
        <f t="shared" si="2163"/>
        <v>1</v>
      </c>
      <c r="FU194" s="257">
        <f t="shared" si="1255"/>
        <v>360000</v>
      </c>
      <c r="FV194" s="258">
        <f t="shared" si="1256"/>
        <v>0</v>
      </c>
      <c r="FY194" s="344" t="s">
        <v>586</v>
      </c>
      <c r="FZ194" s="403" t="s">
        <v>587</v>
      </c>
      <c r="GA194" s="398" t="s">
        <v>155</v>
      </c>
      <c r="GB194" s="399">
        <v>2</v>
      </c>
      <c r="GC194" s="308">
        <v>308071</v>
      </c>
      <c r="GD194" s="309">
        <f t="shared" si="2164"/>
        <v>616142</v>
      </c>
      <c r="GE194" s="264">
        <f t="shared" si="1257"/>
        <v>1</v>
      </c>
      <c r="GF194" s="264">
        <f t="shared" si="1258"/>
        <v>1</v>
      </c>
      <c r="GG194" s="264">
        <f t="shared" si="1259"/>
        <v>1</v>
      </c>
      <c r="GH194" s="264">
        <f t="shared" si="1260"/>
        <v>1</v>
      </c>
      <c r="GI194" s="264">
        <f t="shared" si="2165"/>
        <v>1</v>
      </c>
      <c r="GJ194" s="264">
        <f t="shared" si="2166"/>
        <v>1</v>
      </c>
      <c r="GK194" s="264">
        <f t="shared" si="2167"/>
        <v>1</v>
      </c>
      <c r="GL194" s="257">
        <f t="shared" si="1261"/>
        <v>616142</v>
      </c>
      <c r="GM194" s="258">
        <f t="shared" si="1262"/>
        <v>0</v>
      </c>
      <c r="GP194" s="344" t="s">
        <v>586</v>
      </c>
      <c r="GQ194" s="403" t="s">
        <v>587</v>
      </c>
      <c r="GR194" s="398" t="s">
        <v>155</v>
      </c>
      <c r="GS194" s="399">
        <v>2</v>
      </c>
      <c r="GT194" s="308">
        <v>175000</v>
      </c>
      <c r="GU194" s="309">
        <f t="shared" si="2168"/>
        <v>350000</v>
      </c>
      <c r="GV194" s="264">
        <f t="shared" si="1263"/>
        <v>1</v>
      </c>
      <c r="GW194" s="264">
        <f t="shared" si="1264"/>
        <v>1</v>
      </c>
      <c r="GX194" s="264">
        <f t="shared" si="1265"/>
        <v>1</v>
      </c>
      <c r="GY194" s="264">
        <f t="shared" si="1266"/>
        <v>1</v>
      </c>
      <c r="GZ194" s="264">
        <f t="shared" si="2169"/>
        <v>1</v>
      </c>
      <c r="HA194" s="264">
        <f t="shared" si="2170"/>
        <v>1</v>
      </c>
      <c r="HB194" s="264">
        <f t="shared" si="2171"/>
        <v>1</v>
      </c>
      <c r="HC194" s="257">
        <f t="shared" si="1267"/>
        <v>350000</v>
      </c>
      <c r="HD194" s="258">
        <f t="shared" si="1268"/>
        <v>0</v>
      </c>
      <c r="HG194" s="344" t="s">
        <v>586</v>
      </c>
      <c r="HH194" s="403" t="s">
        <v>587</v>
      </c>
      <c r="HI194" s="398" t="s">
        <v>155</v>
      </c>
      <c r="HJ194" s="399">
        <v>2</v>
      </c>
      <c r="HK194" s="308">
        <v>48000</v>
      </c>
      <c r="HL194" s="309">
        <f t="shared" si="2172"/>
        <v>96000</v>
      </c>
      <c r="HM194" s="264">
        <f t="shared" si="1269"/>
        <v>1</v>
      </c>
      <c r="HN194" s="264">
        <f t="shared" si="1270"/>
        <v>1</v>
      </c>
      <c r="HO194" s="264">
        <f t="shared" si="1271"/>
        <v>1</v>
      </c>
      <c r="HP194" s="264">
        <f t="shared" si="1272"/>
        <v>1</v>
      </c>
      <c r="HQ194" s="264">
        <f t="shared" si="2173"/>
        <v>1</v>
      </c>
      <c r="HR194" s="264">
        <f t="shared" si="2174"/>
        <v>1</v>
      </c>
      <c r="HS194" s="264">
        <f t="shared" si="2175"/>
        <v>1</v>
      </c>
      <c r="HT194" s="257">
        <f t="shared" si="1273"/>
        <v>96000</v>
      </c>
      <c r="HU194" s="258">
        <f t="shared" si="1274"/>
        <v>0</v>
      </c>
    </row>
    <row r="195" spans="3:229" ht="45" customHeight="1" outlineLevel="2">
      <c r="C195" s="344" t="s">
        <v>588</v>
      </c>
      <c r="D195" s="403" t="s">
        <v>589</v>
      </c>
      <c r="E195" s="398" t="s">
        <v>155</v>
      </c>
      <c r="F195" s="399">
        <v>2</v>
      </c>
      <c r="G195" s="308">
        <v>0</v>
      </c>
      <c r="H195" s="309">
        <f t="shared" si="2128"/>
        <v>0</v>
      </c>
      <c r="K195" s="344" t="s">
        <v>588</v>
      </c>
      <c r="L195" s="403" t="s">
        <v>589</v>
      </c>
      <c r="M195" s="398" t="s">
        <v>155</v>
      </c>
      <c r="N195" s="399">
        <v>2</v>
      </c>
      <c r="O195" s="308">
        <v>4800</v>
      </c>
      <c r="P195" s="310">
        <f t="shared" si="2129"/>
        <v>9600</v>
      </c>
      <c r="Q195" s="180">
        <f t="shared" si="1195"/>
        <v>1</v>
      </c>
      <c r="R195" s="180">
        <f t="shared" si="1196"/>
        <v>1</v>
      </c>
      <c r="S195" s="180">
        <f t="shared" si="1197"/>
        <v>1</v>
      </c>
      <c r="T195" s="180">
        <f t="shared" si="1197"/>
        <v>1</v>
      </c>
      <c r="U195" s="264">
        <f t="shared" si="1198"/>
        <v>1</v>
      </c>
      <c r="V195" s="264">
        <f t="shared" si="1275"/>
        <v>1</v>
      </c>
      <c r="W195" s="264">
        <f t="shared" si="1199"/>
        <v>1</v>
      </c>
      <c r="X195" s="257">
        <f t="shared" si="1200"/>
        <v>9600</v>
      </c>
      <c r="Y195" s="258">
        <f t="shared" si="1201"/>
        <v>0</v>
      </c>
      <c r="AB195" s="344" t="s">
        <v>588</v>
      </c>
      <c r="AC195" s="403" t="s">
        <v>589</v>
      </c>
      <c r="AD195" s="398" t="s">
        <v>155</v>
      </c>
      <c r="AE195" s="399">
        <v>2</v>
      </c>
      <c r="AF195" s="308">
        <v>120000</v>
      </c>
      <c r="AG195" s="309">
        <f t="shared" si="2130"/>
        <v>240000</v>
      </c>
      <c r="AH195" s="264">
        <f t="shared" si="1202"/>
        <v>1</v>
      </c>
      <c r="AI195" s="264">
        <f t="shared" si="1203"/>
        <v>1</v>
      </c>
      <c r="AJ195" s="264">
        <f t="shared" si="1204"/>
        <v>1</v>
      </c>
      <c r="AK195" s="264">
        <f t="shared" si="1205"/>
        <v>1</v>
      </c>
      <c r="AL195" s="264">
        <f t="shared" si="2131"/>
        <v>1</v>
      </c>
      <c r="AM195" s="264">
        <f t="shared" si="2132"/>
        <v>1</v>
      </c>
      <c r="AN195" s="264">
        <f t="shared" si="1303"/>
        <v>1</v>
      </c>
      <c r="AO195" s="257">
        <f t="shared" si="1206"/>
        <v>240000</v>
      </c>
      <c r="AP195" s="258">
        <f t="shared" si="1207"/>
        <v>0</v>
      </c>
      <c r="AS195" s="344" t="s">
        <v>588</v>
      </c>
      <c r="AT195" s="403" t="s">
        <v>589</v>
      </c>
      <c r="AU195" s="398" t="s">
        <v>155</v>
      </c>
      <c r="AV195" s="399">
        <v>2</v>
      </c>
      <c r="AW195" s="308">
        <v>25000</v>
      </c>
      <c r="AX195" s="309">
        <f t="shared" si="2133"/>
        <v>50000</v>
      </c>
      <c r="AY195" s="264">
        <f t="shared" si="1208"/>
        <v>1</v>
      </c>
      <c r="AZ195" s="264">
        <f t="shared" si="1209"/>
        <v>1</v>
      </c>
      <c r="BA195" s="264">
        <f t="shared" si="1210"/>
        <v>1</v>
      </c>
      <c r="BB195" s="264">
        <f t="shared" si="1211"/>
        <v>1</v>
      </c>
      <c r="BC195" s="264">
        <f t="shared" si="2134"/>
        <v>1</v>
      </c>
      <c r="BD195" s="264">
        <f t="shared" si="2135"/>
        <v>1</v>
      </c>
      <c r="BE195" s="264">
        <f t="shared" si="1212"/>
        <v>1</v>
      </c>
      <c r="BF195" s="257">
        <f t="shared" si="1213"/>
        <v>50000</v>
      </c>
      <c r="BG195" s="258">
        <f t="shared" si="1214"/>
        <v>0</v>
      </c>
      <c r="BJ195" s="344" t="s">
        <v>588</v>
      </c>
      <c r="BK195" s="403" t="s">
        <v>589</v>
      </c>
      <c r="BL195" s="398" t="s">
        <v>155</v>
      </c>
      <c r="BM195" s="399">
        <v>2</v>
      </c>
      <c r="BN195" s="308">
        <v>4712</v>
      </c>
      <c r="BO195" s="309">
        <f t="shared" si="2136"/>
        <v>9424</v>
      </c>
      <c r="BP195" s="264">
        <f t="shared" si="1215"/>
        <v>1</v>
      </c>
      <c r="BQ195" s="264">
        <f t="shared" si="1216"/>
        <v>1</v>
      </c>
      <c r="BR195" s="264">
        <f t="shared" si="1217"/>
        <v>1</v>
      </c>
      <c r="BS195" s="264">
        <f t="shared" si="1218"/>
        <v>1</v>
      </c>
      <c r="BT195" s="264">
        <f t="shared" si="2137"/>
        <v>1</v>
      </c>
      <c r="BU195" s="264">
        <f t="shared" si="2138"/>
        <v>1</v>
      </c>
      <c r="BV195" s="264">
        <f t="shared" si="2139"/>
        <v>1</v>
      </c>
      <c r="BW195" s="257">
        <f t="shared" si="1219"/>
        <v>9424</v>
      </c>
      <c r="BX195" s="258">
        <f t="shared" si="1220"/>
        <v>0</v>
      </c>
      <c r="CA195" s="344" t="s">
        <v>588</v>
      </c>
      <c r="CB195" s="403" t="s">
        <v>589</v>
      </c>
      <c r="CC195" s="398" t="s">
        <v>155</v>
      </c>
      <c r="CD195" s="399">
        <v>2</v>
      </c>
      <c r="CE195" s="308">
        <v>360240</v>
      </c>
      <c r="CF195" s="309">
        <f t="shared" si="2140"/>
        <v>720480</v>
      </c>
      <c r="CG195" s="264">
        <f t="shared" si="1221"/>
        <v>1</v>
      </c>
      <c r="CH195" s="264">
        <f t="shared" si="1222"/>
        <v>1</v>
      </c>
      <c r="CI195" s="264">
        <f t="shared" si="1223"/>
        <v>1</v>
      </c>
      <c r="CJ195" s="264">
        <f t="shared" si="1224"/>
        <v>1</v>
      </c>
      <c r="CK195" s="264">
        <f t="shared" si="2141"/>
        <v>1</v>
      </c>
      <c r="CL195" s="264">
        <f t="shared" si="2142"/>
        <v>1</v>
      </c>
      <c r="CM195" s="264">
        <f t="shared" si="2143"/>
        <v>1</v>
      </c>
      <c r="CN195" s="257">
        <f t="shared" si="1225"/>
        <v>720480</v>
      </c>
      <c r="CO195" s="258">
        <f t="shared" si="1226"/>
        <v>0</v>
      </c>
      <c r="CR195" s="344" t="s">
        <v>588</v>
      </c>
      <c r="CS195" s="403" t="s">
        <v>589</v>
      </c>
      <c r="CT195" s="398" t="s">
        <v>155</v>
      </c>
      <c r="CU195" s="399">
        <v>2</v>
      </c>
      <c r="CV195" s="308">
        <v>145000</v>
      </c>
      <c r="CW195" s="309">
        <f t="shared" si="2144"/>
        <v>290000</v>
      </c>
      <c r="CX195" s="264">
        <f t="shared" si="1227"/>
        <v>1</v>
      </c>
      <c r="CY195" s="264">
        <f t="shared" si="1228"/>
        <v>1</v>
      </c>
      <c r="CZ195" s="264">
        <f t="shared" si="1229"/>
        <v>1</v>
      </c>
      <c r="DA195" s="264">
        <f t="shared" si="1230"/>
        <v>1</v>
      </c>
      <c r="DB195" s="264">
        <f t="shared" si="2145"/>
        <v>1</v>
      </c>
      <c r="DC195" s="264">
        <f t="shared" si="2146"/>
        <v>1</v>
      </c>
      <c r="DD195" s="264">
        <f t="shared" si="2147"/>
        <v>1</v>
      </c>
      <c r="DE195" s="257">
        <f t="shared" si="1231"/>
        <v>290000</v>
      </c>
      <c r="DF195" s="258">
        <f t="shared" si="1232"/>
        <v>0</v>
      </c>
      <c r="DI195" s="344" t="s">
        <v>588</v>
      </c>
      <c r="DJ195" s="403" t="s">
        <v>589</v>
      </c>
      <c r="DK195" s="398" t="s">
        <v>155</v>
      </c>
      <c r="DL195" s="399">
        <v>2</v>
      </c>
      <c r="DM195" s="313">
        <v>160000</v>
      </c>
      <c r="DN195" s="309">
        <f t="shared" si="2148"/>
        <v>320000</v>
      </c>
      <c r="DO195" s="264">
        <f t="shared" si="1233"/>
        <v>1</v>
      </c>
      <c r="DP195" s="264">
        <f t="shared" si="1234"/>
        <v>1</v>
      </c>
      <c r="DQ195" s="264">
        <f t="shared" si="1235"/>
        <v>1</v>
      </c>
      <c r="DR195" s="264">
        <f t="shared" si="1236"/>
        <v>1</v>
      </c>
      <c r="DS195" s="264">
        <f t="shared" si="2149"/>
        <v>1</v>
      </c>
      <c r="DT195" s="264">
        <f t="shared" si="2150"/>
        <v>1</v>
      </c>
      <c r="DU195" s="264">
        <f t="shared" si="2151"/>
        <v>1</v>
      </c>
      <c r="DV195" s="257">
        <f t="shared" si="1237"/>
        <v>320000</v>
      </c>
      <c r="DW195" s="258">
        <f t="shared" si="1238"/>
        <v>0</v>
      </c>
      <c r="DZ195" s="344" t="s">
        <v>588</v>
      </c>
      <c r="EA195" s="403" t="s">
        <v>589</v>
      </c>
      <c r="EB195" s="398" t="s">
        <v>155</v>
      </c>
      <c r="EC195" s="399">
        <v>2</v>
      </c>
      <c r="ED195" s="308">
        <v>150000</v>
      </c>
      <c r="EE195" s="309">
        <f t="shared" si="2152"/>
        <v>300000</v>
      </c>
      <c r="EF195" s="264">
        <f t="shared" si="1239"/>
        <v>1</v>
      </c>
      <c r="EG195" s="264">
        <f t="shared" si="1240"/>
        <v>1</v>
      </c>
      <c r="EH195" s="264">
        <f t="shared" si="1241"/>
        <v>1</v>
      </c>
      <c r="EI195" s="264">
        <f t="shared" si="1242"/>
        <v>1</v>
      </c>
      <c r="EJ195" s="264">
        <f t="shared" si="2153"/>
        <v>1</v>
      </c>
      <c r="EK195" s="264">
        <f t="shared" si="2154"/>
        <v>1</v>
      </c>
      <c r="EL195" s="264">
        <f t="shared" si="2155"/>
        <v>1</v>
      </c>
      <c r="EM195" s="257">
        <f t="shared" si="1243"/>
        <v>300000</v>
      </c>
      <c r="EN195" s="258">
        <f t="shared" si="1244"/>
        <v>0</v>
      </c>
      <c r="EQ195" s="344" t="s">
        <v>588</v>
      </c>
      <c r="ER195" s="403" t="s">
        <v>589</v>
      </c>
      <c r="ES195" s="398" t="s">
        <v>155</v>
      </c>
      <c r="ET195" s="399">
        <v>2</v>
      </c>
      <c r="EU195" s="308">
        <v>86000</v>
      </c>
      <c r="EV195" s="309">
        <f t="shared" si="2156"/>
        <v>172000</v>
      </c>
      <c r="EW195" s="264">
        <f t="shared" si="1245"/>
        <v>1</v>
      </c>
      <c r="EX195" s="264">
        <f t="shared" si="1246"/>
        <v>1</v>
      </c>
      <c r="EY195" s="264">
        <f t="shared" si="1247"/>
        <v>1</v>
      </c>
      <c r="EZ195" s="264">
        <f t="shared" si="1248"/>
        <v>1</v>
      </c>
      <c r="FA195" s="264">
        <f t="shared" si="2157"/>
        <v>1</v>
      </c>
      <c r="FB195" s="264">
        <f t="shared" si="2158"/>
        <v>1</v>
      </c>
      <c r="FC195" s="264">
        <f t="shared" si="2159"/>
        <v>1</v>
      </c>
      <c r="FD195" s="257">
        <f t="shared" si="1249"/>
        <v>172000</v>
      </c>
      <c r="FE195" s="258">
        <f t="shared" si="1250"/>
        <v>0</v>
      </c>
      <c r="FH195" s="344" t="s">
        <v>588</v>
      </c>
      <c r="FI195" s="403" t="s">
        <v>589</v>
      </c>
      <c r="FJ195" s="398" t="s">
        <v>155</v>
      </c>
      <c r="FK195" s="399">
        <v>2</v>
      </c>
      <c r="FL195" s="308">
        <v>85000</v>
      </c>
      <c r="FM195" s="309">
        <f t="shared" si="2160"/>
        <v>170000</v>
      </c>
      <c r="FN195" s="264">
        <f t="shared" si="1251"/>
        <v>1</v>
      </c>
      <c r="FO195" s="264">
        <f t="shared" si="1252"/>
        <v>1</v>
      </c>
      <c r="FP195" s="264">
        <f t="shared" si="1253"/>
        <v>1</v>
      </c>
      <c r="FQ195" s="264">
        <f t="shared" si="1254"/>
        <v>1</v>
      </c>
      <c r="FR195" s="264">
        <f t="shared" si="2161"/>
        <v>1</v>
      </c>
      <c r="FS195" s="264">
        <f t="shared" si="2162"/>
        <v>1</v>
      </c>
      <c r="FT195" s="264">
        <f t="shared" si="2163"/>
        <v>1</v>
      </c>
      <c r="FU195" s="257">
        <f t="shared" si="1255"/>
        <v>170000</v>
      </c>
      <c r="FV195" s="258">
        <f t="shared" si="1256"/>
        <v>0</v>
      </c>
      <c r="FY195" s="344" t="s">
        <v>588</v>
      </c>
      <c r="FZ195" s="403" t="s">
        <v>589</v>
      </c>
      <c r="GA195" s="398" t="s">
        <v>155</v>
      </c>
      <c r="GB195" s="399">
        <v>2</v>
      </c>
      <c r="GC195" s="308">
        <v>220345</v>
      </c>
      <c r="GD195" s="309">
        <f t="shared" si="2164"/>
        <v>440690</v>
      </c>
      <c r="GE195" s="264">
        <f t="shared" si="1257"/>
        <v>1</v>
      </c>
      <c r="GF195" s="264">
        <f t="shared" si="1258"/>
        <v>1</v>
      </c>
      <c r="GG195" s="264">
        <f t="shared" si="1259"/>
        <v>1</v>
      </c>
      <c r="GH195" s="264">
        <f t="shared" si="1260"/>
        <v>1</v>
      </c>
      <c r="GI195" s="264">
        <f t="shared" si="2165"/>
        <v>1</v>
      </c>
      <c r="GJ195" s="264">
        <f t="shared" si="2166"/>
        <v>1</v>
      </c>
      <c r="GK195" s="264">
        <f t="shared" si="2167"/>
        <v>1</v>
      </c>
      <c r="GL195" s="257">
        <f t="shared" si="1261"/>
        <v>440690</v>
      </c>
      <c r="GM195" s="258">
        <f t="shared" si="1262"/>
        <v>0</v>
      </c>
      <c r="GP195" s="344" t="s">
        <v>588</v>
      </c>
      <c r="GQ195" s="403" t="s">
        <v>589</v>
      </c>
      <c r="GR195" s="398" t="s">
        <v>155</v>
      </c>
      <c r="GS195" s="399">
        <v>2</v>
      </c>
      <c r="GT195" s="308">
        <v>83000</v>
      </c>
      <c r="GU195" s="309">
        <f t="shared" si="2168"/>
        <v>166000</v>
      </c>
      <c r="GV195" s="264">
        <f t="shared" si="1263"/>
        <v>1</v>
      </c>
      <c r="GW195" s="264">
        <f t="shared" si="1264"/>
        <v>1</v>
      </c>
      <c r="GX195" s="264">
        <f t="shared" si="1265"/>
        <v>1</v>
      </c>
      <c r="GY195" s="264">
        <f t="shared" si="1266"/>
        <v>1</v>
      </c>
      <c r="GZ195" s="264">
        <f t="shared" si="2169"/>
        <v>1</v>
      </c>
      <c r="HA195" s="264">
        <f t="shared" si="2170"/>
        <v>1</v>
      </c>
      <c r="HB195" s="264">
        <f t="shared" si="2171"/>
        <v>1</v>
      </c>
      <c r="HC195" s="257">
        <f t="shared" si="1267"/>
        <v>166000</v>
      </c>
      <c r="HD195" s="258">
        <f t="shared" si="1268"/>
        <v>0</v>
      </c>
      <c r="HG195" s="344" t="s">
        <v>588</v>
      </c>
      <c r="HH195" s="403" t="s">
        <v>589</v>
      </c>
      <c r="HI195" s="398" t="s">
        <v>155</v>
      </c>
      <c r="HJ195" s="399">
        <v>2</v>
      </c>
      <c r="HK195" s="308">
        <v>52300</v>
      </c>
      <c r="HL195" s="309">
        <f t="shared" si="2172"/>
        <v>104600</v>
      </c>
      <c r="HM195" s="264">
        <f t="shared" si="1269"/>
        <v>1</v>
      </c>
      <c r="HN195" s="264">
        <f t="shared" si="1270"/>
        <v>1</v>
      </c>
      <c r="HO195" s="264">
        <f t="shared" si="1271"/>
        <v>1</v>
      </c>
      <c r="HP195" s="264">
        <f t="shared" si="1272"/>
        <v>1</v>
      </c>
      <c r="HQ195" s="264">
        <f t="shared" si="2173"/>
        <v>1</v>
      </c>
      <c r="HR195" s="264">
        <f t="shared" si="2174"/>
        <v>1</v>
      </c>
      <c r="HS195" s="264">
        <f t="shared" si="2175"/>
        <v>1</v>
      </c>
      <c r="HT195" s="257">
        <f t="shared" si="1273"/>
        <v>104600</v>
      </c>
      <c r="HU195" s="258">
        <f t="shared" si="1274"/>
        <v>0</v>
      </c>
    </row>
    <row r="196" spans="3:229" ht="45" customHeight="1" outlineLevel="2">
      <c r="C196" s="344" t="s">
        <v>590</v>
      </c>
      <c r="D196" s="403" t="s">
        <v>591</v>
      </c>
      <c r="E196" s="405" t="s">
        <v>155</v>
      </c>
      <c r="F196" s="399">
        <v>250</v>
      </c>
      <c r="G196" s="308">
        <v>0</v>
      </c>
      <c r="H196" s="309">
        <f t="shared" si="2128"/>
        <v>0</v>
      </c>
      <c r="K196" s="344" t="s">
        <v>590</v>
      </c>
      <c r="L196" s="403" t="s">
        <v>591</v>
      </c>
      <c r="M196" s="405" t="s">
        <v>155</v>
      </c>
      <c r="N196" s="399">
        <v>250</v>
      </c>
      <c r="O196" s="308">
        <v>4700</v>
      </c>
      <c r="P196" s="310">
        <f t="shared" si="2129"/>
        <v>1175000</v>
      </c>
      <c r="Q196" s="180">
        <f t="shared" si="1195"/>
        <v>1</v>
      </c>
      <c r="R196" s="180">
        <f t="shared" si="1196"/>
        <v>1</v>
      </c>
      <c r="S196" s="180">
        <f t="shared" si="1197"/>
        <v>1</v>
      </c>
      <c r="T196" s="180">
        <f t="shared" si="1197"/>
        <v>1</v>
      </c>
      <c r="U196" s="264">
        <f t="shared" si="1198"/>
        <v>1</v>
      </c>
      <c r="V196" s="264">
        <f t="shared" si="1275"/>
        <v>1</v>
      </c>
      <c r="W196" s="264">
        <f t="shared" si="1199"/>
        <v>1</v>
      </c>
      <c r="X196" s="257">
        <f t="shared" si="1200"/>
        <v>1175000</v>
      </c>
      <c r="Y196" s="258">
        <f t="shared" si="1201"/>
        <v>0</v>
      </c>
      <c r="AB196" s="344" t="s">
        <v>590</v>
      </c>
      <c r="AC196" s="403" t="s">
        <v>591</v>
      </c>
      <c r="AD196" s="405" t="s">
        <v>155</v>
      </c>
      <c r="AE196" s="399">
        <v>250</v>
      </c>
      <c r="AF196" s="308">
        <v>1500</v>
      </c>
      <c r="AG196" s="309">
        <f t="shared" si="2130"/>
        <v>375000</v>
      </c>
      <c r="AH196" s="264">
        <f t="shared" si="1202"/>
        <v>1</v>
      </c>
      <c r="AI196" s="264">
        <f t="shared" si="1203"/>
        <v>1</v>
      </c>
      <c r="AJ196" s="264">
        <f t="shared" si="1204"/>
        <v>1</v>
      </c>
      <c r="AK196" s="264">
        <f t="shared" si="1205"/>
        <v>1</v>
      </c>
      <c r="AL196" s="264">
        <f t="shared" si="2131"/>
        <v>1</v>
      </c>
      <c r="AM196" s="264">
        <f t="shared" si="2132"/>
        <v>1</v>
      </c>
      <c r="AN196" s="264">
        <f t="shared" si="1303"/>
        <v>1</v>
      </c>
      <c r="AO196" s="257">
        <f t="shared" si="1206"/>
        <v>375000</v>
      </c>
      <c r="AP196" s="258">
        <f t="shared" si="1207"/>
        <v>0</v>
      </c>
      <c r="AS196" s="344" t="s">
        <v>590</v>
      </c>
      <c r="AT196" s="403" t="s">
        <v>591</v>
      </c>
      <c r="AU196" s="405" t="s">
        <v>155</v>
      </c>
      <c r="AV196" s="399">
        <v>250</v>
      </c>
      <c r="AW196" s="308">
        <v>9000</v>
      </c>
      <c r="AX196" s="309">
        <f t="shared" si="2133"/>
        <v>2250000</v>
      </c>
      <c r="AY196" s="264">
        <f t="shared" si="1208"/>
        <v>1</v>
      </c>
      <c r="AZ196" s="264">
        <f t="shared" si="1209"/>
        <v>1</v>
      </c>
      <c r="BA196" s="264">
        <f t="shared" si="1210"/>
        <v>1</v>
      </c>
      <c r="BB196" s="264">
        <f t="shared" si="1211"/>
        <v>1</v>
      </c>
      <c r="BC196" s="264">
        <f t="shared" si="2134"/>
        <v>1</v>
      </c>
      <c r="BD196" s="264">
        <f t="shared" si="2135"/>
        <v>1</v>
      </c>
      <c r="BE196" s="264">
        <f t="shared" si="1212"/>
        <v>1</v>
      </c>
      <c r="BF196" s="257">
        <f t="shared" si="1213"/>
        <v>2250000</v>
      </c>
      <c r="BG196" s="258">
        <f t="shared" si="1214"/>
        <v>0</v>
      </c>
      <c r="BJ196" s="344" t="s">
        <v>590</v>
      </c>
      <c r="BK196" s="403" t="s">
        <v>591</v>
      </c>
      <c r="BL196" s="405" t="s">
        <v>155</v>
      </c>
      <c r="BM196" s="399">
        <v>250</v>
      </c>
      <c r="BN196" s="308">
        <v>4665</v>
      </c>
      <c r="BO196" s="309">
        <f t="shared" si="2136"/>
        <v>1166250</v>
      </c>
      <c r="BP196" s="264">
        <f t="shared" si="1215"/>
        <v>1</v>
      </c>
      <c r="BQ196" s="264">
        <f t="shared" si="1216"/>
        <v>1</v>
      </c>
      <c r="BR196" s="264">
        <f t="shared" si="1217"/>
        <v>1</v>
      </c>
      <c r="BS196" s="264">
        <f t="shared" si="1218"/>
        <v>1</v>
      </c>
      <c r="BT196" s="264">
        <f t="shared" si="2137"/>
        <v>1</v>
      </c>
      <c r="BU196" s="264">
        <f t="shared" si="2138"/>
        <v>1</v>
      </c>
      <c r="BV196" s="264">
        <f t="shared" si="2139"/>
        <v>1</v>
      </c>
      <c r="BW196" s="257">
        <f t="shared" si="1219"/>
        <v>1166250</v>
      </c>
      <c r="BX196" s="258">
        <f t="shared" si="1220"/>
        <v>0</v>
      </c>
      <c r="CA196" s="344" t="s">
        <v>590</v>
      </c>
      <c r="CB196" s="403" t="s">
        <v>591</v>
      </c>
      <c r="CC196" s="405" t="s">
        <v>155</v>
      </c>
      <c r="CD196" s="399">
        <v>250</v>
      </c>
      <c r="CE196" s="308">
        <v>6004</v>
      </c>
      <c r="CF196" s="309">
        <f t="shared" si="2140"/>
        <v>1501000</v>
      </c>
      <c r="CG196" s="264">
        <f t="shared" si="1221"/>
        <v>1</v>
      </c>
      <c r="CH196" s="264">
        <f t="shared" si="1222"/>
        <v>1</v>
      </c>
      <c r="CI196" s="264">
        <f t="shared" si="1223"/>
        <v>1</v>
      </c>
      <c r="CJ196" s="264">
        <f t="shared" si="1224"/>
        <v>1</v>
      </c>
      <c r="CK196" s="264">
        <f t="shared" si="2141"/>
        <v>1</v>
      </c>
      <c r="CL196" s="264">
        <f t="shared" si="2142"/>
        <v>1</v>
      </c>
      <c r="CM196" s="264">
        <f t="shared" si="2143"/>
        <v>1</v>
      </c>
      <c r="CN196" s="257">
        <f t="shared" si="1225"/>
        <v>1501000</v>
      </c>
      <c r="CO196" s="258">
        <f t="shared" si="1226"/>
        <v>0</v>
      </c>
      <c r="CR196" s="344" t="s">
        <v>590</v>
      </c>
      <c r="CS196" s="403" t="s">
        <v>591</v>
      </c>
      <c r="CT196" s="405" t="s">
        <v>155</v>
      </c>
      <c r="CU196" s="399">
        <v>250</v>
      </c>
      <c r="CV196" s="308">
        <v>2100</v>
      </c>
      <c r="CW196" s="309">
        <f t="shared" si="2144"/>
        <v>525000</v>
      </c>
      <c r="CX196" s="264">
        <f t="shared" si="1227"/>
        <v>1</v>
      </c>
      <c r="CY196" s="264">
        <f t="shared" si="1228"/>
        <v>1</v>
      </c>
      <c r="CZ196" s="264">
        <f t="shared" si="1229"/>
        <v>1</v>
      </c>
      <c r="DA196" s="264">
        <f t="shared" si="1230"/>
        <v>1</v>
      </c>
      <c r="DB196" s="264">
        <f t="shared" si="2145"/>
        <v>1</v>
      </c>
      <c r="DC196" s="264">
        <f t="shared" si="2146"/>
        <v>1</v>
      </c>
      <c r="DD196" s="264">
        <f t="shared" si="2147"/>
        <v>1</v>
      </c>
      <c r="DE196" s="257">
        <f t="shared" si="1231"/>
        <v>525000</v>
      </c>
      <c r="DF196" s="258">
        <f t="shared" si="1232"/>
        <v>0</v>
      </c>
      <c r="DI196" s="344" t="s">
        <v>590</v>
      </c>
      <c r="DJ196" s="403" t="s">
        <v>591</v>
      </c>
      <c r="DK196" s="405" t="s">
        <v>155</v>
      </c>
      <c r="DL196" s="399">
        <v>250</v>
      </c>
      <c r="DM196" s="313">
        <v>2900</v>
      </c>
      <c r="DN196" s="309">
        <f t="shared" si="2148"/>
        <v>725000</v>
      </c>
      <c r="DO196" s="264">
        <f t="shared" si="1233"/>
        <v>1</v>
      </c>
      <c r="DP196" s="264">
        <f t="shared" si="1234"/>
        <v>1</v>
      </c>
      <c r="DQ196" s="264">
        <f t="shared" si="1235"/>
        <v>1</v>
      </c>
      <c r="DR196" s="264">
        <f t="shared" si="1236"/>
        <v>1</v>
      </c>
      <c r="DS196" s="264">
        <f t="shared" si="2149"/>
        <v>1</v>
      </c>
      <c r="DT196" s="264">
        <f t="shared" si="2150"/>
        <v>1</v>
      </c>
      <c r="DU196" s="264">
        <f t="shared" si="2151"/>
        <v>1</v>
      </c>
      <c r="DV196" s="257">
        <f t="shared" si="1237"/>
        <v>725000</v>
      </c>
      <c r="DW196" s="258">
        <f t="shared" si="1238"/>
        <v>0</v>
      </c>
      <c r="DZ196" s="344" t="s">
        <v>590</v>
      </c>
      <c r="EA196" s="403" t="s">
        <v>591</v>
      </c>
      <c r="EB196" s="405" t="s">
        <v>155</v>
      </c>
      <c r="EC196" s="399">
        <v>250</v>
      </c>
      <c r="ED196" s="308">
        <v>2800</v>
      </c>
      <c r="EE196" s="309">
        <f t="shared" si="2152"/>
        <v>700000</v>
      </c>
      <c r="EF196" s="264">
        <f t="shared" si="1239"/>
        <v>1</v>
      </c>
      <c r="EG196" s="264">
        <f t="shared" si="1240"/>
        <v>1</v>
      </c>
      <c r="EH196" s="264">
        <f t="shared" si="1241"/>
        <v>1</v>
      </c>
      <c r="EI196" s="264">
        <f t="shared" si="1242"/>
        <v>1</v>
      </c>
      <c r="EJ196" s="264">
        <f t="shared" si="2153"/>
        <v>1</v>
      </c>
      <c r="EK196" s="264">
        <f t="shared" si="2154"/>
        <v>1</v>
      </c>
      <c r="EL196" s="264">
        <f t="shared" si="2155"/>
        <v>1</v>
      </c>
      <c r="EM196" s="257">
        <f t="shared" si="1243"/>
        <v>700000</v>
      </c>
      <c r="EN196" s="258">
        <f t="shared" si="1244"/>
        <v>0</v>
      </c>
      <c r="EQ196" s="344" t="s">
        <v>590</v>
      </c>
      <c r="ER196" s="403" t="s">
        <v>591</v>
      </c>
      <c r="ES196" s="405" t="s">
        <v>155</v>
      </c>
      <c r="ET196" s="399">
        <v>250</v>
      </c>
      <c r="EU196" s="308">
        <v>1000</v>
      </c>
      <c r="EV196" s="309">
        <f t="shared" si="2156"/>
        <v>250000</v>
      </c>
      <c r="EW196" s="264">
        <f t="shared" si="1245"/>
        <v>1</v>
      </c>
      <c r="EX196" s="264">
        <f t="shared" si="1246"/>
        <v>1</v>
      </c>
      <c r="EY196" s="264">
        <f t="shared" si="1247"/>
        <v>1</v>
      </c>
      <c r="EZ196" s="264">
        <f t="shared" si="1248"/>
        <v>1</v>
      </c>
      <c r="FA196" s="264">
        <f t="shared" si="2157"/>
        <v>1</v>
      </c>
      <c r="FB196" s="264">
        <f t="shared" si="2158"/>
        <v>1</v>
      </c>
      <c r="FC196" s="264">
        <f t="shared" si="2159"/>
        <v>1</v>
      </c>
      <c r="FD196" s="257">
        <f t="shared" si="1249"/>
        <v>250000</v>
      </c>
      <c r="FE196" s="258">
        <f t="shared" si="1250"/>
        <v>0</v>
      </c>
      <c r="FH196" s="344" t="s">
        <v>590</v>
      </c>
      <c r="FI196" s="403" t="s">
        <v>591</v>
      </c>
      <c r="FJ196" s="405" t="s">
        <v>155</v>
      </c>
      <c r="FK196" s="399">
        <v>250</v>
      </c>
      <c r="FL196" s="308">
        <v>1000</v>
      </c>
      <c r="FM196" s="309">
        <f t="shared" si="2160"/>
        <v>250000</v>
      </c>
      <c r="FN196" s="264">
        <f t="shared" si="1251"/>
        <v>1</v>
      </c>
      <c r="FO196" s="264">
        <f t="shared" si="1252"/>
        <v>1</v>
      </c>
      <c r="FP196" s="264">
        <f t="shared" si="1253"/>
        <v>1</v>
      </c>
      <c r="FQ196" s="264">
        <f t="shared" si="1254"/>
        <v>1</v>
      </c>
      <c r="FR196" s="264">
        <f t="shared" si="2161"/>
        <v>1</v>
      </c>
      <c r="FS196" s="264">
        <f t="shared" si="2162"/>
        <v>1</v>
      </c>
      <c r="FT196" s="264">
        <f t="shared" si="2163"/>
        <v>1</v>
      </c>
      <c r="FU196" s="257">
        <f t="shared" si="1255"/>
        <v>250000</v>
      </c>
      <c r="FV196" s="258">
        <f t="shared" si="1256"/>
        <v>0</v>
      </c>
      <c r="FY196" s="344" t="s">
        <v>590</v>
      </c>
      <c r="FZ196" s="403" t="s">
        <v>591</v>
      </c>
      <c r="GA196" s="405" t="s">
        <v>155</v>
      </c>
      <c r="GB196" s="399">
        <v>250</v>
      </c>
      <c r="GC196" s="308">
        <v>2300</v>
      </c>
      <c r="GD196" s="309">
        <f t="shared" si="2164"/>
        <v>575000</v>
      </c>
      <c r="GE196" s="264">
        <f t="shared" si="1257"/>
        <v>1</v>
      </c>
      <c r="GF196" s="264">
        <f t="shared" si="1258"/>
        <v>1</v>
      </c>
      <c r="GG196" s="264">
        <f t="shared" si="1259"/>
        <v>1</v>
      </c>
      <c r="GH196" s="264">
        <f t="shared" si="1260"/>
        <v>1</v>
      </c>
      <c r="GI196" s="264">
        <f t="shared" si="2165"/>
        <v>1</v>
      </c>
      <c r="GJ196" s="264">
        <f t="shared" si="2166"/>
        <v>1</v>
      </c>
      <c r="GK196" s="264">
        <f t="shared" si="2167"/>
        <v>1</v>
      </c>
      <c r="GL196" s="257">
        <f t="shared" si="1261"/>
        <v>575000</v>
      </c>
      <c r="GM196" s="258">
        <f t="shared" si="1262"/>
        <v>0</v>
      </c>
      <c r="GP196" s="344" t="s">
        <v>590</v>
      </c>
      <c r="GQ196" s="403" t="s">
        <v>591</v>
      </c>
      <c r="GR196" s="405" t="s">
        <v>155</v>
      </c>
      <c r="GS196" s="399">
        <v>250</v>
      </c>
      <c r="GT196" s="308">
        <v>1000</v>
      </c>
      <c r="GU196" s="309">
        <f t="shared" si="2168"/>
        <v>250000</v>
      </c>
      <c r="GV196" s="264">
        <f t="shared" si="1263"/>
        <v>1</v>
      </c>
      <c r="GW196" s="264">
        <f t="shared" si="1264"/>
        <v>1</v>
      </c>
      <c r="GX196" s="264">
        <f t="shared" si="1265"/>
        <v>1</v>
      </c>
      <c r="GY196" s="264">
        <f t="shared" si="1266"/>
        <v>1</v>
      </c>
      <c r="GZ196" s="264">
        <f t="shared" si="2169"/>
        <v>1</v>
      </c>
      <c r="HA196" s="264">
        <f t="shared" si="2170"/>
        <v>1</v>
      </c>
      <c r="HB196" s="264">
        <f t="shared" si="2171"/>
        <v>1</v>
      </c>
      <c r="HC196" s="257">
        <f t="shared" si="1267"/>
        <v>250000</v>
      </c>
      <c r="HD196" s="258">
        <f t="shared" si="1268"/>
        <v>0</v>
      </c>
      <c r="HG196" s="344" t="s">
        <v>590</v>
      </c>
      <c r="HH196" s="403" t="s">
        <v>591</v>
      </c>
      <c r="HI196" s="405" t="s">
        <v>155</v>
      </c>
      <c r="HJ196" s="399">
        <v>250</v>
      </c>
      <c r="HK196" s="308">
        <v>15500</v>
      </c>
      <c r="HL196" s="309">
        <f t="shared" si="2172"/>
        <v>3875000</v>
      </c>
      <c r="HM196" s="264">
        <f t="shared" si="1269"/>
        <v>1</v>
      </c>
      <c r="HN196" s="264">
        <f t="shared" si="1270"/>
        <v>1</v>
      </c>
      <c r="HO196" s="264">
        <f t="shared" si="1271"/>
        <v>1</v>
      </c>
      <c r="HP196" s="264">
        <f t="shared" si="1272"/>
        <v>1</v>
      </c>
      <c r="HQ196" s="264">
        <f t="shared" si="2173"/>
        <v>1</v>
      </c>
      <c r="HR196" s="264">
        <f t="shared" si="2174"/>
        <v>1</v>
      </c>
      <c r="HS196" s="264">
        <f t="shared" si="2175"/>
        <v>1</v>
      </c>
      <c r="HT196" s="257">
        <f t="shared" si="1273"/>
        <v>3875000</v>
      </c>
      <c r="HU196" s="258">
        <f t="shared" si="1274"/>
        <v>0</v>
      </c>
    </row>
    <row r="197" spans="3:229" ht="21" customHeight="1" outlineLevel="2" thickBot="1">
      <c r="C197" s="406" t="s">
        <v>592</v>
      </c>
      <c r="D197" s="407" t="s">
        <v>593</v>
      </c>
      <c r="E197" s="408" t="s">
        <v>155</v>
      </c>
      <c r="F197" s="409">
        <v>2</v>
      </c>
      <c r="G197" s="308">
        <v>0</v>
      </c>
      <c r="H197" s="410">
        <f t="shared" si="2128"/>
        <v>0</v>
      </c>
      <c r="K197" s="406" t="s">
        <v>592</v>
      </c>
      <c r="L197" s="407" t="s">
        <v>593</v>
      </c>
      <c r="M197" s="408" t="s">
        <v>155</v>
      </c>
      <c r="N197" s="409">
        <v>2</v>
      </c>
      <c r="O197" s="308">
        <v>177100</v>
      </c>
      <c r="P197" s="411">
        <f t="shared" si="2129"/>
        <v>354200</v>
      </c>
      <c r="Q197" s="180">
        <f t="shared" si="1195"/>
        <v>1</v>
      </c>
      <c r="R197" s="180">
        <f t="shared" si="1196"/>
        <v>1</v>
      </c>
      <c r="S197" s="180">
        <f t="shared" si="1197"/>
        <v>1</v>
      </c>
      <c r="T197" s="180">
        <f t="shared" si="1197"/>
        <v>1</v>
      </c>
      <c r="U197" s="264">
        <f t="shared" si="1198"/>
        <v>1</v>
      </c>
      <c r="V197" s="264">
        <f t="shared" si="1275"/>
        <v>1</v>
      </c>
      <c r="W197" s="264">
        <f t="shared" si="1199"/>
        <v>1</v>
      </c>
      <c r="X197" s="257">
        <f t="shared" si="1200"/>
        <v>354200</v>
      </c>
      <c r="Y197" s="258">
        <f t="shared" si="1201"/>
        <v>0</v>
      </c>
      <c r="AB197" s="406" t="s">
        <v>592</v>
      </c>
      <c r="AC197" s="407" t="s">
        <v>593</v>
      </c>
      <c r="AD197" s="408" t="s">
        <v>155</v>
      </c>
      <c r="AE197" s="409">
        <v>2</v>
      </c>
      <c r="AF197" s="308">
        <v>300000</v>
      </c>
      <c r="AG197" s="410">
        <f t="shared" si="2130"/>
        <v>600000</v>
      </c>
      <c r="AH197" s="264">
        <f t="shared" si="1202"/>
        <v>1</v>
      </c>
      <c r="AI197" s="264">
        <f t="shared" si="1203"/>
        <v>1</v>
      </c>
      <c r="AJ197" s="264">
        <f t="shared" si="1204"/>
        <v>1</v>
      </c>
      <c r="AK197" s="264">
        <f t="shared" si="1205"/>
        <v>1</v>
      </c>
      <c r="AL197" s="264">
        <f t="shared" si="2131"/>
        <v>1</v>
      </c>
      <c r="AM197" s="264">
        <f t="shared" si="2132"/>
        <v>1</v>
      </c>
      <c r="AN197" s="264">
        <f t="shared" si="1303"/>
        <v>1</v>
      </c>
      <c r="AO197" s="257">
        <f t="shared" si="1206"/>
        <v>600000</v>
      </c>
      <c r="AP197" s="258">
        <f t="shared" si="1207"/>
        <v>0</v>
      </c>
      <c r="AS197" s="406" t="s">
        <v>592</v>
      </c>
      <c r="AT197" s="407" t="s">
        <v>593</v>
      </c>
      <c r="AU197" s="408" t="s">
        <v>155</v>
      </c>
      <c r="AV197" s="409">
        <v>2</v>
      </c>
      <c r="AW197" s="308">
        <v>98000</v>
      </c>
      <c r="AX197" s="410">
        <f t="shared" si="2133"/>
        <v>196000</v>
      </c>
      <c r="AY197" s="264">
        <f t="shared" si="1208"/>
        <v>1</v>
      </c>
      <c r="AZ197" s="264">
        <f t="shared" si="1209"/>
        <v>1</v>
      </c>
      <c r="BA197" s="264">
        <f t="shared" si="1210"/>
        <v>1</v>
      </c>
      <c r="BB197" s="264">
        <f t="shared" si="1211"/>
        <v>1</v>
      </c>
      <c r="BC197" s="264">
        <f t="shared" si="2134"/>
        <v>1</v>
      </c>
      <c r="BD197" s="264">
        <f t="shared" si="2135"/>
        <v>1</v>
      </c>
      <c r="BE197" s="264">
        <f t="shared" si="1212"/>
        <v>1</v>
      </c>
      <c r="BF197" s="257">
        <f t="shared" si="1213"/>
        <v>196000</v>
      </c>
      <c r="BG197" s="258">
        <f t="shared" si="1214"/>
        <v>0</v>
      </c>
      <c r="BJ197" s="406" t="s">
        <v>592</v>
      </c>
      <c r="BK197" s="407" t="s">
        <v>593</v>
      </c>
      <c r="BL197" s="408" t="s">
        <v>155</v>
      </c>
      <c r="BM197" s="409">
        <v>2</v>
      </c>
      <c r="BN197" s="308">
        <v>176715</v>
      </c>
      <c r="BO197" s="410">
        <f t="shared" si="2136"/>
        <v>353430</v>
      </c>
      <c r="BP197" s="264">
        <f t="shared" si="1215"/>
        <v>1</v>
      </c>
      <c r="BQ197" s="264">
        <f t="shared" si="1216"/>
        <v>1</v>
      </c>
      <c r="BR197" s="264">
        <f t="shared" si="1217"/>
        <v>1</v>
      </c>
      <c r="BS197" s="264">
        <f t="shared" si="1218"/>
        <v>1</v>
      </c>
      <c r="BT197" s="264">
        <f t="shared" si="2137"/>
        <v>1</v>
      </c>
      <c r="BU197" s="264">
        <f t="shared" si="2138"/>
        <v>1</v>
      </c>
      <c r="BV197" s="264">
        <f t="shared" si="2139"/>
        <v>1</v>
      </c>
      <c r="BW197" s="257">
        <f t="shared" si="1219"/>
        <v>353430</v>
      </c>
      <c r="BX197" s="258">
        <f t="shared" si="1220"/>
        <v>0</v>
      </c>
      <c r="CA197" s="406" t="s">
        <v>592</v>
      </c>
      <c r="CB197" s="407" t="s">
        <v>593</v>
      </c>
      <c r="CC197" s="408" t="s">
        <v>155</v>
      </c>
      <c r="CD197" s="409">
        <v>2</v>
      </c>
      <c r="CE197" s="308">
        <v>519030</v>
      </c>
      <c r="CF197" s="410">
        <f t="shared" si="2140"/>
        <v>1038060</v>
      </c>
      <c r="CG197" s="264">
        <f t="shared" si="1221"/>
        <v>1</v>
      </c>
      <c r="CH197" s="264">
        <f t="shared" si="1222"/>
        <v>1</v>
      </c>
      <c r="CI197" s="264">
        <f t="shared" si="1223"/>
        <v>1</v>
      </c>
      <c r="CJ197" s="264">
        <f t="shared" si="1224"/>
        <v>1</v>
      </c>
      <c r="CK197" s="264">
        <f t="shared" si="2141"/>
        <v>1</v>
      </c>
      <c r="CL197" s="264">
        <f t="shared" si="2142"/>
        <v>1</v>
      </c>
      <c r="CM197" s="264">
        <f t="shared" si="2143"/>
        <v>1</v>
      </c>
      <c r="CN197" s="257">
        <f t="shared" si="1225"/>
        <v>1038060</v>
      </c>
      <c r="CO197" s="258">
        <f t="shared" si="1226"/>
        <v>0</v>
      </c>
      <c r="CR197" s="406" t="s">
        <v>592</v>
      </c>
      <c r="CS197" s="407" t="s">
        <v>593</v>
      </c>
      <c r="CT197" s="408" t="s">
        <v>155</v>
      </c>
      <c r="CU197" s="409">
        <v>2</v>
      </c>
      <c r="CV197" s="308">
        <v>215000</v>
      </c>
      <c r="CW197" s="410">
        <f t="shared" si="2144"/>
        <v>430000</v>
      </c>
      <c r="CX197" s="264">
        <f t="shared" si="1227"/>
        <v>1</v>
      </c>
      <c r="CY197" s="264">
        <f t="shared" si="1228"/>
        <v>1</v>
      </c>
      <c r="CZ197" s="264">
        <f t="shared" si="1229"/>
        <v>1</v>
      </c>
      <c r="DA197" s="264">
        <f t="shared" si="1230"/>
        <v>1</v>
      </c>
      <c r="DB197" s="264">
        <f t="shared" si="2145"/>
        <v>1</v>
      </c>
      <c r="DC197" s="264">
        <f t="shared" si="2146"/>
        <v>1</v>
      </c>
      <c r="DD197" s="264">
        <f t="shared" si="2147"/>
        <v>1</v>
      </c>
      <c r="DE197" s="257">
        <f t="shared" si="1231"/>
        <v>430000</v>
      </c>
      <c r="DF197" s="258">
        <f t="shared" si="1232"/>
        <v>0</v>
      </c>
      <c r="DI197" s="406" t="s">
        <v>592</v>
      </c>
      <c r="DJ197" s="407" t="s">
        <v>593</v>
      </c>
      <c r="DK197" s="408" t="s">
        <v>155</v>
      </c>
      <c r="DL197" s="409">
        <v>2</v>
      </c>
      <c r="DM197" s="313">
        <v>410000</v>
      </c>
      <c r="DN197" s="410">
        <f t="shared" si="2148"/>
        <v>820000</v>
      </c>
      <c r="DO197" s="264">
        <f t="shared" si="1233"/>
        <v>1</v>
      </c>
      <c r="DP197" s="264">
        <f t="shared" si="1234"/>
        <v>1</v>
      </c>
      <c r="DQ197" s="264">
        <f t="shared" si="1235"/>
        <v>1</v>
      </c>
      <c r="DR197" s="264">
        <f t="shared" si="1236"/>
        <v>1</v>
      </c>
      <c r="DS197" s="264">
        <f t="shared" si="2149"/>
        <v>1</v>
      </c>
      <c r="DT197" s="264">
        <f t="shared" si="2150"/>
        <v>1</v>
      </c>
      <c r="DU197" s="264">
        <f t="shared" si="2151"/>
        <v>1</v>
      </c>
      <c r="DV197" s="257">
        <f t="shared" si="1237"/>
        <v>820000</v>
      </c>
      <c r="DW197" s="258">
        <f t="shared" si="1238"/>
        <v>0</v>
      </c>
      <c r="DZ197" s="406" t="s">
        <v>592</v>
      </c>
      <c r="EA197" s="407" t="s">
        <v>593</v>
      </c>
      <c r="EB197" s="408" t="s">
        <v>155</v>
      </c>
      <c r="EC197" s="409">
        <v>2</v>
      </c>
      <c r="ED197" s="308">
        <v>400000</v>
      </c>
      <c r="EE197" s="410">
        <f t="shared" si="2152"/>
        <v>800000</v>
      </c>
      <c r="EF197" s="264">
        <f t="shared" si="1239"/>
        <v>1</v>
      </c>
      <c r="EG197" s="264">
        <f t="shared" si="1240"/>
        <v>1</v>
      </c>
      <c r="EH197" s="264">
        <f t="shared" si="1241"/>
        <v>1</v>
      </c>
      <c r="EI197" s="264">
        <f t="shared" si="1242"/>
        <v>1</v>
      </c>
      <c r="EJ197" s="264">
        <f t="shared" si="2153"/>
        <v>1</v>
      </c>
      <c r="EK197" s="264">
        <f t="shared" si="2154"/>
        <v>1</v>
      </c>
      <c r="EL197" s="264">
        <f t="shared" si="2155"/>
        <v>1</v>
      </c>
      <c r="EM197" s="257">
        <f t="shared" si="1243"/>
        <v>800000</v>
      </c>
      <c r="EN197" s="258">
        <f t="shared" si="1244"/>
        <v>0</v>
      </c>
      <c r="EQ197" s="406" t="s">
        <v>592</v>
      </c>
      <c r="ER197" s="407" t="s">
        <v>593</v>
      </c>
      <c r="ES197" s="408" t="s">
        <v>155</v>
      </c>
      <c r="ET197" s="409">
        <v>2</v>
      </c>
      <c r="EU197" s="308">
        <v>310000</v>
      </c>
      <c r="EV197" s="410">
        <f t="shared" si="2156"/>
        <v>620000</v>
      </c>
      <c r="EW197" s="264">
        <f t="shared" si="1245"/>
        <v>1</v>
      </c>
      <c r="EX197" s="264">
        <f t="shared" si="1246"/>
        <v>1</v>
      </c>
      <c r="EY197" s="264">
        <f t="shared" si="1247"/>
        <v>1</v>
      </c>
      <c r="EZ197" s="264">
        <f t="shared" si="1248"/>
        <v>1</v>
      </c>
      <c r="FA197" s="264">
        <f t="shared" si="2157"/>
        <v>1</v>
      </c>
      <c r="FB197" s="264">
        <f t="shared" si="2158"/>
        <v>1</v>
      </c>
      <c r="FC197" s="264">
        <f t="shared" si="2159"/>
        <v>1</v>
      </c>
      <c r="FD197" s="257">
        <f t="shared" si="1249"/>
        <v>620000</v>
      </c>
      <c r="FE197" s="258">
        <f t="shared" si="1250"/>
        <v>0</v>
      </c>
      <c r="FH197" s="406" t="s">
        <v>592</v>
      </c>
      <c r="FI197" s="407" t="s">
        <v>593</v>
      </c>
      <c r="FJ197" s="408" t="s">
        <v>155</v>
      </c>
      <c r="FK197" s="409">
        <v>2</v>
      </c>
      <c r="FL197" s="308">
        <v>300000</v>
      </c>
      <c r="FM197" s="410">
        <f t="shared" si="2160"/>
        <v>600000</v>
      </c>
      <c r="FN197" s="264">
        <f t="shared" si="1251"/>
        <v>1</v>
      </c>
      <c r="FO197" s="264">
        <f t="shared" si="1252"/>
        <v>1</v>
      </c>
      <c r="FP197" s="264">
        <f t="shared" si="1253"/>
        <v>1</v>
      </c>
      <c r="FQ197" s="264">
        <f t="shared" si="1254"/>
        <v>1</v>
      </c>
      <c r="FR197" s="264">
        <f t="shared" si="2161"/>
        <v>1</v>
      </c>
      <c r="FS197" s="264">
        <f t="shared" si="2162"/>
        <v>1</v>
      </c>
      <c r="FT197" s="264">
        <f t="shared" si="2163"/>
        <v>1</v>
      </c>
      <c r="FU197" s="257">
        <f t="shared" si="1255"/>
        <v>600000</v>
      </c>
      <c r="FV197" s="258">
        <f t="shared" si="1256"/>
        <v>0</v>
      </c>
      <c r="FY197" s="406" t="s">
        <v>592</v>
      </c>
      <c r="FZ197" s="407" t="s">
        <v>593</v>
      </c>
      <c r="GA197" s="408" t="s">
        <v>155</v>
      </c>
      <c r="GB197" s="409">
        <v>2</v>
      </c>
      <c r="GC197" s="308">
        <v>543000</v>
      </c>
      <c r="GD197" s="410">
        <f t="shared" si="2164"/>
        <v>1086000</v>
      </c>
      <c r="GE197" s="264">
        <f t="shared" si="1257"/>
        <v>1</v>
      </c>
      <c r="GF197" s="264">
        <f t="shared" si="1258"/>
        <v>1</v>
      </c>
      <c r="GG197" s="264">
        <f t="shared" si="1259"/>
        <v>1</v>
      </c>
      <c r="GH197" s="264">
        <f t="shared" si="1260"/>
        <v>1</v>
      </c>
      <c r="GI197" s="264">
        <f t="shared" si="2165"/>
        <v>1</v>
      </c>
      <c r="GJ197" s="264">
        <f t="shared" si="2166"/>
        <v>1</v>
      </c>
      <c r="GK197" s="264">
        <f t="shared" si="2167"/>
        <v>1</v>
      </c>
      <c r="GL197" s="257">
        <f t="shared" si="1261"/>
        <v>1086000</v>
      </c>
      <c r="GM197" s="258">
        <f t="shared" si="1262"/>
        <v>0</v>
      </c>
      <c r="GP197" s="406" t="s">
        <v>592</v>
      </c>
      <c r="GQ197" s="407" t="s">
        <v>593</v>
      </c>
      <c r="GR197" s="408" t="s">
        <v>155</v>
      </c>
      <c r="GS197" s="409">
        <v>2</v>
      </c>
      <c r="GT197" s="308">
        <v>295000</v>
      </c>
      <c r="GU197" s="410">
        <f t="shared" si="2168"/>
        <v>590000</v>
      </c>
      <c r="GV197" s="264">
        <f t="shared" si="1263"/>
        <v>1</v>
      </c>
      <c r="GW197" s="264">
        <f t="shared" si="1264"/>
        <v>1</v>
      </c>
      <c r="GX197" s="264">
        <f t="shared" si="1265"/>
        <v>1</v>
      </c>
      <c r="GY197" s="264">
        <f t="shared" si="1266"/>
        <v>1</v>
      </c>
      <c r="GZ197" s="264">
        <f t="shared" si="2169"/>
        <v>1</v>
      </c>
      <c r="HA197" s="264">
        <f t="shared" si="2170"/>
        <v>1</v>
      </c>
      <c r="HB197" s="264">
        <f t="shared" si="2171"/>
        <v>1</v>
      </c>
      <c r="HC197" s="257">
        <f t="shared" si="1267"/>
        <v>590000</v>
      </c>
      <c r="HD197" s="258">
        <f t="shared" si="1268"/>
        <v>0</v>
      </c>
      <c r="HG197" s="406" t="s">
        <v>592</v>
      </c>
      <c r="HH197" s="407" t="s">
        <v>593</v>
      </c>
      <c r="HI197" s="408" t="s">
        <v>155</v>
      </c>
      <c r="HJ197" s="409">
        <v>2</v>
      </c>
      <c r="HK197" s="308">
        <v>69000</v>
      </c>
      <c r="HL197" s="410">
        <f t="shared" si="2172"/>
        <v>138000</v>
      </c>
      <c r="HM197" s="264">
        <f t="shared" si="1269"/>
        <v>1</v>
      </c>
      <c r="HN197" s="264">
        <f t="shared" si="1270"/>
        <v>1</v>
      </c>
      <c r="HO197" s="264">
        <f t="shared" si="1271"/>
        <v>1</v>
      </c>
      <c r="HP197" s="264">
        <f t="shared" si="1272"/>
        <v>1</v>
      </c>
      <c r="HQ197" s="264">
        <f t="shared" si="2173"/>
        <v>1</v>
      </c>
      <c r="HR197" s="264">
        <f t="shared" si="2174"/>
        <v>1</v>
      </c>
      <c r="HS197" s="264">
        <f t="shared" si="2175"/>
        <v>1</v>
      </c>
      <c r="HT197" s="257">
        <f t="shared" si="1273"/>
        <v>138000</v>
      </c>
      <c r="HU197" s="258">
        <f t="shared" si="1274"/>
        <v>0</v>
      </c>
    </row>
    <row r="198" spans="3:229" ht="16.5" outlineLevel="1" thickTop="1" thickBot="1">
      <c r="C198" s="378" t="s">
        <v>594</v>
      </c>
      <c r="D198" s="379" t="s">
        <v>595</v>
      </c>
      <c r="E198" s="390"/>
      <c r="F198" s="391"/>
      <c r="G198" s="392"/>
      <c r="H198" s="393"/>
      <c r="K198" s="378" t="s">
        <v>594</v>
      </c>
      <c r="L198" s="379" t="s">
        <v>595</v>
      </c>
      <c r="M198" s="390"/>
      <c r="N198" s="391"/>
      <c r="O198" s="391"/>
      <c r="P198" s="394"/>
      <c r="Q198" s="180">
        <f t="shared" si="1195"/>
        <v>1</v>
      </c>
      <c r="R198" s="180">
        <f t="shared" si="1196"/>
        <v>1</v>
      </c>
      <c r="S198" s="180">
        <f t="shared" si="1197"/>
        <v>1</v>
      </c>
      <c r="T198" s="180">
        <f t="shared" si="1197"/>
        <v>1</v>
      </c>
      <c r="U198" s="180">
        <f t="shared" ref="U198:V198" si="2176">IF(EXACT(G198,O198),1,0)</f>
        <v>1</v>
      </c>
      <c r="V198" s="180">
        <f t="shared" si="2176"/>
        <v>1</v>
      </c>
      <c r="W198" s="264">
        <f t="shared" si="1199"/>
        <v>1</v>
      </c>
      <c r="X198" s="257">
        <f t="shared" si="1200"/>
        <v>0</v>
      </c>
      <c r="Y198" s="258">
        <f t="shared" si="1201"/>
        <v>0</v>
      </c>
      <c r="AB198" s="378" t="s">
        <v>594</v>
      </c>
      <c r="AC198" s="379" t="s">
        <v>595</v>
      </c>
      <c r="AD198" s="390"/>
      <c r="AE198" s="391"/>
      <c r="AF198" s="392"/>
      <c r="AG198" s="393"/>
      <c r="AH198" s="264">
        <f t="shared" si="1202"/>
        <v>1</v>
      </c>
      <c r="AI198" s="264">
        <f t="shared" si="1203"/>
        <v>1</v>
      </c>
      <c r="AJ198" s="264">
        <f t="shared" si="1204"/>
        <v>1</v>
      </c>
      <c r="AK198" s="264">
        <f t="shared" si="1205"/>
        <v>1</v>
      </c>
      <c r="AL198" s="180">
        <f t="shared" ref="AL198" si="2177">IF(EXACT(X198,AF198),1,0)</f>
        <v>0</v>
      </c>
      <c r="AM198" s="180">
        <f t="shared" ref="AM198" si="2178">IF(EXACT(Y198,AG198),1,0)</f>
        <v>0</v>
      </c>
      <c r="AN198" s="264">
        <f>PRODUCT(AH198:AK198)</f>
        <v>1</v>
      </c>
      <c r="AO198" s="257">
        <f t="shared" si="1206"/>
        <v>0</v>
      </c>
      <c r="AP198" s="258">
        <f t="shared" si="1207"/>
        <v>0</v>
      </c>
      <c r="AS198" s="378" t="s">
        <v>594</v>
      </c>
      <c r="AT198" s="379" t="s">
        <v>595</v>
      </c>
      <c r="AU198" s="390"/>
      <c r="AV198" s="391"/>
      <c r="AW198" s="392"/>
      <c r="AX198" s="393"/>
      <c r="AY198" s="264">
        <f t="shared" si="1208"/>
        <v>1</v>
      </c>
      <c r="AZ198" s="264">
        <f t="shared" si="1209"/>
        <v>1</v>
      </c>
      <c r="BA198" s="264">
        <f t="shared" si="1210"/>
        <v>1</v>
      </c>
      <c r="BB198" s="264">
        <f t="shared" si="1211"/>
        <v>1</v>
      </c>
      <c r="BC198" s="180">
        <f t="shared" ref="BC198" si="2179">IF(EXACT(AO198,AW198),1,0)</f>
        <v>0</v>
      </c>
      <c r="BD198" s="180">
        <f t="shared" ref="BD198" si="2180">IF(EXACT(AP198,AX198),1,0)</f>
        <v>0</v>
      </c>
      <c r="BE198" s="264">
        <f>PRODUCT(AY198:BB198)</f>
        <v>1</v>
      </c>
      <c r="BF198" s="257">
        <f t="shared" si="1213"/>
        <v>0</v>
      </c>
      <c r="BG198" s="258">
        <f t="shared" si="1214"/>
        <v>0</v>
      </c>
      <c r="BJ198" s="378" t="s">
        <v>594</v>
      </c>
      <c r="BK198" s="379" t="s">
        <v>595</v>
      </c>
      <c r="BL198" s="390"/>
      <c r="BM198" s="391"/>
      <c r="BN198" s="392"/>
      <c r="BO198" s="393"/>
      <c r="BP198" s="264">
        <f t="shared" si="1215"/>
        <v>1</v>
      </c>
      <c r="BQ198" s="264">
        <f t="shared" si="1216"/>
        <v>1</v>
      </c>
      <c r="BR198" s="264">
        <f t="shared" si="1217"/>
        <v>1</v>
      </c>
      <c r="BS198" s="264">
        <f t="shared" si="1218"/>
        <v>1</v>
      </c>
      <c r="BT198" s="180">
        <f t="shared" ref="BT198" si="2181">IF(EXACT(BF198,BN198),1,0)</f>
        <v>0</v>
      </c>
      <c r="BU198" s="180">
        <f t="shared" ref="BU198" si="2182">IF(EXACT(BG198,BO198),1,0)</f>
        <v>0</v>
      </c>
      <c r="BV198" s="264">
        <f>PRODUCT(BP198:BS198)</f>
        <v>1</v>
      </c>
      <c r="BW198" s="257">
        <f t="shared" si="1219"/>
        <v>0</v>
      </c>
      <c r="BX198" s="258">
        <f t="shared" si="1220"/>
        <v>0</v>
      </c>
      <c r="CA198" s="378" t="s">
        <v>594</v>
      </c>
      <c r="CB198" s="380" t="s">
        <v>595</v>
      </c>
      <c r="CC198" s="390"/>
      <c r="CD198" s="391"/>
      <c r="CE198" s="392"/>
      <c r="CF198" s="393"/>
      <c r="CG198" s="264">
        <f t="shared" si="1221"/>
        <v>1</v>
      </c>
      <c r="CH198" s="264">
        <f t="shared" si="1222"/>
        <v>1</v>
      </c>
      <c r="CI198" s="264">
        <f t="shared" si="1223"/>
        <v>1</v>
      </c>
      <c r="CJ198" s="264">
        <f t="shared" si="1224"/>
        <v>1</v>
      </c>
      <c r="CK198" s="180">
        <f t="shared" ref="CK198" si="2183">IF(EXACT(BW198,CE198),1,0)</f>
        <v>0</v>
      </c>
      <c r="CL198" s="180">
        <f t="shared" ref="CL198" si="2184">IF(EXACT(BX198,CF198),1,0)</f>
        <v>0</v>
      </c>
      <c r="CM198" s="264">
        <f>PRODUCT(CG198:CJ198)</f>
        <v>1</v>
      </c>
      <c r="CN198" s="257">
        <f t="shared" si="1225"/>
        <v>0</v>
      </c>
      <c r="CO198" s="258">
        <f t="shared" si="1226"/>
        <v>0</v>
      </c>
      <c r="CR198" s="378" t="s">
        <v>594</v>
      </c>
      <c r="CS198" s="379" t="s">
        <v>595</v>
      </c>
      <c r="CT198" s="390"/>
      <c r="CU198" s="391"/>
      <c r="CV198" s="392"/>
      <c r="CW198" s="393"/>
      <c r="CX198" s="264">
        <f t="shared" si="1227"/>
        <v>1</v>
      </c>
      <c r="CY198" s="264">
        <f t="shared" si="1228"/>
        <v>1</v>
      </c>
      <c r="CZ198" s="264">
        <f t="shared" si="1229"/>
        <v>1</v>
      </c>
      <c r="DA198" s="264">
        <f t="shared" si="1230"/>
        <v>1</v>
      </c>
      <c r="DB198" s="180">
        <f t="shared" ref="DB198" si="2185">IF(EXACT(CN198,CV198),1,0)</f>
        <v>0</v>
      </c>
      <c r="DC198" s="180">
        <f t="shared" ref="DC198" si="2186">IF(EXACT(CO198,CW198),1,0)</f>
        <v>0</v>
      </c>
      <c r="DD198" s="264">
        <f>PRODUCT(CX198:DA198)</f>
        <v>1</v>
      </c>
      <c r="DE198" s="257">
        <f t="shared" si="1231"/>
        <v>0</v>
      </c>
      <c r="DF198" s="258">
        <f t="shared" si="1232"/>
        <v>0</v>
      </c>
      <c r="DI198" s="378" t="s">
        <v>594</v>
      </c>
      <c r="DJ198" s="379" t="s">
        <v>595</v>
      </c>
      <c r="DK198" s="390"/>
      <c r="DL198" s="391"/>
      <c r="DM198" s="395"/>
      <c r="DN198" s="393"/>
      <c r="DO198" s="264">
        <f t="shared" si="1233"/>
        <v>1</v>
      </c>
      <c r="DP198" s="264">
        <f t="shared" si="1234"/>
        <v>1</v>
      </c>
      <c r="DQ198" s="264">
        <f t="shared" si="1235"/>
        <v>1</v>
      </c>
      <c r="DR198" s="264">
        <f t="shared" si="1236"/>
        <v>1</v>
      </c>
      <c r="DS198" s="180">
        <f t="shared" ref="DS198" si="2187">IF(EXACT(DE198,DM198),1,0)</f>
        <v>0</v>
      </c>
      <c r="DT198" s="180">
        <f t="shared" ref="DT198" si="2188">IF(EXACT(DF198,DN198),1,0)</f>
        <v>0</v>
      </c>
      <c r="DU198" s="264">
        <f>PRODUCT(DO198:DR198)</f>
        <v>1</v>
      </c>
      <c r="DV198" s="257">
        <f t="shared" si="1237"/>
        <v>0</v>
      </c>
      <c r="DW198" s="258">
        <f t="shared" si="1238"/>
        <v>0</v>
      </c>
      <c r="DZ198" s="378" t="s">
        <v>594</v>
      </c>
      <c r="EA198" s="379" t="s">
        <v>595</v>
      </c>
      <c r="EB198" s="390"/>
      <c r="EC198" s="391"/>
      <c r="ED198" s="392"/>
      <c r="EE198" s="393"/>
      <c r="EF198" s="264">
        <f t="shared" si="1239"/>
        <v>1</v>
      </c>
      <c r="EG198" s="264">
        <f t="shared" si="1240"/>
        <v>1</v>
      </c>
      <c r="EH198" s="264">
        <f t="shared" si="1241"/>
        <v>1</v>
      </c>
      <c r="EI198" s="264">
        <f t="shared" si="1242"/>
        <v>1</v>
      </c>
      <c r="EJ198" s="180">
        <f t="shared" ref="EJ198" si="2189">IF(EXACT(DV198,ED198),1,0)</f>
        <v>0</v>
      </c>
      <c r="EK198" s="180">
        <f t="shared" ref="EK198" si="2190">IF(EXACT(DW198,EE198),1,0)</f>
        <v>0</v>
      </c>
      <c r="EL198" s="264">
        <f>PRODUCT(EF198:EI198)</f>
        <v>1</v>
      </c>
      <c r="EM198" s="257">
        <f t="shared" si="1243"/>
        <v>0</v>
      </c>
      <c r="EN198" s="258">
        <f t="shared" si="1244"/>
        <v>0</v>
      </c>
      <c r="EQ198" s="378" t="s">
        <v>594</v>
      </c>
      <c r="ER198" s="379" t="s">
        <v>595</v>
      </c>
      <c r="ES198" s="390"/>
      <c r="ET198" s="391"/>
      <c r="EU198" s="392"/>
      <c r="EV198" s="393"/>
      <c r="EW198" s="264">
        <f t="shared" si="1245"/>
        <v>1</v>
      </c>
      <c r="EX198" s="264">
        <f t="shared" si="1246"/>
        <v>1</v>
      </c>
      <c r="EY198" s="264">
        <f t="shared" si="1247"/>
        <v>1</v>
      </c>
      <c r="EZ198" s="264">
        <f t="shared" si="1248"/>
        <v>1</v>
      </c>
      <c r="FA198" s="180">
        <f t="shared" ref="FA198" si="2191">IF(EXACT(EM198,EU198),1,0)</f>
        <v>0</v>
      </c>
      <c r="FB198" s="180">
        <f t="shared" ref="FB198" si="2192">IF(EXACT(EN198,EV198),1,0)</f>
        <v>0</v>
      </c>
      <c r="FC198" s="264">
        <f>PRODUCT(EW198:EZ198)</f>
        <v>1</v>
      </c>
      <c r="FD198" s="257">
        <f t="shared" si="1249"/>
        <v>0</v>
      </c>
      <c r="FE198" s="258">
        <f t="shared" si="1250"/>
        <v>0</v>
      </c>
      <c r="FH198" s="378" t="s">
        <v>594</v>
      </c>
      <c r="FI198" s="379" t="s">
        <v>595</v>
      </c>
      <c r="FJ198" s="390"/>
      <c r="FK198" s="391"/>
      <c r="FL198" s="392"/>
      <c r="FM198" s="393"/>
      <c r="FN198" s="264">
        <f t="shared" si="1251"/>
        <v>1</v>
      </c>
      <c r="FO198" s="264">
        <f t="shared" si="1252"/>
        <v>1</v>
      </c>
      <c r="FP198" s="264">
        <f t="shared" si="1253"/>
        <v>1</v>
      </c>
      <c r="FQ198" s="264">
        <f t="shared" si="1254"/>
        <v>1</v>
      </c>
      <c r="FR198" s="180">
        <f t="shared" ref="FR198" si="2193">IF(EXACT(FD198,FL198),1,0)</f>
        <v>0</v>
      </c>
      <c r="FS198" s="180">
        <f t="shared" ref="FS198" si="2194">IF(EXACT(FE198,FM198),1,0)</f>
        <v>0</v>
      </c>
      <c r="FT198" s="264">
        <f>PRODUCT(FN198:FQ198)</f>
        <v>1</v>
      </c>
      <c r="FU198" s="257">
        <f t="shared" si="1255"/>
        <v>0</v>
      </c>
      <c r="FV198" s="258">
        <f t="shared" si="1256"/>
        <v>0</v>
      </c>
      <c r="FY198" s="378" t="s">
        <v>594</v>
      </c>
      <c r="FZ198" s="379" t="s">
        <v>595</v>
      </c>
      <c r="GA198" s="390"/>
      <c r="GB198" s="391"/>
      <c r="GC198" s="392"/>
      <c r="GD198" s="393"/>
      <c r="GE198" s="264">
        <f t="shared" si="1257"/>
        <v>1</v>
      </c>
      <c r="GF198" s="264">
        <f t="shared" si="1258"/>
        <v>1</v>
      </c>
      <c r="GG198" s="264">
        <f t="shared" si="1259"/>
        <v>1</v>
      </c>
      <c r="GH198" s="264">
        <f t="shared" si="1260"/>
        <v>1</v>
      </c>
      <c r="GI198" s="180">
        <f t="shared" ref="GI198" si="2195">IF(EXACT(FU198,GC198),1,0)</f>
        <v>0</v>
      </c>
      <c r="GJ198" s="180">
        <f t="shared" ref="GJ198" si="2196">IF(EXACT(FV198,GD198),1,0)</f>
        <v>0</v>
      </c>
      <c r="GK198" s="264">
        <f>PRODUCT(GE198:GH198)</f>
        <v>1</v>
      </c>
      <c r="GL198" s="257">
        <f t="shared" si="1261"/>
        <v>0</v>
      </c>
      <c r="GM198" s="258">
        <f t="shared" si="1262"/>
        <v>0</v>
      </c>
      <c r="GP198" s="378" t="s">
        <v>594</v>
      </c>
      <c r="GQ198" s="379" t="s">
        <v>595</v>
      </c>
      <c r="GR198" s="390"/>
      <c r="GS198" s="391"/>
      <c r="GT198" s="392"/>
      <c r="GU198" s="393"/>
      <c r="GV198" s="264">
        <f t="shared" si="1263"/>
        <v>1</v>
      </c>
      <c r="GW198" s="264">
        <f t="shared" si="1264"/>
        <v>1</v>
      </c>
      <c r="GX198" s="264">
        <f t="shared" si="1265"/>
        <v>1</v>
      </c>
      <c r="GY198" s="264">
        <f t="shared" si="1266"/>
        <v>1</v>
      </c>
      <c r="GZ198" s="180">
        <f t="shared" ref="GZ198" si="2197">IF(EXACT(GL198,GT198),1,0)</f>
        <v>0</v>
      </c>
      <c r="HA198" s="180">
        <f t="shared" ref="HA198" si="2198">IF(EXACT(GM198,GU198),1,0)</f>
        <v>0</v>
      </c>
      <c r="HB198" s="264">
        <f>PRODUCT(GV198:GY198)</f>
        <v>1</v>
      </c>
      <c r="HC198" s="257">
        <f t="shared" si="1267"/>
        <v>0</v>
      </c>
      <c r="HD198" s="258">
        <f t="shared" si="1268"/>
        <v>0</v>
      </c>
      <c r="HG198" s="378" t="s">
        <v>594</v>
      </c>
      <c r="HH198" s="379" t="s">
        <v>595</v>
      </c>
      <c r="HI198" s="390"/>
      <c r="HJ198" s="391"/>
      <c r="HK198" s="392"/>
      <c r="HL198" s="393"/>
      <c r="HM198" s="264">
        <f t="shared" si="1269"/>
        <v>1</v>
      </c>
      <c r="HN198" s="264">
        <f t="shared" si="1270"/>
        <v>1</v>
      </c>
      <c r="HO198" s="264">
        <f t="shared" si="1271"/>
        <v>1</v>
      </c>
      <c r="HP198" s="264">
        <f t="shared" si="1272"/>
        <v>1</v>
      </c>
      <c r="HQ198" s="180">
        <f t="shared" ref="HQ198" si="2199">IF(EXACT(HC198,HK198),1,0)</f>
        <v>0</v>
      </c>
      <c r="HR198" s="180">
        <f t="shared" ref="HR198" si="2200">IF(EXACT(HD198,HL198),1,0)</f>
        <v>0</v>
      </c>
      <c r="HS198" s="264">
        <f>PRODUCT(HM198:HP198)</f>
        <v>1</v>
      </c>
      <c r="HT198" s="257">
        <f t="shared" si="1273"/>
        <v>0</v>
      </c>
      <c r="HU198" s="258">
        <f t="shared" si="1274"/>
        <v>0</v>
      </c>
    </row>
    <row r="199" spans="3:229" ht="39" outlineLevel="2" thickTop="1">
      <c r="C199" s="396" t="s">
        <v>173</v>
      </c>
      <c r="D199" s="397" t="s">
        <v>596</v>
      </c>
      <c r="E199" s="412" t="s">
        <v>155</v>
      </c>
      <c r="F199" s="413">
        <v>1</v>
      </c>
      <c r="G199" s="308">
        <v>0</v>
      </c>
      <c r="H199" s="400">
        <f t="shared" ref="H199:H210" si="2201">+ROUND(F199*G199,0)</f>
        <v>0</v>
      </c>
      <c r="K199" s="396" t="s">
        <v>173</v>
      </c>
      <c r="L199" s="397" t="s">
        <v>596</v>
      </c>
      <c r="M199" s="412" t="s">
        <v>155</v>
      </c>
      <c r="N199" s="413">
        <v>1</v>
      </c>
      <c r="O199" s="308">
        <v>1050700</v>
      </c>
      <c r="P199" s="401">
        <f t="shared" ref="P199:P210" si="2202">+ROUND(N199*O199,0)</f>
        <v>1050700</v>
      </c>
      <c r="Q199" s="180">
        <f t="shared" si="1195"/>
        <v>1</v>
      </c>
      <c r="R199" s="180">
        <f t="shared" si="1196"/>
        <v>1</v>
      </c>
      <c r="S199" s="180">
        <f t="shared" si="1197"/>
        <v>1</v>
      </c>
      <c r="T199" s="180">
        <f t="shared" si="1197"/>
        <v>1</v>
      </c>
      <c r="U199" s="264">
        <f t="shared" si="1198"/>
        <v>1</v>
      </c>
      <c r="V199" s="264">
        <f t="shared" si="1275"/>
        <v>1</v>
      </c>
      <c r="W199" s="264">
        <f t="shared" si="1199"/>
        <v>1</v>
      </c>
      <c r="X199" s="257">
        <f t="shared" si="1200"/>
        <v>1050700</v>
      </c>
      <c r="Y199" s="258">
        <f t="shared" si="1201"/>
        <v>0</v>
      </c>
      <c r="AB199" s="396" t="s">
        <v>173</v>
      </c>
      <c r="AC199" s="397" t="s">
        <v>596</v>
      </c>
      <c r="AD199" s="412" t="s">
        <v>155</v>
      </c>
      <c r="AE199" s="413">
        <v>1</v>
      </c>
      <c r="AF199" s="308">
        <v>6000000</v>
      </c>
      <c r="AG199" s="400">
        <f t="shared" ref="AG199:AG210" si="2203">+ROUND(AE199*AF199,0)</f>
        <v>6000000</v>
      </c>
      <c r="AH199" s="264">
        <f t="shared" si="1202"/>
        <v>1</v>
      </c>
      <c r="AI199" s="264">
        <f t="shared" si="1203"/>
        <v>1</v>
      </c>
      <c r="AJ199" s="264">
        <f t="shared" si="1204"/>
        <v>1</v>
      </c>
      <c r="AK199" s="264">
        <f t="shared" si="1205"/>
        <v>1</v>
      </c>
      <c r="AL199" s="264">
        <f t="shared" ref="AL199:AL210" si="2204">IF(AF199&lt;=0,0,1)</f>
        <v>1</v>
      </c>
      <c r="AM199" s="264">
        <f t="shared" ref="AM199:AM210" si="2205">IF(AG199&lt;=0,0,1)</f>
        <v>1</v>
      </c>
      <c r="AN199" s="264">
        <f t="shared" si="1303"/>
        <v>1</v>
      </c>
      <c r="AO199" s="257">
        <f t="shared" si="1206"/>
        <v>6000000</v>
      </c>
      <c r="AP199" s="258">
        <f t="shared" si="1207"/>
        <v>0</v>
      </c>
      <c r="AS199" s="396" t="s">
        <v>173</v>
      </c>
      <c r="AT199" s="397" t="s">
        <v>596</v>
      </c>
      <c r="AU199" s="412" t="s">
        <v>155</v>
      </c>
      <c r="AV199" s="413">
        <v>1</v>
      </c>
      <c r="AW199" s="308">
        <v>350000</v>
      </c>
      <c r="AX199" s="400">
        <f t="shared" ref="AX199:AX210" si="2206">+ROUND(AV199*AW199,0)</f>
        <v>350000</v>
      </c>
      <c r="AY199" s="264">
        <f t="shared" si="1208"/>
        <v>1</v>
      </c>
      <c r="AZ199" s="264">
        <f t="shared" si="1209"/>
        <v>1</v>
      </c>
      <c r="BA199" s="264">
        <f t="shared" si="1210"/>
        <v>1</v>
      </c>
      <c r="BB199" s="264">
        <f t="shared" si="1211"/>
        <v>1</v>
      </c>
      <c r="BC199" s="264">
        <f t="shared" ref="BC199:BC210" si="2207">IF(AW199&lt;=0,0,1)</f>
        <v>1</v>
      </c>
      <c r="BD199" s="264">
        <f t="shared" ref="BD199:BD210" si="2208">IF(AX199&lt;=0,0,1)</f>
        <v>1</v>
      </c>
      <c r="BE199" s="264">
        <f t="shared" si="1212"/>
        <v>1</v>
      </c>
      <c r="BF199" s="257">
        <f t="shared" si="1213"/>
        <v>350000</v>
      </c>
      <c r="BG199" s="258">
        <f t="shared" si="1214"/>
        <v>0</v>
      </c>
      <c r="BJ199" s="396" t="s">
        <v>173</v>
      </c>
      <c r="BK199" s="397" t="s">
        <v>596</v>
      </c>
      <c r="BL199" s="412" t="s">
        <v>155</v>
      </c>
      <c r="BM199" s="413">
        <v>1</v>
      </c>
      <c r="BN199" s="308">
        <v>985000</v>
      </c>
      <c r="BO199" s="400">
        <f t="shared" ref="BO199:BO210" si="2209">+ROUND(BM199*BN199,0)</f>
        <v>985000</v>
      </c>
      <c r="BP199" s="264">
        <f t="shared" si="1215"/>
        <v>1</v>
      </c>
      <c r="BQ199" s="264">
        <f t="shared" si="1216"/>
        <v>1</v>
      </c>
      <c r="BR199" s="264">
        <f t="shared" si="1217"/>
        <v>1</v>
      </c>
      <c r="BS199" s="264">
        <f t="shared" si="1218"/>
        <v>1</v>
      </c>
      <c r="BT199" s="264">
        <f t="shared" ref="BT199:BT210" si="2210">IF(BN199&lt;=0,0,1)</f>
        <v>1</v>
      </c>
      <c r="BU199" s="264">
        <f t="shared" ref="BU199:BU210" si="2211">IF(BO199&lt;=0,0,1)</f>
        <v>1</v>
      </c>
      <c r="BV199" s="264">
        <f t="shared" ref="BV199:BV210" si="2212">PRODUCT(BP199:BU199)</f>
        <v>1</v>
      </c>
      <c r="BW199" s="257">
        <f t="shared" si="1219"/>
        <v>985000</v>
      </c>
      <c r="BX199" s="258">
        <f t="shared" si="1220"/>
        <v>0</v>
      </c>
      <c r="CA199" s="396" t="s">
        <v>173</v>
      </c>
      <c r="CB199" s="397" t="s">
        <v>596</v>
      </c>
      <c r="CC199" s="412" t="s">
        <v>155</v>
      </c>
      <c r="CD199" s="413">
        <v>1</v>
      </c>
      <c r="CE199" s="308">
        <v>1145500</v>
      </c>
      <c r="CF199" s="400">
        <f t="shared" ref="CF199:CF210" si="2213">+ROUND(CD199*CE199,0)</f>
        <v>1145500</v>
      </c>
      <c r="CG199" s="264">
        <f t="shared" si="1221"/>
        <v>1</v>
      </c>
      <c r="CH199" s="264">
        <f t="shared" si="1222"/>
        <v>1</v>
      </c>
      <c r="CI199" s="264">
        <f t="shared" si="1223"/>
        <v>1</v>
      </c>
      <c r="CJ199" s="264">
        <f t="shared" si="1224"/>
        <v>1</v>
      </c>
      <c r="CK199" s="264">
        <f t="shared" ref="CK199:CK210" si="2214">IF(CE199&lt;=0,0,1)</f>
        <v>1</v>
      </c>
      <c r="CL199" s="264">
        <f t="shared" ref="CL199:CL210" si="2215">IF(CF199&lt;=0,0,1)</f>
        <v>1</v>
      </c>
      <c r="CM199" s="264">
        <f t="shared" ref="CM199:CM210" si="2216">PRODUCT(CG199:CL199)</f>
        <v>1</v>
      </c>
      <c r="CN199" s="257">
        <f t="shared" si="1225"/>
        <v>1145500</v>
      </c>
      <c r="CO199" s="258">
        <f t="shared" si="1226"/>
        <v>0</v>
      </c>
      <c r="CR199" s="396" t="s">
        <v>173</v>
      </c>
      <c r="CS199" s="402" t="s">
        <v>596</v>
      </c>
      <c r="CT199" s="412" t="s">
        <v>155</v>
      </c>
      <c r="CU199" s="413">
        <v>1</v>
      </c>
      <c r="CV199" s="308">
        <v>11200000</v>
      </c>
      <c r="CW199" s="400">
        <f t="shared" ref="CW199:CW210" si="2217">+ROUND(CU199*CV199,0)</f>
        <v>11200000</v>
      </c>
      <c r="CX199" s="264">
        <f t="shared" si="1227"/>
        <v>1</v>
      </c>
      <c r="CY199" s="264">
        <f t="shared" si="1228"/>
        <v>1</v>
      </c>
      <c r="CZ199" s="264">
        <f t="shared" si="1229"/>
        <v>1</v>
      </c>
      <c r="DA199" s="264">
        <f t="shared" si="1230"/>
        <v>1</v>
      </c>
      <c r="DB199" s="264">
        <f t="shared" ref="DB199:DB210" si="2218">IF(CV199&lt;=0,0,1)</f>
        <v>1</v>
      </c>
      <c r="DC199" s="264">
        <f t="shared" ref="DC199:DC210" si="2219">IF(CW199&lt;=0,0,1)</f>
        <v>1</v>
      </c>
      <c r="DD199" s="264">
        <f t="shared" ref="DD199:DD210" si="2220">PRODUCT(CX199:DC199)</f>
        <v>1</v>
      </c>
      <c r="DE199" s="257">
        <f t="shared" si="1231"/>
        <v>11200000</v>
      </c>
      <c r="DF199" s="258">
        <f t="shared" si="1232"/>
        <v>0</v>
      </c>
      <c r="DI199" s="396" t="s">
        <v>173</v>
      </c>
      <c r="DJ199" s="397" t="s">
        <v>596</v>
      </c>
      <c r="DK199" s="412" t="s">
        <v>155</v>
      </c>
      <c r="DL199" s="413">
        <v>1</v>
      </c>
      <c r="DM199" s="313">
        <v>1450000</v>
      </c>
      <c r="DN199" s="400">
        <f t="shared" ref="DN199:DN210" si="2221">+ROUND(DL199*DM199,0)</f>
        <v>1450000</v>
      </c>
      <c r="DO199" s="264">
        <f t="shared" si="1233"/>
        <v>1</v>
      </c>
      <c r="DP199" s="264">
        <f t="shared" si="1234"/>
        <v>1</v>
      </c>
      <c r="DQ199" s="264">
        <f t="shared" si="1235"/>
        <v>1</v>
      </c>
      <c r="DR199" s="264">
        <f t="shared" si="1236"/>
        <v>1</v>
      </c>
      <c r="DS199" s="264">
        <f t="shared" ref="DS199:DS210" si="2222">IF(DM199&lt;=0,0,1)</f>
        <v>1</v>
      </c>
      <c r="DT199" s="264">
        <f t="shared" ref="DT199:DT210" si="2223">IF(DN199&lt;=0,0,1)</f>
        <v>1</v>
      </c>
      <c r="DU199" s="264">
        <f t="shared" ref="DU199:DU210" si="2224">PRODUCT(DO199:DT199)</f>
        <v>1</v>
      </c>
      <c r="DV199" s="257">
        <f t="shared" si="1237"/>
        <v>1450000</v>
      </c>
      <c r="DW199" s="258">
        <f t="shared" si="1238"/>
        <v>0</v>
      </c>
      <c r="DZ199" s="396" t="s">
        <v>173</v>
      </c>
      <c r="EA199" s="397" t="s">
        <v>596</v>
      </c>
      <c r="EB199" s="412" t="s">
        <v>155</v>
      </c>
      <c r="EC199" s="413">
        <v>1</v>
      </c>
      <c r="ED199" s="308">
        <v>900000</v>
      </c>
      <c r="EE199" s="400">
        <f t="shared" ref="EE199:EE210" si="2225">+ROUND(EC199*ED199,0)</f>
        <v>900000</v>
      </c>
      <c r="EF199" s="264">
        <f t="shared" si="1239"/>
        <v>1</v>
      </c>
      <c r="EG199" s="264">
        <f t="shared" si="1240"/>
        <v>1</v>
      </c>
      <c r="EH199" s="264">
        <f t="shared" si="1241"/>
        <v>1</v>
      </c>
      <c r="EI199" s="264">
        <f t="shared" si="1242"/>
        <v>1</v>
      </c>
      <c r="EJ199" s="264">
        <f t="shared" ref="EJ199:EJ210" si="2226">IF(ED199&lt;=0,0,1)</f>
        <v>1</v>
      </c>
      <c r="EK199" s="264">
        <f t="shared" ref="EK199:EK210" si="2227">IF(EE199&lt;=0,0,1)</f>
        <v>1</v>
      </c>
      <c r="EL199" s="264">
        <f t="shared" ref="EL199:EL210" si="2228">PRODUCT(EF199:EK199)</f>
        <v>1</v>
      </c>
      <c r="EM199" s="257">
        <f t="shared" si="1243"/>
        <v>900000</v>
      </c>
      <c r="EN199" s="258">
        <f t="shared" si="1244"/>
        <v>0</v>
      </c>
      <c r="EQ199" s="396" t="s">
        <v>173</v>
      </c>
      <c r="ER199" s="397" t="s">
        <v>596</v>
      </c>
      <c r="ES199" s="412" t="s">
        <v>155</v>
      </c>
      <c r="ET199" s="413">
        <v>1</v>
      </c>
      <c r="EU199" s="308">
        <v>1450000</v>
      </c>
      <c r="EV199" s="400">
        <f t="shared" ref="EV199:EV210" si="2229">+ROUND(ET199*EU199,0)</f>
        <v>1450000</v>
      </c>
      <c r="EW199" s="264">
        <f t="shared" si="1245"/>
        <v>1</v>
      </c>
      <c r="EX199" s="264">
        <f t="shared" si="1246"/>
        <v>1</v>
      </c>
      <c r="EY199" s="264">
        <f t="shared" si="1247"/>
        <v>1</v>
      </c>
      <c r="EZ199" s="264">
        <f t="shared" si="1248"/>
        <v>1</v>
      </c>
      <c r="FA199" s="264">
        <f t="shared" ref="FA199:FA210" si="2230">IF(EU199&lt;=0,0,1)</f>
        <v>1</v>
      </c>
      <c r="FB199" s="264">
        <f t="shared" ref="FB199:FB210" si="2231">IF(EV199&lt;=0,0,1)</f>
        <v>1</v>
      </c>
      <c r="FC199" s="264">
        <f t="shared" ref="FC199:FC210" si="2232">PRODUCT(EW199:FB199)</f>
        <v>1</v>
      </c>
      <c r="FD199" s="257">
        <f t="shared" si="1249"/>
        <v>1450000</v>
      </c>
      <c r="FE199" s="258">
        <f t="shared" si="1250"/>
        <v>0</v>
      </c>
      <c r="FH199" s="396" t="s">
        <v>173</v>
      </c>
      <c r="FI199" s="397" t="s">
        <v>596</v>
      </c>
      <c r="FJ199" s="412" t="s">
        <v>155</v>
      </c>
      <c r="FK199" s="413">
        <v>1</v>
      </c>
      <c r="FL199" s="308">
        <v>1400000</v>
      </c>
      <c r="FM199" s="400">
        <f t="shared" ref="FM199:FM210" si="2233">+ROUND(FK199*FL199,0)</f>
        <v>1400000</v>
      </c>
      <c r="FN199" s="264">
        <f t="shared" si="1251"/>
        <v>1</v>
      </c>
      <c r="FO199" s="264">
        <f t="shared" si="1252"/>
        <v>1</v>
      </c>
      <c r="FP199" s="264">
        <f t="shared" si="1253"/>
        <v>1</v>
      </c>
      <c r="FQ199" s="264">
        <f t="shared" si="1254"/>
        <v>1</v>
      </c>
      <c r="FR199" s="264">
        <f t="shared" ref="FR199:FR210" si="2234">IF(FL199&lt;=0,0,1)</f>
        <v>1</v>
      </c>
      <c r="FS199" s="264">
        <f t="shared" ref="FS199:FS210" si="2235">IF(FM199&lt;=0,0,1)</f>
        <v>1</v>
      </c>
      <c r="FT199" s="264">
        <f t="shared" ref="FT199:FT210" si="2236">PRODUCT(FN199:FS199)</f>
        <v>1</v>
      </c>
      <c r="FU199" s="257">
        <f t="shared" si="1255"/>
        <v>1400000</v>
      </c>
      <c r="FV199" s="258">
        <f t="shared" si="1256"/>
        <v>0</v>
      </c>
      <c r="FY199" s="396" t="s">
        <v>173</v>
      </c>
      <c r="FZ199" s="397" t="s">
        <v>596</v>
      </c>
      <c r="GA199" s="412" t="s">
        <v>155</v>
      </c>
      <c r="GB199" s="413">
        <v>1</v>
      </c>
      <c r="GC199" s="308">
        <v>3180000</v>
      </c>
      <c r="GD199" s="400">
        <f t="shared" ref="GD199:GD210" si="2237">+ROUND(GB199*GC199,0)</f>
        <v>3180000</v>
      </c>
      <c r="GE199" s="264">
        <f t="shared" si="1257"/>
        <v>1</v>
      </c>
      <c r="GF199" s="264">
        <f t="shared" si="1258"/>
        <v>1</v>
      </c>
      <c r="GG199" s="264">
        <f t="shared" si="1259"/>
        <v>1</v>
      </c>
      <c r="GH199" s="264">
        <f t="shared" si="1260"/>
        <v>1</v>
      </c>
      <c r="GI199" s="264">
        <f t="shared" ref="GI199:GI210" si="2238">IF(GC199&lt;=0,0,1)</f>
        <v>1</v>
      </c>
      <c r="GJ199" s="264">
        <f t="shared" ref="GJ199:GJ210" si="2239">IF(GD199&lt;=0,0,1)</f>
        <v>1</v>
      </c>
      <c r="GK199" s="264">
        <f t="shared" ref="GK199:GK210" si="2240">PRODUCT(GE199:GJ199)</f>
        <v>1</v>
      </c>
      <c r="GL199" s="257">
        <f t="shared" si="1261"/>
        <v>3180000</v>
      </c>
      <c r="GM199" s="258">
        <f t="shared" si="1262"/>
        <v>0</v>
      </c>
      <c r="GP199" s="396" t="s">
        <v>173</v>
      </c>
      <c r="GQ199" s="397" t="s">
        <v>596</v>
      </c>
      <c r="GR199" s="412" t="s">
        <v>155</v>
      </c>
      <c r="GS199" s="413">
        <v>1</v>
      </c>
      <c r="GT199" s="308">
        <v>1380000</v>
      </c>
      <c r="GU199" s="400">
        <f t="shared" ref="GU199:GU210" si="2241">+ROUND(GS199*GT199,0)</f>
        <v>1380000</v>
      </c>
      <c r="GV199" s="264">
        <f t="shared" si="1263"/>
        <v>1</v>
      </c>
      <c r="GW199" s="264">
        <f t="shared" si="1264"/>
        <v>1</v>
      </c>
      <c r="GX199" s="264">
        <f t="shared" si="1265"/>
        <v>1</v>
      </c>
      <c r="GY199" s="264">
        <f t="shared" si="1266"/>
        <v>1</v>
      </c>
      <c r="GZ199" s="264">
        <f t="shared" ref="GZ199:GZ210" si="2242">IF(GT199&lt;=0,0,1)</f>
        <v>1</v>
      </c>
      <c r="HA199" s="264">
        <f t="shared" ref="HA199:HA210" si="2243">IF(GU199&lt;=0,0,1)</f>
        <v>1</v>
      </c>
      <c r="HB199" s="264">
        <f t="shared" ref="HB199:HB210" si="2244">PRODUCT(GV199:HA199)</f>
        <v>1</v>
      </c>
      <c r="HC199" s="257">
        <f t="shared" si="1267"/>
        <v>1380000</v>
      </c>
      <c r="HD199" s="258">
        <f t="shared" si="1268"/>
        <v>0</v>
      </c>
      <c r="HG199" s="396" t="s">
        <v>173</v>
      </c>
      <c r="HH199" s="397" t="s">
        <v>596</v>
      </c>
      <c r="HI199" s="412" t="s">
        <v>155</v>
      </c>
      <c r="HJ199" s="413">
        <v>1</v>
      </c>
      <c r="HK199" s="308">
        <v>860000</v>
      </c>
      <c r="HL199" s="400">
        <f t="shared" ref="HL199:HL210" si="2245">+ROUND(HJ199*HK199,0)</f>
        <v>860000</v>
      </c>
      <c r="HM199" s="264">
        <f t="shared" si="1269"/>
        <v>1</v>
      </c>
      <c r="HN199" s="264">
        <f t="shared" si="1270"/>
        <v>1</v>
      </c>
      <c r="HO199" s="264">
        <f t="shared" si="1271"/>
        <v>1</v>
      </c>
      <c r="HP199" s="264">
        <f t="shared" si="1272"/>
        <v>1</v>
      </c>
      <c r="HQ199" s="264">
        <f t="shared" ref="HQ199:HQ210" si="2246">IF(HK199&lt;=0,0,1)</f>
        <v>1</v>
      </c>
      <c r="HR199" s="264">
        <f t="shared" ref="HR199:HR210" si="2247">IF(HL199&lt;=0,0,1)</f>
        <v>1</v>
      </c>
      <c r="HS199" s="264">
        <f t="shared" ref="HS199:HS210" si="2248">PRODUCT(HM199:HR199)</f>
        <v>1</v>
      </c>
      <c r="HT199" s="257">
        <f t="shared" si="1273"/>
        <v>860000</v>
      </c>
      <c r="HU199" s="258">
        <f t="shared" si="1274"/>
        <v>0</v>
      </c>
    </row>
    <row r="200" spans="3:229" ht="31.5" customHeight="1" outlineLevel="2">
      <c r="C200" s="344" t="s">
        <v>174</v>
      </c>
      <c r="D200" s="403" t="s">
        <v>597</v>
      </c>
      <c r="E200" s="346" t="s">
        <v>155</v>
      </c>
      <c r="F200" s="414">
        <v>2</v>
      </c>
      <c r="G200" s="308">
        <v>0</v>
      </c>
      <c r="H200" s="309">
        <f t="shared" si="2201"/>
        <v>0</v>
      </c>
      <c r="K200" s="344" t="s">
        <v>174</v>
      </c>
      <c r="L200" s="403" t="s">
        <v>597</v>
      </c>
      <c r="M200" s="346" t="s">
        <v>155</v>
      </c>
      <c r="N200" s="414">
        <v>2</v>
      </c>
      <c r="O200" s="308">
        <v>128100</v>
      </c>
      <c r="P200" s="310">
        <f t="shared" si="2202"/>
        <v>256200</v>
      </c>
      <c r="Q200" s="180">
        <f t="shared" si="1195"/>
        <v>1</v>
      </c>
      <c r="R200" s="180">
        <f t="shared" si="1196"/>
        <v>1</v>
      </c>
      <c r="S200" s="180">
        <f t="shared" si="1197"/>
        <v>1</v>
      </c>
      <c r="T200" s="180">
        <f t="shared" si="1197"/>
        <v>1</v>
      </c>
      <c r="U200" s="264">
        <f t="shared" si="1198"/>
        <v>1</v>
      </c>
      <c r="V200" s="264">
        <f t="shared" si="1275"/>
        <v>1</v>
      </c>
      <c r="W200" s="264">
        <f t="shared" si="1199"/>
        <v>1</v>
      </c>
      <c r="X200" s="257">
        <f t="shared" si="1200"/>
        <v>256200</v>
      </c>
      <c r="Y200" s="258">
        <f t="shared" si="1201"/>
        <v>0</v>
      </c>
      <c r="AB200" s="344" t="s">
        <v>174</v>
      </c>
      <c r="AC200" s="403" t="s">
        <v>597</v>
      </c>
      <c r="AD200" s="346" t="s">
        <v>155</v>
      </c>
      <c r="AE200" s="414">
        <v>2</v>
      </c>
      <c r="AF200" s="308">
        <v>3200000</v>
      </c>
      <c r="AG200" s="309">
        <f t="shared" si="2203"/>
        <v>6400000</v>
      </c>
      <c r="AH200" s="264">
        <f t="shared" si="1202"/>
        <v>1</v>
      </c>
      <c r="AI200" s="264">
        <f t="shared" si="1203"/>
        <v>1</v>
      </c>
      <c r="AJ200" s="264">
        <f t="shared" si="1204"/>
        <v>1</v>
      </c>
      <c r="AK200" s="264">
        <f t="shared" si="1205"/>
        <v>1</v>
      </c>
      <c r="AL200" s="264">
        <f t="shared" si="2204"/>
        <v>1</v>
      </c>
      <c r="AM200" s="264">
        <f t="shared" si="2205"/>
        <v>1</v>
      </c>
      <c r="AN200" s="264">
        <f t="shared" si="1303"/>
        <v>1</v>
      </c>
      <c r="AO200" s="257">
        <f t="shared" si="1206"/>
        <v>6400000</v>
      </c>
      <c r="AP200" s="258">
        <f t="shared" si="1207"/>
        <v>0</v>
      </c>
      <c r="AS200" s="344" t="s">
        <v>174</v>
      </c>
      <c r="AT200" s="403" t="s">
        <v>597</v>
      </c>
      <c r="AU200" s="346" t="s">
        <v>155</v>
      </c>
      <c r="AV200" s="414">
        <v>2</v>
      </c>
      <c r="AW200" s="308">
        <v>340000</v>
      </c>
      <c r="AX200" s="309">
        <f t="shared" si="2206"/>
        <v>680000</v>
      </c>
      <c r="AY200" s="264">
        <f t="shared" si="1208"/>
        <v>1</v>
      </c>
      <c r="AZ200" s="264">
        <f t="shared" si="1209"/>
        <v>1</v>
      </c>
      <c r="BA200" s="264">
        <f t="shared" si="1210"/>
        <v>1</v>
      </c>
      <c r="BB200" s="264">
        <f t="shared" si="1211"/>
        <v>1</v>
      </c>
      <c r="BC200" s="264">
        <f t="shared" si="2207"/>
        <v>1</v>
      </c>
      <c r="BD200" s="264">
        <f t="shared" si="2208"/>
        <v>1</v>
      </c>
      <c r="BE200" s="264">
        <f t="shared" si="1212"/>
        <v>1</v>
      </c>
      <c r="BF200" s="257">
        <f t="shared" si="1213"/>
        <v>680000</v>
      </c>
      <c r="BG200" s="258">
        <f t="shared" si="1214"/>
        <v>0</v>
      </c>
      <c r="BJ200" s="344" t="s">
        <v>174</v>
      </c>
      <c r="BK200" s="403" t="s">
        <v>597</v>
      </c>
      <c r="BL200" s="346" t="s">
        <v>155</v>
      </c>
      <c r="BM200" s="414">
        <v>2</v>
      </c>
      <c r="BN200" s="308">
        <v>127824</v>
      </c>
      <c r="BO200" s="309">
        <f t="shared" si="2209"/>
        <v>255648</v>
      </c>
      <c r="BP200" s="264">
        <f t="shared" si="1215"/>
        <v>1</v>
      </c>
      <c r="BQ200" s="264">
        <f t="shared" si="1216"/>
        <v>1</v>
      </c>
      <c r="BR200" s="264">
        <f t="shared" si="1217"/>
        <v>1</v>
      </c>
      <c r="BS200" s="264">
        <f t="shared" si="1218"/>
        <v>1</v>
      </c>
      <c r="BT200" s="264">
        <f t="shared" si="2210"/>
        <v>1</v>
      </c>
      <c r="BU200" s="264">
        <f t="shared" si="2211"/>
        <v>1</v>
      </c>
      <c r="BV200" s="264">
        <f t="shared" si="2212"/>
        <v>1</v>
      </c>
      <c r="BW200" s="257">
        <f t="shared" si="1219"/>
        <v>255648</v>
      </c>
      <c r="BX200" s="258">
        <f t="shared" si="1220"/>
        <v>0</v>
      </c>
      <c r="CA200" s="344" t="s">
        <v>174</v>
      </c>
      <c r="CB200" s="403" t="s">
        <v>597</v>
      </c>
      <c r="CC200" s="346" t="s">
        <v>155</v>
      </c>
      <c r="CD200" s="414">
        <v>2</v>
      </c>
      <c r="CE200" s="308">
        <v>252800</v>
      </c>
      <c r="CF200" s="309">
        <f t="shared" si="2213"/>
        <v>505600</v>
      </c>
      <c r="CG200" s="264">
        <f t="shared" si="1221"/>
        <v>1</v>
      </c>
      <c r="CH200" s="264">
        <f t="shared" si="1222"/>
        <v>1</v>
      </c>
      <c r="CI200" s="264">
        <f t="shared" si="1223"/>
        <v>1</v>
      </c>
      <c r="CJ200" s="264">
        <f t="shared" si="1224"/>
        <v>1</v>
      </c>
      <c r="CK200" s="264">
        <f t="shared" si="2214"/>
        <v>1</v>
      </c>
      <c r="CL200" s="264">
        <f t="shared" si="2215"/>
        <v>1</v>
      </c>
      <c r="CM200" s="264">
        <f t="shared" si="2216"/>
        <v>1</v>
      </c>
      <c r="CN200" s="257">
        <f t="shared" si="1225"/>
        <v>505600</v>
      </c>
      <c r="CO200" s="258">
        <f t="shared" si="1226"/>
        <v>0</v>
      </c>
      <c r="CR200" s="344" t="s">
        <v>174</v>
      </c>
      <c r="CS200" s="403" t="s">
        <v>597</v>
      </c>
      <c r="CT200" s="346" t="s">
        <v>155</v>
      </c>
      <c r="CU200" s="414">
        <v>2</v>
      </c>
      <c r="CV200" s="308">
        <v>3452000</v>
      </c>
      <c r="CW200" s="309">
        <f t="shared" si="2217"/>
        <v>6904000</v>
      </c>
      <c r="CX200" s="264">
        <f t="shared" si="1227"/>
        <v>1</v>
      </c>
      <c r="CY200" s="264">
        <f t="shared" si="1228"/>
        <v>1</v>
      </c>
      <c r="CZ200" s="264">
        <f t="shared" si="1229"/>
        <v>1</v>
      </c>
      <c r="DA200" s="264">
        <f t="shared" si="1230"/>
        <v>1</v>
      </c>
      <c r="DB200" s="264">
        <f t="shared" si="2218"/>
        <v>1</v>
      </c>
      <c r="DC200" s="264">
        <f t="shared" si="2219"/>
        <v>1</v>
      </c>
      <c r="DD200" s="264">
        <f t="shared" si="2220"/>
        <v>1</v>
      </c>
      <c r="DE200" s="257">
        <f t="shared" si="1231"/>
        <v>6904000</v>
      </c>
      <c r="DF200" s="258">
        <f t="shared" si="1232"/>
        <v>0</v>
      </c>
      <c r="DI200" s="344" t="s">
        <v>174</v>
      </c>
      <c r="DJ200" s="403" t="s">
        <v>597</v>
      </c>
      <c r="DK200" s="346" t="s">
        <v>155</v>
      </c>
      <c r="DL200" s="414">
        <v>2</v>
      </c>
      <c r="DM200" s="313">
        <v>245000</v>
      </c>
      <c r="DN200" s="309">
        <f t="shared" si="2221"/>
        <v>490000</v>
      </c>
      <c r="DO200" s="264">
        <f t="shared" si="1233"/>
        <v>1</v>
      </c>
      <c r="DP200" s="264">
        <f t="shared" si="1234"/>
        <v>1</v>
      </c>
      <c r="DQ200" s="264">
        <f t="shared" si="1235"/>
        <v>1</v>
      </c>
      <c r="DR200" s="264">
        <f t="shared" si="1236"/>
        <v>1</v>
      </c>
      <c r="DS200" s="264">
        <f t="shared" si="2222"/>
        <v>1</v>
      </c>
      <c r="DT200" s="264">
        <f t="shared" si="2223"/>
        <v>1</v>
      </c>
      <c r="DU200" s="264">
        <f t="shared" si="2224"/>
        <v>1</v>
      </c>
      <c r="DV200" s="257">
        <f t="shared" si="1237"/>
        <v>490000</v>
      </c>
      <c r="DW200" s="258">
        <f t="shared" si="1238"/>
        <v>0</v>
      </c>
      <c r="DZ200" s="344" t="s">
        <v>174</v>
      </c>
      <c r="EA200" s="403" t="s">
        <v>597</v>
      </c>
      <c r="EB200" s="346" t="s">
        <v>155</v>
      </c>
      <c r="EC200" s="414">
        <v>2</v>
      </c>
      <c r="ED200" s="308">
        <v>250000</v>
      </c>
      <c r="EE200" s="309">
        <f t="shared" si="2225"/>
        <v>500000</v>
      </c>
      <c r="EF200" s="264">
        <f t="shared" si="1239"/>
        <v>1</v>
      </c>
      <c r="EG200" s="264">
        <f t="shared" si="1240"/>
        <v>1</v>
      </c>
      <c r="EH200" s="264">
        <f t="shared" si="1241"/>
        <v>1</v>
      </c>
      <c r="EI200" s="264">
        <f t="shared" si="1242"/>
        <v>1</v>
      </c>
      <c r="EJ200" s="264">
        <f t="shared" si="2226"/>
        <v>1</v>
      </c>
      <c r="EK200" s="264">
        <f t="shared" si="2227"/>
        <v>1</v>
      </c>
      <c r="EL200" s="264">
        <f t="shared" si="2228"/>
        <v>1</v>
      </c>
      <c r="EM200" s="257">
        <f t="shared" si="1243"/>
        <v>500000</v>
      </c>
      <c r="EN200" s="258">
        <f t="shared" si="1244"/>
        <v>0</v>
      </c>
      <c r="EQ200" s="344" t="s">
        <v>174</v>
      </c>
      <c r="ER200" s="403" t="s">
        <v>597</v>
      </c>
      <c r="ES200" s="346" t="s">
        <v>155</v>
      </c>
      <c r="ET200" s="414">
        <v>2</v>
      </c>
      <c r="EU200" s="308">
        <v>225000</v>
      </c>
      <c r="EV200" s="309">
        <f t="shared" si="2229"/>
        <v>450000</v>
      </c>
      <c r="EW200" s="264">
        <f t="shared" si="1245"/>
        <v>1</v>
      </c>
      <c r="EX200" s="264">
        <f t="shared" si="1246"/>
        <v>1</v>
      </c>
      <c r="EY200" s="264">
        <f t="shared" si="1247"/>
        <v>1</v>
      </c>
      <c r="EZ200" s="264">
        <f t="shared" si="1248"/>
        <v>1</v>
      </c>
      <c r="FA200" s="264">
        <f t="shared" si="2230"/>
        <v>1</v>
      </c>
      <c r="FB200" s="264">
        <f t="shared" si="2231"/>
        <v>1</v>
      </c>
      <c r="FC200" s="264">
        <f t="shared" si="2232"/>
        <v>1</v>
      </c>
      <c r="FD200" s="257">
        <f t="shared" si="1249"/>
        <v>450000</v>
      </c>
      <c r="FE200" s="258">
        <f t="shared" si="1250"/>
        <v>0</v>
      </c>
      <c r="FH200" s="344" t="s">
        <v>174</v>
      </c>
      <c r="FI200" s="403" t="s">
        <v>597</v>
      </c>
      <c r="FJ200" s="346" t="s">
        <v>155</v>
      </c>
      <c r="FK200" s="414">
        <v>2</v>
      </c>
      <c r="FL200" s="308">
        <v>220000</v>
      </c>
      <c r="FM200" s="309">
        <f t="shared" si="2233"/>
        <v>440000</v>
      </c>
      <c r="FN200" s="264">
        <f t="shared" si="1251"/>
        <v>1</v>
      </c>
      <c r="FO200" s="264">
        <f t="shared" si="1252"/>
        <v>1</v>
      </c>
      <c r="FP200" s="264">
        <f t="shared" si="1253"/>
        <v>1</v>
      </c>
      <c r="FQ200" s="264">
        <f t="shared" si="1254"/>
        <v>1</v>
      </c>
      <c r="FR200" s="264">
        <f t="shared" si="2234"/>
        <v>1</v>
      </c>
      <c r="FS200" s="264">
        <f t="shared" si="2235"/>
        <v>1</v>
      </c>
      <c r="FT200" s="264">
        <f t="shared" si="2236"/>
        <v>1</v>
      </c>
      <c r="FU200" s="257">
        <f t="shared" si="1255"/>
        <v>440000</v>
      </c>
      <c r="FV200" s="258">
        <f t="shared" si="1256"/>
        <v>0</v>
      </c>
      <c r="FY200" s="344" t="s">
        <v>174</v>
      </c>
      <c r="FZ200" s="403" t="s">
        <v>597</v>
      </c>
      <c r="GA200" s="346" t="s">
        <v>155</v>
      </c>
      <c r="GB200" s="414">
        <v>2</v>
      </c>
      <c r="GC200" s="308">
        <v>520200</v>
      </c>
      <c r="GD200" s="309">
        <f t="shared" si="2237"/>
        <v>1040400</v>
      </c>
      <c r="GE200" s="264">
        <f t="shared" si="1257"/>
        <v>1</v>
      </c>
      <c r="GF200" s="264">
        <f t="shared" si="1258"/>
        <v>1</v>
      </c>
      <c r="GG200" s="264">
        <f t="shared" si="1259"/>
        <v>1</v>
      </c>
      <c r="GH200" s="264">
        <f t="shared" si="1260"/>
        <v>1</v>
      </c>
      <c r="GI200" s="264">
        <f t="shared" si="2238"/>
        <v>1</v>
      </c>
      <c r="GJ200" s="264">
        <f t="shared" si="2239"/>
        <v>1</v>
      </c>
      <c r="GK200" s="264">
        <f t="shared" si="2240"/>
        <v>1</v>
      </c>
      <c r="GL200" s="257">
        <f t="shared" si="1261"/>
        <v>1040400</v>
      </c>
      <c r="GM200" s="258">
        <f t="shared" si="1262"/>
        <v>0</v>
      </c>
      <c r="GP200" s="344" t="s">
        <v>174</v>
      </c>
      <c r="GQ200" s="403" t="s">
        <v>597</v>
      </c>
      <c r="GR200" s="346" t="s">
        <v>155</v>
      </c>
      <c r="GS200" s="414">
        <v>2</v>
      </c>
      <c r="GT200" s="308">
        <v>215000</v>
      </c>
      <c r="GU200" s="309">
        <f t="shared" si="2241"/>
        <v>430000</v>
      </c>
      <c r="GV200" s="264">
        <f t="shared" si="1263"/>
        <v>1</v>
      </c>
      <c r="GW200" s="264">
        <f t="shared" si="1264"/>
        <v>1</v>
      </c>
      <c r="GX200" s="264">
        <f t="shared" si="1265"/>
        <v>1</v>
      </c>
      <c r="GY200" s="264">
        <f t="shared" si="1266"/>
        <v>1</v>
      </c>
      <c r="GZ200" s="264">
        <f t="shared" si="2242"/>
        <v>1</v>
      </c>
      <c r="HA200" s="264">
        <f t="shared" si="2243"/>
        <v>1</v>
      </c>
      <c r="HB200" s="264">
        <f t="shared" si="2244"/>
        <v>1</v>
      </c>
      <c r="HC200" s="257">
        <f t="shared" si="1267"/>
        <v>430000</v>
      </c>
      <c r="HD200" s="258">
        <f t="shared" si="1268"/>
        <v>0</v>
      </c>
      <c r="HG200" s="344" t="s">
        <v>174</v>
      </c>
      <c r="HH200" s="403" t="s">
        <v>597</v>
      </c>
      <c r="HI200" s="346" t="s">
        <v>155</v>
      </c>
      <c r="HJ200" s="414">
        <v>2</v>
      </c>
      <c r="HK200" s="308">
        <v>550000</v>
      </c>
      <c r="HL200" s="309">
        <f t="shared" si="2245"/>
        <v>1100000</v>
      </c>
      <c r="HM200" s="264">
        <f t="shared" si="1269"/>
        <v>1</v>
      </c>
      <c r="HN200" s="264">
        <f t="shared" si="1270"/>
        <v>1</v>
      </c>
      <c r="HO200" s="264">
        <f t="shared" si="1271"/>
        <v>1</v>
      </c>
      <c r="HP200" s="264">
        <f t="shared" si="1272"/>
        <v>1</v>
      </c>
      <c r="HQ200" s="264">
        <f t="shared" si="2246"/>
        <v>1</v>
      </c>
      <c r="HR200" s="264">
        <f t="shared" si="2247"/>
        <v>1</v>
      </c>
      <c r="HS200" s="264">
        <f t="shared" si="2248"/>
        <v>1</v>
      </c>
      <c r="HT200" s="257">
        <f t="shared" si="1273"/>
        <v>1100000</v>
      </c>
      <c r="HU200" s="258">
        <f t="shared" si="1274"/>
        <v>0</v>
      </c>
    </row>
    <row r="201" spans="3:229" ht="18.75" customHeight="1" outlineLevel="2">
      <c r="C201" s="344" t="s">
        <v>598</v>
      </c>
      <c r="D201" s="403" t="s">
        <v>599</v>
      </c>
      <c r="E201" s="346" t="s">
        <v>155</v>
      </c>
      <c r="F201" s="414">
        <v>1</v>
      </c>
      <c r="G201" s="308">
        <v>0</v>
      </c>
      <c r="H201" s="309">
        <f t="shared" si="2201"/>
        <v>0</v>
      </c>
      <c r="K201" s="344" t="s">
        <v>598</v>
      </c>
      <c r="L201" s="403" t="s">
        <v>599</v>
      </c>
      <c r="M201" s="346" t="s">
        <v>155</v>
      </c>
      <c r="N201" s="414">
        <v>1</v>
      </c>
      <c r="O201" s="308">
        <v>658800</v>
      </c>
      <c r="P201" s="310">
        <f t="shared" si="2202"/>
        <v>658800</v>
      </c>
      <c r="Q201" s="180">
        <f t="shared" si="1195"/>
        <v>1</v>
      </c>
      <c r="R201" s="180">
        <f t="shared" si="1196"/>
        <v>1</v>
      </c>
      <c r="S201" s="180">
        <f t="shared" si="1197"/>
        <v>1</v>
      </c>
      <c r="T201" s="180">
        <f t="shared" si="1197"/>
        <v>1</v>
      </c>
      <c r="U201" s="264">
        <f t="shared" si="1198"/>
        <v>1</v>
      </c>
      <c r="V201" s="264">
        <f t="shared" si="1275"/>
        <v>1</v>
      </c>
      <c r="W201" s="264">
        <f t="shared" si="1199"/>
        <v>1</v>
      </c>
      <c r="X201" s="257">
        <f t="shared" si="1200"/>
        <v>658800</v>
      </c>
      <c r="Y201" s="258">
        <f t="shared" si="1201"/>
        <v>0</v>
      </c>
      <c r="AB201" s="344" t="s">
        <v>598</v>
      </c>
      <c r="AC201" s="403" t="s">
        <v>599</v>
      </c>
      <c r="AD201" s="346" t="s">
        <v>155</v>
      </c>
      <c r="AE201" s="414">
        <v>1</v>
      </c>
      <c r="AF201" s="308">
        <v>500000</v>
      </c>
      <c r="AG201" s="309">
        <f t="shared" si="2203"/>
        <v>500000</v>
      </c>
      <c r="AH201" s="264">
        <f t="shared" si="1202"/>
        <v>1</v>
      </c>
      <c r="AI201" s="264">
        <f t="shared" si="1203"/>
        <v>1</v>
      </c>
      <c r="AJ201" s="264">
        <f t="shared" si="1204"/>
        <v>1</v>
      </c>
      <c r="AK201" s="264">
        <f t="shared" si="1205"/>
        <v>1</v>
      </c>
      <c r="AL201" s="264">
        <f t="shared" si="2204"/>
        <v>1</v>
      </c>
      <c r="AM201" s="264">
        <f t="shared" si="2205"/>
        <v>1</v>
      </c>
      <c r="AN201" s="264">
        <f t="shared" si="1303"/>
        <v>1</v>
      </c>
      <c r="AO201" s="257">
        <f t="shared" si="1206"/>
        <v>500000</v>
      </c>
      <c r="AP201" s="258">
        <f t="shared" si="1207"/>
        <v>0</v>
      </c>
      <c r="AS201" s="344" t="s">
        <v>598</v>
      </c>
      <c r="AT201" s="403" t="s">
        <v>599</v>
      </c>
      <c r="AU201" s="346" t="s">
        <v>155</v>
      </c>
      <c r="AV201" s="414">
        <v>1</v>
      </c>
      <c r="AW201" s="308">
        <v>420000</v>
      </c>
      <c r="AX201" s="309">
        <f t="shared" si="2206"/>
        <v>420000</v>
      </c>
      <c r="AY201" s="264">
        <f t="shared" si="1208"/>
        <v>1</v>
      </c>
      <c r="AZ201" s="264">
        <f t="shared" si="1209"/>
        <v>1</v>
      </c>
      <c r="BA201" s="264">
        <f t="shared" si="1210"/>
        <v>1</v>
      </c>
      <c r="BB201" s="264">
        <f t="shared" si="1211"/>
        <v>1</v>
      </c>
      <c r="BC201" s="264">
        <f t="shared" si="2207"/>
        <v>1</v>
      </c>
      <c r="BD201" s="264">
        <f t="shared" si="2208"/>
        <v>1</v>
      </c>
      <c r="BE201" s="264">
        <f t="shared" si="1212"/>
        <v>1</v>
      </c>
      <c r="BF201" s="257">
        <f t="shared" si="1213"/>
        <v>420000</v>
      </c>
      <c r="BG201" s="258">
        <f t="shared" si="1214"/>
        <v>0</v>
      </c>
      <c r="BJ201" s="344" t="s">
        <v>598</v>
      </c>
      <c r="BK201" s="403" t="s">
        <v>599</v>
      </c>
      <c r="BL201" s="346" t="s">
        <v>155</v>
      </c>
      <c r="BM201" s="414">
        <v>1</v>
      </c>
      <c r="BN201" s="308">
        <v>657380</v>
      </c>
      <c r="BO201" s="309">
        <f t="shared" si="2209"/>
        <v>657380</v>
      </c>
      <c r="BP201" s="264">
        <f t="shared" si="1215"/>
        <v>1</v>
      </c>
      <c r="BQ201" s="264">
        <f t="shared" si="1216"/>
        <v>1</v>
      </c>
      <c r="BR201" s="264">
        <f t="shared" si="1217"/>
        <v>1</v>
      </c>
      <c r="BS201" s="264">
        <f t="shared" si="1218"/>
        <v>1</v>
      </c>
      <c r="BT201" s="264">
        <f t="shared" si="2210"/>
        <v>1</v>
      </c>
      <c r="BU201" s="264">
        <f t="shared" si="2211"/>
        <v>1</v>
      </c>
      <c r="BV201" s="264">
        <f t="shared" si="2212"/>
        <v>1</v>
      </c>
      <c r="BW201" s="257">
        <f t="shared" si="1219"/>
        <v>657380</v>
      </c>
      <c r="BX201" s="258">
        <f t="shared" si="1220"/>
        <v>0</v>
      </c>
      <c r="CA201" s="344" t="s">
        <v>598</v>
      </c>
      <c r="CB201" s="403" t="s">
        <v>599</v>
      </c>
      <c r="CC201" s="346" t="s">
        <v>155</v>
      </c>
      <c r="CD201" s="414">
        <v>1</v>
      </c>
      <c r="CE201" s="308">
        <v>703100</v>
      </c>
      <c r="CF201" s="309">
        <f t="shared" si="2213"/>
        <v>703100</v>
      </c>
      <c r="CG201" s="264">
        <f t="shared" si="1221"/>
        <v>1</v>
      </c>
      <c r="CH201" s="264">
        <f t="shared" si="1222"/>
        <v>1</v>
      </c>
      <c r="CI201" s="264">
        <f t="shared" si="1223"/>
        <v>1</v>
      </c>
      <c r="CJ201" s="264">
        <f t="shared" si="1224"/>
        <v>1</v>
      </c>
      <c r="CK201" s="264">
        <f t="shared" si="2214"/>
        <v>1</v>
      </c>
      <c r="CL201" s="264">
        <f t="shared" si="2215"/>
        <v>1</v>
      </c>
      <c r="CM201" s="264">
        <f t="shared" si="2216"/>
        <v>1</v>
      </c>
      <c r="CN201" s="257">
        <f t="shared" si="1225"/>
        <v>703100</v>
      </c>
      <c r="CO201" s="258">
        <f t="shared" si="1226"/>
        <v>0</v>
      </c>
      <c r="CR201" s="344" t="s">
        <v>598</v>
      </c>
      <c r="CS201" s="403" t="s">
        <v>599</v>
      </c>
      <c r="CT201" s="346" t="s">
        <v>155</v>
      </c>
      <c r="CU201" s="414">
        <v>1</v>
      </c>
      <c r="CV201" s="308">
        <v>1245000</v>
      </c>
      <c r="CW201" s="309">
        <f t="shared" si="2217"/>
        <v>1245000</v>
      </c>
      <c r="CX201" s="264">
        <f t="shared" si="1227"/>
        <v>1</v>
      </c>
      <c r="CY201" s="264">
        <f t="shared" si="1228"/>
        <v>1</v>
      </c>
      <c r="CZ201" s="264">
        <f t="shared" si="1229"/>
        <v>1</v>
      </c>
      <c r="DA201" s="264">
        <f t="shared" si="1230"/>
        <v>1</v>
      </c>
      <c r="DB201" s="264">
        <f t="shared" si="2218"/>
        <v>1</v>
      </c>
      <c r="DC201" s="264">
        <f t="shared" si="2219"/>
        <v>1</v>
      </c>
      <c r="DD201" s="264">
        <f t="shared" si="2220"/>
        <v>1</v>
      </c>
      <c r="DE201" s="257">
        <f t="shared" si="1231"/>
        <v>1245000</v>
      </c>
      <c r="DF201" s="258">
        <f t="shared" si="1232"/>
        <v>0</v>
      </c>
      <c r="DI201" s="344" t="s">
        <v>598</v>
      </c>
      <c r="DJ201" s="403" t="s">
        <v>599</v>
      </c>
      <c r="DK201" s="346" t="s">
        <v>155</v>
      </c>
      <c r="DL201" s="414">
        <v>1</v>
      </c>
      <c r="DM201" s="313">
        <v>560000</v>
      </c>
      <c r="DN201" s="309">
        <f t="shared" si="2221"/>
        <v>560000</v>
      </c>
      <c r="DO201" s="264">
        <f t="shared" si="1233"/>
        <v>1</v>
      </c>
      <c r="DP201" s="264">
        <f t="shared" si="1234"/>
        <v>1</v>
      </c>
      <c r="DQ201" s="264">
        <f t="shared" si="1235"/>
        <v>1</v>
      </c>
      <c r="DR201" s="264">
        <f t="shared" si="1236"/>
        <v>1</v>
      </c>
      <c r="DS201" s="264">
        <f t="shared" si="2222"/>
        <v>1</v>
      </c>
      <c r="DT201" s="264">
        <f t="shared" si="2223"/>
        <v>1</v>
      </c>
      <c r="DU201" s="264">
        <f t="shared" si="2224"/>
        <v>1</v>
      </c>
      <c r="DV201" s="257">
        <f t="shared" si="1237"/>
        <v>560000</v>
      </c>
      <c r="DW201" s="258">
        <f t="shared" si="1238"/>
        <v>0</v>
      </c>
      <c r="DZ201" s="344" t="s">
        <v>598</v>
      </c>
      <c r="EA201" s="403" t="s">
        <v>599</v>
      </c>
      <c r="EB201" s="346" t="s">
        <v>155</v>
      </c>
      <c r="EC201" s="414">
        <v>1</v>
      </c>
      <c r="ED201" s="308">
        <v>300000</v>
      </c>
      <c r="EE201" s="309">
        <f t="shared" si="2225"/>
        <v>300000</v>
      </c>
      <c r="EF201" s="264">
        <f t="shared" si="1239"/>
        <v>1</v>
      </c>
      <c r="EG201" s="264">
        <f t="shared" si="1240"/>
        <v>1</v>
      </c>
      <c r="EH201" s="264">
        <f t="shared" si="1241"/>
        <v>1</v>
      </c>
      <c r="EI201" s="264">
        <f t="shared" si="1242"/>
        <v>1</v>
      </c>
      <c r="EJ201" s="264">
        <f t="shared" si="2226"/>
        <v>1</v>
      </c>
      <c r="EK201" s="264">
        <f t="shared" si="2227"/>
        <v>1</v>
      </c>
      <c r="EL201" s="264">
        <f t="shared" si="2228"/>
        <v>1</v>
      </c>
      <c r="EM201" s="257">
        <f t="shared" si="1243"/>
        <v>300000</v>
      </c>
      <c r="EN201" s="258">
        <f t="shared" si="1244"/>
        <v>0</v>
      </c>
      <c r="EQ201" s="344" t="s">
        <v>598</v>
      </c>
      <c r="ER201" s="403" t="s">
        <v>599</v>
      </c>
      <c r="ES201" s="346" t="s">
        <v>155</v>
      </c>
      <c r="ET201" s="414">
        <v>1</v>
      </c>
      <c r="EU201" s="308">
        <v>530000</v>
      </c>
      <c r="EV201" s="309">
        <f t="shared" si="2229"/>
        <v>530000</v>
      </c>
      <c r="EW201" s="264">
        <f t="shared" si="1245"/>
        <v>1</v>
      </c>
      <c r="EX201" s="264">
        <f t="shared" si="1246"/>
        <v>1</v>
      </c>
      <c r="EY201" s="264">
        <f t="shared" si="1247"/>
        <v>1</v>
      </c>
      <c r="EZ201" s="264">
        <f t="shared" si="1248"/>
        <v>1</v>
      </c>
      <c r="FA201" s="264">
        <f t="shared" si="2230"/>
        <v>1</v>
      </c>
      <c r="FB201" s="264">
        <f t="shared" si="2231"/>
        <v>1</v>
      </c>
      <c r="FC201" s="264">
        <f t="shared" si="2232"/>
        <v>1</v>
      </c>
      <c r="FD201" s="257">
        <f t="shared" si="1249"/>
        <v>530000</v>
      </c>
      <c r="FE201" s="258">
        <f t="shared" si="1250"/>
        <v>0</v>
      </c>
      <c r="FH201" s="344" t="s">
        <v>598</v>
      </c>
      <c r="FI201" s="403" t="s">
        <v>599</v>
      </c>
      <c r="FJ201" s="346" t="s">
        <v>155</v>
      </c>
      <c r="FK201" s="414">
        <v>1</v>
      </c>
      <c r="FL201" s="308">
        <v>510000</v>
      </c>
      <c r="FM201" s="309">
        <f t="shared" si="2233"/>
        <v>510000</v>
      </c>
      <c r="FN201" s="264">
        <f t="shared" si="1251"/>
        <v>1</v>
      </c>
      <c r="FO201" s="264">
        <f t="shared" si="1252"/>
        <v>1</v>
      </c>
      <c r="FP201" s="264">
        <f t="shared" si="1253"/>
        <v>1</v>
      </c>
      <c r="FQ201" s="264">
        <f t="shared" si="1254"/>
        <v>1</v>
      </c>
      <c r="FR201" s="264">
        <f t="shared" si="2234"/>
        <v>1</v>
      </c>
      <c r="FS201" s="264">
        <f t="shared" si="2235"/>
        <v>1</v>
      </c>
      <c r="FT201" s="264">
        <f t="shared" si="2236"/>
        <v>1</v>
      </c>
      <c r="FU201" s="257">
        <f t="shared" si="1255"/>
        <v>510000</v>
      </c>
      <c r="FV201" s="258">
        <f t="shared" si="1256"/>
        <v>0</v>
      </c>
      <c r="FY201" s="344" t="s">
        <v>598</v>
      </c>
      <c r="FZ201" s="403" t="s">
        <v>599</v>
      </c>
      <c r="GA201" s="346" t="s">
        <v>155</v>
      </c>
      <c r="GB201" s="414">
        <v>1</v>
      </c>
      <c r="GC201" s="308">
        <v>2356000</v>
      </c>
      <c r="GD201" s="309">
        <f t="shared" si="2237"/>
        <v>2356000</v>
      </c>
      <c r="GE201" s="264">
        <f t="shared" si="1257"/>
        <v>1</v>
      </c>
      <c r="GF201" s="264">
        <f t="shared" si="1258"/>
        <v>1</v>
      </c>
      <c r="GG201" s="264">
        <f t="shared" si="1259"/>
        <v>1</v>
      </c>
      <c r="GH201" s="264">
        <f t="shared" si="1260"/>
        <v>1</v>
      </c>
      <c r="GI201" s="264">
        <f t="shared" si="2238"/>
        <v>1</v>
      </c>
      <c r="GJ201" s="264">
        <f t="shared" si="2239"/>
        <v>1</v>
      </c>
      <c r="GK201" s="264">
        <f t="shared" si="2240"/>
        <v>1</v>
      </c>
      <c r="GL201" s="257">
        <f t="shared" si="1261"/>
        <v>2356000</v>
      </c>
      <c r="GM201" s="258">
        <f t="shared" si="1262"/>
        <v>0</v>
      </c>
      <c r="GP201" s="344" t="s">
        <v>598</v>
      </c>
      <c r="GQ201" s="403" t="s">
        <v>599</v>
      </c>
      <c r="GR201" s="346" t="s">
        <v>155</v>
      </c>
      <c r="GS201" s="414">
        <v>1</v>
      </c>
      <c r="GT201" s="308">
        <v>495000</v>
      </c>
      <c r="GU201" s="309">
        <f t="shared" si="2241"/>
        <v>495000</v>
      </c>
      <c r="GV201" s="264">
        <f t="shared" si="1263"/>
        <v>1</v>
      </c>
      <c r="GW201" s="264">
        <f t="shared" si="1264"/>
        <v>1</v>
      </c>
      <c r="GX201" s="264">
        <f t="shared" si="1265"/>
        <v>1</v>
      </c>
      <c r="GY201" s="264">
        <f t="shared" si="1266"/>
        <v>1</v>
      </c>
      <c r="GZ201" s="264">
        <f t="shared" si="2242"/>
        <v>1</v>
      </c>
      <c r="HA201" s="264">
        <f t="shared" si="2243"/>
        <v>1</v>
      </c>
      <c r="HB201" s="264">
        <f t="shared" si="2244"/>
        <v>1</v>
      </c>
      <c r="HC201" s="257">
        <f t="shared" si="1267"/>
        <v>495000</v>
      </c>
      <c r="HD201" s="258">
        <f t="shared" si="1268"/>
        <v>0</v>
      </c>
      <c r="HG201" s="344" t="s">
        <v>598</v>
      </c>
      <c r="HH201" s="403" t="s">
        <v>599</v>
      </c>
      <c r="HI201" s="346" t="s">
        <v>155</v>
      </c>
      <c r="HJ201" s="414">
        <v>1</v>
      </c>
      <c r="HK201" s="308">
        <v>80000</v>
      </c>
      <c r="HL201" s="309">
        <f t="shared" si="2245"/>
        <v>80000</v>
      </c>
      <c r="HM201" s="264">
        <f t="shared" si="1269"/>
        <v>1</v>
      </c>
      <c r="HN201" s="264">
        <f t="shared" si="1270"/>
        <v>1</v>
      </c>
      <c r="HO201" s="264">
        <f t="shared" si="1271"/>
        <v>1</v>
      </c>
      <c r="HP201" s="264">
        <f t="shared" si="1272"/>
        <v>1</v>
      </c>
      <c r="HQ201" s="264">
        <f t="shared" si="2246"/>
        <v>1</v>
      </c>
      <c r="HR201" s="264">
        <f t="shared" si="2247"/>
        <v>1</v>
      </c>
      <c r="HS201" s="264">
        <f t="shared" si="2248"/>
        <v>1</v>
      </c>
      <c r="HT201" s="257">
        <f t="shared" si="1273"/>
        <v>80000</v>
      </c>
      <c r="HU201" s="258">
        <f t="shared" si="1274"/>
        <v>0</v>
      </c>
    </row>
    <row r="202" spans="3:229" ht="30" customHeight="1" outlineLevel="2">
      <c r="C202" s="344" t="s">
        <v>600</v>
      </c>
      <c r="D202" s="403" t="s">
        <v>601</v>
      </c>
      <c r="E202" s="346" t="s">
        <v>155</v>
      </c>
      <c r="F202" s="414">
        <v>2</v>
      </c>
      <c r="G202" s="308">
        <v>0</v>
      </c>
      <c r="H202" s="309">
        <f t="shared" si="2201"/>
        <v>0</v>
      </c>
      <c r="K202" s="344" t="s">
        <v>600</v>
      </c>
      <c r="L202" s="403" t="s">
        <v>601</v>
      </c>
      <c r="M202" s="346" t="s">
        <v>155</v>
      </c>
      <c r="N202" s="414">
        <v>2</v>
      </c>
      <c r="O202" s="308">
        <v>365900</v>
      </c>
      <c r="P202" s="310">
        <f t="shared" si="2202"/>
        <v>731800</v>
      </c>
      <c r="Q202" s="180">
        <f t="shared" si="1195"/>
        <v>1</v>
      </c>
      <c r="R202" s="180">
        <f t="shared" si="1196"/>
        <v>1</v>
      </c>
      <c r="S202" s="180">
        <f t="shared" si="1197"/>
        <v>1</v>
      </c>
      <c r="T202" s="180">
        <f t="shared" si="1197"/>
        <v>1</v>
      </c>
      <c r="U202" s="264">
        <f t="shared" si="1198"/>
        <v>1</v>
      </c>
      <c r="V202" s="264">
        <f t="shared" si="1275"/>
        <v>1</v>
      </c>
      <c r="W202" s="264">
        <f t="shared" si="1199"/>
        <v>1</v>
      </c>
      <c r="X202" s="257">
        <f t="shared" si="1200"/>
        <v>731800</v>
      </c>
      <c r="Y202" s="258">
        <f t="shared" si="1201"/>
        <v>0</v>
      </c>
      <c r="AB202" s="344" t="s">
        <v>600</v>
      </c>
      <c r="AC202" s="403" t="s">
        <v>601</v>
      </c>
      <c r="AD202" s="346" t="s">
        <v>155</v>
      </c>
      <c r="AE202" s="414">
        <v>2</v>
      </c>
      <c r="AF202" s="308">
        <v>400000</v>
      </c>
      <c r="AG202" s="309">
        <f t="shared" si="2203"/>
        <v>800000</v>
      </c>
      <c r="AH202" s="264">
        <f t="shared" si="1202"/>
        <v>1</v>
      </c>
      <c r="AI202" s="264">
        <f t="shared" si="1203"/>
        <v>1</v>
      </c>
      <c r="AJ202" s="264">
        <f t="shared" si="1204"/>
        <v>1</v>
      </c>
      <c r="AK202" s="264">
        <f t="shared" si="1205"/>
        <v>1</v>
      </c>
      <c r="AL202" s="264">
        <f t="shared" si="2204"/>
        <v>1</v>
      </c>
      <c r="AM202" s="264">
        <f t="shared" si="2205"/>
        <v>1</v>
      </c>
      <c r="AN202" s="264">
        <f t="shared" si="1303"/>
        <v>1</v>
      </c>
      <c r="AO202" s="257">
        <f t="shared" si="1206"/>
        <v>800000</v>
      </c>
      <c r="AP202" s="258">
        <f t="shared" si="1207"/>
        <v>0</v>
      </c>
      <c r="AS202" s="344" t="s">
        <v>600</v>
      </c>
      <c r="AT202" s="403" t="s">
        <v>601</v>
      </c>
      <c r="AU202" s="346" t="s">
        <v>155</v>
      </c>
      <c r="AV202" s="414">
        <v>2</v>
      </c>
      <c r="AW202" s="308">
        <v>230000</v>
      </c>
      <c r="AX202" s="309">
        <f t="shared" si="2206"/>
        <v>460000</v>
      </c>
      <c r="AY202" s="264">
        <f t="shared" si="1208"/>
        <v>1</v>
      </c>
      <c r="AZ202" s="264">
        <f t="shared" si="1209"/>
        <v>1</v>
      </c>
      <c r="BA202" s="264">
        <f t="shared" si="1210"/>
        <v>1</v>
      </c>
      <c r="BB202" s="264">
        <f t="shared" si="1211"/>
        <v>1</v>
      </c>
      <c r="BC202" s="264">
        <f t="shared" si="2207"/>
        <v>1</v>
      </c>
      <c r="BD202" s="264">
        <f t="shared" si="2208"/>
        <v>1</v>
      </c>
      <c r="BE202" s="264">
        <f t="shared" si="1212"/>
        <v>1</v>
      </c>
      <c r="BF202" s="257">
        <f t="shared" si="1213"/>
        <v>460000</v>
      </c>
      <c r="BG202" s="258">
        <f t="shared" si="1214"/>
        <v>0</v>
      </c>
      <c r="BJ202" s="344" t="s">
        <v>600</v>
      </c>
      <c r="BK202" s="403" t="s">
        <v>601</v>
      </c>
      <c r="BL202" s="346" t="s">
        <v>155</v>
      </c>
      <c r="BM202" s="414">
        <v>2</v>
      </c>
      <c r="BN202" s="308">
        <v>365211</v>
      </c>
      <c r="BO202" s="309">
        <f t="shared" si="2209"/>
        <v>730422</v>
      </c>
      <c r="BP202" s="264">
        <f t="shared" si="1215"/>
        <v>1</v>
      </c>
      <c r="BQ202" s="264">
        <f t="shared" si="1216"/>
        <v>1</v>
      </c>
      <c r="BR202" s="264">
        <f t="shared" si="1217"/>
        <v>1</v>
      </c>
      <c r="BS202" s="264">
        <f t="shared" si="1218"/>
        <v>1</v>
      </c>
      <c r="BT202" s="264">
        <f t="shared" si="2210"/>
        <v>1</v>
      </c>
      <c r="BU202" s="264">
        <f t="shared" si="2211"/>
        <v>1</v>
      </c>
      <c r="BV202" s="264">
        <f t="shared" si="2212"/>
        <v>1</v>
      </c>
      <c r="BW202" s="257">
        <f t="shared" si="1219"/>
        <v>730422</v>
      </c>
      <c r="BX202" s="258">
        <f t="shared" si="1220"/>
        <v>0</v>
      </c>
      <c r="CA202" s="344" t="s">
        <v>600</v>
      </c>
      <c r="CB202" s="403" t="s">
        <v>601</v>
      </c>
      <c r="CC202" s="346" t="s">
        <v>155</v>
      </c>
      <c r="CD202" s="414">
        <v>2</v>
      </c>
      <c r="CE202" s="308">
        <v>762350</v>
      </c>
      <c r="CF202" s="309">
        <f t="shared" si="2213"/>
        <v>1524700</v>
      </c>
      <c r="CG202" s="264">
        <f t="shared" si="1221"/>
        <v>1</v>
      </c>
      <c r="CH202" s="264">
        <f t="shared" si="1222"/>
        <v>1</v>
      </c>
      <c r="CI202" s="264">
        <f t="shared" si="1223"/>
        <v>1</v>
      </c>
      <c r="CJ202" s="264">
        <f t="shared" si="1224"/>
        <v>1</v>
      </c>
      <c r="CK202" s="264">
        <f t="shared" si="2214"/>
        <v>1</v>
      </c>
      <c r="CL202" s="264">
        <f t="shared" si="2215"/>
        <v>1</v>
      </c>
      <c r="CM202" s="264">
        <f t="shared" si="2216"/>
        <v>1</v>
      </c>
      <c r="CN202" s="257">
        <f t="shared" si="1225"/>
        <v>1524700</v>
      </c>
      <c r="CO202" s="258">
        <f t="shared" si="1226"/>
        <v>0</v>
      </c>
      <c r="CR202" s="344" t="s">
        <v>600</v>
      </c>
      <c r="CS202" s="403" t="s">
        <v>601</v>
      </c>
      <c r="CT202" s="346" t="s">
        <v>155</v>
      </c>
      <c r="CU202" s="414">
        <v>2</v>
      </c>
      <c r="CV202" s="308">
        <v>789500</v>
      </c>
      <c r="CW202" s="309">
        <f t="shared" si="2217"/>
        <v>1579000</v>
      </c>
      <c r="CX202" s="264">
        <f t="shared" si="1227"/>
        <v>1</v>
      </c>
      <c r="CY202" s="264">
        <f t="shared" si="1228"/>
        <v>1</v>
      </c>
      <c r="CZ202" s="264">
        <f t="shared" si="1229"/>
        <v>1</v>
      </c>
      <c r="DA202" s="264">
        <f t="shared" si="1230"/>
        <v>1</v>
      </c>
      <c r="DB202" s="264">
        <f t="shared" si="2218"/>
        <v>1</v>
      </c>
      <c r="DC202" s="264">
        <f t="shared" si="2219"/>
        <v>1</v>
      </c>
      <c r="DD202" s="264">
        <f t="shared" si="2220"/>
        <v>1</v>
      </c>
      <c r="DE202" s="257">
        <f t="shared" si="1231"/>
        <v>1579000</v>
      </c>
      <c r="DF202" s="258">
        <f t="shared" si="1232"/>
        <v>0</v>
      </c>
      <c r="DI202" s="344" t="s">
        <v>600</v>
      </c>
      <c r="DJ202" s="403" t="s">
        <v>601</v>
      </c>
      <c r="DK202" s="346" t="s">
        <v>155</v>
      </c>
      <c r="DL202" s="414">
        <v>2</v>
      </c>
      <c r="DM202" s="313">
        <v>630000</v>
      </c>
      <c r="DN202" s="309">
        <f t="shared" si="2221"/>
        <v>1260000</v>
      </c>
      <c r="DO202" s="264">
        <f t="shared" si="1233"/>
        <v>1</v>
      </c>
      <c r="DP202" s="264">
        <f t="shared" si="1234"/>
        <v>1</v>
      </c>
      <c r="DQ202" s="264">
        <f t="shared" si="1235"/>
        <v>1</v>
      </c>
      <c r="DR202" s="264">
        <f t="shared" si="1236"/>
        <v>1</v>
      </c>
      <c r="DS202" s="264">
        <f t="shared" si="2222"/>
        <v>1</v>
      </c>
      <c r="DT202" s="264">
        <f t="shared" si="2223"/>
        <v>1</v>
      </c>
      <c r="DU202" s="264">
        <f t="shared" si="2224"/>
        <v>1</v>
      </c>
      <c r="DV202" s="257">
        <f t="shared" si="1237"/>
        <v>1260000</v>
      </c>
      <c r="DW202" s="258">
        <f t="shared" si="1238"/>
        <v>0</v>
      </c>
      <c r="DZ202" s="344" t="s">
        <v>600</v>
      </c>
      <c r="EA202" s="403" t="s">
        <v>601</v>
      </c>
      <c r="EB202" s="346" t="s">
        <v>155</v>
      </c>
      <c r="EC202" s="414">
        <v>2</v>
      </c>
      <c r="ED202" s="308">
        <v>300000</v>
      </c>
      <c r="EE202" s="309">
        <f t="shared" si="2225"/>
        <v>600000</v>
      </c>
      <c r="EF202" s="264">
        <f t="shared" si="1239"/>
        <v>1</v>
      </c>
      <c r="EG202" s="264">
        <f t="shared" si="1240"/>
        <v>1</v>
      </c>
      <c r="EH202" s="264">
        <f t="shared" si="1241"/>
        <v>1</v>
      </c>
      <c r="EI202" s="264">
        <f t="shared" si="1242"/>
        <v>1</v>
      </c>
      <c r="EJ202" s="264">
        <f t="shared" si="2226"/>
        <v>1</v>
      </c>
      <c r="EK202" s="264">
        <f t="shared" si="2227"/>
        <v>1</v>
      </c>
      <c r="EL202" s="264">
        <f t="shared" si="2228"/>
        <v>1</v>
      </c>
      <c r="EM202" s="257">
        <f t="shared" si="1243"/>
        <v>600000</v>
      </c>
      <c r="EN202" s="258">
        <f t="shared" si="1244"/>
        <v>0</v>
      </c>
      <c r="EQ202" s="344" t="s">
        <v>600</v>
      </c>
      <c r="ER202" s="403" t="s">
        <v>601</v>
      </c>
      <c r="ES202" s="346" t="s">
        <v>155</v>
      </c>
      <c r="ET202" s="414">
        <v>2</v>
      </c>
      <c r="EU202" s="308">
        <v>585000</v>
      </c>
      <c r="EV202" s="309">
        <f t="shared" si="2229"/>
        <v>1170000</v>
      </c>
      <c r="EW202" s="264">
        <f t="shared" si="1245"/>
        <v>1</v>
      </c>
      <c r="EX202" s="264">
        <f t="shared" si="1246"/>
        <v>1</v>
      </c>
      <c r="EY202" s="264">
        <f t="shared" si="1247"/>
        <v>1</v>
      </c>
      <c r="EZ202" s="264">
        <f t="shared" si="1248"/>
        <v>1</v>
      </c>
      <c r="FA202" s="264">
        <f t="shared" si="2230"/>
        <v>1</v>
      </c>
      <c r="FB202" s="264">
        <f t="shared" si="2231"/>
        <v>1</v>
      </c>
      <c r="FC202" s="264">
        <f t="shared" si="2232"/>
        <v>1</v>
      </c>
      <c r="FD202" s="257">
        <f t="shared" si="1249"/>
        <v>1170000</v>
      </c>
      <c r="FE202" s="258">
        <f t="shared" si="1250"/>
        <v>0</v>
      </c>
      <c r="FH202" s="344" t="s">
        <v>600</v>
      </c>
      <c r="FI202" s="403" t="s">
        <v>601</v>
      </c>
      <c r="FJ202" s="346" t="s">
        <v>155</v>
      </c>
      <c r="FK202" s="414">
        <v>2</v>
      </c>
      <c r="FL202" s="308">
        <v>580000</v>
      </c>
      <c r="FM202" s="309">
        <f t="shared" si="2233"/>
        <v>1160000</v>
      </c>
      <c r="FN202" s="264">
        <f t="shared" si="1251"/>
        <v>1</v>
      </c>
      <c r="FO202" s="264">
        <f t="shared" si="1252"/>
        <v>1</v>
      </c>
      <c r="FP202" s="264">
        <f t="shared" si="1253"/>
        <v>1</v>
      </c>
      <c r="FQ202" s="264">
        <f t="shared" si="1254"/>
        <v>1</v>
      </c>
      <c r="FR202" s="264">
        <f t="shared" si="2234"/>
        <v>1</v>
      </c>
      <c r="FS202" s="264">
        <f t="shared" si="2235"/>
        <v>1</v>
      </c>
      <c r="FT202" s="264">
        <f t="shared" si="2236"/>
        <v>1</v>
      </c>
      <c r="FU202" s="257">
        <f t="shared" si="1255"/>
        <v>1160000</v>
      </c>
      <c r="FV202" s="258">
        <f t="shared" si="1256"/>
        <v>0</v>
      </c>
      <c r="FY202" s="344" t="s">
        <v>600</v>
      </c>
      <c r="FZ202" s="403" t="s">
        <v>601</v>
      </c>
      <c r="GA202" s="346" t="s">
        <v>155</v>
      </c>
      <c r="GB202" s="414">
        <v>2</v>
      </c>
      <c r="GC202" s="308">
        <v>125000</v>
      </c>
      <c r="GD202" s="309">
        <f t="shared" si="2237"/>
        <v>250000</v>
      </c>
      <c r="GE202" s="264">
        <f t="shared" si="1257"/>
        <v>1</v>
      </c>
      <c r="GF202" s="264">
        <f t="shared" si="1258"/>
        <v>1</v>
      </c>
      <c r="GG202" s="264">
        <f t="shared" si="1259"/>
        <v>1</v>
      </c>
      <c r="GH202" s="264">
        <f t="shared" si="1260"/>
        <v>1</v>
      </c>
      <c r="GI202" s="264">
        <f t="shared" si="2238"/>
        <v>1</v>
      </c>
      <c r="GJ202" s="264">
        <f t="shared" si="2239"/>
        <v>1</v>
      </c>
      <c r="GK202" s="264">
        <f t="shared" si="2240"/>
        <v>1</v>
      </c>
      <c r="GL202" s="257">
        <f t="shared" si="1261"/>
        <v>250000</v>
      </c>
      <c r="GM202" s="258">
        <f t="shared" si="1262"/>
        <v>0</v>
      </c>
      <c r="GP202" s="344" t="s">
        <v>600</v>
      </c>
      <c r="GQ202" s="403" t="s">
        <v>601</v>
      </c>
      <c r="GR202" s="346" t="s">
        <v>155</v>
      </c>
      <c r="GS202" s="414">
        <v>2</v>
      </c>
      <c r="GT202" s="308">
        <v>565000</v>
      </c>
      <c r="GU202" s="309">
        <f t="shared" si="2241"/>
        <v>1130000</v>
      </c>
      <c r="GV202" s="264">
        <f t="shared" si="1263"/>
        <v>1</v>
      </c>
      <c r="GW202" s="264">
        <f t="shared" si="1264"/>
        <v>1</v>
      </c>
      <c r="GX202" s="264">
        <f t="shared" si="1265"/>
        <v>1</v>
      </c>
      <c r="GY202" s="264">
        <f t="shared" si="1266"/>
        <v>1</v>
      </c>
      <c r="GZ202" s="264">
        <f t="shared" si="2242"/>
        <v>1</v>
      </c>
      <c r="HA202" s="264">
        <f t="shared" si="2243"/>
        <v>1</v>
      </c>
      <c r="HB202" s="264">
        <f t="shared" si="2244"/>
        <v>1</v>
      </c>
      <c r="HC202" s="257">
        <f t="shared" si="1267"/>
        <v>1130000</v>
      </c>
      <c r="HD202" s="258">
        <f t="shared" si="1268"/>
        <v>0</v>
      </c>
      <c r="HG202" s="344" t="s">
        <v>600</v>
      </c>
      <c r="HH202" s="403" t="s">
        <v>601</v>
      </c>
      <c r="HI202" s="346" t="s">
        <v>155</v>
      </c>
      <c r="HJ202" s="414">
        <v>2</v>
      </c>
      <c r="HK202" s="308">
        <v>126000</v>
      </c>
      <c r="HL202" s="309">
        <f t="shared" si="2245"/>
        <v>252000</v>
      </c>
      <c r="HM202" s="264">
        <f t="shared" si="1269"/>
        <v>1</v>
      </c>
      <c r="HN202" s="264">
        <f t="shared" si="1270"/>
        <v>1</v>
      </c>
      <c r="HO202" s="264">
        <f t="shared" si="1271"/>
        <v>1</v>
      </c>
      <c r="HP202" s="264">
        <f t="shared" si="1272"/>
        <v>1</v>
      </c>
      <c r="HQ202" s="264">
        <f t="shared" si="2246"/>
        <v>1</v>
      </c>
      <c r="HR202" s="264">
        <f t="shared" si="2247"/>
        <v>1</v>
      </c>
      <c r="HS202" s="264">
        <f t="shared" si="2248"/>
        <v>1</v>
      </c>
      <c r="HT202" s="257">
        <f t="shared" si="1273"/>
        <v>252000</v>
      </c>
      <c r="HU202" s="258">
        <f t="shared" si="1274"/>
        <v>0</v>
      </c>
    </row>
    <row r="203" spans="3:229" ht="28.5" customHeight="1" outlineLevel="2">
      <c r="C203" s="344" t="s">
        <v>602</v>
      </c>
      <c r="D203" s="403" t="s">
        <v>603</v>
      </c>
      <c r="E203" s="346" t="s">
        <v>155</v>
      </c>
      <c r="F203" s="414">
        <v>4</v>
      </c>
      <c r="G203" s="308">
        <v>0</v>
      </c>
      <c r="H203" s="309">
        <f t="shared" si="2201"/>
        <v>0</v>
      </c>
      <c r="K203" s="344" t="s">
        <v>602</v>
      </c>
      <c r="L203" s="403" t="s">
        <v>603</v>
      </c>
      <c r="M203" s="346" t="s">
        <v>155</v>
      </c>
      <c r="N203" s="414">
        <v>4</v>
      </c>
      <c r="O203" s="308">
        <v>219600</v>
      </c>
      <c r="P203" s="310">
        <f t="shared" si="2202"/>
        <v>878400</v>
      </c>
      <c r="Q203" s="180">
        <f t="shared" si="1195"/>
        <v>1</v>
      </c>
      <c r="R203" s="180">
        <f t="shared" si="1196"/>
        <v>1</v>
      </c>
      <c r="S203" s="180">
        <f t="shared" si="1197"/>
        <v>1</v>
      </c>
      <c r="T203" s="180">
        <f t="shared" si="1197"/>
        <v>1</v>
      </c>
      <c r="U203" s="264">
        <f t="shared" si="1198"/>
        <v>1</v>
      </c>
      <c r="V203" s="264">
        <f t="shared" si="1275"/>
        <v>1</v>
      </c>
      <c r="W203" s="264">
        <f t="shared" si="1199"/>
        <v>1</v>
      </c>
      <c r="X203" s="257">
        <f t="shared" si="1200"/>
        <v>878400</v>
      </c>
      <c r="Y203" s="258">
        <f t="shared" si="1201"/>
        <v>0</v>
      </c>
      <c r="AB203" s="344" t="s">
        <v>602</v>
      </c>
      <c r="AC203" s="403" t="s">
        <v>603</v>
      </c>
      <c r="AD203" s="346" t="s">
        <v>155</v>
      </c>
      <c r="AE203" s="414">
        <v>4</v>
      </c>
      <c r="AF203" s="308">
        <v>350000</v>
      </c>
      <c r="AG203" s="309">
        <f t="shared" si="2203"/>
        <v>1400000</v>
      </c>
      <c r="AH203" s="264">
        <f t="shared" si="1202"/>
        <v>1</v>
      </c>
      <c r="AI203" s="264">
        <f t="shared" si="1203"/>
        <v>1</v>
      </c>
      <c r="AJ203" s="264">
        <f t="shared" si="1204"/>
        <v>1</v>
      </c>
      <c r="AK203" s="264">
        <f t="shared" si="1205"/>
        <v>1</v>
      </c>
      <c r="AL203" s="264">
        <f t="shared" si="2204"/>
        <v>1</v>
      </c>
      <c r="AM203" s="264">
        <f t="shared" si="2205"/>
        <v>1</v>
      </c>
      <c r="AN203" s="264">
        <f t="shared" si="1303"/>
        <v>1</v>
      </c>
      <c r="AO203" s="257">
        <f t="shared" si="1206"/>
        <v>1400000</v>
      </c>
      <c r="AP203" s="258">
        <f t="shared" si="1207"/>
        <v>0</v>
      </c>
      <c r="AS203" s="344" t="s">
        <v>602</v>
      </c>
      <c r="AT203" s="403" t="s">
        <v>603</v>
      </c>
      <c r="AU203" s="346" t="s">
        <v>155</v>
      </c>
      <c r="AV203" s="414">
        <v>4</v>
      </c>
      <c r="AW203" s="308">
        <v>90000</v>
      </c>
      <c r="AX203" s="309">
        <f t="shared" si="2206"/>
        <v>360000</v>
      </c>
      <c r="AY203" s="264">
        <f t="shared" si="1208"/>
        <v>1</v>
      </c>
      <c r="AZ203" s="264">
        <f t="shared" si="1209"/>
        <v>1</v>
      </c>
      <c r="BA203" s="264">
        <f t="shared" si="1210"/>
        <v>1</v>
      </c>
      <c r="BB203" s="264">
        <f t="shared" si="1211"/>
        <v>1</v>
      </c>
      <c r="BC203" s="264">
        <f t="shared" si="2207"/>
        <v>1</v>
      </c>
      <c r="BD203" s="264">
        <f t="shared" si="2208"/>
        <v>1</v>
      </c>
      <c r="BE203" s="264">
        <f t="shared" si="1212"/>
        <v>1</v>
      </c>
      <c r="BF203" s="257">
        <f t="shared" si="1213"/>
        <v>360000</v>
      </c>
      <c r="BG203" s="258">
        <f t="shared" si="1214"/>
        <v>0</v>
      </c>
      <c r="BJ203" s="344" t="s">
        <v>602</v>
      </c>
      <c r="BK203" s="403" t="s">
        <v>603</v>
      </c>
      <c r="BL203" s="346" t="s">
        <v>155</v>
      </c>
      <c r="BM203" s="414">
        <v>4</v>
      </c>
      <c r="BN203" s="308">
        <v>219127</v>
      </c>
      <c r="BO203" s="309">
        <f t="shared" si="2209"/>
        <v>876508</v>
      </c>
      <c r="BP203" s="264">
        <f t="shared" si="1215"/>
        <v>1</v>
      </c>
      <c r="BQ203" s="264">
        <f t="shared" si="1216"/>
        <v>1</v>
      </c>
      <c r="BR203" s="264">
        <f t="shared" si="1217"/>
        <v>1</v>
      </c>
      <c r="BS203" s="264">
        <f t="shared" si="1218"/>
        <v>1</v>
      </c>
      <c r="BT203" s="264">
        <f t="shared" si="2210"/>
        <v>1</v>
      </c>
      <c r="BU203" s="264">
        <f t="shared" si="2211"/>
        <v>1</v>
      </c>
      <c r="BV203" s="264">
        <f t="shared" si="2212"/>
        <v>1</v>
      </c>
      <c r="BW203" s="257">
        <f t="shared" si="1219"/>
        <v>876508</v>
      </c>
      <c r="BX203" s="258">
        <f t="shared" si="1220"/>
        <v>0</v>
      </c>
      <c r="CA203" s="344" t="s">
        <v>602</v>
      </c>
      <c r="CB203" s="403" t="s">
        <v>603</v>
      </c>
      <c r="CC203" s="346" t="s">
        <v>155</v>
      </c>
      <c r="CD203" s="414">
        <v>4</v>
      </c>
      <c r="CE203" s="308">
        <v>272550</v>
      </c>
      <c r="CF203" s="309">
        <f t="shared" si="2213"/>
        <v>1090200</v>
      </c>
      <c r="CG203" s="264">
        <f t="shared" si="1221"/>
        <v>1</v>
      </c>
      <c r="CH203" s="264">
        <f t="shared" si="1222"/>
        <v>1</v>
      </c>
      <c r="CI203" s="264">
        <f t="shared" si="1223"/>
        <v>1</v>
      </c>
      <c r="CJ203" s="264">
        <f t="shared" si="1224"/>
        <v>1</v>
      </c>
      <c r="CK203" s="264">
        <f t="shared" si="2214"/>
        <v>1</v>
      </c>
      <c r="CL203" s="264">
        <f t="shared" si="2215"/>
        <v>1</v>
      </c>
      <c r="CM203" s="264">
        <f t="shared" si="2216"/>
        <v>1</v>
      </c>
      <c r="CN203" s="257">
        <f t="shared" si="1225"/>
        <v>1090200</v>
      </c>
      <c r="CO203" s="258">
        <f t="shared" si="1226"/>
        <v>0</v>
      </c>
      <c r="CR203" s="344" t="s">
        <v>602</v>
      </c>
      <c r="CS203" s="403" t="s">
        <v>603</v>
      </c>
      <c r="CT203" s="346" t="s">
        <v>155</v>
      </c>
      <c r="CU203" s="414">
        <v>4</v>
      </c>
      <c r="CV203" s="308">
        <v>187000</v>
      </c>
      <c r="CW203" s="309">
        <f t="shared" si="2217"/>
        <v>748000</v>
      </c>
      <c r="CX203" s="264">
        <f t="shared" si="1227"/>
        <v>1</v>
      </c>
      <c r="CY203" s="264">
        <f t="shared" si="1228"/>
        <v>1</v>
      </c>
      <c r="CZ203" s="264">
        <f t="shared" si="1229"/>
        <v>1</v>
      </c>
      <c r="DA203" s="264">
        <f t="shared" si="1230"/>
        <v>1</v>
      </c>
      <c r="DB203" s="264">
        <f t="shared" si="2218"/>
        <v>1</v>
      </c>
      <c r="DC203" s="264">
        <f t="shared" si="2219"/>
        <v>1</v>
      </c>
      <c r="DD203" s="264">
        <f t="shared" si="2220"/>
        <v>1</v>
      </c>
      <c r="DE203" s="257">
        <f t="shared" si="1231"/>
        <v>748000</v>
      </c>
      <c r="DF203" s="258">
        <f t="shared" si="1232"/>
        <v>0</v>
      </c>
      <c r="DI203" s="344" t="s">
        <v>602</v>
      </c>
      <c r="DJ203" s="403" t="s">
        <v>603</v>
      </c>
      <c r="DK203" s="346" t="s">
        <v>155</v>
      </c>
      <c r="DL203" s="414">
        <v>4</v>
      </c>
      <c r="DM203" s="313">
        <v>182000</v>
      </c>
      <c r="DN203" s="309">
        <f t="shared" si="2221"/>
        <v>728000</v>
      </c>
      <c r="DO203" s="264">
        <f t="shared" si="1233"/>
        <v>1</v>
      </c>
      <c r="DP203" s="264">
        <f t="shared" si="1234"/>
        <v>1</v>
      </c>
      <c r="DQ203" s="264">
        <f t="shared" si="1235"/>
        <v>1</v>
      </c>
      <c r="DR203" s="264">
        <f t="shared" si="1236"/>
        <v>1</v>
      </c>
      <c r="DS203" s="264">
        <f t="shared" si="2222"/>
        <v>1</v>
      </c>
      <c r="DT203" s="264">
        <f t="shared" si="2223"/>
        <v>1</v>
      </c>
      <c r="DU203" s="264">
        <f t="shared" si="2224"/>
        <v>1</v>
      </c>
      <c r="DV203" s="257">
        <f t="shared" si="1237"/>
        <v>728000</v>
      </c>
      <c r="DW203" s="258">
        <f t="shared" si="1238"/>
        <v>0</v>
      </c>
      <c r="DZ203" s="344" t="s">
        <v>602</v>
      </c>
      <c r="EA203" s="403" t="s">
        <v>603</v>
      </c>
      <c r="EB203" s="346" t="s">
        <v>155</v>
      </c>
      <c r="EC203" s="414">
        <v>4</v>
      </c>
      <c r="ED203" s="308">
        <v>230000</v>
      </c>
      <c r="EE203" s="309">
        <f t="shared" si="2225"/>
        <v>920000</v>
      </c>
      <c r="EF203" s="264">
        <f t="shared" si="1239"/>
        <v>1</v>
      </c>
      <c r="EG203" s="264">
        <f t="shared" si="1240"/>
        <v>1</v>
      </c>
      <c r="EH203" s="264">
        <f t="shared" si="1241"/>
        <v>1</v>
      </c>
      <c r="EI203" s="264">
        <f t="shared" si="1242"/>
        <v>1</v>
      </c>
      <c r="EJ203" s="264">
        <f t="shared" si="2226"/>
        <v>1</v>
      </c>
      <c r="EK203" s="264">
        <f t="shared" si="2227"/>
        <v>1</v>
      </c>
      <c r="EL203" s="264">
        <f t="shared" si="2228"/>
        <v>1</v>
      </c>
      <c r="EM203" s="257">
        <f t="shared" si="1243"/>
        <v>920000</v>
      </c>
      <c r="EN203" s="258">
        <f t="shared" si="1244"/>
        <v>0</v>
      </c>
      <c r="EQ203" s="344" t="s">
        <v>602</v>
      </c>
      <c r="ER203" s="403" t="s">
        <v>603</v>
      </c>
      <c r="ES203" s="346" t="s">
        <v>155</v>
      </c>
      <c r="ET203" s="414">
        <v>4</v>
      </c>
      <c r="EU203" s="308">
        <v>215000</v>
      </c>
      <c r="EV203" s="309">
        <f t="shared" si="2229"/>
        <v>860000</v>
      </c>
      <c r="EW203" s="264">
        <f t="shared" si="1245"/>
        <v>1</v>
      </c>
      <c r="EX203" s="264">
        <f t="shared" si="1246"/>
        <v>1</v>
      </c>
      <c r="EY203" s="264">
        <f t="shared" si="1247"/>
        <v>1</v>
      </c>
      <c r="EZ203" s="264">
        <f t="shared" si="1248"/>
        <v>1</v>
      </c>
      <c r="FA203" s="264">
        <f t="shared" si="2230"/>
        <v>1</v>
      </c>
      <c r="FB203" s="264">
        <f t="shared" si="2231"/>
        <v>1</v>
      </c>
      <c r="FC203" s="264">
        <f t="shared" si="2232"/>
        <v>1</v>
      </c>
      <c r="FD203" s="257">
        <f t="shared" si="1249"/>
        <v>860000</v>
      </c>
      <c r="FE203" s="258">
        <f t="shared" si="1250"/>
        <v>0</v>
      </c>
      <c r="FH203" s="344" t="s">
        <v>602</v>
      </c>
      <c r="FI203" s="403" t="s">
        <v>603</v>
      </c>
      <c r="FJ203" s="346" t="s">
        <v>155</v>
      </c>
      <c r="FK203" s="414">
        <v>4</v>
      </c>
      <c r="FL203" s="308">
        <v>210000</v>
      </c>
      <c r="FM203" s="309">
        <f t="shared" si="2233"/>
        <v>840000</v>
      </c>
      <c r="FN203" s="264">
        <f t="shared" si="1251"/>
        <v>1</v>
      </c>
      <c r="FO203" s="264">
        <f t="shared" si="1252"/>
        <v>1</v>
      </c>
      <c r="FP203" s="264">
        <f t="shared" si="1253"/>
        <v>1</v>
      </c>
      <c r="FQ203" s="264">
        <f t="shared" si="1254"/>
        <v>1</v>
      </c>
      <c r="FR203" s="264">
        <f t="shared" si="2234"/>
        <v>1</v>
      </c>
      <c r="FS203" s="264">
        <f t="shared" si="2235"/>
        <v>1</v>
      </c>
      <c r="FT203" s="264">
        <f t="shared" si="2236"/>
        <v>1</v>
      </c>
      <c r="FU203" s="257">
        <f t="shared" si="1255"/>
        <v>840000</v>
      </c>
      <c r="FV203" s="258">
        <f t="shared" si="1256"/>
        <v>0</v>
      </c>
      <c r="FY203" s="344" t="s">
        <v>602</v>
      </c>
      <c r="FZ203" s="403" t="s">
        <v>603</v>
      </c>
      <c r="GA203" s="346" t="s">
        <v>155</v>
      </c>
      <c r="GB203" s="414">
        <v>4</v>
      </c>
      <c r="GC203" s="308">
        <v>294300</v>
      </c>
      <c r="GD203" s="309">
        <f t="shared" si="2237"/>
        <v>1177200</v>
      </c>
      <c r="GE203" s="264">
        <f t="shared" si="1257"/>
        <v>1</v>
      </c>
      <c r="GF203" s="264">
        <f t="shared" si="1258"/>
        <v>1</v>
      </c>
      <c r="GG203" s="264">
        <f t="shared" si="1259"/>
        <v>1</v>
      </c>
      <c r="GH203" s="264">
        <f t="shared" si="1260"/>
        <v>1</v>
      </c>
      <c r="GI203" s="264">
        <f t="shared" si="2238"/>
        <v>1</v>
      </c>
      <c r="GJ203" s="264">
        <f t="shared" si="2239"/>
        <v>1</v>
      </c>
      <c r="GK203" s="264">
        <f t="shared" si="2240"/>
        <v>1</v>
      </c>
      <c r="GL203" s="257">
        <f t="shared" si="1261"/>
        <v>1177200</v>
      </c>
      <c r="GM203" s="258">
        <f t="shared" si="1262"/>
        <v>0</v>
      </c>
      <c r="GP203" s="344" t="s">
        <v>602</v>
      </c>
      <c r="GQ203" s="403" t="s">
        <v>603</v>
      </c>
      <c r="GR203" s="346" t="s">
        <v>155</v>
      </c>
      <c r="GS203" s="414">
        <v>4</v>
      </c>
      <c r="GT203" s="308">
        <v>204000</v>
      </c>
      <c r="GU203" s="309">
        <f t="shared" si="2241"/>
        <v>816000</v>
      </c>
      <c r="GV203" s="264">
        <f t="shared" si="1263"/>
        <v>1</v>
      </c>
      <c r="GW203" s="264">
        <f t="shared" si="1264"/>
        <v>1</v>
      </c>
      <c r="GX203" s="264">
        <f t="shared" si="1265"/>
        <v>1</v>
      </c>
      <c r="GY203" s="264">
        <f t="shared" si="1266"/>
        <v>1</v>
      </c>
      <c r="GZ203" s="264">
        <f t="shared" si="2242"/>
        <v>1</v>
      </c>
      <c r="HA203" s="264">
        <f t="shared" si="2243"/>
        <v>1</v>
      </c>
      <c r="HB203" s="264">
        <f t="shared" si="2244"/>
        <v>1</v>
      </c>
      <c r="HC203" s="257">
        <f t="shared" si="1267"/>
        <v>816000</v>
      </c>
      <c r="HD203" s="258">
        <f t="shared" si="1268"/>
        <v>0</v>
      </c>
      <c r="HG203" s="344" t="s">
        <v>602</v>
      </c>
      <c r="HH203" s="403" t="s">
        <v>603</v>
      </c>
      <c r="HI203" s="346" t="s">
        <v>155</v>
      </c>
      <c r="HJ203" s="414">
        <v>4</v>
      </c>
      <c r="HK203" s="308">
        <v>135000</v>
      </c>
      <c r="HL203" s="309">
        <f t="shared" si="2245"/>
        <v>540000</v>
      </c>
      <c r="HM203" s="264">
        <f t="shared" si="1269"/>
        <v>1</v>
      </c>
      <c r="HN203" s="264">
        <f t="shared" si="1270"/>
        <v>1</v>
      </c>
      <c r="HO203" s="264">
        <f t="shared" si="1271"/>
        <v>1</v>
      </c>
      <c r="HP203" s="264">
        <f t="shared" si="1272"/>
        <v>1</v>
      </c>
      <c r="HQ203" s="264">
        <f t="shared" si="2246"/>
        <v>1</v>
      </c>
      <c r="HR203" s="264">
        <f t="shared" si="2247"/>
        <v>1</v>
      </c>
      <c r="HS203" s="264">
        <f t="shared" si="2248"/>
        <v>1</v>
      </c>
      <c r="HT203" s="257">
        <f t="shared" si="1273"/>
        <v>540000</v>
      </c>
      <c r="HU203" s="258">
        <f t="shared" si="1274"/>
        <v>0</v>
      </c>
    </row>
    <row r="204" spans="3:229" ht="29.25" customHeight="1" outlineLevel="2">
      <c r="C204" s="344" t="s">
        <v>604</v>
      </c>
      <c r="D204" s="415" t="s">
        <v>605</v>
      </c>
      <c r="E204" s="346" t="s">
        <v>155</v>
      </c>
      <c r="F204" s="414">
        <v>2</v>
      </c>
      <c r="G204" s="308">
        <v>0</v>
      </c>
      <c r="H204" s="309">
        <f t="shared" si="2201"/>
        <v>0</v>
      </c>
      <c r="K204" s="344" t="s">
        <v>604</v>
      </c>
      <c r="L204" s="415" t="s">
        <v>605</v>
      </c>
      <c r="M204" s="346" t="s">
        <v>155</v>
      </c>
      <c r="N204" s="414">
        <v>2</v>
      </c>
      <c r="O204" s="308">
        <v>73200</v>
      </c>
      <c r="P204" s="310">
        <f t="shared" si="2202"/>
        <v>146400</v>
      </c>
      <c r="Q204" s="180">
        <f t="shared" si="1195"/>
        <v>1</v>
      </c>
      <c r="R204" s="180">
        <f t="shared" si="1196"/>
        <v>1</v>
      </c>
      <c r="S204" s="180">
        <f t="shared" si="1197"/>
        <v>1</v>
      </c>
      <c r="T204" s="180">
        <f t="shared" ref="T204:T213" si="2249">IF(EXACT(F204,N204),1,0)</f>
        <v>1</v>
      </c>
      <c r="U204" s="264">
        <f t="shared" si="1198"/>
        <v>1</v>
      </c>
      <c r="V204" s="264">
        <f t="shared" si="1275"/>
        <v>1</v>
      </c>
      <c r="W204" s="264">
        <f t="shared" si="1199"/>
        <v>1</v>
      </c>
      <c r="X204" s="257">
        <f t="shared" si="1200"/>
        <v>146400</v>
      </c>
      <c r="Y204" s="258">
        <f t="shared" si="1201"/>
        <v>0</v>
      </c>
      <c r="AB204" s="344" t="s">
        <v>604</v>
      </c>
      <c r="AC204" s="415" t="s">
        <v>605</v>
      </c>
      <c r="AD204" s="346" t="s">
        <v>155</v>
      </c>
      <c r="AE204" s="414">
        <v>2</v>
      </c>
      <c r="AF204" s="308">
        <v>350000</v>
      </c>
      <c r="AG204" s="309">
        <f t="shared" si="2203"/>
        <v>700000</v>
      </c>
      <c r="AH204" s="264">
        <f t="shared" si="1202"/>
        <v>1</v>
      </c>
      <c r="AI204" s="264">
        <f t="shared" si="1203"/>
        <v>1</v>
      </c>
      <c r="AJ204" s="264">
        <f t="shared" si="1204"/>
        <v>1</v>
      </c>
      <c r="AK204" s="264">
        <f t="shared" si="1205"/>
        <v>1</v>
      </c>
      <c r="AL204" s="264">
        <f t="shared" si="2204"/>
        <v>1</v>
      </c>
      <c r="AM204" s="264">
        <f t="shared" si="2205"/>
        <v>1</v>
      </c>
      <c r="AN204" s="264">
        <f t="shared" si="1303"/>
        <v>1</v>
      </c>
      <c r="AO204" s="257">
        <f t="shared" si="1206"/>
        <v>700000</v>
      </c>
      <c r="AP204" s="258">
        <f t="shared" si="1207"/>
        <v>0</v>
      </c>
      <c r="AS204" s="344" t="s">
        <v>604</v>
      </c>
      <c r="AT204" s="415" t="s">
        <v>605</v>
      </c>
      <c r="AU204" s="346" t="s">
        <v>155</v>
      </c>
      <c r="AV204" s="414">
        <v>2</v>
      </c>
      <c r="AW204" s="308">
        <v>76000</v>
      </c>
      <c r="AX204" s="309">
        <f t="shared" si="2206"/>
        <v>152000</v>
      </c>
      <c r="AY204" s="264">
        <f t="shared" si="1208"/>
        <v>1</v>
      </c>
      <c r="AZ204" s="264">
        <f t="shared" si="1209"/>
        <v>1</v>
      </c>
      <c r="BA204" s="264">
        <f t="shared" si="1210"/>
        <v>1</v>
      </c>
      <c r="BB204" s="264">
        <f t="shared" si="1211"/>
        <v>1</v>
      </c>
      <c r="BC204" s="264">
        <f t="shared" si="2207"/>
        <v>1</v>
      </c>
      <c r="BD204" s="264">
        <f t="shared" si="2208"/>
        <v>1</v>
      </c>
      <c r="BE204" s="264">
        <f t="shared" si="1212"/>
        <v>1</v>
      </c>
      <c r="BF204" s="257">
        <f t="shared" si="1213"/>
        <v>152000</v>
      </c>
      <c r="BG204" s="258">
        <f t="shared" si="1214"/>
        <v>0</v>
      </c>
      <c r="BJ204" s="344" t="s">
        <v>604</v>
      </c>
      <c r="BK204" s="415" t="s">
        <v>605</v>
      </c>
      <c r="BL204" s="346" t="s">
        <v>155</v>
      </c>
      <c r="BM204" s="414">
        <v>2</v>
      </c>
      <c r="BN204" s="308">
        <v>73042</v>
      </c>
      <c r="BO204" s="309">
        <f t="shared" si="2209"/>
        <v>146084</v>
      </c>
      <c r="BP204" s="264">
        <f t="shared" si="1215"/>
        <v>1</v>
      </c>
      <c r="BQ204" s="264">
        <f t="shared" si="1216"/>
        <v>1</v>
      </c>
      <c r="BR204" s="264">
        <f t="shared" si="1217"/>
        <v>1</v>
      </c>
      <c r="BS204" s="264">
        <f t="shared" si="1218"/>
        <v>1</v>
      </c>
      <c r="BT204" s="264">
        <f t="shared" si="2210"/>
        <v>1</v>
      </c>
      <c r="BU204" s="264">
        <f t="shared" si="2211"/>
        <v>1</v>
      </c>
      <c r="BV204" s="264">
        <f t="shared" si="2212"/>
        <v>1</v>
      </c>
      <c r="BW204" s="257">
        <f t="shared" si="1219"/>
        <v>146084</v>
      </c>
      <c r="BX204" s="258">
        <f t="shared" si="1220"/>
        <v>0</v>
      </c>
      <c r="CA204" s="344" t="s">
        <v>604</v>
      </c>
      <c r="CB204" s="416" t="s">
        <v>605</v>
      </c>
      <c r="CC204" s="346" t="s">
        <v>155</v>
      </c>
      <c r="CD204" s="414">
        <v>2</v>
      </c>
      <c r="CE204" s="308">
        <v>255960</v>
      </c>
      <c r="CF204" s="309">
        <f t="shared" si="2213"/>
        <v>511920</v>
      </c>
      <c r="CG204" s="264">
        <f t="shared" si="1221"/>
        <v>1</v>
      </c>
      <c r="CH204" s="264">
        <f t="shared" si="1222"/>
        <v>1</v>
      </c>
      <c r="CI204" s="264">
        <f t="shared" si="1223"/>
        <v>1</v>
      </c>
      <c r="CJ204" s="264">
        <f t="shared" si="1224"/>
        <v>1</v>
      </c>
      <c r="CK204" s="264">
        <f t="shared" si="2214"/>
        <v>1</v>
      </c>
      <c r="CL204" s="264">
        <f t="shared" si="2215"/>
        <v>1</v>
      </c>
      <c r="CM204" s="264">
        <f t="shared" si="2216"/>
        <v>1</v>
      </c>
      <c r="CN204" s="257">
        <f t="shared" si="1225"/>
        <v>511920</v>
      </c>
      <c r="CO204" s="258">
        <f t="shared" si="1226"/>
        <v>0</v>
      </c>
      <c r="CR204" s="344" t="s">
        <v>604</v>
      </c>
      <c r="CS204" s="417" t="s">
        <v>605</v>
      </c>
      <c r="CT204" s="346" t="s">
        <v>155</v>
      </c>
      <c r="CU204" s="414">
        <v>2</v>
      </c>
      <c r="CV204" s="308">
        <v>102000</v>
      </c>
      <c r="CW204" s="309">
        <f t="shared" si="2217"/>
        <v>204000</v>
      </c>
      <c r="CX204" s="264">
        <f t="shared" si="1227"/>
        <v>1</v>
      </c>
      <c r="CY204" s="264">
        <f t="shared" si="1228"/>
        <v>1</v>
      </c>
      <c r="CZ204" s="264">
        <f t="shared" si="1229"/>
        <v>1</v>
      </c>
      <c r="DA204" s="264">
        <f t="shared" si="1230"/>
        <v>1</v>
      </c>
      <c r="DB204" s="264">
        <f t="shared" si="2218"/>
        <v>1</v>
      </c>
      <c r="DC204" s="264">
        <f t="shared" si="2219"/>
        <v>1</v>
      </c>
      <c r="DD204" s="264">
        <f t="shared" si="2220"/>
        <v>1</v>
      </c>
      <c r="DE204" s="257">
        <f t="shared" si="1231"/>
        <v>204000</v>
      </c>
      <c r="DF204" s="258">
        <f t="shared" si="1232"/>
        <v>0</v>
      </c>
      <c r="DI204" s="344" t="s">
        <v>604</v>
      </c>
      <c r="DJ204" s="415" t="s">
        <v>605</v>
      </c>
      <c r="DK204" s="346" t="s">
        <v>155</v>
      </c>
      <c r="DL204" s="414">
        <v>2</v>
      </c>
      <c r="DM204" s="313">
        <v>115000</v>
      </c>
      <c r="DN204" s="309">
        <f t="shared" si="2221"/>
        <v>230000</v>
      </c>
      <c r="DO204" s="264">
        <f t="shared" si="1233"/>
        <v>1</v>
      </c>
      <c r="DP204" s="264">
        <f t="shared" si="1234"/>
        <v>1</v>
      </c>
      <c r="DQ204" s="264">
        <f t="shared" si="1235"/>
        <v>1</v>
      </c>
      <c r="DR204" s="264">
        <f t="shared" si="1236"/>
        <v>1</v>
      </c>
      <c r="DS204" s="264">
        <f t="shared" si="2222"/>
        <v>1</v>
      </c>
      <c r="DT204" s="264">
        <f t="shared" si="2223"/>
        <v>1</v>
      </c>
      <c r="DU204" s="264">
        <f t="shared" si="2224"/>
        <v>1</v>
      </c>
      <c r="DV204" s="257">
        <f t="shared" si="1237"/>
        <v>230000</v>
      </c>
      <c r="DW204" s="258">
        <f t="shared" si="1238"/>
        <v>0</v>
      </c>
      <c r="DZ204" s="344" t="s">
        <v>604</v>
      </c>
      <c r="EA204" s="415" t="s">
        <v>605</v>
      </c>
      <c r="EB204" s="346" t="s">
        <v>155</v>
      </c>
      <c r="EC204" s="414">
        <v>2</v>
      </c>
      <c r="ED204" s="308">
        <v>30000</v>
      </c>
      <c r="EE204" s="309">
        <f t="shared" si="2225"/>
        <v>60000</v>
      </c>
      <c r="EF204" s="264">
        <f t="shared" si="1239"/>
        <v>1</v>
      </c>
      <c r="EG204" s="264">
        <f t="shared" si="1240"/>
        <v>1</v>
      </c>
      <c r="EH204" s="264">
        <f t="shared" si="1241"/>
        <v>1</v>
      </c>
      <c r="EI204" s="264">
        <f t="shared" si="1242"/>
        <v>1</v>
      </c>
      <c r="EJ204" s="264">
        <f t="shared" si="2226"/>
        <v>1</v>
      </c>
      <c r="EK204" s="264">
        <f t="shared" si="2227"/>
        <v>1</v>
      </c>
      <c r="EL204" s="264">
        <f t="shared" si="2228"/>
        <v>1</v>
      </c>
      <c r="EM204" s="257">
        <f t="shared" si="1243"/>
        <v>60000</v>
      </c>
      <c r="EN204" s="258">
        <f t="shared" si="1244"/>
        <v>0</v>
      </c>
      <c r="EQ204" s="344" t="s">
        <v>604</v>
      </c>
      <c r="ER204" s="415" t="s">
        <v>605</v>
      </c>
      <c r="ES204" s="346" t="s">
        <v>155</v>
      </c>
      <c r="ET204" s="414">
        <v>2</v>
      </c>
      <c r="EU204" s="308">
        <v>103000</v>
      </c>
      <c r="EV204" s="309">
        <f t="shared" si="2229"/>
        <v>206000</v>
      </c>
      <c r="EW204" s="264">
        <f t="shared" si="1245"/>
        <v>1</v>
      </c>
      <c r="EX204" s="264">
        <f t="shared" si="1246"/>
        <v>1</v>
      </c>
      <c r="EY204" s="264">
        <f t="shared" si="1247"/>
        <v>1</v>
      </c>
      <c r="EZ204" s="264">
        <f t="shared" si="1248"/>
        <v>1</v>
      </c>
      <c r="FA204" s="264">
        <f t="shared" si="2230"/>
        <v>1</v>
      </c>
      <c r="FB204" s="264">
        <f t="shared" si="2231"/>
        <v>1</v>
      </c>
      <c r="FC204" s="264">
        <f t="shared" si="2232"/>
        <v>1</v>
      </c>
      <c r="FD204" s="257">
        <f t="shared" si="1249"/>
        <v>206000</v>
      </c>
      <c r="FE204" s="258">
        <f t="shared" si="1250"/>
        <v>0</v>
      </c>
      <c r="FH204" s="344" t="s">
        <v>604</v>
      </c>
      <c r="FI204" s="415" t="s">
        <v>605</v>
      </c>
      <c r="FJ204" s="346" t="s">
        <v>155</v>
      </c>
      <c r="FK204" s="414">
        <v>2</v>
      </c>
      <c r="FL204" s="308">
        <v>105000</v>
      </c>
      <c r="FM204" s="309">
        <f t="shared" si="2233"/>
        <v>210000</v>
      </c>
      <c r="FN204" s="264">
        <f t="shared" si="1251"/>
        <v>1</v>
      </c>
      <c r="FO204" s="264">
        <f t="shared" si="1252"/>
        <v>1</v>
      </c>
      <c r="FP204" s="264">
        <f t="shared" si="1253"/>
        <v>1</v>
      </c>
      <c r="FQ204" s="264">
        <f t="shared" si="1254"/>
        <v>1</v>
      </c>
      <c r="FR204" s="264">
        <f t="shared" si="2234"/>
        <v>1</v>
      </c>
      <c r="FS204" s="264">
        <f t="shared" si="2235"/>
        <v>1</v>
      </c>
      <c r="FT204" s="264">
        <f t="shared" si="2236"/>
        <v>1</v>
      </c>
      <c r="FU204" s="257">
        <f t="shared" si="1255"/>
        <v>210000</v>
      </c>
      <c r="FV204" s="258">
        <f t="shared" si="1256"/>
        <v>0</v>
      </c>
      <c r="FY204" s="344" t="s">
        <v>604</v>
      </c>
      <c r="FZ204" s="415" t="s">
        <v>605</v>
      </c>
      <c r="GA204" s="346" t="s">
        <v>155</v>
      </c>
      <c r="GB204" s="414">
        <v>2</v>
      </c>
      <c r="GC204" s="308">
        <v>85680</v>
      </c>
      <c r="GD204" s="309">
        <f t="shared" si="2237"/>
        <v>171360</v>
      </c>
      <c r="GE204" s="264">
        <f t="shared" si="1257"/>
        <v>1</v>
      </c>
      <c r="GF204" s="264">
        <f t="shared" si="1258"/>
        <v>1</v>
      </c>
      <c r="GG204" s="264">
        <f t="shared" si="1259"/>
        <v>1</v>
      </c>
      <c r="GH204" s="264">
        <f t="shared" si="1260"/>
        <v>1</v>
      </c>
      <c r="GI204" s="264">
        <f t="shared" si="2238"/>
        <v>1</v>
      </c>
      <c r="GJ204" s="264">
        <f t="shared" si="2239"/>
        <v>1</v>
      </c>
      <c r="GK204" s="264">
        <f t="shared" si="2240"/>
        <v>1</v>
      </c>
      <c r="GL204" s="257">
        <f t="shared" si="1261"/>
        <v>171360</v>
      </c>
      <c r="GM204" s="258">
        <f t="shared" si="1262"/>
        <v>0</v>
      </c>
      <c r="GP204" s="344" t="s">
        <v>604</v>
      </c>
      <c r="GQ204" s="415" t="s">
        <v>605</v>
      </c>
      <c r="GR204" s="346" t="s">
        <v>155</v>
      </c>
      <c r="GS204" s="414">
        <v>2</v>
      </c>
      <c r="GT204" s="308">
        <v>102000</v>
      </c>
      <c r="GU204" s="309">
        <f t="shared" si="2241"/>
        <v>204000</v>
      </c>
      <c r="GV204" s="264">
        <f t="shared" si="1263"/>
        <v>1</v>
      </c>
      <c r="GW204" s="264">
        <f t="shared" si="1264"/>
        <v>1</v>
      </c>
      <c r="GX204" s="264">
        <f t="shared" si="1265"/>
        <v>1</v>
      </c>
      <c r="GY204" s="264">
        <f t="shared" si="1266"/>
        <v>1</v>
      </c>
      <c r="GZ204" s="264">
        <f t="shared" si="2242"/>
        <v>1</v>
      </c>
      <c r="HA204" s="264">
        <f t="shared" si="2243"/>
        <v>1</v>
      </c>
      <c r="HB204" s="264">
        <f t="shared" si="2244"/>
        <v>1</v>
      </c>
      <c r="HC204" s="257">
        <f t="shared" si="1267"/>
        <v>204000</v>
      </c>
      <c r="HD204" s="258">
        <f t="shared" si="1268"/>
        <v>0</v>
      </c>
      <c r="HG204" s="344" t="s">
        <v>604</v>
      </c>
      <c r="HH204" s="415" t="s">
        <v>605</v>
      </c>
      <c r="HI204" s="346" t="s">
        <v>155</v>
      </c>
      <c r="HJ204" s="414">
        <v>2</v>
      </c>
      <c r="HK204" s="308">
        <v>180000</v>
      </c>
      <c r="HL204" s="309">
        <f t="shared" si="2245"/>
        <v>360000</v>
      </c>
      <c r="HM204" s="264">
        <f t="shared" si="1269"/>
        <v>1</v>
      </c>
      <c r="HN204" s="264">
        <f t="shared" si="1270"/>
        <v>1</v>
      </c>
      <c r="HO204" s="264">
        <f t="shared" si="1271"/>
        <v>1</v>
      </c>
      <c r="HP204" s="264">
        <f t="shared" si="1272"/>
        <v>1</v>
      </c>
      <c r="HQ204" s="264">
        <f t="shared" si="2246"/>
        <v>1</v>
      </c>
      <c r="HR204" s="264">
        <f t="shared" si="2247"/>
        <v>1</v>
      </c>
      <c r="HS204" s="264">
        <f t="shared" si="2248"/>
        <v>1</v>
      </c>
      <c r="HT204" s="257">
        <f t="shared" si="1273"/>
        <v>360000</v>
      </c>
      <c r="HU204" s="258">
        <f t="shared" si="1274"/>
        <v>0</v>
      </c>
    </row>
    <row r="205" spans="3:229" ht="32.25" customHeight="1" outlineLevel="2">
      <c r="C205" s="344" t="s">
        <v>606</v>
      </c>
      <c r="D205" s="415" t="s">
        <v>607</v>
      </c>
      <c r="E205" s="346" t="s">
        <v>155</v>
      </c>
      <c r="F205" s="414">
        <v>1</v>
      </c>
      <c r="G205" s="308">
        <v>0</v>
      </c>
      <c r="H205" s="309">
        <f t="shared" si="2201"/>
        <v>0</v>
      </c>
      <c r="K205" s="344" t="s">
        <v>606</v>
      </c>
      <c r="L205" s="415" t="s">
        <v>607</v>
      </c>
      <c r="M205" s="346" t="s">
        <v>155</v>
      </c>
      <c r="N205" s="414">
        <v>1</v>
      </c>
      <c r="O205" s="308">
        <v>100400</v>
      </c>
      <c r="P205" s="310">
        <f t="shared" si="2202"/>
        <v>100400</v>
      </c>
      <c r="Q205" s="180">
        <f t="shared" ref="Q205:Q213" si="2250">IF(EXACT(C205,K205),1,0)</f>
        <v>1</v>
      </c>
      <c r="R205" s="180">
        <f t="shared" ref="R205:R213" si="2251">IF(EXACT(D205,L205),1,0)</f>
        <v>1</v>
      </c>
      <c r="S205" s="180">
        <f t="shared" ref="S205:S213" si="2252">IF(EXACT(E205,M205),1,0)</f>
        <v>1</v>
      </c>
      <c r="T205" s="180">
        <f t="shared" si="2249"/>
        <v>1</v>
      </c>
      <c r="U205" s="264">
        <f t="shared" ref="U205:U217" si="2253">IF(O205&lt;=0,0,1)</f>
        <v>1</v>
      </c>
      <c r="V205" s="264">
        <f t="shared" si="1275"/>
        <v>1</v>
      </c>
      <c r="W205" s="264">
        <f t="shared" ref="W205:W217" si="2254">PRODUCT(Q205:V205)</f>
        <v>1</v>
      </c>
      <c r="X205" s="257">
        <f t="shared" ref="X205:X218" si="2255">ROUND(P205,0)</f>
        <v>100400</v>
      </c>
      <c r="Y205" s="258">
        <f t="shared" ref="Y205:Y218" si="2256">P205-X205</f>
        <v>0</v>
      </c>
      <c r="AB205" s="344" t="s">
        <v>606</v>
      </c>
      <c r="AC205" s="415" t="s">
        <v>607</v>
      </c>
      <c r="AD205" s="346" t="s">
        <v>155</v>
      </c>
      <c r="AE205" s="414">
        <v>1</v>
      </c>
      <c r="AF205" s="308">
        <v>350000</v>
      </c>
      <c r="AG205" s="309">
        <f t="shared" si="2203"/>
        <v>350000</v>
      </c>
      <c r="AH205" s="264">
        <f t="shared" ref="AH205:AH213" si="2257">IF(EXACT(C205,AB205),1,0)</f>
        <v>1</v>
      </c>
      <c r="AI205" s="264">
        <f t="shared" ref="AI205:AI213" si="2258">IF(EXACT(D205,AC205),1,0)</f>
        <v>1</v>
      </c>
      <c r="AJ205" s="264">
        <f t="shared" ref="AJ205:AJ213" si="2259">IF(EXACT(E205,AD205),1,0)</f>
        <v>1</v>
      </c>
      <c r="AK205" s="264">
        <f t="shared" ref="AK205:AK212" si="2260">IF(EXACT(F205,AE205),1,0)</f>
        <v>1</v>
      </c>
      <c r="AL205" s="264">
        <f t="shared" si="2204"/>
        <v>1</v>
      </c>
      <c r="AM205" s="264">
        <f t="shared" si="2205"/>
        <v>1</v>
      </c>
      <c r="AN205" s="264">
        <f t="shared" si="1303"/>
        <v>1</v>
      </c>
      <c r="AO205" s="257">
        <f t="shared" ref="AO205:AO218" si="2261">ROUND(AG205,0)</f>
        <v>350000</v>
      </c>
      <c r="AP205" s="258">
        <f t="shared" ref="AP205:AP218" si="2262">AG205-AO205</f>
        <v>0</v>
      </c>
      <c r="AS205" s="344" t="s">
        <v>606</v>
      </c>
      <c r="AT205" s="415" t="s">
        <v>607</v>
      </c>
      <c r="AU205" s="346" t="s">
        <v>155</v>
      </c>
      <c r="AV205" s="414">
        <v>1</v>
      </c>
      <c r="AW205" s="308">
        <v>120000</v>
      </c>
      <c r="AX205" s="309">
        <f t="shared" si="2206"/>
        <v>120000</v>
      </c>
      <c r="AY205" s="264">
        <f t="shared" ref="AY205:AY213" si="2263">IF(EXACT(C205,AS205),1,0)</f>
        <v>1</v>
      </c>
      <c r="AZ205" s="264">
        <f t="shared" ref="AZ205:AZ213" si="2264">IF(EXACT(D205,AT205),1,0)</f>
        <v>1</v>
      </c>
      <c r="BA205" s="264">
        <f t="shared" ref="BA205:BA213" si="2265">IF(EXACT(E205,AU205),1,0)</f>
        <v>1</v>
      </c>
      <c r="BB205" s="264">
        <f t="shared" ref="BB205:BB213" si="2266">IF(EXACT(F205,AV205),1,0)</f>
        <v>1</v>
      </c>
      <c r="BC205" s="264">
        <f t="shared" si="2207"/>
        <v>1</v>
      </c>
      <c r="BD205" s="264">
        <f t="shared" si="2208"/>
        <v>1</v>
      </c>
      <c r="BE205" s="264">
        <f t="shared" ref="BE205:BE213" si="2267">PRODUCT(AY205:BD205)</f>
        <v>1</v>
      </c>
      <c r="BF205" s="257">
        <f t="shared" ref="BF205:BF218" si="2268">ROUND(AX205,0)</f>
        <v>120000</v>
      </c>
      <c r="BG205" s="258">
        <f t="shared" ref="BG205:BG218" si="2269">AX205-BF205</f>
        <v>0</v>
      </c>
      <c r="BJ205" s="344" t="s">
        <v>606</v>
      </c>
      <c r="BK205" s="415" t="s">
        <v>607</v>
      </c>
      <c r="BL205" s="346" t="s">
        <v>155</v>
      </c>
      <c r="BM205" s="414">
        <v>1</v>
      </c>
      <c r="BN205" s="308">
        <v>100139</v>
      </c>
      <c r="BO205" s="309">
        <f t="shared" si="2209"/>
        <v>100139</v>
      </c>
      <c r="BP205" s="264">
        <f t="shared" ref="BP205:BP213" si="2270">IF(EXACT(C205,BJ205),1,0)</f>
        <v>1</v>
      </c>
      <c r="BQ205" s="264">
        <f t="shared" ref="BQ205:BQ213" si="2271">IF(EXACT(D205,BK205),1,0)</f>
        <v>1</v>
      </c>
      <c r="BR205" s="264">
        <f t="shared" ref="BR205:BR213" si="2272">IF(EXACT(E205,BL205),1,0)</f>
        <v>1</v>
      </c>
      <c r="BS205" s="264">
        <f t="shared" ref="BS205:BS213" si="2273">IF(EXACT(F205,BM205),1,0)</f>
        <v>1</v>
      </c>
      <c r="BT205" s="264">
        <f t="shared" si="2210"/>
        <v>1</v>
      </c>
      <c r="BU205" s="264">
        <f t="shared" si="2211"/>
        <v>1</v>
      </c>
      <c r="BV205" s="264">
        <f t="shared" si="2212"/>
        <v>1</v>
      </c>
      <c r="BW205" s="257">
        <f t="shared" ref="BW205:BW218" si="2274">ROUND(BO205,0)</f>
        <v>100139</v>
      </c>
      <c r="BX205" s="258">
        <f t="shared" ref="BX205:BX218" si="2275">BO205-BW205</f>
        <v>0</v>
      </c>
      <c r="CA205" s="344" t="s">
        <v>606</v>
      </c>
      <c r="CB205" s="416" t="s">
        <v>607</v>
      </c>
      <c r="CC205" s="346" t="s">
        <v>155</v>
      </c>
      <c r="CD205" s="414">
        <v>1</v>
      </c>
      <c r="CE205" s="308">
        <v>255960</v>
      </c>
      <c r="CF205" s="309">
        <f t="shared" si="2213"/>
        <v>255960</v>
      </c>
      <c r="CG205" s="264">
        <f t="shared" ref="CG205:CG213" si="2276">IF(EXACT(C205,CA205),1,0)</f>
        <v>1</v>
      </c>
      <c r="CH205" s="264">
        <f t="shared" ref="CH205:CH213" si="2277">IF(EXACT(D205,CB205),1,0)</f>
        <v>1</v>
      </c>
      <c r="CI205" s="264">
        <f t="shared" ref="CI205:CI213" si="2278">IF(EXACT(E205,CC205),1,0)</f>
        <v>1</v>
      </c>
      <c r="CJ205" s="264">
        <f t="shared" ref="CJ205:CJ213" si="2279">IF(EXACT(F205,CD205),1,0)</f>
        <v>1</v>
      </c>
      <c r="CK205" s="264">
        <f t="shared" si="2214"/>
        <v>1</v>
      </c>
      <c r="CL205" s="264">
        <f t="shared" si="2215"/>
        <v>1</v>
      </c>
      <c r="CM205" s="264">
        <f t="shared" si="2216"/>
        <v>1</v>
      </c>
      <c r="CN205" s="257">
        <f t="shared" ref="CN205:CN218" si="2280">ROUND(CF205,0)</f>
        <v>255960</v>
      </c>
      <c r="CO205" s="258">
        <f t="shared" ref="CO205:CO218" si="2281">CF205-CN205</f>
        <v>0</v>
      </c>
      <c r="CR205" s="344" t="s">
        <v>606</v>
      </c>
      <c r="CS205" s="415" t="s">
        <v>607</v>
      </c>
      <c r="CT205" s="346" t="s">
        <v>155</v>
      </c>
      <c r="CU205" s="414">
        <v>1</v>
      </c>
      <c r="CV205" s="308">
        <v>178000</v>
      </c>
      <c r="CW205" s="309">
        <f t="shared" si="2217"/>
        <v>178000</v>
      </c>
      <c r="CX205" s="264">
        <f t="shared" ref="CX205:CX213" si="2282">IF(EXACT(C205,CR205),1,0)</f>
        <v>1</v>
      </c>
      <c r="CY205" s="264">
        <f t="shared" ref="CY205:CY213" si="2283">IF(EXACT(D205,CS205),1,0)</f>
        <v>1</v>
      </c>
      <c r="CZ205" s="264">
        <f t="shared" ref="CZ205:CZ213" si="2284">IF(EXACT(E205,CT205),1,0)</f>
        <v>1</v>
      </c>
      <c r="DA205" s="264">
        <f t="shared" ref="DA205:DA213" si="2285">IF(EXACT(F205,CU205),1,0)</f>
        <v>1</v>
      </c>
      <c r="DB205" s="264">
        <f t="shared" si="2218"/>
        <v>1</v>
      </c>
      <c r="DC205" s="264">
        <f t="shared" si="2219"/>
        <v>1</v>
      </c>
      <c r="DD205" s="264">
        <f t="shared" si="2220"/>
        <v>1</v>
      </c>
      <c r="DE205" s="257">
        <f t="shared" ref="DE205:DE218" si="2286">ROUND(CW205,0)</f>
        <v>178000</v>
      </c>
      <c r="DF205" s="258">
        <f t="shared" ref="DF205:DF218" si="2287">CW205-DE205</f>
        <v>0</v>
      </c>
      <c r="DI205" s="344" t="s">
        <v>606</v>
      </c>
      <c r="DJ205" s="415" t="s">
        <v>607</v>
      </c>
      <c r="DK205" s="346" t="s">
        <v>155</v>
      </c>
      <c r="DL205" s="414">
        <v>1</v>
      </c>
      <c r="DM205" s="313">
        <v>245000</v>
      </c>
      <c r="DN205" s="309">
        <f t="shared" si="2221"/>
        <v>245000</v>
      </c>
      <c r="DO205" s="264">
        <f t="shared" ref="DO205:DO213" si="2288">IF(EXACT(C205,DI205),1,0)</f>
        <v>1</v>
      </c>
      <c r="DP205" s="264">
        <f t="shared" ref="DP205:DP213" si="2289">IF(EXACT(D205,DJ205),1,0)</f>
        <v>1</v>
      </c>
      <c r="DQ205" s="264">
        <f t="shared" ref="DQ205:DQ213" si="2290">IF(EXACT(E205,DK205),1,0)</f>
        <v>1</v>
      </c>
      <c r="DR205" s="264">
        <f t="shared" ref="DR205:DR213" si="2291">IF(EXACT(F205,DL205),1,0)</f>
        <v>1</v>
      </c>
      <c r="DS205" s="264">
        <f t="shared" si="2222"/>
        <v>1</v>
      </c>
      <c r="DT205" s="264">
        <f t="shared" si="2223"/>
        <v>1</v>
      </c>
      <c r="DU205" s="264">
        <f t="shared" si="2224"/>
        <v>1</v>
      </c>
      <c r="DV205" s="257">
        <f t="shared" ref="DV205:DV218" si="2292">ROUND(DN205,0)</f>
        <v>245000</v>
      </c>
      <c r="DW205" s="258">
        <f t="shared" ref="DW205:DW218" si="2293">DN205-DV205</f>
        <v>0</v>
      </c>
      <c r="DZ205" s="344" t="s">
        <v>606</v>
      </c>
      <c r="EA205" s="415" t="s">
        <v>607</v>
      </c>
      <c r="EB205" s="346" t="s">
        <v>155</v>
      </c>
      <c r="EC205" s="414">
        <v>1</v>
      </c>
      <c r="ED205" s="308">
        <v>40000</v>
      </c>
      <c r="EE205" s="309">
        <f t="shared" si="2225"/>
        <v>40000</v>
      </c>
      <c r="EF205" s="264">
        <f t="shared" ref="EF205:EF213" si="2294">IF(EXACT(C205,DZ205),1,0)</f>
        <v>1</v>
      </c>
      <c r="EG205" s="264">
        <f t="shared" ref="EG205:EG213" si="2295">IF(EXACT(D205,EA205),1,0)</f>
        <v>1</v>
      </c>
      <c r="EH205" s="264">
        <f t="shared" ref="EH205:EH213" si="2296">IF(EXACT(E205,EB205),1,0)</f>
        <v>1</v>
      </c>
      <c r="EI205" s="264">
        <f t="shared" ref="EI205:EI213" si="2297">IF(EXACT(F205,EC205),1,0)</f>
        <v>1</v>
      </c>
      <c r="EJ205" s="264">
        <f t="shared" si="2226"/>
        <v>1</v>
      </c>
      <c r="EK205" s="264">
        <f t="shared" si="2227"/>
        <v>1</v>
      </c>
      <c r="EL205" s="264">
        <f t="shared" si="2228"/>
        <v>1</v>
      </c>
      <c r="EM205" s="257">
        <f t="shared" ref="EM205:EM218" si="2298">ROUND(EE205,0)</f>
        <v>40000</v>
      </c>
      <c r="EN205" s="258">
        <f t="shared" ref="EN205:EN218" si="2299">EE205-EM205</f>
        <v>0</v>
      </c>
      <c r="EQ205" s="344" t="s">
        <v>606</v>
      </c>
      <c r="ER205" s="415" t="s">
        <v>607</v>
      </c>
      <c r="ES205" s="346" t="s">
        <v>155</v>
      </c>
      <c r="ET205" s="414">
        <v>1</v>
      </c>
      <c r="EU205" s="308">
        <v>99000</v>
      </c>
      <c r="EV205" s="309">
        <f t="shared" si="2229"/>
        <v>99000</v>
      </c>
      <c r="EW205" s="264">
        <f t="shared" ref="EW205:EW213" si="2300">IF(EXACT(C205,EQ205),1,0)</f>
        <v>1</v>
      </c>
      <c r="EX205" s="264">
        <f t="shared" ref="EX205:EX213" si="2301">IF(EXACT(D205,ER205),1,0)</f>
        <v>1</v>
      </c>
      <c r="EY205" s="264">
        <f t="shared" ref="EY205:EY213" si="2302">IF(EXACT(E205,ES205),1,0)</f>
        <v>1</v>
      </c>
      <c r="EZ205" s="264">
        <f t="shared" ref="EZ205:EZ213" si="2303">IF(EXACT(F205,ET205),1,0)</f>
        <v>1</v>
      </c>
      <c r="FA205" s="264">
        <f t="shared" si="2230"/>
        <v>1</v>
      </c>
      <c r="FB205" s="264">
        <f t="shared" si="2231"/>
        <v>1</v>
      </c>
      <c r="FC205" s="264">
        <f t="shared" si="2232"/>
        <v>1</v>
      </c>
      <c r="FD205" s="257">
        <f t="shared" ref="FD205:FD218" si="2304">ROUND(EV205,0)</f>
        <v>99000</v>
      </c>
      <c r="FE205" s="258">
        <f t="shared" ref="FE205:FE218" si="2305">EV205-FD205</f>
        <v>0</v>
      </c>
      <c r="FH205" s="344" t="s">
        <v>606</v>
      </c>
      <c r="FI205" s="415" t="s">
        <v>607</v>
      </c>
      <c r="FJ205" s="346" t="s">
        <v>155</v>
      </c>
      <c r="FK205" s="414">
        <v>1</v>
      </c>
      <c r="FL205" s="308">
        <v>98000</v>
      </c>
      <c r="FM205" s="309">
        <f t="shared" si="2233"/>
        <v>98000</v>
      </c>
      <c r="FN205" s="264">
        <f t="shared" ref="FN205:FN213" si="2306">IF(EXACT(C205,FH205),1,0)</f>
        <v>1</v>
      </c>
      <c r="FO205" s="264">
        <f t="shared" ref="FO205:FO213" si="2307">IF(EXACT(D205,FI205),1,0)</f>
        <v>1</v>
      </c>
      <c r="FP205" s="264">
        <f t="shared" ref="FP205:FP213" si="2308">IF(EXACT(E205,FJ205),1,0)</f>
        <v>1</v>
      </c>
      <c r="FQ205" s="264">
        <f t="shared" ref="FQ205:FQ213" si="2309">IF(EXACT(F205,FK205),1,0)</f>
        <v>1</v>
      </c>
      <c r="FR205" s="264">
        <f t="shared" si="2234"/>
        <v>1</v>
      </c>
      <c r="FS205" s="264">
        <f t="shared" si="2235"/>
        <v>1</v>
      </c>
      <c r="FT205" s="264">
        <f t="shared" si="2236"/>
        <v>1</v>
      </c>
      <c r="FU205" s="257">
        <f t="shared" ref="FU205:FU218" si="2310">ROUND(FM205,0)</f>
        <v>98000</v>
      </c>
      <c r="FV205" s="258">
        <f t="shared" ref="FV205:FV218" si="2311">FM205-FU205</f>
        <v>0</v>
      </c>
      <c r="FY205" s="344" t="s">
        <v>606</v>
      </c>
      <c r="FZ205" s="415" t="s">
        <v>607</v>
      </c>
      <c r="GA205" s="346" t="s">
        <v>155</v>
      </c>
      <c r="GB205" s="414">
        <v>1</v>
      </c>
      <c r="GC205" s="308">
        <v>98700</v>
      </c>
      <c r="GD205" s="309">
        <f t="shared" si="2237"/>
        <v>98700</v>
      </c>
      <c r="GE205" s="264">
        <f t="shared" ref="GE205:GE213" si="2312">IF(EXACT(C205,FY205),1,0)</f>
        <v>1</v>
      </c>
      <c r="GF205" s="264">
        <f t="shared" ref="GF205:GF213" si="2313">IF(EXACT(D205,FZ205),1,0)</f>
        <v>1</v>
      </c>
      <c r="GG205" s="264">
        <f t="shared" ref="GG205:GG213" si="2314">IF(EXACT(E205,GA205),1,0)</f>
        <v>1</v>
      </c>
      <c r="GH205" s="264">
        <f t="shared" ref="GH205:GH213" si="2315">IF(EXACT(F205,GB205),1,0)</f>
        <v>1</v>
      </c>
      <c r="GI205" s="264">
        <f t="shared" si="2238"/>
        <v>1</v>
      </c>
      <c r="GJ205" s="264">
        <f t="shared" si="2239"/>
        <v>1</v>
      </c>
      <c r="GK205" s="264">
        <f t="shared" si="2240"/>
        <v>1</v>
      </c>
      <c r="GL205" s="257">
        <f t="shared" ref="GL205:GL218" si="2316">ROUND(GD205,0)</f>
        <v>98700</v>
      </c>
      <c r="GM205" s="258">
        <f t="shared" ref="GM205:GM218" si="2317">GD205-GL205</f>
        <v>0</v>
      </c>
      <c r="GP205" s="344" t="s">
        <v>606</v>
      </c>
      <c r="GQ205" s="415" t="s">
        <v>607</v>
      </c>
      <c r="GR205" s="346" t="s">
        <v>155</v>
      </c>
      <c r="GS205" s="414">
        <v>1</v>
      </c>
      <c r="GT205" s="308">
        <v>95000</v>
      </c>
      <c r="GU205" s="309">
        <f t="shared" si="2241"/>
        <v>95000</v>
      </c>
      <c r="GV205" s="264">
        <f t="shared" ref="GV205:GV213" si="2318">IF(EXACT(C205,GP205),1,0)</f>
        <v>1</v>
      </c>
      <c r="GW205" s="264">
        <f t="shared" ref="GW205:GW213" si="2319">IF(EXACT(D205,GQ205),1,0)</f>
        <v>1</v>
      </c>
      <c r="GX205" s="264">
        <f t="shared" ref="GX205:GX213" si="2320">IF(EXACT(E205,GR205),1,0)</f>
        <v>1</v>
      </c>
      <c r="GY205" s="264">
        <f t="shared" ref="GY205:GY213" si="2321">IF(EXACT(F205,GS205),1,0)</f>
        <v>1</v>
      </c>
      <c r="GZ205" s="264">
        <f t="shared" si="2242"/>
        <v>1</v>
      </c>
      <c r="HA205" s="264">
        <f t="shared" si="2243"/>
        <v>1</v>
      </c>
      <c r="HB205" s="264">
        <f t="shared" si="2244"/>
        <v>1</v>
      </c>
      <c r="HC205" s="257">
        <f t="shared" ref="HC205:HC218" si="2322">ROUND(GU205,0)</f>
        <v>95000</v>
      </c>
      <c r="HD205" s="258">
        <f t="shared" ref="HD205:HD218" si="2323">GU205-HC205</f>
        <v>0</v>
      </c>
      <c r="HG205" s="344" t="s">
        <v>606</v>
      </c>
      <c r="HH205" s="415" t="s">
        <v>607</v>
      </c>
      <c r="HI205" s="346" t="s">
        <v>155</v>
      </c>
      <c r="HJ205" s="414">
        <v>1</v>
      </c>
      <c r="HK205" s="308">
        <v>134000</v>
      </c>
      <c r="HL205" s="309">
        <f t="shared" si="2245"/>
        <v>134000</v>
      </c>
      <c r="HM205" s="264">
        <f t="shared" ref="HM205:HM213" si="2324">IF(EXACT(C205,HG205),1,0)</f>
        <v>1</v>
      </c>
      <c r="HN205" s="264">
        <f t="shared" ref="HN205:HN213" si="2325">IF(EXACT(D205,HH205),1,0)</f>
        <v>1</v>
      </c>
      <c r="HO205" s="264">
        <f t="shared" ref="HO205:HO213" si="2326">IF(EXACT(E205,HI205),1,0)</f>
        <v>1</v>
      </c>
      <c r="HP205" s="264">
        <f t="shared" ref="HP205:HP213" si="2327">IF(EXACT(F205,HJ205),1,0)</f>
        <v>1</v>
      </c>
      <c r="HQ205" s="264">
        <f t="shared" si="2246"/>
        <v>1</v>
      </c>
      <c r="HR205" s="264">
        <f t="shared" si="2247"/>
        <v>1</v>
      </c>
      <c r="HS205" s="264">
        <f t="shared" si="2248"/>
        <v>1</v>
      </c>
      <c r="HT205" s="257">
        <f t="shared" ref="HT205:HT218" si="2328">ROUND(HL205,0)</f>
        <v>134000</v>
      </c>
      <c r="HU205" s="258">
        <f t="shared" ref="HU205:HU218" si="2329">HL205-HT205</f>
        <v>0</v>
      </c>
    </row>
    <row r="206" spans="3:229" ht="45" customHeight="1" outlineLevel="2">
      <c r="C206" s="344" t="s">
        <v>608</v>
      </c>
      <c r="D206" s="403" t="s">
        <v>609</v>
      </c>
      <c r="E206" s="346" t="s">
        <v>155</v>
      </c>
      <c r="F206" s="414">
        <v>10</v>
      </c>
      <c r="G206" s="308">
        <v>0</v>
      </c>
      <c r="H206" s="309">
        <f t="shared" si="2201"/>
        <v>0</v>
      </c>
      <c r="K206" s="344" t="s">
        <v>608</v>
      </c>
      <c r="L206" s="403" t="s">
        <v>609</v>
      </c>
      <c r="M206" s="346" t="s">
        <v>155</v>
      </c>
      <c r="N206" s="414">
        <v>10</v>
      </c>
      <c r="O206" s="308">
        <v>253700</v>
      </c>
      <c r="P206" s="310">
        <f t="shared" si="2202"/>
        <v>2537000</v>
      </c>
      <c r="Q206" s="180">
        <f t="shared" si="2250"/>
        <v>1</v>
      </c>
      <c r="R206" s="180">
        <f t="shared" si="2251"/>
        <v>1</v>
      </c>
      <c r="S206" s="180">
        <f t="shared" si="2252"/>
        <v>1</v>
      </c>
      <c r="T206" s="180">
        <f t="shared" si="2249"/>
        <v>1</v>
      </c>
      <c r="U206" s="264">
        <f t="shared" si="2253"/>
        <v>1</v>
      </c>
      <c r="V206" s="264">
        <f t="shared" ref="V206:V217" si="2330">IF(P206&lt;=0,0,1)</f>
        <v>1</v>
      </c>
      <c r="W206" s="264">
        <f t="shared" si="2254"/>
        <v>1</v>
      </c>
      <c r="X206" s="257">
        <f t="shared" si="2255"/>
        <v>2537000</v>
      </c>
      <c r="Y206" s="258">
        <f t="shared" si="2256"/>
        <v>0</v>
      </c>
      <c r="AB206" s="344" t="s">
        <v>608</v>
      </c>
      <c r="AC206" s="403" t="s">
        <v>609</v>
      </c>
      <c r="AD206" s="346" t="s">
        <v>155</v>
      </c>
      <c r="AE206" s="414">
        <v>10</v>
      </c>
      <c r="AF206" s="308">
        <v>300000</v>
      </c>
      <c r="AG206" s="309">
        <f t="shared" si="2203"/>
        <v>3000000</v>
      </c>
      <c r="AH206" s="264">
        <f t="shared" si="2257"/>
        <v>1</v>
      </c>
      <c r="AI206" s="264">
        <f t="shared" si="2258"/>
        <v>1</v>
      </c>
      <c r="AJ206" s="264">
        <f t="shared" si="2259"/>
        <v>1</v>
      </c>
      <c r="AK206" s="264">
        <f t="shared" si="2260"/>
        <v>1</v>
      </c>
      <c r="AL206" s="264">
        <f t="shared" si="2204"/>
        <v>1</v>
      </c>
      <c r="AM206" s="264">
        <f t="shared" si="2205"/>
        <v>1</v>
      </c>
      <c r="AN206" s="264">
        <f t="shared" si="1303"/>
        <v>1</v>
      </c>
      <c r="AO206" s="257">
        <f t="shared" si="2261"/>
        <v>3000000</v>
      </c>
      <c r="AP206" s="258">
        <f t="shared" si="2262"/>
        <v>0</v>
      </c>
      <c r="AS206" s="344" t="s">
        <v>608</v>
      </c>
      <c r="AT206" s="403" t="s">
        <v>609</v>
      </c>
      <c r="AU206" s="346" t="s">
        <v>155</v>
      </c>
      <c r="AV206" s="414">
        <v>10</v>
      </c>
      <c r="AW206" s="308">
        <v>65000</v>
      </c>
      <c r="AX206" s="309">
        <f t="shared" si="2206"/>
        <v>650000</v>
      </c>
      <c r="AY206" s="264">
        <f t="shared" si="2263"/>
        <v>1</v>
      </c>
      <c r="AZ206" s="264">
        <f t="shared" si="2264"/>
        <v>1</v>
      </c>
      <c r="BA206" s="264">
        <f t="shared" si="2265"/>
        <v>1</v>
      </c>
      <c r="BB206" s="264">
        <f t="shared" si="2266"/>
        <v>1</v>
      </c>
      <c r="BC206" s="264">
        <f t="shared" si="2207"/>
        <v>1</v>
      </c>
      <c r="BD206" s="264">
        <f t="shared" si="2208"/>
        <v>1</v>
      </c>
      <c r="BE206" s="264">
        <f t="shared" si="2267"/>
        <v>1</v>
      </c>
      <c r="BF206" s="257">
        <f t="shared" si="2268"/>
        <v>650000</v>
      </c>
      <c r="BG206" s="258">
        <f t="shared" si="2269"/>
        <v>0</v>
      </c>
      <c r="BJ206" s="344" t="s">
        <v>608</v>
      </c>
      <c r="BK206" s="403" t="s">
        <v>609</v>
      </c>
      <c r="BL206" s="346" t="s">
        <v>155</v>
      </c>
      <c r="BM206" s="414">
        <v>10</v>
      </c>
      <c r="BN206" s="308">
        <v>255648</v>
      </c>
      <c r="BO206" s="309">
        <f t="shared" si="2209"/>
        <v>2556480</v>
      </c>
      <c r="BP206" s="264">
        <f t="shared" si="2270"/>
        <v>1</v>
      </c>
      <c r="BQ206" s="264">
        <f t="shared" si="2271"/>
        <v>1</v>
      </c>
      <c r="BR206" s="264">
        <f t="shared" si="2272"/>
        <v>1</v>
      </c>
      <c r="BS206" s="264">
        <f t="shared" si="2273"/>
        <v>1</v>
      </c>
      <c r="BT206" s="264">
        <f t="shared" si="2210"/>
        <v>1</v>
      </c>
      <c r="BU206" s="264">
        <f t="shared" si="2211"/>
        <v>1</v>
      </c>
      <c r="BV206" s="264">
        <f t="shared" si="2212"/>
        <v>1</v>
      </c>
      <c r="BW206" s="257">
        <f t="shared" si="2274"/>
        <v>2556480</v>
      </c>
      <c r="BX206" s="258">
        <f t="shared" si="2275"/>
        <v>0</v>
      </c>
      <c r="CA206" s="344" t="s">
        <v>608</v>
      </c>
      <c r="CB206" s="403" t="s">
        <v>609</v>
      </c>
      <c r="CC206" s="346" t="s">
        <v>155</v>
      </c>
      <c r="CD206" s="414">
        <v>10</v>
      </c>
      <c r="CE206" s="308">
        <v>146940</v>
      </c>
      <c r="CF206" s="309">
        <f t="shared" si="2213"/>
        <v>1469400</v>
      </c>
      <c r="CG206" s="264">
        <f t="shared" si="2276"/>
        <v>1</v>
      </c>
      <c r="CH206" s="264">
        <f t="shared" si="2277"/>
        <v>1</v>
      </c>
      <c r="CI206" s="264">
        <f t="shared" si="2278"/>
        <v>1</v>
      </c>
      <c r="CJ206" s="264">
        <f t="shared" si="2279"/>
        <v>1</v>
      </c>
      <c r="CK206" s="264">
        <f t="shared" si="2214"/>
        <v>1</v>
      </c>
      <c r="CL206" s="264">
        <f t="shared" si="2215"/>
        <v>1</v>
      </c>
      <c r="CM206" s="264">
        <f t="shared" si="2216"/>
        <v>1</v>
      </c>
      <c r="CN206" s="257">
        <f t="shared" si="2280"/>
        <v>1469400</v>
      </c>
      <c r="CO206" s="258">
        <f t="shared" si="2281"/>
        <v>0</v>
      </c>
      <c r="CR206" s="344" t="s">
        <v>608</v>
      </c>
      <c r="CS206" s="403" t="s">
        <v>609</v>
      </c>
      <c r="CT206" s="346" t="s">
        <v>155</v>
      </c>
      <c r="CU206" s="414">
        <v>10</v>
      </c>
      <c r="CV206" s="308">
        <v>98000</v>
      </c>
      <c r="CW206" s="309">
        <f t="shared" si="2217"/>
        <v>980000</v>
      </c>
      <c r="CX206" s="264">
        <f t="shared" si="2282"/>
        <v>1</v>
      </c>
      <c r="CY206" s="264">
        <f t="shared" si="2283"/>
        <v>1</v>
      </c>
      <c r="CZ206" s="264">
        <f t="shared" si="2284"/>
        <v>1</v>
      </c>
      <c r="DA206" s="264">
        <f t="shared" si="2285"/>
        <v>1</v>
      </c>
      <c r="DB206" s="264">
        <f t="shared" si="2218"/>
        <v>1</v>
      </c>
      <c r="DC206" s="264">
        <f t="shared" si="2219"/>
        <v>1</v>
      </c>
      <c r="DD206" s="264">
        <f t="shared" si="2220"/>
        <v>1</v>
      </c>
      <c r="DE206" s="257">
        <f t="shared" si="2286"/>
        <v>980000</v>
      </c>
      <c r="DF206" s="258">
        <f t="shared" si="2287"/>
        <v>0</v>
      </c>
      <c r="DI206" s="344" t="s">
        <v>608</v>
      </c>
      <c r="DJ206" s="403" t="s">
        <v>609</v>
      </c>
      <c r="DK206" s="346" t="s">
        <v>155</v>
      </c>
      <c r="DL206" s="414">
        <v>10</v>
      </c>
      <c r="DM206" s="313">
        <v>208000</v>
      </c>
      <c r="DN206" s="309">
        <f t="shared" si="2221"/>
        <v>2080000</v>
      </c>
      <c r="DO206" s="264">
        <f t="shared" si="2288"/>
        <v>1</v>
      </c>
      <c r="DP206" s="264">
        <f t="shared" si="2289"/>
        <v>1</v>
      </c>
      <c r="DQ206" s="264">
        <f t="shared" si="2290"/>
        <v>1</v>
      </c>
      <c r="DR206" s="264">
        <f t="shared" si="2291"/>
        <v>1</v>
      </c>
      <c r="DS206" s="264">
        <f t="shared" si="2222"/>
        <v>1</v>
      </c>
      <c r="DT206" s="264">
        <f t="shared" si="2223"/>
        <v>1</v>
      </c>
      <c r="DU206" s="264">
        <f t="shared" si="2224"/>
        <v>1</v>
      </c>
      <c r="DV206" s="257">
        <f t="shared" si="2292"/>
        <v>2080000</v>
      </c>
      <c r="DW206" s="258">
        <f t="shared" si="2293"/>
        <v>0</v>
      </c>
      <c r="DZ206" s="344" t="s">
        <v>608</v>
      </c>
      <c r="EA206" s="403" t="s">
        <v>609</v>
      </c>
      <c r="EB206" s="346" t="s">
        <v>155</v>
      </c>
      <c r="EC206" s="414">
        <v>10</v>
      </c>
      <c r="ED206" s="308">
        <v>160000</v>
      </c>
      <c r="EE206" s="309">
        <f t="shared" si="2225"/>
        <v>1600000</v>
      </c>
      <c r="EF206" s="264">
        <f t="shared" si="2294"/>
        <v>1</v>
      </c>
      <c r="EG206" s="264">
        <f t="shared" si="2295"/>
        <v>1</v>
      </c>
      <c r="EH206" s="264">
        <f t="shared" si="2296"/>
        <v>1</v>
      </c>
      <c r="EI206" s="264">
        <f t="shared" si="2297"/>
        <v>1</v>
      </c>
      <c r="EJ206" s="264">
        <f t="shared" si="2226"/>
        <v>1</v>
      </c>
      <c r="EK206" s="264">
        <f t="shared" si="2227"/>
        <v>1</v>
      </c>
      <c r="EL206" s="264">
        <f t="shared" si="2228"/>
        <v>1</v>
      </c>
      <c r="EM206" s="257">
        <f t="shared" si="2298"/>
        <v>1600000</v>
      </c>
      <c r="EN206" s="258">
        <f t="shared" si="2299"/>
        <v>0</v>
      </c>
      <c r="EQ206" s="344" t="s">
        <v>608</v>
      </c>
      <c r="ER206" s="403" t="s">
        <v>609</v>
      </c>
      <c r="ES206" s="346" t="s">
        <v>155</v>
      </c>
      <c r="ET206" s="414">
        <v>10</v>
      </c>
      <c r="EU206" s="308">
        <v>350000</v>
      </c>
      <c r="EV206" s="309">
        <f t="shared" si="2229"/>
        <v>3500000</v>
      </c>
      <c r="EW206" s="264">
        <f t="shared" si="2300"/>
        <v>1</v>
      </c>
      <c r="EX206" s="264">
        <f t="shared" si="2301"/>
        <v>1</v>
      </c>
      <c r="EY206" s="264">
        <f t="shared" si="2302"/>
        <v>1</v>
      </c>
      <c r="EZ206" s="264">
        <f t="shared" si="2303"/>
        <v>1</v>
      </c>
      <c r="FA206" s="264">
        <f t="shared" si="2230"/>
        <v>1</v>
      </c>
      <c r="FB206" s="264">
        <f t="shared" si="2231"/>
        <v>1</v>
      </c>
      <c r="FC206" s="264">
        <f t="shared" si="2232"/>
        <v>1</v>
      </c>
      <c r="FD206" s="257">
        <f t="shared" si="2304"/>
        <v>3500000</v>
      </c>
      <c r="FE206" s="258">
        <f t="shared" si="2305"/>
        <v>0</v>
      </c>
      <c r="FH206" s="344" t="s">
        <v>608</v>
      </c>
      <c r="FI206" s="403" t="s">
        <v>609</v>
      </c>
      <c r="FJ206" s="346" t="s">
        <v>155</v>
      </c>
      <c r="FK206" s="414">
        <v>10</v>
      </c>
      <c r="FL206" s="308">
        <v>360000</v>
      </c>
      <c r="FM206" s="309">
        <f t="shared" si="2233"/>
        <v>3600000</v>
      </c>
      <c r="FN206" s="264">
        <f t="shared" si="2306"/>
        <v>1</v>
      </c>
      <c r="FO206" s="264">
        <f t="shared" si="2307"/>
        <v>1</v>
      </c>
      <c r="FP206" s="264">
        <f t="shared" si="2308"/>
        <v>1</v>
      </c>
      <c r="FQ206" s="264">
        <f t="shared" si="2309"/>
        <v>1</v>
      </c>
      <c r="FR206" s="264">
        <f t="shared" si="2234"/>
        <v>1</v>
      </c>
      <c r="FS206" s="264">
        <f t="shared" si="2235"/>
        <v>1</v>
      </c>
      <c r="FT206" s="264">
        <f t="shared" si="2236"/>
        <v>1</v>
      </c>
      <c r="FU206" s="257">
        <f t="shared" si="2310"/>
        <v>3600000</v>
      </c>
      <c r="FV206" s="258">
        <f t="shared" si="2311"/>
        <v>0</v>
      </c>
      <c r="FY206" s="344" t="s">
        <v>608</v>
      </c>
      <c r="FZ206" s="403" t="s">
        <v>609</v>
      </c>
      <c r="GA206" s="346" t="s">
        <v>155</v>
      </c>
      <c r="GB206" s="414">
        <v>10</v>
      </c>
      <c r="GC206" s="308">
        <v>500000</v>
      </c>
      <c r="GD206" s="309">
        <f t="shared" si="2237"/>
        <v>5000000</v>
      </c>
      <c r="GE206" s="264">
        <f t="shared" si="2312"/>
        <v>1</v>
      </c>
      <c r="GF206" s="264">
        <f t="shared" si="2313"/>
        <v>1</v>
      </c>
      <c r="GG206" s="264">
        <f t="shared" si="2314"/>
        <v>1</v>
      </c>
      <c r="GH206" s="264">
        <f t="shared" si="2315"/>
        <v>1</v>
      </c>
      <c r="GI206" s="264">
        <f t="shared" si="2238"/>
        <v>1</v>
      </c>
      <c r="GJ206" s="264">
        <f t="shared" si="2239"/>
        <v>1</v>
      </c>
      <c r="GK206" s="264">
        <f t="shared" si="2240"/>
        <v>1</v>
      </c>
      <c r="GL206" s="257">
        <f t="shared" si="2316"/>
        <v>5000000</v>
      </c>
      <c r="GM206" s="258">
        <f t="shared" si="2317"/>
        <v>0</v>
      </c>
      <c r="GP206" s="344" t="s">
        <v>608</v>
      </c>
      <c r="GQ206" s="403" t="s">
        <v>609</v>
      </c>
      <c r="GR206" s="346" t="s">
        <v>155</v>
      </c>
      <c r="GS206" s="414">
        <v>10</v>
      </c>
      <c r="GT206" s="308">
        <v>350000</v>
      </c>
      <c r="GU206" s="309">
        <f t="shared" si="2241"/>
        <v>3500000</v>
      </c>
      <c r="GV206" s="264">
        <f t="shared" si="2318"/>
        <v>1</v>
      </c>
      <c r="GW206" s="264">
        <f t="shared" si="2319"/>
        <v>1</v>
      </c>
      <c r="GX206" s="264">
        <f t="shared" si="2320"/>
        <v>1</v>
      </c>
      <c r="GY206" s="264">
        <f t="shared" si="2321"/>
        <v>1</v>
      </c>
      <c r="GZ206" s="264">
        <f t="shared" si="2242"/>
        <v>1</v>
      </c>
      <c r="HA206" s="264">
        <f t="shared" si="2243"/>
        <v>1</v>
      </c>
      <c r="HB206" s="264">
        <f t="shared" si="2244"/>
        <v>1</v>
      </c>
      <c r="HC206" s="257">
        <f t="shared" si="2322"/>
        <v>3500000</v>
      </c>
      <c r="HD206" s="258">
        <f t="shared" si="2323"/>
        <v>0</v>
      </c>
      <c r="HG206" s="344" t="s">
        <v>608</v>
      </c>
      <c r="HH206" s="403" t="s">
        <v>609</v>
      </c>
      <c r="HI206" s="346" t="s">
        <v>155</v>
      </c>
      <c r="HJ206" s="414">
        <v>10</v>
      </c>
      <c r="HK206" s="308">
        <v>245000</v>
      </c>
      <c r="HL206" s="309">
        <f t="shared" si="2245"/>
        <v>2450000</v>
      </c>
      <c r="HM206" s="264">
        <f t="shared" si="2324"/>
        <v>1</v>
      </c>
      <c r="HN206" s="264">
        <f t="shared" si="2325"/>
        <v>1</v>
      </c>
      <c r="HO206" s="264">
        <f t="shared" si="2326"/>
        <v>1</v>
      </c>
      <c r="HP206" s="264">
        <f t="shared" si="2327"/>
        <v>1</v>
      </c>
      <c r="HQ206" s="264">
        <f t="shared" si="2246"/>
        <v>1</v>
      </c>
      <c r="HR206" s="264">
        <f t="shared" si="2247"/>
        <v>1</v>
      </c>
      <c r="HS206" s="264">
        <f t="shared" si="2248"/>
        <v>1</v>
      </c>
      <c r="HT206" s="257">
        <f t="shared" si="2328"/>
        <v>2450000</v>
      </c>
      <c r="HU206" s="258">
        <f t="shared" si="2329"/>
        <v>0</v>
      </c>
    </row>
    <row r="207" spans="3:229" ht="15" customHeight="1" outlineLevel="2">
      <c r="C207" s="344" t="s">
        <v>610</v>
      </c>
      <c r="D207" s="403" t="s">
        <v>591</v>
      </c>
      <c r="E207" s="346" t="s">
        <v>168</v>
      </c>
      <c r="F207" s="414">
        <v>200</v>
      </c>
      <c r="G207" s="308">
        <v>0</v>
      </c>
      <c r="H207" s="309">
        <f t="shared" si="2201"/>
        <v>0</v>
      </c>
      <c r="K207" s="344" t="s">
        <v>610</v>
      </c>
      <c r="L207" s="403" t="s">
        <v>591</v>
      </c>
      <c r="M207" s="346" t="s">
        <v>168</v>
      </c>
      <c r="N207" s="414">
        <v>200</v>
      </c>
      <c r="O207" s="308">
        <v>4700</v>
      </c>
      <c r="P207" s="310">
        <f t="shared" si="2202"/>
        <v>940000</v>
      </c>
      <c r="Q207" s="180">
        <f t="shared" si="2250"/>
        <v>1</v>
      </c>
      <c r="R207" s="180">
        <f t="shared" si="2251"/>
        <v>1</v>
      </c>
      <c r="S207" s="180">
        <f t="shared" si="2252"/>
        <v>1</v>
      </c>
      <c r="T207" s="180">
        <f t="shared" si="2249"/>
        <v>1</v>
      </c>
      <c r="U207" s="264">
        <f t="shared" si="2253"/>
        <v>1</v>
      </c>
      <c r="V207" s="264">
        <f t="shared" si="2330"/>
        <v>1</v>
      </c>
      <c r="W207" s="264">
        <f t="shared" si="2254"/>
        <v>1</v>
      </c>
      <c r="X207" s="257">
        <f t="shared" si="2255"/>
        <v>940000</v>
      </c>
      <c r="Y207" s="258">
        <f t="shared" si="2256"/>
        <v>0</v>
      </c>
      <c r="AB207" s="344" t="s">
        <v>610</v>
      </c>
      <c r="AC207" s="403" t="s">
        <v>591</v>
      </c>
      <c r="AD207" s="346" t="s">
        <v>168</v>
      </c>
      <c r="AE207" s="414">
        <v>200</v>
      </c>
      <c r="AF207" s="308">
        <v>1500</v>
      </c>
      <c r="AG207" s="309">
        <f t="shared" si="2203"/>
        <v>300000</v>
      </c>
      <c r="AH207" s="264">
        <f t="shared" si="2257"/>
        <v>1</v>
      </c>
      <c r="AI207" s="264">
        <f t="shared" si="2258"/>
        <v>1</v>
      </c>
      <c r="AJ207" s="264">
        <f t="shared" si="2259"/>
        <v>1</v>
      </c>
      <c r="AK207" s="264">
        <f t="shared" si="2260"/>
        <v>1</v>
      </c>
      <c r="AL207" s="264">
        <f t="shared" si="2204"/>
        <v>1</v>
      </c>
      <c r="AM207" s="264">
        <f t="shared" si="2205"/>
        <v>1</v>
      </c>
      <c r="AN207" s="264">
        <f t="shared" si="1303"/>
        <v>1</v>
      </c>
      <c r="AO207" s="257">
        <f t="shared" si="2261"/>
        <v>300000</v>
      </c>
      <c r="AP207" s="258">
        <f t="shared" si="2262"/>
        <v>0</v>
      </c>
      <c r="AS207" s="344" t="s">
        <v>610</v>
      </c>
      <c r="AT207" s="403" t="s">
        <v>591</v>
      </c>
      <c r="AU207" s="346" t="s">
        <v>168</v>
      </c>
      <c r="AV207" s="414">
        <v>200</v>
      </c>
      <c r="AW207" s="308">
        <v>9000</v>
      </c>
      <c r="AX207" s="309">
        <f t="shared" si="2206"/>
        <v>1800000</v>
      </c>
      <c r="AY207" s="264">
        <f t="shared" si="2263"/>
        <v>1</v>
      </c>
      <c r="AZ207" s="264">
        <f t="shared" si="2264"/>
        <v>1</v>
      </c>
      <c r="BA207" s="264">
        <f t="shared" si="2265"/>
        <v>1</v>
      </c>
      <c r="BB207" s="264">
        <f t="shared" si="2266"/>
        <v>1</v>
      </c>
      <c r="BC207" s="264">
        <f t="shared" si="2207"/>
        <v>1</v>
      </c>
      <c r="BD207" s="264">
        <f t="shared" si="2208"/>
        <v>1</v>
      </c>
      <c r="BE207" s="264">
        <f t="shared" si="2267"/>
        <v>1</v>
      </c>
      <c r="BF207" s="257">
        <f t="shared" si="2268"/>
        <v>1800000</v>
      </c>
      <c r="BG207" s="258">
        <f t="shared" si="2269"/>
        <v>0</v>
      </c>
      <c r="BJ207" s="344" t="s">
        <v>610</v>
      </c>
      <c r="BK207" s="403" t="s">
        <v>591</v>
      </c>
      <c r="BL207" s="346" t="s">
        <v>168</v>
      </c>
      <c r="BM207" s="414">
        <v>200</v>
      </c>
      <c r="BN207" s="308">
        <v>4665</v>
      </c>
      <c r="BO207" s="309">
        <f t="shared" si="2209"/>
        <v>933000</v>
      </c>
      <c r="BP207" s="264">
        <f t="shared" si="2270"/>
        <v>1</v>
      </c>
      <c r="BQ207" s="264">
        <f t="shared" si="2271"/>
        <v>1</v>
      </c>
      <c r="BR207" s="264">
        <f t="shared" si="2272"/>
        <v>1</v>
      </c>
      <c r="BS207" s="264">
        <f t="shared" si="2273"/>
        <v>1</v>
      </c>
      <c r="BT207" s="264">
        <f t="shared" si="2210"/>
        <v>1</v>
      </c>
      <c r="BU207" s="264">
        <f t="shared" si="2211"/>
        <v>1</v>
      </c>
      <c r="BV207" s="264">
        <f t="shared" si="2212"/>
        <v>1</v>
      </c>
      <c r="BW207" s="257">
        <f t="shared" si="2274"/>
        <v>933000</v>
      </c>
      <c r="BX207" s="258">
        <f t="shared" si="2275"/>
        <v>0</v>
      </c>
      <c r="CA207" s="344" t="s">
        <v>610</v>
      </c>
      <c r="CB207" s="403" t="s">
        <v>591</v>
      </c>
      <c r="CC207" s="346" t="s">
        <v>168</v>
      </c>
      <c r="CD207" s="414">
        <v>200</v>
      </c>
      <c r="CE207" s="308">
        <v>6004</v>
      </c>
      <c r="CF207" s="309">
        <f t="shared" si="2213"/>
        <v>1200800</v>
      </c>
      <c r="CG207" s="264">
        <f t="shared" si="2276"/>
        <v>1</v>
      </c>
      <c r="CH207" s="264">
        <f t="shared" si="2277"/>
        <v>1</v>
      </c>
      <c r="CI207" s="264">
        <f t="shared" si="2278"/>
        <v>1</v>
      </c>
      <c r="CJ207" s="264">
        <f t="shared" si="2279"/>
        <v>1</v>
      </c>
      <c r="CK207" s="264">
        <f t="shared" si="2214"/>
        <v>1</v>
      </c>
      <c r="CL207" s="264">
        <f t="shared" si="2215"/>
        <v>1</v>
      </c>
      <c r="CM207" s="264">
        <f t="shared" si="2216"/>
        <v>1</v>
      </c>
      <c r="CN207" s="257">
        <f t="shared" si="2280"/>
        <v>1200800</v>
      </c>
      <c r="CO207" s="258">
        <f t="shared" si="2281"/>
        <v>0</v>
      </c>
      <c r="CR207" s="344" t="s">
        <v>610</v>
      </c>
      <c r="CS207" s="403" t="s">
        <v>591</v>
      </c>
      <c r="CT207" s="346" t="s">
        <v>168</v>
      </c>
      <c r="CU207" s="414">
        <v>200</v>
      </c>
      <c r="CV207" s="308">
        <v>2100</v>
      </c>
      <c r="CW207" s="309">
        <f t="shared" si="2217"/>
        <v>420000</v>
      </c>
      <c r="CX207" s="264">
        <f t="shared" si="2282"/>
        <v>1</v>
      </c>
      <c r="CY207" s="264">
        <f t="shared" si="2283"/>
        <v>1</v>
      </c>
      <c r="CZ207" s="264">
        <f t="shared" si="2284"/>
        <v>1</v>
      </c>
      <c r="DA207" s="264">
        <f t="shared" si="2285"/>
        <v>1</v>
      </c>
      <c r="DB207" s="264">
        <f t="shared" si="2218"/>
        <v>1</v>
      </c>
      <c r="DC207" s="264">
        <f t="shared" si="2219"/>
        <v>1</v>
      </c>
      <c r="DD207" s="264">
        <f t="shared" si="2220"/>
        <v>1</v>
      </c>
      <c r="DE207" s="257">
        <f t="shared" si="2286"/>
        <v>420000</v>
      </c>
      <c r="DF207" s="258">
        <f t="shared" si="2287"/>
        <v>0</v>
      </c>
      <c r="DI207" s="344" t="s">
        <v>610</v>
      </c>
      <c r="DJ207" s="403" t="s">
        <v>591</v>
      </c>
      <c r="DK207" s="346" t="s">
        <v>168</v>
      </c>
      <c r="DL207" s="414">
        <v>200</v>
      </c>
      <c r="DM207" s="313">
        <v>2850</v>
      </c>
      <c r="DN207" s="309">
        <f t="shared" si="2221"/>
        <v>570000</v>
      </c>
      <c r="DO207" s="264">
        <f t="shared" si="2288"/>
        <v>1</v>
      </c>
      <c r="DP207" s="264">
        <f t="shared" si="2289"/>
        <v>1</v>
      </c>
      <c r="DQ207" s="264">
        <f t="shared" si="2290"/>
        <v>1</v>
      </c>
      <c r="DR207" s="264">
        <f t="shared" si="2291"/>
        <v>1</v>
      </c>
      <c r="DS207" s="264">
        <f t="shared" si="2222"/>
        <v>1</v>
      </c>
      <c r="DT207" s="264">
        <f t="shared" si="2223"/>
        <v>1</v>
      </c>
      <c r="DU207" s="264">
        <f t="shared" si="2224"/>
        <v>1</v>
      </c>
      <c r="DV207" s="257">
        <f t="shared" si="2292"/>
        <v>570000</v>
      </c>
      <c r="DW207" s="258">
        <f t="shared" si="2293"/>
        <v>0</v>
      </c>
      <c r="DZ207" s="344" t="s">
        <v>610</v>
      </c>
      <c r="EA207" s="403" t="s">
        <v>591</v>
      </c>
      <c r="EB207" s="346" t="s">
        <v>168</v>
      </c>
      <c r="EC207" s="414">
        <v>200</v>
      </c>
      <c r="ED207" s="308">
        <v>2800</v>
      </c>
      <c r="EE207" s="309">
        <f t="shared" si="2225"/>
        <v>560000</v>
      </c>
      <c r="EF207" s="264">
        <f t="shared" si="2294"/>
        <v>1</v>
      </c>
      <c r="EG207" s="264">
        <f t="shared" si="2295"/>
        <v>1</v>
      </c>
      <c r="EH207" s="264">
        <f t="shared" si="2296"/>
        <v>1</v>
      </c>
      <c r="EI207" s="264">
        <f t="shared" si="2297"/>
        <v>1</v>
      </c>
      <c r="EJ207" s="264">
        <f t="shared" si="2226"/>
        <v>1</v>
      </c>
      <c r="EK207" s="264">
        <f t="shared" si="2227"/>
        <v>1</v>
      </c>
      <c r="EL207" s="264">
        <f t="shared" si="2228"/>
        <v>1</v>
      </c>
      <c r="EM207" s="257">
        <f t="shared" si="2298"/>
        <v>560000</v>
      </c>
      <c r="EN207" s="258">
        <f t="shared" si="2299"/>
        <v>0</v>
      </c>
      <c r="EQ207" s="344" t="s">
        <v>610</v>
      </c>
      <c r="ER207" s="403" t="s">
        <v>591</v>
      </c>
      <c r="ES207" s="346" t="s">
        <v>168</v>
      </c>
      <c r="ET207" s="414">
        <v>200</v>
      </c>
      <c r="EU207" s="308">
        <v>1000</v>
      </c>
      <c r="EV207" s="309">
        <f t="shared" si="2229"/>
        <v>200000</v>
      </c>
      <c r="EW207" s="264">
        <f t="shared" si="2300"/>
        <v>1</v>
      </c>
      <c r="EX207" s="264">
        <f t="shared" si="2301"/>
        <v>1</v>
      </c>
      <c r="EY207" s="264">
        <f t="shared" si="2302"/>
        <v>1</v>
      </c>
      <c r="EZ207" s="264">
        <f t="shared" si="2303"/>
        <v>1</v>
      </c>
      <c r="FA207" s="264">
        <f t="shared" si="2230"/>
        <v>1</v>
      </c>
      <c r="FB207" s="264">
        <f t="shared" si="2231"/>
        <v>1</v>
      </c>
      <c r="FC207" s="264">
        <f t="shared" si="2232"/>
        <v>1</v>
      </c>
      <c r="FD207" s="257">
        <f t="shared" si="2304"/>
        <v>200000</v>
      </c>
      <c r="FE207" s="258">
        <f t="shared" si="2305"/>
        <v>0</v>
      </c>
      <c r="FH207" s="344" t="s">
        <v>610</v>
      </c>
      <c r="FI207" s="403" t="s">
        <v>591</v>
      </c>
      <c r="FJ207" s="346" t="s">
        <v>168</v>
      </c>
      <c r="FK207" s="414">
        <v>200</v>
      </c>
      <c r="FL207" s="308">
        <v>980</v>
      </c>
      <c r="FM207" s="309">
        <f t="shared" si="2233"/>
        <v>196000</v>
      </c>
      <c r="FN207" s="264">
        <f t="shared" si="2306"/>
        <v>1</v>
      </c>
      <c r="FO207" s="264">
        <f t="shared" si="2307"/>
        <v>1</v>
      </c>
      <c r="FP207" s="264">
        <f t="shared" si="2308"/>
        <v>1</v>
      </c>
      <c r="FQ207" s="264">
        <f t="shared" si="2309"/>
        <v>1</v>
      </c>
      <c r="FR207" s="264">
        <f t="shared" si="2234"/>
        <v>1</v>
      </c>
      <c r="FS207" s="264">
        <f t="shared" si="2235"/>
        <v>1</v>
      </c>
      <c r="FT207" s="264">
        <f t="shared" si="2236"/>
        <v>1</v>
      </c>
      <c r="FU207" s="257">
        <f t="shared" si="2310"/>
        <v>196000</v>
      </c>
      <c r="FV207" s="258">
        <f t="shared" si="2311"/>
        <v>0</v>
      </c>
      <c r="FY207" s="344" t="s">
        <v>610</v>
      </c>
      <c r="FZ207" s="403" t="s">
        <v>591</v>
      </c>
      <c r="GA207" s="346" t="s">
        <v>168</v>
      </c>
      <c r="GB207" s="414">
        <v>200</v>
      </c>
      <c r="GC207" s="308">
        <v>2300</v>
      </c>
      <c r="GD207" s="309">
        <f t="shared" si="2237"/>
        <v>460000</v>
      </c>
      <c r="GE207" s="264">
        <f t="shared" si="2312"/>
        <v>1</v>
      </c>
      <c r="GF207" s="264">
        <f t="shared" si="2313"/>
        <v>1</v>
      </c>
      <c r="GG207" s="264">
        <f t="shared" si="2314"/>
        <v>1</v>
      </c>
      <c r="GH207" s="264">
        <f t="shared" si="2315"/>
        <v>1</v>
      </c>
      <c r="GI207" s="264">
        <f t="shared" si="2238"/>
        <v>1</v>
      </c>
      <c r="GJ207" s="264">
        <f t="shared" si="2239"/>
        <v>1</v>
      </c>
      <c r="GK207" s="264">
        <f t="shared" si="2240"/>
        <v>1</v>
      </c>
      <c r="GL207" s="257">
        <f t="shared" si="2316"/>
        <v>460000</v>
      </c>
      <c r="GM207" s="258">
        <f t="shared" si="2317"/>
        <v>0</v>
      </c>
      <c r="GP207" s="344" t="s">
        <v>610</v>
      </c>
      <c r="GQ207" s="403" t="s">
        <v>591</v>
      </c>
      <c r="GR207" s="346" t="s">
        <v>168</v>
      </c>
      <c r="GS207" s="414">
        <v>200</v>
      </c>
      <c r="GT207" s="308">
        <v>1000</v>
      </c>
      <c r="GU207" s="309">
        <f t="shared" si="2241"/>
        <v>200000</v>
      </c>
      <c r="GV207" s="264">
        <f t="shared" si="2318"/>
        <v>1</v>
      </c>
      <c r="GW207" s="264">
        <f t="shared" si="2319"/>
        <v>1</v>
      </c>
      <c r="GX207" s="264">
        <f t="shared" si="2320"/>
        <v>1</v>
      </c>
      <c r="GY207" s="264">
        <f t="shared" si="2321"/>
        <v>1</v>
      </c>
      <c r="GZ207" s="264">
        <f t="shared" si="2242"/>
        <v>1</v>
      </c>
      <c r="HA207" s="264">
        <f t="shared" si="2243"/>
        <v>1</v>
      </c>
      <c r="HB207" s="264">
        <f t="shared" si="2244"/>
        <v>1</v>
      </c>
      <c r="HC207" s="257">
        <f t="shared" si="2322"/>
        <v>200000</v>
      </c>
      <c r="HD207" s="258">
        <f t="shared" si="2323"/>
        <v>0</v>
      </c>
      <c r="HG207" s="344" t="s">
        <v>610</v>
      </c>
      <c r="HH207" s="403" t="s">
        <v>591</v>
      </c>
      <c r="HI207" s="346" t="s">
        <v>168</v>
      </c>
      <c r="HJ207" s="414">
        <v>200</v>
      </c>
      <c r="HK207" s="308">
        <v>17500</v>
      </c>
      <c r="HL207" s="309">
        <f t="shared" si="2245"/>
        <v>3500000</v>
      </c>
      <c r="HM207" s="264">
        <f t="shared" si="2324"/>
        <v>1</v>
      </c>
      <c r="HN207" s="264">
        <f t="shared" si="2325"/>
        <v>1</v>
      </c>
      <c r="HO207" s="264">
        <f t="shared" si="2326"/>
        <v>1</v>
      </c>
      <c r="HP207" s="264">
        <f t="shared" si="2327"/>
        <v>1</v>
      </c>
      <c r="HQ207" s="264">
        <f t="shared" si="2246"/>
        <v>1</v>
      </c>
      <c r="HR207" s="264">
        <f t="shared" si="2247"/>
        <v>1</v>
      </c>
      <c r="HS207" s="264">
        <f t="shared" si="2248"/>
        <v>1</v>
      </c>
      <c r="HT207" s="257">
        <f t="shared" si="2328"/>
        <v>3500000</v>
      </c>
      <c r="HU207" s="258">
        <f t="shared" si="2329"/>
        <v>0</v>
      </c>
    </row>
    <row r="208" spans="3:229" ht="45" customHeight="1" outlineLevel="2">
      <c r="C208" s="344" t="s">
        <v>611</v>
      </c>
      <c r="D208" s="403" t="s">
        <v>612</v>
      </c>
      <c r="E208" s="346" t="s">
        <v>168</v>
      </c>
      <c r="F208" s="414">
        <v>2</v>
      </c>
      <c r="G208" s="308">
        <v>0</v>
      </c>
      <c r="H208" s="309">
        <f t="shared" si="2201"/>
        <v>0</v>
      </c>
      <c r="K208" s="344" t="s">
        <v>611</v>
      </c>
      <c r="L208" s="403" t="s">
        <v>612</v>
      </c>
      <c r="M208" s="346" t="s">
        <v>168</v>
      </c>
      <c r="N208" s="414">
        <v>2</v>
      </c>
      <c r="O208" s="308">
        <v>2200</v>
      </c>
      <c r="P208" s="310">
        <f t="shared" si="2202"/>
        <v>4400</v>
      </c>
      <c r="Q208" s="180">
        <f t="shared" si="2250"/>
        <v>1</v>
      </c>
      <c r="R208" s="180">
        <f t="shared" si="2251"/>
        <v>1</v>
      </c>
      <c r="S208" s="180">
        <f t="shared" si="2252"/>
        <v>1</v>
      </c>
      <c r="T208" s="180">
        <f t="shared" si="2249"/>
        <v>1</v>
      </c>
      <c r="U208" s="264">
        <f t="shared" si="2253"/>
        <v>1</v>
      </c>
      <c r="V208" s="264">
        <f t="shared" si="2330"/>
        <v>1</v>
      </c>
      <c r="W208" s="264">
        <f t="shared" si="2254"/>
        <v>1</v>
      </c>
      <c r="X208" s="257">
        <f t="shared" si="2255"/>
        <v>4400</v>
      </c>
      <c r="Y208" s="258">
        <f t="shared" si="2256"/>
        <v>0</v>
      </c>
      <c r="AB208" s="344" t="s">
        <v>611</v>
      </c>
      <c r="AC208" s="403" t="s">
        <v>612</v>
      </c>
      <c r="AD208" s="346" t="s">
        <v>168</v>
      </c>
      <c r="AE208" s="414">
        <v>2</v>
      </c>
      <c r="AF208" s="308">
        <v>3000</v>
      </c>
      <c r="AG208" s="309">
        <f t="shared" si="2203"/>
        <v>6000</v>
      </c>
      <c r="AH208" s="264">
        <f t="shared" si="2257"/>
        <v>1</v>
      </c>
      <c r="AI208" s="264">
        <f t="shared" si="2258"/>
        <v>1</v>
      </c>
      <c r="AJ208" s="264">
        <f t="shared" si="2259"/>
        <v>1</v>
      </c>
      <c r="AK208" s="264">
        <f t="shared" si="2260"/>
        <v>1</v>
      </c>
      <c r="AL208" s="264">
        <f t="shared" si="2204"/>
        <v>1</v>
      </c>
      <c r="AM208" s="264">
        <f t="shared" si="2205"/>
        <v>1</v>
      </c>
      <c r="AN208" s="264">
        <f t="shared" ref="AN208:AN213" si="2331">PRODUCT(AH208:AM208)</f>
        <v>1</v>
      </c>
      <c r="AO208" s="257">
        <f t="shared" si="2261"/>
        <v>6000</v>
      </c>
      <c r="AP208" s="258">
        <f t="shared" si="2262"/>
        <v>0</v>
      </c>
      <c r="AS208" s="344" t="s">
        <v>611</v>
      </c>
      <c r="AT208" s="403" t="s">
        <v>612</v>
      </c>
      <c r="AU208" s="346" t="s">
        <v>168</v>
      </c>
      <c r="AV208" s="414">
        <v>2</v>
      </c>
      <c r="AW208" s="308">
        <v>34000</v>
      </c>
      <c r="AX208" s="309">
        <f t="shared" si="2206"/>
        <v>68000</v>
      </c>
      <c r="AY208" s="264">
        <f t="shared" si="2263"/>
        <v>1</v>
      </c>
      <c r="AZ208" s="264">
        <f t="shared" si="2264"/>
        <v>1</v>
      </c>
      <c r="BA208" s="264">
        <f t="shared" si="2265"/>
        <v>1</v>
      </c>
      <c r="BB208" s="264">
        <f t="shared" si="2266"/>
        <v>1</v>
      </c>
      <c r="BC208" s="264">
        <f t="shared" si="2207"/>
        <v>1</v>
      </c>
      <c r="BD208" s="264">
        <f t="shared" si="2208"/>
        <v>1</v>
      </c>
      <c r="BE208" s="264">
        <f t="shared" si="2267"/>
        <v>1</v>
      </c>
      <c r="BF208" s="257">
        <f t="shared" si="2268"/>
        <v>68000</v>
      </c>
      <c r="BG208" s="258">
        <f t="shared" si="2269"/>
        <v>0</v>
      </c>
      <c r="BJ208" s="344" t="s">
        <v>611</v>
      </c>
      <c r="BK208" s="403" t="s">
        <v>612</v>
      </c>
      <c r="BL208" s="346" t="s">
        <v>168</v>
      </c>
      <c r="BM208" s="414">
        <v>2</v>
      </c>
      <c r="BN208" s="308">
        <v>2044</v>
      </c>
      <c r="BO208" s="309">
        <f t="shared" si="2209"/>
        <v>4088</v>
      </c>
      <c r="BP208" s="264">
        <f t="shared" si="2270"/>
        <v>1</v>
      </c>
      <c r="BQ208" s="264">
        <f t="shared" si="2271"/>
        <v>1</v>
      </c>
      <c r="BR208" s="264">
        <f t="shared" si="2272"/>
        <v>1</v>
      </c>
      <c r="BS208" s="264">
        <f t="shared" si="2273"/>
        <v>1</v>
      </c>
      <c r="BT208" s="264">
        <f t="shared" si="2210"/>
        <v>1</v>
      </c>
      <c r="BU208" s="264">
        <f t="shared" si="2211"/>
        <v>1</v>
      </c>
      <c r="BV208" s="264">
        <f t="shared" si="2212"/>
        <v>1</v>
      </c>
      <c r="BW208" s="257">
        <f t="shared" si="2274"/>
        <v>4088</v>
      </c>
      <c r="BX208" s="258">
        <f t="shared" si="2275"/>
        <v>0</v>
      </c>
      <c r="CA208" s="344" t="s">
        <v>611</v>
      </c>
      <c r="CB208" s="403" t="s">
        <v>612</v>
      </c>
      <c r="CC208" s="346" t="s">
        <v>168</v>
      </c>
      <c r="CD208" s="414">
        <v>2</v>
      </c>
      <c r="CE208" s="308">
        <v>6004</v>
      </c>
      <c r="CF208" s="309">
        <f t="shared" si="2213"/>
        <v>12008</v>
      </c>
      <c r="CG208" s="264">
        <f t="shared" si="2276"/>
        <v>1</v>
      </c>
      <c r="CH208" s="264">
        <f t="shared" si="2277"/>
        <v>1</v>
      </c>
      <c r="CI208" s="264">
        <f t="shared" si="2278"/>
        <v>1</v>
      </c>
      <c r="CJ208" s="264">
        <f t="shared" si="2279"/>
        <v>1</v>
      </c>
      <c r="CK208" s="264">
        <f t="shared" si="2214"/>
        <v>1</v>
      </c>
      <c r="CL208" s="264">
        <f t="shared" si="2215"/>
        <v>1</v>
      </c>
      <c r="CM208" s="264">
        <f t="shared" si="2216"/>
        <v>1</v>
      </c>
      <c r="CN208" s="257">
        <f t="shared" si="2280"/>
        <v>12008</v>
      </c>
      <c r="CO208" s="258">
        <f t="shared" si="2281"/>
        <v>0</v>
      </c>
      <c r="CR208" s="344" t="s">
        <v>611</v>
      </c>
      <c r="CS208" s="404" t="s">
        <v>612</v>
      </c>
      <c r="CT208" s="346" t="s">
        <v>168</v>
      </c>
      <c r="CU208" s="414">
        <v>2</v>
      </c>
      <c r="CV208" s="308">
        <v>12000</v>
      </c>
      <c r="CW208" s="309">
        <f t="shared" si="2217"/>
        <v>24000</v>
      </c>
      <c r="CX208" s="264">
        <f t="shared" si="2282"/>
        <v>1</v>
      </c>
      <c r="CY208" s="264">
        <f t="shared" si="2283"/>
        <v>1</v>
      </c>
      <c r="CZ208" s="264">
        <f t="shared" si="2284"/>
        <v>1</v>
      </c>
      <c r="DA208" s="264">
        <f t="shared" si="2285"/>
        <v>1</v>
      </c>
      <c r="DB208" s="264">
        <f t="shared" si="2218"/>
        <v>1</v>
      </c>
      <c r="DC208" s="264">
        <f t="shared" si="2219"/>
        <v>1</v>
      </c>
      <c r="DD208" s="264">
        <f t="shared" si="2220"/>
        <v>1</v>
      </c>
      <c r="DE208" s="257">
        <f t="shared" si="2286"/>
        <v>24000</v>
      </c>
      <c r="DF208" s="258">
        <f t="shared" si="2287"/>
        <v>0</v>
      </c>
      <c r="DI208" s="344" t="s">
        <v>611</v>
      </c>
      <c r="DJ208" s="403" t="s">
        <v>612</v>
      </c>
      <c r="DK208" s="346" t="s">
        <v>168</v>
      </c>
      <c r="DL208" s="414">
        <v>2</v>
      </c>
      <c r="DM208" s="313">
        <v>4000</v>
      </c>
      <c r="DN208" s="309">
        <f t="shared" si="2221"/>
        <v>8000</v>
      </c>
      <c r="DO208" s="264">
        <f t="shared" si="2288"/>
        <v>1</v>
      </c>
      <c r="DP208" s="264">
        <f t="shared" si="2289"/>
        <v>1</v>
      </c>
      <c r="DQ208" s="264">
        <f t="shared" si="2290"/>
        <v>1</v>
      </c>
      <c r="DR208" s="264">
        <f t="shared" si="2291"/>
        <v>1</v>
      </c>
      <c r="DS208" s="264">
        <f t="shared" si="2222"/>
        <v>1</v>
      </c>
      <c r="DT208" s="264">
        <f t="shared" si="2223"/>
        <v>1</v>
      </c>
      <c r="DU208" s="264">
        <f t="shared" si="2224"/>
        <v>1</v>
      </c>
      <c r="DV208" s="257">
        <f t="shared" si="2292"/>
        <v>8000</v>
      </c>
      <c r="DW208" s="258">
        <f t="shared" si="2293"/>
        <v>0</v>
      </c>
      <c r="DZ208" s="344" t="s">
        <v>611</v>
      </c>
      <c r="EA208" s="403" t="s">
        <v>612</v>
      </c>
      <c r="EB208" s="346" t="s">
        <v>168</v>
      </c>
      <c r="EC208" s="414">
        <v>2</v>
      </c>
      <c r="ED208" s="308">
        <v>4000</v>
      </c>
      <c r="EE208" s="309">
        <f t="shared" si="2225"/>
        <v>8000</v>
      </c>
      <c r="EF208" s="264">
        <f t="shared" si="2294"/>
        <v>1</v>
      </c>
      <c r="EG208" s="264">
        <f t="shared" si="2295"/>
        <v>1</v>
      </c>
      <c r="EH208" s="264">
        <f t="shared" si="2296"/>
        <v>1</v>
      </c>
      <c r="EI208" s="264">
        <f t="shared" si="2297"/>
        <v>1</v>
      </c>
      <c r="EJ208" s="264">
        <f t="shared" si="2226"/>
        <v>1</v>
      </c>
      <c r="EK208" s="264">
        <f t="shared" si="2227"/>
        <v>1</v>
      </c>
      <c r="EL208" s="264">
        <f t="shared" si="2228"/>
        <v>1</v>
      </c>
      <c r="EM208" s="257">
        <f t="shared" si="2298"/>
        <v>8000</v>
      </c>
      <c r="EN208" s="258">
        <f t="shared" si="2299"/>
        <v>0</v>
      </c>
      <c r="EQ208" s="344" t="s">
        <v>611</v>
      </c>
      <c r="ER208" s="403" t="s">
        <v>612</v>
      </c>
      <c r="ES208" s="346" t="s">
        <v>168</v>
      </c>
      <c r="ET208" s="414">
        <v>2</v>
      </c>
      <c r="EU208" s="308">
        <v>2100</v>
      </c>
      <c r="EV208" s="309">
        <f t="shared" si="2229"/>
        <v>4200</v>
      </c>
      <c r="EW208" s="264">
        <f t="shared" si="2300"/>
        <v>1</v>
      </c>
      <c r="EX208" s="264">
        <f t="shared" si="2301"/>
        <v>1</v>
      </c>
      <c r="EY208" s="264">
        <f t="shared" si="2302"/>
        <v>1</v>
      </c>
      <c r="EZ208" s="264">
        <f t="shared" si="2303"/>
        <v>1</v>
      </c>
      <c r="FA208" s="264">
        <f t="shared" si="2230"/>
        <v>1</v>
      </c>
      <c r="FB208" s="264">
        <f t="shared" si="2231"/>
        <v>1</v>
      </c>
      <c r="FC208" s="264">
        <f t="shared" si="2232"/>
        <v>1</v>
      </c>
      <c r="FD208" s="257">
        <f t="shared" si="2304"/>
        <v>4200</v>
      </c>
      <c r="FE208" s="258">
        <f t="shared" si="2305"/>
        <v>0</v>
      </c>
      <c r="FH208" s="344" t="s">
        <v>611</v>
      </c>
      <c r="FI208" s="403" t="s">
        <v>612</v>
      </c>
      <c r="FJ208" s="346" t="s">
        <v>168</v>
      </c>
      <c r="FK208" s="414">
        <v>2</v>
      </c>
      <c r="FL208" s="308">
        <v>2250</v>
      </c>
      <c r="FM208" s="309">
        <f t="shared" si="2233"/>
        <v>4500</v>
      </c>
      <c r="FN208" s="264">
        <f t="shared" si="2306"/>
        <v>1</v>
      </c>
      <c r="FO208" s="264">
        <f t="shared" si="2307"/>
        <v>1</v>
      </c>
      <c r="FP208" s="264">
        <f t="shared" si="2308"/>
        <v>1</v>
      </c>
      <c r="FQ208" s="264">
        <f t="shared" si="2309"/>
        <v>1</v>
      </c>
      <c r="FR208" s="264">
        <f t="shared" si="2234"/>
        <v>1</v>
      </c>
      <c r="FS208" s="264">
        <f t="shared" si="2235"/>
        <v>1</v>
      </c>
      <c r="FT208" s="264">
        <f t="shared" si="2236"/>
        <v>1</v>
      </c>
      <c r="FU208" s="257">
        <f t="shared" si="2310"/>
        <v>4500</v>
      </c>
      <c r="FV208" s="258">
        <f t="shared" si="2311"/>
        <v>0</v>
      </c>
      <c r="FY208" s="344" t="s">
        <v>611</v>
      </c>
      <c r="FZ208" s="403" t="s">
        <v>612</v>
      </c>
      <c r="GA208" s="346" t="s">
        <v>168</v>
      </c>
      <c r="GB208" s="414">
        <v>2</v>
      </c>
      <c r="GC208" s="308">
        <v>2890</v>
      </c>
      <c r="GD208" s="309">
        <f t="shared" si="2237"/>
        <v>5780</v>
      </c>
      <c r="GE208" s="264">
        <f t="shared" si="2312"/>
        <v>1</v>
      </c>
      <c r="GF208" s="264">
        <f t="shared" si="2313"/>
        <v>1</v>
      </c>
      <c r="GG208" s="264">
        <f t="shared" si="2314"/>
        <v>1</v>
      </c>
      <c r="GH208" s="264">
        <f t="shared" si="2315"/>
        <v>1</v>
      </c>
      <c r="GI208" s="264">
        <f t="shared" si="2238"/>
        <v>1</v>
      </c>
      <c r="GJ208" s="264">
        <f t="shared" si="2239"/>
        <v>1</v>
      </c>
      <c r="GK208" s="264">
        <f t="shared" si="2240"/>
        <v>1</v>
      </c>
      <c r="GL208" s="257">
        <f t="shared" si="2316"/>
        <v>5780</v>
      </c>
      <c r="GM208" s="258">
        <f t="shared" si="2317"/>
        <v>0</v>
      </c>
      <c r="GP208" s="344" t="s">
        <v>611</v>
      </c>
      <c r="GQ208" s="403" t="s">
        <v>612</v>
      </c>
      <c r="GR208" s="346" t="s">
        <v>168</v>
      </c>
      <c r="GS208" s="414">
        <v>2</v>
      </c>
      <c r="GT208" s="308">
        <v>2250</v>
      </c>
      <c r="GU208" s="309">
        <f t="shared" si="2241"/>
        <v>4500</v>
      </c>
      <c r="GV208" s="264">
        <f t="shared" si="2318"/>
        <v>1</v>
      </c>
      <c r="GW208" s="264">
        <f t="shared" si="2319"/>
        <v>1</v>
      </c>
      <c r="GX208" s="264">
        <f t="shared" si="2320"/>
        <v>1</v>
      </c>
      <c r="GY208" s="264">
        <f t="shared" si="2321"/>
        <v>1</v>
      </c>
      <c r="GZ208" s="264">
        <f t="shared" si="2242"/>
        <v>1</v>
      </c>
      <c r="HA208" s="264">
        <f t="shared" si="2243"/>
        <v>1</v>
      </c>
      <c r="HB208" s="264">
        <f t="shared" si="2244"/>
        <v>1</v>
      </c>
      <c r="HC208" s="257">
        <f t="shared" si="2322"/>
        <v>4500</v>
      </c>
      <c r="HD208" s="258">
        <f t="shared" si="2323"/>
        <v>0</v>
      </c>
      <c r="HG208" s="344" t="s">
        <v>611</v>
      </c>
      <c r="HH208" s="403" t="s">
        <v>612</v>
      </c>
      <c r="HI208" s="346" t="s">
        <v>168</v>
      </c>
      <c r="HJ208" s="414">
        <v>2</v>
      </c>
      <c r="HK208" s="308">
        <v>15600</v>
      </c>
      <c r="HL208" s="309">
        <f t="shared" si="2245"/>
        <v>31200</v>
      </c>
      <c r="HM208" s="264">
        <f t="shared" si="2324"/>
        <v>1</v>
      </c>
      <c r="HN208" s="264">
        <f t="shared" si="2325"/>
        <v>1</v>
      </c>
      <c r="HO208" s="264">
        <f t="shared" si="2326"/>
        <v>1</v>
      </c>
      <c r="HP208" s="264">
        <f t="shared" si="2327"/>
        <v>1</v>
      </c>
      <c r="HQ208" s="264">
        <f t="shared" si="2246"/>
        <v>1</v>
      </c>
      <c r="HR208" s="264">
        <f t="shared" si="2247"/>
        <v>1</v>
      </c>
      <c r="HS208" s="264">
        <f t="shared" si="2248"/>
        <v>1</v>
      </c>
      <c r="HT208" s="257">
        <f t="shared" si="2328"/>
        <v>31200</v>
      </c>
      <c r="HU208" s="258">
        <f t="shared" si="2329"/>
        <v>0</v>
      </c>
    </row>
    <row r="209" spans="3:238" ht="45" customHeight="1" outlineLevel="2">
      <c r="C209" s="344" t="s">
        <v>613</v>
      </c>
      <c r="D209" s="403" t="s">
        <v>614</v>
      </c>
      <c r="E209" s="346" t="s">
        <v>155</v>
      </c>
      <c r="F209" s="414">
        <v>1</v>
      </c>
      <c r="G209" s="308">
        <v>0</v>
      </c>
      <c r="H209" s="309">
        <f>+ROUND(F209*G209,0)</f>
        <v>0</v>
      </c>
      <c r="K209" s="344" t="s">
        <v>613</v>
      </c>
      <c r="L209" s="403" t="s">
        <v>614</v>
      </c>
      <c r="M209" s="346" t="s">
        <v>155</v>
      </c>
      <c r="N209" s="414">
        <v>1</v>
      </c>
      <c r="O209" s="308">
        <v>2950</v>
      </c>
      <c r="P209" s="310">
        <f>+ROUND(N209*O209,0)</f>
        <v>2950</v>
      </c>
      <c r="Q209" s="180">
        <f t="shared" si="2250"/>
        <v>1</v>
      </c>
      <c r="R209" s="180">
        <f t="shared" si="2251"/>
        <v>1</v>
      </c>
      <c r="S209" s="180">
        <f t="shared" si="2252"/>
        <v>1</v>
      </c>
      <c r="T209" s="180">
        <f t="shared" si="2249"/>
        <v>1</v>
      </c>
      <c r="U209" s="264">
        <f t="shared" si="2253"/>
        <v>1</v>
      </c>
      <c r="V209" s="264">
        <f t="shared" si="2330"/>
        <v>1</v>
      </c>
      <c r="W209" s="264">
        <f t="shared" si="2254"/>
        <v>1</v>
      </c>
      <c r="X209" s="257">
        <f t="shared" si="2255"/>
        <v>2950</v>
      </c>
      <c r="Y209" s="258">
        <f t="shared" si="2256"/>
        <v>0</v>
      </c>
      <c r="AB209" s="344" t="s">
        <v>613</v>
      </c>
      <c r="AC209" s="403" t="s">
        <v>614</v>
      </c>
      <c r="AD209" s="346" t="s">
        <v>155</v>
      </c>
      <c r="AE209" s="414">
        <v>1</v>
      </c>
      <c r="AF209" s="308">
        <v>100000</v>
      </c>
      <c r="AG209" s="309">
        <f>+ROUND(AE209*AF209,0)</f>
        <v>100000</v>
      </c>
      <c r="AH209" s="264">
        <f t="shared" si="2257"/>
        <v>1</v>
      </c>
      <c r="AI209" s="264">
        <f t="shared" si="2258"/>
        <v>1</v>
      </c>
      <c r="AJ209" s="264">
        <f t="shared" si="2259"/>
        <v>1</v>
      </c>
      <c r="AK209" s="264">
        <f t="shared" si="2260"/>
        <v>1</v>
      </c>
      <c r="AL209" s="264">
        <f t="shared" si="2204"/>
        <v>1</v>
      </c>
      <c r="AM209" s="264">
        <f t="shared" si="2205"/>
        <v>1</v>
      </c>
      <c r="AN209" s="264">
        <f t="shared" si="2331"/>
        <v>1</v>
      </c>
      <c r="AO209" s="257">
        <f t="shared" si="2261"/>
        <v>100000</v>
      </c>
      <c r="AP209" s="258">
        <f t="shared" si="2262"/>
        <v>0</v>
      </c>
      <c r="AS209" s="344" t="s">
        <v>613</v>
      </c>
      <c r="AT209" s="403" t="s">
        <v>614</v>
      </c>
      <c r="AU209" s="346" t="s">
        <v>155</v>
      </c>
      <c r="AV209" s="414">
        <v>1</v>
      </c>
      <c r="AW209" s="308">
        <v>86000</v>
      </c>
      <c r="AX209" s="309">
        <f>+ROUND(AV209*AW209,0)</f>
        <v>86000</v>
      </c>
      <c r="AY209" s="264">
        <f t="shared" si="2263"/>
        <v>1</v>
      </c>
      <c r="AZ209" s="264">
        <f t="shared" si="2264"/>
        <v>1</v>
      </c>
      <c r="BA209" s="264">
        <f t="shared" si="2265"/>
        <v>1</v>
      </c>
      <c r="BB209" s="264">
        <f t="shared" si="2266"/>
        <v>1</v>
      </c>
      <c r="BC209" s="264">
        <f t="shared" si="2207"/>
        <v>1</v>
      </c>
      <c r="BD209" s="264">
        <f t="shared" si="2208"/>
        <v>1</v>
      </c>
      <c r="BE209" s="264">
        <f t="shared" si="2267"/>
        <v>1</v>
      </c>
      <c r="BF209" s="257">
        <f t="shared" si="2268"/>
        <v>86000</v>
      </c>
      <c r="BG209" s="258">
        <f t="shared" si="2269"/>
        <v>0</v>
      </c>
      <c r="BJ209" s="344" t="s">
        <v>613</v>
      </c>
      <c r="BK209" s="403" t="s">
        <v>614</v>
      </c>
      <c r="BL209" s="346" t="s">
        <v>155</v>
      </c>
      <c r="BM209" s="414">
        <v>1</v>
      </c>
      <c r="BN209" s="308">
        <v>2945</v>
      </c>
      <c r="BO209" s="309">
        <f>+ROUND(BM209*BN209,0)</f>
        <v>2945</v>
      </c>
      <c r="BP209" s="264">
        <f t="shared" si="2270"/>
        <v>1</v>
      </c>
      <c r="BQ209" s="264">
        <f t="shared" si="2271"/>
        <v>1</v>
      </c>
      <c r="BR209" s="264">
        <f t="shared" si="2272"/>
        <v>1</v>
      </c>
      <c r="BS209" s="264">
        <f t="shared" si="2273"/>
        <v>1</v>
      </c>
      <c r="BT209" s="264">
        <f t="shared" si="2210"/>
        <v>1</v>
      </c>
      <c r="BU209" s="264">
        <f t="shared" si="2211"/>
        <v>1</v>
      </c>
      <c r="BV209" s="264">
        <f t="shared" si="2212"/>
        <v>1</v>
      </c>
      <c r="BW209" s="257">
        <f t="shared" si="2274"/>
        <v>2945</v>
      </c>
      <c r="BX209" s="258">
        <f t="shared" si="2275"/>
        <v>0</v>
      </c>
      <c r="CA209" s="344" t="s">
        <v>613</v>
      </c>
      <c r="CB209" s="403" t="s">
        <v>614</v>
      </c>
      <c r="CC209" s="346" t="s">
        <v>155</v>
      </c>
      <c r="CD209" s="414">
        <v>1</v>
      </c>
      <c r="CE209" s="308">
        <v>6004</v>
      </c>
      <c r="CF209" s="309">
        <f>+ROUND(CD209*CE209,0)</f>
        <v>6004</v>
      </c>
      <c r="CG209" s="264">
        <f t="shared" si="2276"/>
        <v>1</v>
      </c>
      <c r="CH209" s="264">
        <f t="shared" si="2277"/>
        <v>1</v>
      </c>
      <c r="CI209" s="264">
        <f t="shared" si="2278"/>
        <v>1</v>
      </c>
      <c r="CJ209" s="264">
        <f t="shared" si="2279"/>
        <v>1</v>
      </c>
      <c r="CK209" s="264">
        <f t="shared" si="2214"/>
        <v>1</v>
      </c>
      <c r="CL209" s="264">
        <f t="shared" si="2215"/>
        <v>1</v>
      </c>
      <c r="CM209" s="264">
        <f t="shared" si="2216"/>
        <v>1</v>
      </c>
      <c r="CN209" s="257">
        <f t="shared" si="2280"/>
        <v>6004</v>
      </c>
      <c r="CO209" s="258">
        <f t="shared" si="2281"/>
        <v>0</v>
      </c>
      <c r="CR209" s="344" t="s">
        <v>613</v>
      </c>
      <c r="CS209" s="403" t="s">
        <v>614</v>
      </c>
      <c r="CT209" s="346" t="s">
        <v>155</v>
      </c>
      <c r="CU209" s="414">
        <v>1</v>
      </c>
      <c r="CV209" s="308">
        <v>31000</v>
      </c>
      <c r="CW209" s="309">
        <f>+ROUND(CU209*CV209,0)</f>
        <v>31000</v>
      </c>
      <c r="CX209" s="264">
        <f t="shared" si="2282"/>
        <v>1</v>
      </c>
      <c r="CY209" s="264">
        <f t="shared" si="2283"/>
        <v>1</v>
      </c>
      <c r="CZ209" s="264">
        <f t="shared" si="2284"/>
        <v>1</v>
      </c>
      <c r="DA209" s="264">
        <f t="shared" si="2285"/>
        <v>1</v>
      </c>
      <c r="DB209" s="264">
        <f t="shared" si="2218"/>
        <v>1</v>
      </c>
      <c r="DC209" s="264">
        <f t="shared" si="2219"/>
        <v>1</v>
      </c>
      <c r="DD209" s="264">
        <f t="shared" si="2220"/>
        <v>1</v>
      </c>
      <c r="DE209" s="257">
        <f t="shared" si="2286"/>
        <v>31000</v>
      </c>
      <c r="DF209" s="258">
        <f t="shared" si="2287"/>
        <v>0</v>
      </c>
      <c r="DI209" s="344" t="s">
        <v>613</v>
      </c>
      <c r="DJ209" s="403" t="s">
        <v>614</v>
      </c>
      <c r="DK209" s="346" t="s">
        <v>155</v>
      </c>
      <c r="DL209" s="414">
        <v>1</v>
      </c>
      <c r="DM209" s="313">
        <v>7200</v>
      </c>
      <c r="DN209" s="309">
        <f>+ROUND(DL209*DM209,0)</f>
        <v>7200</v>
      </c>
      <c r="DO209" s="264">
        <f t="shared" si="2288"/>
        <v>1</v>
      </c>
      <c r="DP209" s="264">
        <f t="shared" si="2289"/>
        <v>1</v>
      </c>
      <c r="DQ209" s="264">
        <f t="shared" si="2290"/>
        <v>1</v>
      </c>
      <c r="DR209" s="264">
        <f t="shared" si="2291"/>
        <v>1</v>
      </c>
      <c r="DS209" s="264">
        <f t="shared" si="2222"/>
        <v>1</v>
      </c>
      <c r="DT209" s="264">
        <f t="shared" si="2223"/>
        <v>1</v>
      </c>
      <c r="DU209" s="264">
        <f t="shared" si="2224"/>
        <v>1</v>
      </c>
      <c r="DV209" s="257">
        <f t="shared" si="2292"/>
        <v>7200</v>
      </c>
      <c r="DW209" s="258">
        <f t="shared" si="2293"/>
        <v>0</v>
      </c>
      <c r="DZ209" s="344" t="s">
        <v>613</v>
      </c>
      <c r="EA209" s="403" t="s">
        <v>614</v>
      </c>
      <c r="EB209" s="346" t="s">
        <v>155</v>
      </c>
      <c r="EC209" s="414">
        <v>1</v>
      </c>
      <c r="ED209" s="308">
        <v>90000</v>
      </c>
      <c r="EE209" s="309">
        <f>+ROUND(EC209*ED209,0)</f>
        <v>90000</v>
      </c>
      <c r="EF209" s="264">
        <f t="shared" si="2294"/>
        <v>1</v>
      </c>
      <c r="EG209" s="264">
        <f t="shared" si="2295"/>
        <v>1</v>
      </c>
      <c r="EH209" s="264">
        <f t="shared" si="2296"/>
        <v>1</v>
      </c>
      <c r="EI209" s="264">
        <f t="shared" si="2297"/>
        <v>1</v>
      </c>
      <c r="EJ209" s="264">
        <f t="shared" si="2226"/>
        <v>1</v>
      </c>
      <c r="EK209" s="264">
        <f t="shared" si="2227"/>
        <v>1</v>
      </c>
      <c r="EL209" s="264">
        <f t="shared" si="2228"/>
        <v>1</v>
      </c>
      <c r="EM209" s="257">
        <f t="shared" si="2298"/>
        <v>90000</v>
      </c>
      <c r="EN209" s="258">
        <f t="shared" si="2299"/>
        <v>0</v>
      </c>
      <c r="EQ209" s="344" t="s">
        <v>613</v>
      </c>
      <c r="ER209" s="403" t="s">
        <v>614</v>
      </c>
      <c r="ES209" s="346" t="s">
        <v>155</v>
      </c>
      <c r="ET209" s="414">
        <v>1</v>
      </c>
      <c r="EU209" s="308">
        <v>63000</v>
      </c>
      <c r="EV209" s="309">
        <f>+ROUND(ET209*EU209,0)</f>
        <v>63000</v>
      </c>
      <c r="EW209" s="264">
        <f t="shared" si="2300"/>
        <v>1</v>
      </c>
      <c r="EX209" s="264">
        <f t="shared" si="2301"/>
        <v>1</v>
      </c>
      <c r="EY209" s="264">
        <f t="shared" si="2302"/>
        <v>1</v>
      </c>
      <c r="EZ209" s="264">
        <f t="shared" si="2303"/>
        <v>1</v>
      </c>
      <c r="FA209" s="264">
        <f t="shared" si="2230"/>
        <v>1</v>
      </c>
      <c r="FB209" s="264">
        <f t="shared" si="2231"/>
        <v>1</v>
      </c>
      <c r="FC209" s="264">
        <f t="shared" si="2232"/>
        <v>1</v>
      </c>
      <c r="FD209" s="257">
        <f t="shared" si="2304"/>
        <v>63000</v>
      </c>
      <c r="FE209" s="258">
        <f t="shared" si="2305"/>
        <v>0</v>
      </c>
      <c r="FH209" s="344" t="s">
        <v>613</v>
      </c>
      <c r="FI209" s="403" t="s">
        <v>614</v>
      </c>
      <c r="FJ209" s="346" t="s">
        <v>155</v>
      </c>
      <c r="FK209" s="414">
        <v>1</v>
      </c>
      <c r="FL209" s="308">
        <v>58000</v>
      </c>
      <c r="FM209" s="309">
        <f>+ROUND(FK209*FL209,0)</f>
        <v>58000</v>
      </c>
      <c r="FN209" s="264">
        <f t="shared" si="2306"/>
        <v>1</v>
      </c>
      <c r="FO209" s="264">
        <f t="shared" si="2307"/>
        <v>1</v>
      </c>
      <c r="FP209" s="264">
        <f t="shared" si="2308"/>
        <v>1</v>
      </c>
      <c r="FQ209" s="264">
        <f t="shared" si="2309"/>
        <v>1</v>
      </c>
      <c r="FR209" s="264">
        <f t="shared" si="2234"/>
        <v>1</v>
      </c>
      <c r="FS209" s="264">
        <f t="shared" si="2235"/>
        <v>1</v>
      </c>
      <c r="FT209" s="264">
        <f t="shared" si="2236"/>
        <v>1</v>
      </c>
      <c r="FU209" s="257">
        <f t="shared" si="2310"/>
        <v>58000</v>
      </c>
      <c r="FV209" s="258">
        <f t="shared" si="2311"/>
        <v>0</v>
      </c>
      <c r="FY209" s="344" t="s">
        <v>613</v>
      </c>
      <c r="FZ209" s="403" t="s">
        <v>614</v>
      </c>
      <c r="GA209" s="346" t="s">
        <v>155</v>
      </c>
      <c r="GB209" s="414">
        <v>1</v>
      </c>
      <c r="GC209" s="308">
        <v>6500</v>
      </c>
      <c r="GD209" s="309">
        <f>+ROUND(GB209*GC209,0)</f>
        <v>6500</v>
      </c>
      <c r="GE209" s="264">
        <f t="shared" si="2312"/>
        <v>1</v>
      </c>
      <c r="GF209" s="264">
        <f t="shared" si="2313"/>
        <v>1</v>
      </c>
      <c r="GG209" s="264">
        <f t="shared" si="2314"/>
        <v>1</v>
      </c>
      <c r="GH209" s="264">
        <f t="shared" si="2315"/>
        <v>1</v>
      </c>
      <c r="GI209" s="264">
        <f t="shared" si="2238"/>
        <v>1</v>
      </c>
      <c r="GJ209" s="264">
        <f t="shared" si="2239"/>
        <v>1</v>
      </c>
      <c r="GK209" s="264">
        <f t="shared" si="2240"/>
        <v>1</v>
      </c>
      <c r="GL209" s="257">
        <f t="shared" si="2316"/>
        <v>6500</v>
      </c>
      <c r="GM209" s="258">
        <f t="shared" si="2317"/>
        <v>0</v>
      </c>
      <c r="GP209" s="344" t="s">
        <v>613</v>
      </c>
      <c r="GQ209" s="403" t="s">
        <v>614</v>
      </c>
      <c r="GR209" s="346" t="s">
        <v>155</v>
      </c>
      <c r="GS209" s="414">
        <v>1</v>
      </c>
      <c r="GT209" s="308">
        <v>56400</v>
      </c>
      <c r="GU209" s="309">
        <f>+ROUND(GS209*GT209,0)</f>
        <v>56400</v>
      </c>
      <c r="GV209" s="264">
        <f t="shared" si="2318"/>
        <v>1</v>
      </c>
      <c r="GW209" s="264">
        <f t="shared" si="2319"/>
        <v>1</v>
      </c>
      <c r="GX209" s="264">
        <f t="shared" si="2320"/>
        <v>1</v>
      </c>
      <c r="GY209" s="264">
        <f t="shared" si="2321"/>
        <v>1</v>
      </c>
      <c r="GZ209" s="264">
        <f t="shared" si="2242"/>
        <v>1</v>
      </c>
      <c r="HA209" s="264">
        <f t="shared" si="2243"/>
        <v>1</v>
      </c>
      <c r="HB209" s="264">
        <f t="shared" si="2244"/>
        <v>1</v>
      </c>
      <c r="HC209" s="257">
        <f t="shared" si="2322"/>
        <v>56400</v>
      </c>
      <c r="HD209" s="258">
        <f t="shared" si="2323"/>
        <v>0</v>
      </c>
      <c r="HG209" s="344" t="s">
        <v>613</v>
      </c>
      <c r="HH209" s="403" t="s">
        <v>614</v>
      </c>
      <c r="HI209" s="346" t="s">
        <v>155</v>
      </c>
      <c r="HJ209" s="414">
        <v>1</v>
      </c>
      <c r="HK209" s="308">
        <v>440000</v>
      </c>
      <c r="HL209" s="309">
        <f>+ROUND(HJ209*HK209,0)</f>
        <v>440000</v>
      </c>
      <c r="HM209" s="264">
        <f t="shared" si="2324"/>
        <v>1</v>
      </c>
      <c r="HN209" s="264">
        <f t="shared" si="2325"/>
        <v>1</v>
      </c>
      <c r="HO209" s="264">
        <f t="shared" si="2326"/>
        <v>1</v>
      </c>
      <c r="HP209" s="264">
        <f t="shared" si="2327"/>
        <v>1</v>
      </c>
      <c r="HQ209" s="264">
        <f t="shared" si="2246"/>
        <v>1</v>
      </c>
      <c r="HR209" s="264">
        <f t="shared" si="2247"/>
        <v>1</v>
      </c>
      <c r="HS209" s="264">
        <f t="shared" si="2248"/>
        <v>1</v>
      </c>
      <c r="HT209" s="257">
        <f t="shared" si="2328"/>
        <v>440000</v>
      </c>
      <c r="HU209" s="258">
        <f t="shared" si="2329"/>
        <v>0</v>
      </c>
    </row>
    <row r="210" spans="3:238" ht="45.75" customHeight="1" outlineLevel="2" thickBot="1">
      <c r="C210" s="406" t="s">
        <v>615</v>
      </c>
      <c r="D210" s="407" t="s">
        <v>616</v>
      </c>
      <c r="E210" s="418" t="s">
        <v>617</v>
      </c>
      <c r="F210" s="419">
        <v>1</v>
      </c>
      <c r="G210" s="308">
        <v>0</v>
      </c>
      <c r="H210" s="410">
        <f t="shared" si="2201"/>
        <v>0</v>
      </c>
      <c r="K210" s="406" t="s">
        <v>615</v>
      </c>
      <c r="L210" s="407" t="s">
        <v>616</v>
      </c>
      <c r="M210" s="418" t="s">
        <v>617</v>
      </c>
      <c r="N210" s="419">
        <v>1</v>
      </c>
      <c r="O210" s="308">
        <v>543100</v>
      </c>
      <c r="P210" s="411">
        <f t="shared" si="2202"/>
        <v>543100</v>
      </c>
      <c r="Q210" s="180">
        <f t="shared" si="2250"/>
        <v>1</v>
      </c>
      <c r="R210" s="180">
        <f t="shared" si="2251"/>
        <v>1</v>
      </c>
      <c r="S210" s="180">
        <f t="shared" si="2252"/>
        <v>1</v>
      </c>
      <c r="T210" s="180">
        <f t="shared" si="2249"/>
        <v>1</v>
      </c>
      <c r="U210" s="264">
        <f t="shared" si="2253"/>
        <v>1</v>
      </c>
      <c r="V210" s="264">
        <f t="shared" si="2330"/>
        <v>1</v>
      </c>
      <c r="W210" s="264">
        <f t="shared" si="2254"/>
        <v>1</v>
      </c>
      <c r="X210" s="257">
        <f t="shared" si="2255"/>
        <v>543100</v>
      </c>
      <c r="Y210" s="258">
        <f t="shared" si="2256"/>
        <v>0</v>
      </c>
      <c r="AB210" s="406" t="s">
        <v>615</v>
      </c>
      <c r="AC210" s="407" t="s">
        <v>616</v>
      </c>
      <c r="AD210" s="418" t="s">
        <v>617</v>
      </c>
      <c r="AE210" s="419">
        <v>1</v>
      </c>
      <c r="AF210" s="308">
        <v>1500000</v>
      </c>
      <c r="AG210" s="410">
        <f t="shared" si="2203"/>
        <v>1500000</v>
      </c>
      <c r="AH210" s="264">
        <f t="shared" si="2257"/>
        <v>1</v>
      </c>
      <c r="AI210" s="264">
        <f t="shared" si="2258"/>
        <v>1</v>
      </c>
      <c r="AJ210" s="264">
        <f t="shared" si="2259"/>
        <v>1</v>
      </c>
      <c r="AK210" s="264">
        <f t="shared" si="2260"/>
        <v>1</v>
      </c>
      <c r="AL210" s="264">
        <f t="shared" si="2204"/>
        <v>1</v>
      </c>
      <c r="AM210" s="264">
        <f t="shared" si="2205"/>
        <v>1</v>
      </c>
      <c r="AN210" s="264">
        <f t="shared" si="2331"/>
        <v>1</v>
      </c>
      <c r="AO210" s="257">
        <f t="shared" si="2261"/>
        <v>1500000</v>
      </c>
      <c r="AP210" s="258">
        <f t="shared" si="2262"/>
        <v>0</v>
      </c>
      <c r="AS210" s="406" t="s">
        <v>615</v>
      </c>
      <c r="AT210" s="407" t="s">
        <v>616</v>
      </c>
      <c r="AU210" s="418" t="s">
        <v>617</v>
      </c>
      <c r="AV210" s="419">
        <v>1</v>
      </c>
      <c r="AW210" s="308">
        <v>350000</v>
      </c>
      <c r="AX210" s="410">
        <f t="shared" si="2206"/>
        <v>350000</v>
      </c>
      <c r="AY210" s="264">
        <f t="shared" si="2263"/>
        <v>1</v>
      </c>
      <c r="AZ210" s="264">
        <f t="shared" si="2264"/>
        <v>1</v>
      </c>
      <c r="BA210" s="264">
        <f t="shared" si="2265"/>
        <v>1</v>
      </c>
      <c r="BB210" s="264">
        <f t="shared" si="2266"/>
        <v>1</v>
      </c>
      <c r="BC210" s="264">
        <f t="shared" si="2207"/>
        <v>1</v>
      </c>
      <c r="BD210" s="264">
        <f t="shared" si="2208"/>
        <v>1</v>
      </c>
      <c r="BE210" s="264">
        <f t="shared" si="2267"/>
        <v>1</v>
      </c>
      <c r="BF210" s="257">
        <f t="shared" si="2268"/>
        <v>350000</v>
      </c>
      <c r="BG210" s="258">
        <f t="shared" si="2269"/>
        <v>0</v>
      </c>
      <c r="BJ210" s="406" t="s">
        <v>615</v>
      </c>
      <c r="BK210" s="407" t="s">
        <v>616</v>
      </c>
      <c r="BL210" s="418" t="s">
        <v>617</v>
      </c>
      <c r="BM210" s="419">
        <v>1</v>
      </c>
      <c r="BN210" s="308">
        <v>541926</v>
      </c>
      <c r="BO210" s="410">
        <f t="shared" si="2209"/>
        <v>541926</v>
      </c>
      <c r="BP210" s="264">
        <f t="shared" si="2270"/>
        <v>1</v>
      </c>
      <c r="BQ210" s="264">
        <f t="shared" si="2271"/>
        <v>1</v>
      </c>
      <c r="BR210" s="264">
        <f t="shared" si="2272"/>
        <v>1</v>
      </c>
      <c r="BS210" s="264">
        <f t="shared" si="2273"/>
        <v>1</v>
      </c>
      <c r="BT210" s="264">
        <f t="shared" si="2210"/>
        <v>1</v>
      </c>
      <c r="BU210" s="264">
        <f t="shared" si="2211"/>
        <v>1</v>
      </c>
      <c r="BV210" s="264">
        <f t="shared" si="2212"/>
        <v>1</v>
      </c>
      <c r="BW210" s="257">
        <f t="shared" si="2274"/>
        <v>541926</v>
      </c>
      <c r="BX210" s="258">
        <f t="shared" si="2275"/>
        <v>0</v>
      </c>
      <c r="CA210" s="406" t="s">
        <v>615</v>
      </c>
      <c r="CB210" s="407" t="s">
        <v>616</v>
      </c>
      <c r="CC210" s="418" t="s">
        <v>617</v>
      </c>
      <c r="CD210" s="419">
        <v>1</v>
      </c>
      <c r="CE210" s="308">
        <v>368930</v>
      </c>
      <c r="CF210" s="410">
        <f t="shared" si="2213"/>
        <v>368930</v>
      </c>
      <c r="CG210" s="264">
        <f t="shared" si="2276"/>
        <v>1</v>
      </c>
      <c r="CH210" s="264">
        <f t="shared" si="2277"/>
        <v>1</v>
      </c>
      <c r="CI210" s="264">
        <f t="shared" si="2278"/>
        <v>1</v>
      </c>
      <c r="CJ210" s="264">
        <f t="shared" si="2279"/>
        <v>1</v>
      </c>
      <c r="CK210" s="264">
        <f t="shared" si="2214"/>
        <v>1</v>
      </c>
      <c r="CL210" s="264">
        <f t="shared" si="2215"/>
        <v>1</v>
      </c>
      <c r="CM210" s="264">
        <f t="shared" si="2216"/>
        <v>1</v>
      </c>
      <c r="CN210" s="257">
        <f t="shared" si="2280"/>
        <v>368930</v>
      </c>
      <c r="CO210" s="258">
        <f t="shared" si="2281"/>
        <v>0</v>
      </c>
      <c r="CR210" s="406" t="s">
        <v>615</v>
      </c>
      <c r="CS210" s="407" t="s">
        <v>616</v>
      </c>
      <c r="CT210" s="418" t="s">
        <v>617</v>
      </c>
      <c r="CU210" s="419">
        <v>1</v>
      </c>
      <c r="CV210" s="308">
        <v>720000</v>
      </c>
      <c r="CW210" s="410">
        <f t="shared" si="2217"/>
        <v>720000</v>
      </c>
      <c r="CX210" s="264">
        <f t="shared" si="2282"/>
        <v>1</v>
      </c>
      <c r="CY210" s="264">
        <f t="shared" si="2283"/>
        <v>1</v>
      </c>
      <c r="CZ210" s="264">
        <f t="shared" si="2284"/>
        <v>1</v>
      </c>
      <c r="DA210" s="264">
        <f t="shared" si="2285"/>
        <v>1</v>
      </c>
      <c r="DB210" s="264">
        <f t="shared" si="2218"/>
        <v>1</v>
      </c>
      <c r="DC210" s="264">
        <f t="shared" si="2219"/>
        <v>1</v>
      </c>
      <c r="DD210" s="264">
        <f t="shared" si="2220"/>
        <v>1</v>
      </c>
      <c r="DE210" s="257">
        <f t="shared" si="2286"/>
        <v>720000</v>
      </c>
      <c r="DF210" s="258">
        <f t="shared" si="2287"/>
        <v>0</v>
      </c>
      <c r="DI210" s="406" t="s">
        <v>615</v>
      </c>
      <c r="DJ210" s="407" t="s">
        <v>616</v>
      </c>
      <c r="DK210" s="418" t="s">
        <v>617</v>
      </c>
      <c r="DL210" s="419">
        <v>1</v>
      </c>
      <c r="DM210" s="313">
        <v>850000</v>
      </c>
      <c r="DN210" s="410">
        <f t="shared" si="2221"/>
        <v>850000</v>
      </c>
      <c r="DO210" s="264">
        <f t="shared" si="2288"/>
        <v>1</v>
      </c>
      <c r="DP210" s="264">
        <f t="shared" si="2289"/>
        <v>1</v>
      </c>
      <c r="DQ210" s="264">
        <f t="shared" si="2290"/>
        <v>1</v>
      </c>
      <c r="DR210" s="264">
        <f t="shared" si="2291"/>
        <v>1</v>
      </c>
      <c r="DS210" s="264">
        <f t="shared" si="2222"/>
        <v>1</v>
      </c>
      <c r="DT210" s="264">
        <f t="shared" si="2223"/>
        <v>1</v>
      </c>
      <c r="DU210" s="264">
        <f t="shared" si="2224"/>
        <v>1</v>
      </c>
      <c r="DV210" s="257">
        <f t="shared" si="2292"/>
        <v>850000</v>
      </c>
      <c r="DW210" s="258">
        <f t="shared" si="2293"/>
        <v>0</v>
      </c>
      <c r="DZ210" s="406" t="s">
        <v>615</v>
      </c>
      <c r="EA210" s="407" t="s">
        <v>616</v>
      </c>
      <c r="EB210" s="418" t="s">
        <v>617</v>
      </c>
      <c r="EC210" s="419">
        <v>1</v>
      </c>
      <c r="ED210" s="308">
        <v>300000</v>
      </c>
      <c r="EE210" s="410">
        <f t="shared" si="2225"/>
        <v>300000</v>
      </c>
      <c r="EF210" s="264">
        <f t="shared" si="2294"/>
        <v>1</v>
      </c>
      <c r="EG210" s="264">
        <f t="shared" si="2295"/>
        <v>1</v>
      </c>
      <c r="EH210" s="264">
        <f t="shared" si="2296"/>
        <v>1</v>
      </c>
      <c r="EI210" s="264">
        <f t="shared" si="2297"/>
        <v>1</v>
      </c>
      <c r="EJ210" s="264">
        <f t="shared" si="2226"/>
        <v>1</v>
      </c>
      <c r="EK210" s="264">
        <f t="shared" si="2227"/>
        <v>1</v>
      </c>
      <c r="EL210" s="264">
        <f t="shared" si="2228"/>
        <v>1</v>
      </c>
      <c r="EM210" s="257">
        <f t="shared" si="2298"/>
        <v>300000</v>
      </c>
      <c r="EN210" s="258">
        <f t="shared" si="2299"/>
        <v>0</v>
      </c>
      <c r="EQ210" s="406" t="s">
        <v>615</v>
      </c>
      <c r="ER210" s="407" t="s">
        <v>616</v>
      </c>
      <c r="ES210" s="418" t="s">
        <v>617</v>
      </c>
      <c r="ET210" s="419">
        <v>1</v>
      </c>
      <c r="EU210" s="308">
        <v>520000</v>
      </c>
      <c r="EV210" s="410">
        <f t="shared" si="2229"/>
        <v>520000</v>
      </c>
      <c r="EW210" s="264">
        <f t="shared" si="2300"/>
        <v>1</v>
      </c>
      <c r="EX210" s="264">
        <f t="shared" si="2301"/>
        <v>1</v>
      </c>
      <c r="EY210" s="264">
        <f t="shared" si="2302"/>
        <v>1</v>
      </c>
      <c r="EZ210" s="264">
        <f t="shared" si="2303"/>
        <v>1</v>
      </c>
      <c r="FA210" s="264">
        <f t="shared" si="2230"/>
        <v>1</v>
      </c>
      <c r="FB210" s="264">
        <f t="shared" si="2231"/>
        <v>1</v>
      </c>
      <c r="FC210" s="264">
        <f t="shared" si="2232"/>
        <v>1</v>
      </c>
      <c r="FD210" s="257">
        <f t="shared" si="2304"/>
        <v>520000</v>
      </c>
      <c r="FE210" s="258">
        <f t="shared" si="2305"/>
        <v>0</v>
      </c>
      <c r="FH210" s="406" t="s">
        <v>615</v>
      </c>
      <c r="FI210" s="407" t="s">
        <v>616</v>
      </c>
      <c r="FJ210" s="418" t="s">
        <v>617</v>
      </c>
      <c r="FK210" s="419">
        <v>1</v>
      </c>
      <c r="FL210" s="308">
        <v>580000</v>
      </c>
      <c r="FM210" s="410">
        <f t="shared" si="2233"/>
        <v>580000</v>
      </c>
      <c r="FN210" s="264">
        <f t="shared" si="2306"/>
        <v>1</v>
      </c>
      <c r="FO210" s="264">
        <f t="shared" si="2307"/>
        <v>1</v>
      </c>
      <c r="FP210" s="264">
        <f t="shared" si="2308"/>
        <v>1</v>
      </c>
      <c r="FQ210" s="264">
        <f t="shared" si="2309"/>
        <v>1</v>
      </c>
      <c r="FR210" s="264">
        <f t="shared" si="2234"/>
        <v>1</v>
      </c>
      <c r="FS210" s="264">
        <f t="shared" si="2235"/>
        <v>1</v>
      </c>
      <c r="FT210" s="264">
        <f t="shared" si="2236"/>
        <v>1</v>
      </c>
      <c r="FU210" s="257">
        <f t="shared" si="2310"/>
        <v>580000</v>
      </c>
      <c r="FV210" s="258">
        <f t="shared" si="2311"/>
        <v>0</v>
      </c>
      <c r="FY210" s="406" t="s">
        <v>615</v>
      </c>
      <c r="FZ210" s="407" t="s">
        <v>616</v>
      </c>
      <c r="GA210" s="418" t="s">
        <v>617</v>
      </c>
      <c r="GB210" s="419">
        <v>1</v>
      </c>
      <c r="GC210" s="308">
        <v>55000</v>
      </c>
      <c r="GD210" s="410">
        <f t="shared" si="2237"/>
        <v>55000</v>
      </c>
      <c r="GE210" s="264">
        <f t="shared" si="2312"/>
        <v>1</v>
      </c>
      <c r="GF210" s="264">
        <f t="shared" si="2313"/>
        <v>1</v>
      </c>
      <c r="GG210" s="264">
        <f t="shared" si="2314"/>
        <v>1</v>
      </c>
      <c r="GH210" s="264">
        <f t="shared" si="2315"/>
        <v>1</v>
      </c>
      <c r="GI210" s="264">
        <f t="shared" si="2238"/>
        <v>1</v>
      </c>
      <c r="GJ210" s="264">
        <f t="shared" si="2239"/>
        <v>1</v>
      </c>
      <c r="GK210" s="264">
        <f t="shared" si="2240"/>
        <v>1</v>
      </c>
      <c r="GL210" s="257">
        <f t="shared" si="2316"/>
        <v>55000</v>
      </c>
      <c r="GM210" s="258">
        <f t="shared" si="2317"/>
        <v>0</v>
      </c>
      <c r="GP210" s="406" t="s">
        <v>615</v>
      </c>
      <c r="GQ210" s="407" t="s">
        <v>616</v>
      </c>
      <c r="GR210" s="418" t="s">
        <v>617</v>
      </c>
      <c r="GS210" s="419">
        <v>1</v>
      </c>
      <c r="GT210" s="308">
        <v>565000</v>
      </c>
      <c r="GU210" s="410">
        <f t="shared" si="2241"/>
        <v>565000</v>
      </c>
      <c r="GV210" s="264">
        <f t="shared" si="2318"/>
        <v>1</v>
      </c>
      <c r="GW210" s="264">
        <f t="shared" si="2319"/>
        <v>1</v>
      </c>
      <c r="GX210" s="264">
        <f t="shared" si="2320"/>
        <v>1</v>
      </c>
      <c r="GY210" s="264">
        <f t="shared" si="2321"/>
        <v>1</v>
      </c>
      <c r="GZ210" s="264">
        <f t="shared" si="2242"/>
        <v>1</v>
      </c>
      <c r="HA210" s="264">
        <f t="shared" si="2243"/>
        <v>1</v>
      </c>
      <c r="HB210" s="264">
        <f t="shared" si="2244"/>
        <v>1</v>
      </c>
      <c r="HC210" s="257">
        <f t="shared" si="2322"/>
        <v>565000</v>
      </c>
      <c r="HD210" s="258">
        <f t="shared" si="2323"/>
        <v>0</v>
      </c>
      <c r="HG210" s="406" t="s">
        <v>615</v>
      </c>
      <c r="HH210" s="407" t="s">
        <v>616</v>
      </c>
      <c r="HI210" s="418" t="s">
        <v>617</v>
      </c>
      <c r="HJ210" s="419">
        <v>1</v>
      </c>
      <c r="HK210" s="308">
        <v>200000</v>
      </c>
      <c r="HL210" s="410">
        <f t="shared" si="2245"/>
        <v>200000</v>
      </c>
      <c r="HM210" s="264">
        <f t="shared" si="2324"/>
        <v>1</v>
      </c>
      <c r="HN210" s="264">
        <f t="shared" si="2325"/>
        <v>1</v>
      </c>
      <c r="HO210" s="264">
        <f t="shared" si="2326"/>
        <v>1</v>
      </c>
      <c r="HP210" s="264">
        <f t="shared" si="2327"/>
        <v>1</v>
      </c>
      <c r="HQ210" s="264">
        <f t="shared" si="2246"/>
        <v>1</v>
      </c>
      <c r="HR210" s="264">
        <f t="shared" si="2247"/>
        <v>1</v>
      </c>
      <c r="HS210" s="264">
        <f t="shared" si="2248"/>
        <v>1</v>
      </c>
      <c r="HT210" s="257">
        <f t="shared" si="2328"/>
        <v>200000</v>
      </c>
      <c r="HU210" s="258">
        <f t="shared" si="2329"/>
        <v>0</v>
      </c>
    </row>
    <row r="211" spans="3:238" ht="16.5" outlineLevel="1" thickTop="1" thickBot="1">
      <c r="C211" s="378" t="s">
        <v>618</v>
      </c>
      <c r="D211" s="379" t="s">
        <v>619</v>
      </c>
      <c r="E211" s="390"/>
      <c r="F211" s="391"/>
      <c r="G211" s="392"/>
      <c r="H211" s="393"/>
      <c r="K211" s="378" t="s">
        <v>618</v>
      </c>
      <c r="L211" s="379" t="s">
        <v>619</v>
      </c>
      <c r="M211" s="390"/>
      <c r="N211" s="391"/>
      <c r="O211" s="391"/>
      <c r="P211" s="394"/>
      <c r="Q211" s="180">
        <f t="shared" si="2250"/>
        <v>1</v>
      </c>
      <c r="R211" s="180">
        <f t="shared" si="2251"/>
        <v>1</v>
      </c>
      <c r="S211" s="180">
        <f t="shared" si="2252"/>
        <v>1</v>
      </c>
      <c r="T211" s="180">
        <f t="shared" si="2249"/>
        <v>1</v>
      </c>
      <c r="U211" s="180">
        <f t="shared" ref="U211" si="2332">IF(EXACT(G211,O211),1,0)</f>
        <v>1</v>
      </c>
      <c r="V211" s="180">
        <f t="shared" ref="V211" si="2333">IF(EXACT(H211,P211),1,0)</f>
        <v>1</v>
      </c>
      <c r="W211" s="264">
        <f t="shared" si="2254"/>
        <v>1</v>
      </c>
      <c r="X211" s="257">
        <f t="shared" si="2255"/>
        <v>0</v>
      </c>
      <c r="Y211" s="258">
        <f t="shared" si="2256"/>
        <v>0</v>
      </c>
      <c r="AB211" s="378" t="s">
        <v>618</v>
      </c>
      <c r="AC211" s="379" t="s">
        <v>619</v>
      </c>
      <c r="AD211" s="390"/>
      <c r="AE211" s="391"/>
      <c r="AF211" s="392"/>
      <c r="AG211" s="393"/>
      <c r="AH211" s="264">
        <f t="shared" si="2257"/>
        <v>1</v>
      </c>
      <c r="AI211" s="264">
        <f t="shared" si="2258"/>
        <v>1</v>
      </c>
      <c r="AJ211" s="264">
        <f t="shared" si="2259"/>
        <v>1</v>
      </c>
      <c r="AK211" s="264">
        <f t="shared" si="2260"/>
        <v>1</v>
      </c>
      <c r="AL211" s="180">
        <f t="shared" ref="AL211" si="2334">IF(EXACT(X211,AF211),1,0)</f>
        <v>0</v>
      </c>
      <c r="AM211" s="180">
        <f t="shared" ref="AM211" si="2335">IF(EXACT(Y211,AG211),1,0)</f>
        <v>0</v>
      </c>
      <c r="AN211" s="264">
        <f>PRODUCT(AH211:AK211)</f>
        <v>1</v>
      </c>
      <c r="AO211" s="257">
        <f t="shared" si="2261"/>
        <v>0</v>
      </c>
      <c r="AP211" s="258">
        <f t="shared" si="2262"/>
        <v>0</v>
      </c>
      <c r="AS211" s="378" t="s">
        <v>618</v>
      </c>
      <c r="AT211" s="379" t="s">
        <v>619</v>
      </c>
      <c r="AU211" s="390"/>
      <c r="AV211" s="391"/>
      <c r="AW211" s="392"/>
      <c r="AX211" s="393"/>
      <c r="AY211" s="264">
        <f t="shared" si="2263"/>
        <v>1</v>
      </c>
      <c r="AZ211" s="264">
        <f t="shared" si="2264"/>
        <v>1</v>
      </c>
      <c r="BA211" s="264">
        <f t="shared" si="2265"/>
        <v>1</v>
      </c>
      <c r="BB211" s="264">
        <f t="shared" si="2266"/>
        <v>1</v>
      </c>
      <c r="BC211" s="180">
        <f t="shared" ref="BC211" si="2336">IF(EXACT(AO211,AW211),1,0)</f>
        <v>0</v>
      </c>
      <c r="BD211" s="180">
        <f t="shared" ref="BD211" si="2337">IF(EXACT(AP211,AX211),1,0)</f>
        <v>0</v>
      </c>
      <c r="BE211" s="264">
        <f>PRODUCT(AY211:BB211)</f>
        <v>1</v>
      </c>
      <c r="BF211" s="257">
        <f t="shared" si="2268"/>
        <v>0</v>
      </c>
      <c r="BG211" s="258">
        <f t="shared" si="2269"/>
        <v>0</v>
      </c>
      <c r="BJ211" s="378" t="s">
        <v>618</v>
      </c>
      <c r="BK211" s="379" t="s">
        <v>619</v>
      </c>
      <c r="BL211" s="390"/>
      <c r="BM211" s="391"/>
      <c r="BN211" s="392"/>
      <c r="BO211" s="393"/>
      <c r="BP211" s="264">
        <f t="shared" si="2270"/>
        <v>1</v>
      </c>
      <c r="BQ211" s="264">
        <f t="shared" si="2271"/>
        <v>1</v>
      </c>
      <c r="BR211" s="264">
        <f t="shared" si="2272"/>
        <v>1</v>
      </c>
      <c r="BS211" s="264">
        <f t="shared" si="2273"/>
        <v>1</v>
      </c>
      <c r="BT211" s="180">
        <f t="shared" ref="BT211" si="2338">IF(EXACT(BF211,BN211),1,0)</f>
        <v>0</v>
      </c>
      <c r="BU211" s="180">
        <f t="shared" ref="BU211" si="2339">IF(EXACT(BG211,BO211),1,0)</f>
        <v>0</v>
      </c>
      <c r="BV211" s="264">
        <f>PRODUCT(BP211:BS211)</f>
        <v>1</v>
      </c>
      <c r="BW211" s="257">
        <f t="shared" si="2274"/>
        <v>0</v>
      </c>
      <c r="BX211" s="258">
        <f t="shared" si="2275"/>
        <v>0</v>
      </c>
      <c r="CA211" s="378" t="s">
        <v>618</v>
      </c>
      <c r="CB211" s="380" t="s">
        <v>619</v>
      </c>
      <c r="CC211" s="390"/>
      <c r="CD211" s="391"/>
      <c r="CE211" s="392"/>
      <c r="CF211" s="393"/>
      <c r="CG211" s="264">
        <f t="shared" si="2276"/>
        <v>1</v>
      </c>
      <c r="CH211" s="264">
        <f t="shared" si="2277"/>
        <v>1</v>
      </c>
      <c r="CI211" s="264">
        <f t="shared" si="2278"/>
        <v>1</v>
      </c>
      <c r="CJ211" s="264">
        <f t="shared" si="2279"/>
        <v>1</v>
      </c>
      <c r="CK211" s="180">
        <f t="shared" ref="CK211" si="2340">IF(EXACT(BW211,CE211),1,0)</f>
        <v>0</v>
      </c>
      <c r="CL211" s="180">
        <f t="shared" ref="CL211" si="2341">IF(EXACT(BX211,CF211),1,0)</f>
        <v>0</v>
      </c>
      <c r="CM211" s="264">
        <f>PRODUCT(CG211:CJ211)</f>
        <v>1</v>
      </c>
      <c r="CN211" s="257">
        <f t="shared" si="2280"/>
        <v>0</v>
      </c>
      <c r="CO211" s="258">
        <f t="shared" si="2281"/>
        <v>0</v>
      </c>
      <c r="CR211" s="378" t="s">
        <v>618</v>
      </c>
      <c r="CS211" s="379" t="s">
        <v>619</v>
      </c>
      <c r="CT211" s="390"/>
      <c r="CU211" s="391"/>
      <c r="CV211" s="392"/>
      <c r="CW211" s="393"/>
      <c r="CX211" s="264">
        <f t="shared" si="2282"/>
        <v>1</v>
      </c>
      <c r="CY211" s="264">
        <f t="shared" si="2283"/>
        <v>1</v>
      </c>
      <c r="CZ211" s="264">
        <f t="shared" si="2284"/>
        <v>1</v>
      </c>
      <c r="DA211" s="264">
        <f t="shared" si="2285"/>
        <v>1</v>
      </c>
      <c r="DB211" s="180">
        <f t="shared" ref="DB211" si="2342">IF(EXACT(CN211,CV211),1,0)</f>
        <v>0</v>
      </c>
      <c r="DC211" s="180">
        <f t="shared" ref="DC211" si="2343">IF(EXACT(CO211,CW211),1,0)</f>
        <v>0</v>
      </c>
      <c r="DD211" s="264">
        <f>PRODUCT(CX211:DA211)</f>
        <v>1</v>
      </c>
      <c r="DE211" s="257">
        <f t="shared" si="2286"/>
        <v>0</v>
      </c>
      <c r="DF211" s="258">
        <f t="shared" si="2287"/>
        <v>0</v>
      </c>
      <c r="DI211" s="378" t="s">
        <v>618</v>
      </c>
      <c r="DJ211" s="379" t="s">
        <v>619</v>
      </c>
      <c r="DK211" s="390"/>
      <c r="DL211" s="391"/>
      <c r="DM211" s="395"/>
      <c r="DN211" s="393"/>
      <c r="DO211" s="264">
        <f t="shared" si="2288"/>
        <v>1</v>
      </c>
      <c r="DP211" s="264">
        <f t="shared" si="2289"/>
        <v>1</v>
      </c>
      <c r="DQ211" s="264">
        <f t="shared" si="2290"/>
        <v>1</v>
      </c>
      <c r="DR211" s="264">
        <f t="shared" si="2291"/>
        <v>1</v>
      </c>
      <c r="DS211" s="180">
        <f t="shared" ref="DS211" si="2344">IF(EXACT(DE211,DM211),1,0)</f>
        <v>0</v>
      </c>
      <c r="DT211" s="180">
        <f t="shared" ref="DT211" si="2345">IF(EXACT(DF211,DN211),1,0)</f>
        <v>0</v>
      </c>
      <c r="DU211" s="264">
        <f>PRODUCT(DO211:DR211)</f>
        <v>1</v>
      </c>
      <c r="DV211" s="257">
        <f t="shared" si="2292"/>
        <v>0</v>
      </c>
      <c r="DW211" s="258">
        <f t="shared" si="2293"/>
        <v>0</v>
      </c>
      <c r="DZ211" s="378" t="s">
        <v>618</v>
      </c>
      <c r="EA211" s="379" t="s">
        <v>619</v>
      </c>
      <c r="EB211" s="390"/>
      <c r="EC211" s="391"/>
      <c r="ED211" s="392"/>
      <c r="EE211" s="393"/>
      <c r="EF211" s="264">
        <f t="shared" si="2294"/>
        <v>1</v>
      </c>
      <c r="EG211" s="264">
        <f t="shared" si="2295"/>
        <v>1</v>
      </c>
      <c r="EH211" s="264">
        <f t="shared" si="2296"/>
        <v>1</v>
      </c>
      <c r="EI211" s="264">
        <f t="shared" si="2297"/>
        <v>1</v>
      </c>
      <c r="EJ211" s="180">
        <f t="shared" ref="EJ211" si="2346">IF(EXACT(DV211,ED211),1,0)</f>
        <v>0</v>
      </c>
      <c r="EK211" s="180">
        <f t="shared" ref="EK211" si="2347">IF(EXACT(DW211,EE211),1,0)</f>
        <v>0</v>
      </c>
      <c r="EL211" s="264">
        <f>PRODUCT(EF211:EI211)</f>
        <v>1</v>
      </c>
      <c r="EM211" s="257">
        <f t="shared" si="2298"/>
        <v>0</v>
      </c>
      <c r="EN211" s="258">
        <f t="shared" si="2299"/>
        <v>0</v>
      </c>
      <c r="EQ211" s="378" t="s">
        <v>618</v>
      </c>
      <c r="ER211" s="379" t="s">
        <v>619</v>
      </c>
      <c r="ES211" s="390"/>
      <c r="ET211" s="391"/>
      <c r="EU211" s="392"/>
      <c r="EV211" s="393"/>
      <c r="EW211" s="264">
        <f t="shared" si="2300"/>
        <v>1</v>
      </c>
      <c r="EX211" s="264">
        <f t="shared" si="2301"/>
        <v>1</v>
      </c>
      <c r="EY211" s="264">
        <f t="shared" si="2302"/>
        <v>1</v>
      </c>
      <c r="EZ211" s="264">
        <f t="shared" si="2303"/>
        <v>1</v>
      </c>
      <c r="FA211" s="180">
        <f t="shared" ref="FA211" si="2348">IF(EXACT(EM211,EU211),1,0)</f>
        <v>0</v>
      </c>
      <c r="FB211" s="180">
        <f t="shared" ref="FB211" si="2349">IF(EXACT(EN211,EV211),1,0)</f>
        <v>0</v>
      </c>
      <c r="FC211" s="264">
        <f>PRODUCT(EW211:EZ211)</f>
        <v>1</v>
      </c>
      <c r="FD211" s="257">
        <f t="shared" si="2304"/>
        <v>0</v>
      </c>
      <c r="FE211" s="258">
        <f t="shared" si="2305"/>
        <v>0</v>
      </c>
      <c r="FH211" s="378" t="s">
        <v>618</v>
      </c>
      <c r="FI211" s="379" t="s">
        <v>619</v>
      </c>
      <c r="FJ211" s="390"/>
      <c r="FK211" s="391"/>
      <c r="FL211" s="392"/>
      <c r="FM211" s="393"/>
      <c r="FN211" s="264">
        <f t="shared" si="2306"/>
        <v>1</v>
      </c>
      <c r="FO211" s="264">
        <f t="shared" si="2307"/>
        <v>1</v>
      </c>
      <c r="FP211" s="264">
        <f t="shared" si="2308"/>
        <v>1</v>
      </c>
      <c r="FQ211" s="264">
        <f t="shared" si="2309"/>
        <v>1</v>
      </c>
      <c r="FR211" s="180">
        <f t="shared" ref="FR211" si="2350">IF(EXACT(FD211,FL211),1,0)</f>
        <v>0</v>
      </c>
      <c r="FS211" s="180">
        <f t="shared" ref="FS211" si="2351">IF(EXACT(FE211,FM211),1,0)</f>
        <v>0</v>
      </c>
      <c r="FT211" s="264">
        <f>PRODUCT(FN211:FQ211)</f>
        <v>1</v>
      </c>
      <c r="FU211" s="257">
        <f t="shared" si="2310"/>
        <v>0</v>
      </c>
      <c r="FV211" s="258">
        <f t="shared" si="2311"/>
        <v>0</v>
      </c>
      <c r="FY211" s="378" t="s">
        <v>618</v>
      </c>
      <c r="FZ211" s="379" t="s">
        <v>619</v>
      </c>
      <c r="GA211" s="390"/>
      <c r="GB211" s="391"/>
      <c r="GC211" s="392"/>
      <c r="GD211" s="393"/>
      <c r="GE211" s="264">
        <f t="shared" si="2312"/>
        <v>1</v>
      </c>
      <c r="GF211" s="264">
        <f t="shared" si="2313"/>
        <v>1</v>
      </c>
      <c r="GG211" s="264">
        <f t="shared" si="2314"/>
        <v>1</v>
      </c>
      <c r="GH211" s="264">
        <f t="shared" si="2315"/>
        <v>1</v>
      </c>
      <c r="GI211" s="180">
        <f t="shared" ref="GI211" si="2352">IF(EXACT(FU211,GC211),1,0)</f>
        <v>0</v>
      </c>
      <c r="GJ211" s="180">
        <f t="shared" ref="GJ211" si="2353">IF(EXACT(FV211,GD211),1,0)</f>
        <v>0</v>
      </c>
      <c r="GK211" s="264">
        <f>PRODUCT(GE211:GH211)</f>
        <v>1</v>
      </c>
      <c r="GL211" s="257">
        <f t="shared" si="2316"/>
        <v>0</v>
      </c>
      <c r="GM211" s="258">
        <f t="shared" si="2317"/>
        <v>0</v>
      </c>
      <c r="GP211" s="378" t="s">
        <v>618</v>
      </c>
      <c r="GQ211" s="379" t="s">
        <v>619</v>
      </c>
      <c r="GR211" s="390"/>
      <c r="GS211" s="391"/>
      <c r="GT211" s="392"/>
      <c r="GU211" s="393"/>
      <c r="GV211" s="264">
        <f t="shared" si="2318"/>
        <v>1</v>
      </c>
      <c r="GW211" s="264">
        <f t="shared" si="2319"/>
        <v>1</v>
      </c>
      <c r="GX211" s="264">
        <f t="shared" si="2320"/>
        <v>1</v>
      </c>
      <c r="GY211" s="264">
        <f t="shared" si="2321"/>
        <v>1</v>
      </c>
      <c r="GZ211" s="180">
        <f t="shared" ref="GZ211" si="2354">IF(EXACT(GL211,GT211),1,0)</f>
        <v>0</v>
      </c>
      <c r="HA211" s="180">
        <f t="shared" ref="HA211" si="2355">IF(EXACT(GM211,GU211),1,0)</f>
        <v>0</v>
      </c>
      <c r="HB211" s="264">
        <f>PRODUCT(GV211:GY211)</f>
        <v>1</v>
      </c>
      <c r="HC211" s="257">
        <f t="shared" si="2322"/>
        <v>0</v>
      </c>
      <c r="HD211" s="258">
        <f t="shared" si="2323"/>
        <v>0</v>
      </c>
      <c r="HG211" s="378" t="s">
        <v>618</v>
      </c>
      <c r="HH211" s="379" t="s">
        <v>619</v>
      </c>
      <c r="HI211" s="390"/>
      <c r="HJ211" s="391"/>
      <c r="HK211" s="392"/>
      <c r="HL211" s="393"/>
      <c r="HM211" s="264">
        <f t="shared" si="2324"/>
        <v>1</v>
      </c>
      <c r="HN211" s="264">
        <f t="shared" si="2325"/>
        <v>1</v>
      </c>
      <c r="HO211" s="264">
        <f t="shared" si="2326"/>
        <v>1</v>
      </c>
      <c r="HP211" s="264">
        <f t="shared" si="2327"/>
        <v>1</v>
      </c>
      <c r="HQ211" s="180">
        <f t="shared" ref="HQ211" si="2356">IF(EXACT(HC211,HK211),1,0)</f>
        <v>0</v>
      </c>
      <c r="HR211" s="180">
        <f t="shared" ref="HR211" si="2357">IF(EXACT(HD211,HL211),1,0)</f>
        <v>0</v>
      </c>
      <c r="HS211" s="264">
        <f>PRODUCT(HM211:HP211)</f>
        <v>1</v>
      </c>
      <c r="HT211" s="257">
        <f t="shared" si="2328"/>
        <v>0</v>
      </c>
      <c r="HU211" s="258">
        <f t="shared" si="2329"/>
        <v>0</v>
      </c>
    </row>
    <row r="212" spans="3:238" ht="45.75" customHeight="1" outlineLevel="2" thickTop="1">
      <c r="C212" s="396" t="s">
        <v>175</v>
      </c>
      <c r="D212" s="420" t="s">
        <v>620</v>
      </c>
      <c r="E212" s="346" t="s">
        <v>155</v>
      </c>
      <c r="F212" s="413">
        <v>1</v>
      </c>
      <c r="G212" s="308">
        <v>0</v>
      </c>
      <c r="H212" s="400">
        <f t="shared" ref="H212:H213" si="2358">+ROUND(F212*G212,0)</f>
        <v>0</v>
      </c>
      <c r="K212" s="396" t="s">
        <v>175</v>
      </c>
      <c r="L212" s="420" t="s">
        <v>620</v>
      </c>
      <c r="M212" s="346" t="s">
        <v>155</v>
      </c>
      <c r="N212" s="413">
        <v>1</v>
      </c>
      <c r="O212" s="308">
        <v>842900</v>
      </c>
      <c r="P212" s="401">
        <f t="shared" ref="P212:P213" si="2359">+ROUND(N212*O212,0)</f>
        <v>842900</v>
      </c>
      <c r="Q212" s="180">
        <f t="shared" si="2250"/>
        <v>1</v>
      </c>
      <c r="R212" s="180">
        <f t="shared" si="2251"/>
        <v>1</v>
      </c>
      <c r="S212" s="180">
        <f t="shared" si="2252"/>
        <v>1</v>
      </c>
      <c r="T212" s="180">
        <f t="shared" si="2249"/>
        <v>1</v>
      </c>
      <c r="U212" s="264">
        <f t="shared" si="2253"/>
        <v>1</v>
      </c>
      <c r="V212" s="264">
        <f t="shared" si="2330"/>
        <v>1</v>
      </c>
      <c r="W212" s="264">
        <f t="shared" si="2254"/>
        <v>1</v>
      </c>
      <c r="X212" s="257">
        <f t="shared" si="2255"/>
        <v>842900</v>
      </c>
      <c r="Y212" s="258">
        <f t="shared" si="2256"/>
        <v>0</v>
      </c>
      <c r="AB212" s="396" t="s">
        <v>175</v>
      </c>
      <c r="AC212" s="420" t="s">
        <v>620</v>
      </c>
      <c r="AD212" s="346" t="s">
        <v>155</v>
      </c>
      <c r="AE212" s="413">
        <v>1</v>
      </c>
      <c r="AF212" s="308">
        <v>650000</v>
      </c>
      <c r="AG212" s="400">
        <f t="shared" ref="AG212:AG213" si="2360">+ROUND(AE212*AF212,0)</f>
        <v>650000</v>
      </c>
      <c r="AH212" s="264">
        <f t="shared" si="2257"/>
        <v>1</v>
      </c>
      <c r="AI212" s="264">
        <f t="shared" si="2258"/>
        <v>1</v>
      </c>
      <c r="AJ212" s="264">
        <f t="shared" si="2259"/>
        <v>1</v>
      </c>
      <c r="AK212" s="264">
        <f t="shared" si="2260"/>
        <v>1</v>
      </c>
      <c r="AL212" s="264">
        <f t="shared" ref="AL212:AL213" si="2361">IF(AF212&lt;=0,0,1)</f>
        <v>1</v>
      </c>
      <c r="AM212" s="264">
        <f t="shared" ref="AM212:AM213" si="2362">IF(AG212&lt;=0,0,1)</f>
        <v>1</v>
      </c>
      <c r="AN212" s="264">
        <f t="shared" si="2331"/>
        <v>1</v>
      </c>
      <c r="AO212" s="257">
        <f t="shared" si="2261"/>
        <v>650000</v>
      </c>
      <c r="AP212" s="258">
        <f t="shared" si="2262"/>
        <v>0</v>
      </c>
      <c r="AS212" s="396" t="s">
        <v>175</v>
      </c>
      <c r="AT212" s="420" t="s">
        <v>620</v>
      </c>
      <c r="AU212" s="346" t="s">
        <v>155</v>
      </c>
      <c r="AV212" s="413">
        <v>1</v>
      </c>
      <c r="AW212" s="308">
        <v>3200000</v>
      </c>
      <c r="AX212" s="400">
        <f t="shared" ref="AX212:AX213" si="2363">+ROUND(AV212*AW212,0)</f>
        <v>3200000</v>
      </c>
      <c r="AY212" s="264">
        <f t="shared" si="2263"/>
        <v>1</v>
      </c>
      <c r="AZ212" s="264">
        <f t="shared" si="2264"/>
        <v>1</v>
      </c>
      <c r="BA212" s="264">
        <f t="shared" si="2265"/>
        <v>1</v>
      </c>
      <c r="BB212" s="264">
        <f t="shared" si="2266"/>
        <v>1</v>
      </c>
      <c r="BC212" s="264">
        <f t="shared" ref="BC212:BC213" si="2364">IF(AW212&lt;=0,0,1)</f>
        <v>1</v>
      </c>
      <c r="BD212" s="264">
        <f t="shared" ref="BD212:BD213" si="2365">IF(AX212&lt;=0,0,1)</f>
        <v>1</v>
      </c>
      <c r="BE212" s="264">
        <f t="shared" si="2267"/>
        <v>1</v>
      </c>
      <c r="BF212" s="257">
        <f t="shared" si="2268"/>
        <v>3200000</v>
      </c>
      <c r="BG212" s="258">
        <f t="shared" si="2269"/>
        <v>0</v>
      </c>
      <c r="BJ212" s="396" t="s">
        <v>175</v>
      </c>
      <c r="BK212" s="420" t="s">
        <v>620</v>
      </c>
      <c r="BL212" s="346" t="s">
        <v>155</v>
      </c>
      <c r="BM212" s="413">
        <v>1</v>
      </c>
      <c r="BN212" s="308">
        <v>841163</v>
      </c>
      <c r="BO212" s="400">
        <f>+ROUND(BM212*BN212,0)</f>
        <v>841163</v>
      </c>
      <c r="BP212" s="264">
        <f t="shared" si="2270"/>
        <v>1</v>
      </c>
      <c r="BQ212" s="264">
        <f t="shared" si="2271"/>
        <v>1</v>
      </c>
      <c r="BR212" s="264">
        <f t="shared" si="2272"/>
        <v>1</v>
      </c>
      <c r="BS212" s="264">
        <f t="shared" si="2273"/>
        <v>1</v>
      </c>
      <c r="BT212" s="264">
        <f t="shared" ref="BT212:BT218" si="2366">IF(BN212&lt;=0,0,1)</f>
        <v>1</v>
      </c>
      <c r="BU212" s="264">
        <f t="shared" ref="BU212:BU213" si="2367">IF(BO212&lt;=0,0,1)</f>
        <v>1</v>
      </c>
      <c r="BV212" s="264">
        <f t="shared" ref="BV212:BV213" si="2368">PRODUCT(BP212:BU212)</f>
        <v>1</v>
      </c>
      <c r="BW212" s="257">
        <f t="shared" si="2274"/>
        <v>841163</v>
      </c>
      <c r="BX212" s="258">
        <f t="shared" si="2275"/>
        <v>0</v>
      </c>
      <c r="CA212" s="396" t="s">
        <v>175</v>
      </c>
      <c r="CB212" s="397" t="s">
        <v>620</v>
      </c>
      <c r="CC212" s="346" t="s">
        <v>155</v>
      </c>
      <c r="CD212" s="413">
        <v>1</v>
      </c>
      <c r="CE212" s="308">
        <v>1482040</v>
      </c>
      <c r="CF212" s="400">
        <f t="shared" ref="CF212:CF213" si="2369">+ROUND(CD212*CE212,0)</f>
        <v>1482040</v>
      </c>
      <c r="CG212" s="264">
        <f t="shared" si="2276"/>
        <v>1</v>
      </c>
      <c r="CH212" s="264">
        <f t="shared" si="2277"/>
        <v>1</v>
      </c>
      <c r="CI212" s="264">
        <f t="shared" si="2278"/>
        <v>1</v>
      </c>
      <c r="CJ212" s="264">
        <f t="shared" si="2279"/>
        <v>1</v>
      </c>
      <c r="CK212" s="264">
        <f t="shared" ref="CK212:CK214" si="2370">IF(CE212&lt;=0,0,1)</f>
        <v>1</v>
      </c>
      <c r="CL212" s="264">
        <f t="shared" ref="CL212:CL213" si="2371">IF(CF212&lt;=0,0,1)</f>
        <v>1</v>
      </c>
      <c r="CM212" s="264">
        <f t="shared" ref="CM212:CM213" si="2372">PRODUCT(CG212:CL212)</f>
        <v>1</v>
      </c>
      <c r="CN212" s="257">
        <f t="shared" si="2280"/>
        <v>1482040</v>
      </c>
      <c r="CO212" s="258">
        <f t="shared" si="2281"/>
        <v>0</v>
      </c>
      <c r="CR212" s="396" t="s">
        <v>175</v>
      </c>
      <c r="CS212" s="421" t="s">
        <v>620</v>
      </c>
      <c r="CT212" s="346" t="s">
        <v>155</v>
      </c>
      <c r="CU212" s="413">
        <v>1</v>
      </c>
      <c r="CV212" s="308">
        <v>789000</v>
      </c>
      <c r="CW212" s="400">
        <f t="shared" ref="CW212:CW213" si="2373">+ROUND(CU212*CV212,0)</f>
        <v>789000</v>
      </c>
      <c r="CX212" s="264">
        <f t="shared" si="2282"/>
        <v>1</v>
      </c>
      <c r="CY212" s="264">
        <f t="shared" si="2283"/>
        <v>1</v>
      </c>
      <c r="CZ212" s="264">
        <f t="shared" si="2284"/>
        <v>1</v>
      </c>
      <c r="DA212" s="264">
        <f t="shared" si="2285"/>
        <v>1</v>
      </c>
      <c r="DB212" s="264">
        <f t="shared" ref="DB212:DB214" si="2374">IF(CV212&lt;=0,0,1)</f>
        <v>1</v>
      </c>
      <c r="DC212" s="264">
        <f t="shared" ref="DC212:DC213" si="2375">IF(CW212&lt;=0,0,1)</f>
        <v>1</v>
      </c>
      <c r="DD212" s="264">
        <f t="shared" ref="DD212:DD213" si="2376">PRODUCT(CX212:DC212)</f>
        <v>1</v>
      </c>
      <c r="DE212" s="257">
        <f t="shared" si="2286"/>
        <v>789000</v>
      </c>
      <c r="DF212" s="258">
        <f t="shared" si="2287"/>
        <v>0</v>
      </c>
      <c r="DI212" s="422" t="s">
        <v>175</v>
      </c>
      <c r="DJ212" s="420" t="s">
        <v>620</v>
      </c>
      <c r="DK212" s="346" t="s">
        <v>155</v>
      </c>
      <c r="DL212" s="413">
        <v>1</v>
      </c>
      <c r="DM212" s="313">
        <v>3800000</v>
      </c>
      <c r="DN212" s="400">
        <f t="shared" ref="DN212:DN213" si="2377">+ROUND(DL212*DM212,0)</f>
        <v>3800000</v>
      </c>
      <c r="DO212" s="264">
        <f t="shared" si="2288"/>
        <v>1</v>
      </c>
      <c r="DP212" s="264">
        <f t="shared" si="2289"/>
        <v>1</v>
      </c>
      <c r="DQ212" s="264">
        <f t="shared" si="2290"/>
        <v>1</v>
      </c>
      <c r="DR212" s="264">
        <f t="shared" si="2291"/>
        <v>1</v>
      </c>
      <c r="DS212" s="264">
        <f t="shared" ref="DS212:DS214" si="2378">IF(DM212&lt;=0,0,1)</f>
        <v>1</v>
      </c>
      <c r="DT212" s="264">
        <f t="shared" ref="DT212:DT213" si="2379">IF(DN212&lt;=0,0,1)</f>
        <v>1</v>
      </c>
      <c r="DU212" s="264">
        <f t="shared" ref="DU212:DU213" si="2380">PRODUCT(DO212:DT212)</f>
        <v>1</v>
      </c>
      <c r="DV212" s="257">
        <f t="shared" si="2292"/>
        <v>3800000</v>
      </c>
      <c r="DW212" s="258">
        <f t="shared" si="2293"/>
        <v>0</v>
      </c>
      <c r="DZ212" s="396" t="s">
        <v>175</v>
      </c>
      <c r="EA212" s="420" t="s">
        <v>620</v>
      </c>
      <c r="EB212" s="346" t="s">
        <v>155</v>
      </c>
      <c r="EC212" s="413">
        <v>1</v>
      </c>
      <c r="ED212" s="308">
        <v>800000</v>
      </c>
      <c r="EE212" s="400">
        <f t="shared" ref="EE212:EE213" si="2381">+ROUND(EC212*ED212,0)</f>
        <v>800000</v>
      </c>
      <c r="EF212" s="264">
        <f t="shared" si="2294"/>
        <v>1</v>
      </c>
      <c r="EG212" s="264">
        <f t="shared" si="2295"/>
        <v>1</v>
      </c>
      <c r="EH212" s="264">
        <f t="shared" si="2296"/>
        <v>1</v>
      </c>
      <c r="EI212" s="264">
        <f t="shared" si="2297"/>
        <v>1</v>
      </c>
      <c r="EJ212" s="264">
        <f t="shared" ref="EJ212:EJ213" si="2382">IF(ED212&lt;=0,0,1)</f>
        <v>1</v>
      </c>
      <c r="EK212" s="264">
        <f t="shared" ref="EK212:EK213" si="2383">IF(EE212&lt;=0,0,1)</f>
        <v>1</v>
      </c>
      <c r="EL212" s="264">
        <f t="shared" ref="EL212:EL213" si="2384">PRODUCT(EF212:EK212)</f>
        <v>1</v>
      </c>
      <c r="EM212" s="257">
        <f t="shared" si="2298"/>
        <v>800000</v>
      </c>
      <c r="EN212" s="258">
        <f t="shared" si="2299"/>
        <v>0</v>
      </c>
      <c r="EQ212" s="396" t="s">
        <v>175</v>
      </c>
      <c r="ER212" s="420" t="s">
        <v>620</v>
      </c>
      <c r="ES212" s="346" t="s">
        <v>155</v>
      </c>
      <c r="ET212" s="413">
        <v>1</v>
      </c>
      <c r="EU212" s="308">
        <v>825000</v>
      </c>
      <c r="EV212" s="400">
        <f t="shared" ref="EV212:EV213" si="2385">+ROUND(ET212*EU212,0)</f>
        <v>825000</v>
      </c>
      <c r="EW212" s="264">
        <f t="shared" si="2300"/>
        <v>1</v>
      </c>
      <c r="EX212" s="264">
        <f t="shared" si="2301"/>
        <v>1</v>
      </c>
      <c r="EY212" s="264">
        <f t="shared" si="2302"/>
        <v>1</v>
      </c>
      <c r="EZ212" s="264">
        <f t="shared" si="2303"/>
        <v>1</v>
      </c>
      <c r="FA212" s="264">
        <f t="shared" ref="FA212:FA213" si="2386">IF(EU212&lt;=0,0,1)</f>
        <v>1</v>
      </c>
      <c r="FB212" s="264">
        <f t="shared" ref="FB212:FB213" si="2387">IF(EV212&lt;=0,0,1)</f>
        <v>1</v>
      </c>
      <c r="FC212" s="264">
        <f t="shared" ref="FC212:FC213" si="2388">PRODUCT(EW212:FB212)</f>
        <v>1</v>
      </c>
      <c r="FD212" s="257">
        <f t="shared" si="2304"/>
        <v>825000</v>
      </c>
      <c r="FE212" s="258">
        <f t="shared" si="2305"/>
        <v>0</v>
      </c>
      <c r="FH212" s="396" t="s">
        <v>175</v>
      </c>
      <c r="FI212" s="420" t="s">
        <v>620</v>
      </c>
      <c r="FJ212" s="346" t="s">
        <v>155</v>
      </c>
      <c r="FK212" s="413">
        <v>1</v>
      </c>
      <c r="FL212" s="308">
        <v>900000</v>
      </c>
      <c r="FM212" s="400">
        <f t="shared" ref="FM212:FM213" si="2389">+ROUND(FK212*FL212,0)</f>
        <v>900000</v>
      </c>
      <c r="FN212" s="264">
        <f t="shared" si="2306"/>
        <v>1</v>
      </c>
      <c r="FO212" s="264">
        <f t="shared" si="2307"/>
        <v>1</v>
      </c>
      <c r="FP212" s="264">
        <f t="shared" si="2308"/>
        <v>1</v>
      </c>
      <c r="FQ212" s="264">
        <f t="shared" si="2309"/>
        <v>1</v>
      </c>
      <c r="FR212" s="264">
        <f t="shared" ref="FR212:FR213" si="2390">IF(FL212&lt;=0,0,1)</f>
        <v>1</v>
      </c>
      <c r="FS212" s="264">
        <f t="shared" ref="FS212:FS213" si="2391">IF(FM212&lt;=0,0,1)</f>
        <v>1</v>
      </c>
      <c r="FT212" s="264">
        <f t="shared" ref="FT212:FT213" si="2392">PRODUCT(FN212:FS212)</f>
        <v>1</v>
      </c>
      <c r="FU212" s="257">
        <f t="shared" si="2310"/>
        <v>900000</v>
      </c>
      <c r="FV212" s="258">
        <f t="shared" si="2311"/>
        <v>0</v>
      </c>
      <c r="FY212" s="396" t="s">
        <v>175</v>
      </c>
      <c r="FZ212" s="420" t="s">
        <v>620</v>
      </c>
      <c r="GA212" s="346" t="s">
        <v>155</v>
      </c>
      <c r="GB212" s="413">
        <v>1</v>
      </c>
      <c r="GC212" s="308">
        <v>564900</v>
      </c>
      <c r="GD212" s="400">
        <f t="shared" ref="GD212:GD213" si="2393">+ROUND(GB212*GC212,0)</f>
        <v>564900</v>
      </c>
      <c r="GE212" s="264">
        <f t="shared" si="2312"/>
        <v>1</v>
      </c>
      <c r="GF212" s="264">
        <f t="shared" si="2313"/>
        <v>1</v>
      </c>
      <c r="GG212" s="264">
        <f t="shared" si="2314"/>
        <v>1</v>
      </c>
      <c r="GH212" s="264">
        <f t="shared" si="2315"/>
        <v>1</v>
      </c>
      <c r="GI212" s="264">
        <f t="shared" ref="GI212:GI213" si="2394">IF(GC212&lt;=0,0,1)</f>
        <v>1</v>
      </c>
      <c r="GJ212" s="264">
        <f t="shared" ref="GJ212:GJ213" si="2395">IF(GD212&lt;=0,0,1)</f>
        <v>1</v>
      </c>
      <c r="GK212" s="264">
        <f t="shared" ref="GK212:GK213" si="2396">PRODUCT(GE212:GJ212)</f>
        <v>1</v>
      </c>
      <c r="GL212" s="257">
        <f t="shared" si="2316"/>
        <v>564900</v>
      </c>
      <c r="GM212" s="258">
        <f t="shared" si="2317"/>
        <v>0</v>
      </c>
      <c r="GP212" s="396" t="s">
        <v>175</v>
      </c>
      <c r="GQ212" s="420" t="s">
        <v>620</v>
      </c>
      <c r="GR212" s="346" t="s">
        <v>155</v>
      </c>
      <c r="GS212" s="413">
        <v>1</v>
      </c>
      <c r="GT212" s="308">
        <v>900000</v>
      </c>
      <c r="GU212" s="400">
        <f t="shared" ref="GU212:GU213" si="2397">+ROUND(GS212*GT212,0)</f>
        <v>900000</v>
      </c>
      <c r="GV212" s="264">
        <f t="shared" si="2318"/>
        <v>1</v>
      </c>
      <c r="GW212" s="264">
        <f t="shared" si="2319"/>
        <v>1</v>
      </c>
      <c r="GX212" s="264">
        <f t="shared" si="2320"/>
        <v>1</v>
      </c>
      <c r="GY212" s="264">
        <f t="shared" si="2321"/>
        <v>1</v>
      </c>
      <c r="GZ212" s="264">
        <f t="shared" ref="GZ212:GZ213" si="2398">IF(GT212&lt;=0,0,1)</f>
        <v>1</v>
      </c>
      <c r="HA212" s="264">
        <f t="shared" ref="HA212:HA213" si="2399">IF(GU212&lt;=0,0,1)</f>
        <v>1</v>
      </c>
      <c r="HB212" s="264">
        <f t="shared" ref="HB212:HB213" si="2400">PRODUCT(GV212:HA212)</f>
        <v>1</v>
      </c>
      <c r="HC212" s="257">
        <f t="shared" si="2322"/>
        <v>900000</v>
      </c>
      <c r="HD212" s="258">
        <f t="shared" si="2323"/>
        <v>0</v>
      </c>
      <c r="HG212" s="396" t="s">
        <v>175</v>
      </c>
      <c r="HH212" s="420" t="s">
        <v>620</v>
      </c>
      <c r="HI212" s="346" t="s">
        <v>155</v>
      </c>
      <c r="HJ212" s="413">
        <v>1</v>
      </c>
      <c r="HK212" s="308">
        <v>250000</v>
      </c>
      <c r="HL212" s="400">
        <f t="shared" ref="HL212:HL213" si="2401">+ROUND(HJ212*HK212,0)</f>
        <v>250000</v>
      </c>
      <c r="HM212" s="264">
        <f t="shared" si="2324"/>
        <v>1</v>
      </c>
      <c r="HN212" s="264">
        <f t="shared" si="2325"/>
        <v>1</v>
      </c>
      <c r="HO212" s="264">
        <f t="shared" si="2326"/>
        <v>1</v>
      </c>
      <c r="HP212" s="264">
        <f t="shared" si="2327"/>
        <v>1</v>
      </c>
      <c r="HQ212" s="264">
        <f t="shared" ref="HQ212:HQ213" si="2402">IF(HK212&lt;=0,0,1)</f>
        <v>1</v>
      </c>
      <c r="HR212" s="264">
        <f t="shared" ref="HR212:HR213" si="2403">IF(HL212&lt;=0,0,1)</f>
        <v>1</v>
      </c>
      <c r="HS212" s="264">
        <f t="shared" ref="HS212:HS213" si="2404">PRODUCT(HM212:HR212)</f>
        <v>1</v>
      </c>
      <c r="HT212" s="257">
        <f t="shared" si="2328"/>
        <v>250000</v>
      </c>
      <c r="HU212" s="258">
        <f t="shared" si="2329"/>
        <v>0</v>
      </c>
    </row>
    <row r="213" spans="3:238" ht="45.75" customHeight="1" outlineLevel="2" thickBot="1">
      <c r="C213" s="344" t="s">
        <v>176</v>
      </c>
      <c r="D213" s="423" t="s">
        <v>621</v>
      </c>
      <c r="E213" s="346" t="s">
        <v>155</v>
      </c>
      <c r="F213" s="424">
        <v>1</v>
      </c>
      <c r="G213" s="308">
        <v>0</v>
      </c>
      <c r="H213" s="309">
        <f t="shared" si="2358"/>
        <v>0</v>
      </c>
      <c r="K213" s="344" t="s">
        <v>176</v>
      </c>
      <c r="L213" s="423" t="s">
        <v>621</v>
      </c>
      <c r="M213" s="346" t="s">
        <v>155</v>
      </c>
      <c r="N213" s="424">
        <v>1</v>
      </c>
      <c r="O213" s="308">
        <v>720100</v>
      </c>
      <c r="P213" s="310">
        <f t="shared" si="2359"/>
        <v>720100</v>
      </c>
      <c r="Q213" s="180">
        <f t="shared" si="2250"/>
        <v>1</v>
      </c>
      <c r="R213" s="180">
        <f t="shared" si="2251"/>
        <v>1</v>
      </c>
      <c r="S213" s="180">
        <f t="shared" si="2252"/>
        <v>1</v>
      </c>
      <c r="T213" s="180">
        <f t="shared" si="2249"/>
        <v>1</v>
      </c>
      <c r="U213" s="264">
        <f t="shared" si="2253"/>
        <v>1</v>
      </c>
      <c r="V213" s="264">
        <f t="shared" si="2330"/>
        <v>1</v>
      </c>
      <c r="W213" s="264">
        <f t="shared" si="2254"/>
        <v>1</v>
      </c>
      <c r="X213" s="257">
        <f t="shared" si="2255"/>
        <v>720100</v>
      </c>
      <c r="Y213" s="258">
        <f t="shared" si="2256"/>
        <v>0</v>
      </c>
      <c r="AB213" s="344" t="s">
        <v>176</v>
      </c>
      <c r="AC213" s="407" t="s">
        <v>621</v>
      </c>
      <c r="AD213" s="346" t="s">
        <v>155</v>
      </c>
      <c r="AE213" s="424">
        <v>1</v>
      </c>
      <c r="AF213" s="308">
        <v>250000</v>
      </c>
      <c r="AG213" s="309">
        <f t="shared" si="2360"/>
        <v>250000</v>
      </c>
      <c r="AH213" s="264">
        <f t="shared" si="2257"/>
        <v>1</v>
      </c>
      <c r="AI213" s="264">
        <f t="shared" si="2258"/>
        <v>1</v>
      </c>
      <c r="AJ213" s="264">
        <f t="shared" si="2259"/>
        <v>1</v>
      </c>
      <c r="AK213" s="264">
        <f>IF(EXACT(F213,AE213),1,0)</f>
        <v>1</v>
      </c>
      <c r="AL213" s="264">
        <f t="shared" si="2361"/>
        <v>1</v>
      </c>
      <c r="AM213" s="264">
        <f t="shared" si="2362"/>
        <v>1</v>
      </c>
      <c r="AN213" s="264">
        <f t="shared" si="2331"/>
        <v>1</v>
      </c>
      <c r="AO213" s="257">
        <f t="shared" si="2261"/>
        <v>250000</v>
      </c>
      <c r="AP213" s="258">
        <f t="shared" si="2262"/>
        <v>0</v>
      </c>
      <c r="AS213" s="344" t="s">
        <v>176</v>
      </c>
      <c r="AT213" s="423" t="s">
        <v>621</v>
      </c>
      <c r="AU213" s="346" t="s">
        <v>155</v>
      </c>
      <c r="AV213" s="424">
        <v>1</v>
      </c>
      <c r="AW213" s="308">
        <v>1400000</v>
      </c>
      <c r="AX213" s="309">
        <f t="shared" si="2363"/>
        <v>1400000</v>
      </c>
      <c r="AY213" s="264">
        <f t="shared" si="2263"/>
        <v>1</v>
      </c>
      <c r="AZ213" s="264">
        <f t="shared" si="2264"/>
        <v>1</v>
      </c>
      <c r="BA213" s="264">
        <f t="shared" si="2265"/>
        <v>1</v>
      </c>
      <c r="BB213" s="264">
        <f t="shared" si="2266"/>
        <v>1</v>
      </c>
      <c r="BC213" s="264">
        <f t="shared" si="2364"/>
        <v>1</v>
      </c>
      <c r="BD213" s="264">
        <f t="shared" si="2365"/>
        <v>1</v>
      </c>
      <c r="BE213" s="264">
        <f t="shared" si="2267"/>
        <v>1</v>
      </c>
      <c r="BF213" s="257">
        <f t="shared" si="2268"/>
        <v>1400000</v>
      </c>
      <c r="BG213" s="258">
        <f t="shared" si="2269"/>
        <v>0</v>
      </c>
      <c r="BJ213" s="344" t="s">
        <v>176</v>
      </c>
      <c r="BK213" s="423" t="s">
        <v>621</v>
      </c>
      <c r="BL213" s="346" t="s">
        <v>155</v>
      </c>
      <c r="BM213" s="424">
        <v>1</v>
      </c>
      <c r="BN213" s="308">
        <v>750000</v>
      </c>
      <c r="BO213" s="309">
        <f>+ROUND(BM213*BN213,0)</f>
        <v>750000</v>
      </c>
      <c r="BP213" s="264">
        <f t="shared" si="2270"/>
        <v>1</v>
      </c>
      <c r="BQ213" s="264">
        <f t="shared" si="2271"/>
        <v>1</v>
      </c>
      <c r="BR213" s="264">
        <f t="shared" si="2272"/>
        <v>1</v>
      </c>
      <c r="BS213" s="264">
        <f t="shared" si="2273"/>
        <v>1</v>
      </c>
      <c r="BT213" s="264">
        <f t="shared" si="2366"/>
        <v>1</v>
      </c>
      <c r="BU213" s="264">
        <f t="shared" si="2367"/>
        <v>1</v>
      </c>
      <c r="BV213" s="264">
        <f t="shared" si="2368"/>
        <v>1</v>
      </c>
      <c r="BW213" s="257">
        <f t="shared" si="2274"/>
        <v>750000</v>
      </c>
      <c r="BX213" s="258">
        <f t="shared" si="2275"/>
        <v>0</v>
      </c>
      <c r="CA213" s="344" t="s">
        <v>176</v>
      </c>
      <c r="CB213" s="407" t="s">
        <v>621</v>
      </c>
      <c r="CC213" s="346" t="s">
        <v>155</v>
      </c>
      <c r="CD213" s="424">
        <v>1</v>
      </c>
      <c r="CE213" s="308">
        <v>363400</v>
      </c>
      <c r="CF213" s="309">
        <f t="shared" si="2369"/>
        <v>363400</v>
      </c>
      <c r="CG213" s="264">
        <f t="shared" si="2276"/>
        <v>1</v>
      </c>
      <c r="CH213" s="264">
        <f t="shared" si="2277"/>
        <v>1</v>
      </c>
      <c r="CI213" s="264">
        <f t="shared" si="2278"/>
        <v>1</v>
      </c>
      <c r="CJ213" s="264">
        <f t="shared" si="2279"/>
        <v>1</v>
      </c>
      <c r="CK213" s="264">
        <f t="shared" si="2370"/>
        <v>1</v>
      </c>
      <c r="CL213" s="264">
        <f t="shared" si="2371"/>
        <v>1</v>
      </c>
      <c r="CM213" s="264">
        <f t="shared" si="2372"/>
        <v>1</v>
      </c>
      <c r="CN213" s="257">
        <f t="shared" si="2280"/>
        <v>363400</v>
      </c>
      <c r="CO213" s="258">
        <f t="shared" si="2281"/>
        <v>0</v>
      </c>
      <c r="CR213" s="344" t="s">
        <v>176</v>
      </c>
      <c r="CS213" s="425" t="s">
        <v>621</v>
      </c>
      <c r="CT213" s="346" t="s">
        <v>155</v>
      </c>
      <c r="CU213" s="424">
        <v>1</v>
      </c>
      <c r="CV213" s="308">
        <v>950000</v>
      </c>
      <c r="CW213" s="309">
        <f t="shared" si="2373"/>
        <v>950000</v>
      </c>
      <c r="CX213" s="264">
        <f t="shared" si="2282"/>
        <v>1</v>
      </c>
      <c r="CY213" s="264">
        <f t="shared" si="2283"/>
        <v>1</v>
      </c>
      <c r="CZ213" s="264">
        <f t="shared" si="2284"/>
        <v>1</v>
      </c>
      <c r="DA213" s="264">
        <f t="shared" si="2285"/>
        <v>1</v>
      </c>
      <c r="DB213" s="264">
        <f t="shared" si="2374"/>
        <v>1</v>
      </c>
      <c r="DC213" s="264">
        <f t="shared" si="2375"/>
        <v>1</v>
      </c>
      <c r="DD213" s="264">
        <f t="shared" si="2376"/>
        <v>1</v>
      </c>
      <c r="DE213" s="257">
        <f t="shared" si="2286"/>
        <v>950000</v>
      </c>
      <c r="DF213" s="258">
        <f t="shared" si="2287"/>
        <v>0</v>
      </c>
      <c r="DI213" s="426" t="s">
        <v>176</v>
      </c>
      <c r="DJ213" s="423" t="s">
        <v>621</v>
      </c>
      <c r="DK213" s="346" t="s">
        <v>155</v>
      </c>
      <c r="DL213" s="424">
        <v>1</v>
      </c>
      <c r="DM213" s="313">
        <v>2750000</v>
      </c>
      <c r="DN213" s="309">
        <f t="shared" si="2377"/>
        <v>2750000</v>
      </c>
      <c r="DO213" s="264">
        <f t="shared" si="2288"/>
        <v>1</v>
      </c>
      <c r="DP213" s="264">
        <f t="shared" si="2289"/>
        <v>1</v>
      </c>
      <c r="DQ213" s="264">
        <f t="shared" si="2290"/>
        <v>1</v>
      </c>
      <c r="DR213" s="264">
        <f t="shared" si="2291"/>
        <v>1</v>
      </c>
      <c r="DS213" s="264">
        <f t="shared" si="2378"/>
        <v>1</v>
      </c>
      <c r="DT213" s="264">
        <f t="shared" si="2379"/>
        <v>1</v>
      </c>
      <c r="DU213" s="264">
        <f t="shared" si="2380"/>
        <v>1</v>
      </c>
      <c r="DV213" s="257">
        <f t="shared" si="2292"/>
        <v>2750000</v>
      </c>
      <c r="DW213" s="258">
        <f t="shared" si="2293"/>
        <v>0</v>
      </c>
      <c r="DZ213" s="344" t="s">
        <v>176</v>
      </c>
      <c r="EA213" s="423" t="s">
        <v>621</v>
      </c>
      <c r="EB213" s="346" t="s">
        <v>155</v>
      </c>
      <c r="EC213" s="424">
        <v>1</v>
      </c>
      <c r="ED213" s="308">
        <v>200000</v>
      </c>
      <c r="EE213" s="309">
        <f t="shared" si="2381"/>
        <v>200000</v>
      </c>
      <c r="EF213" s="264">
        <f t="shared" si="2294"/>
        <v>1</v>
      </c>
      <c r="EG213" s="264">
        <f t="shared" si="2295"/>
        <v>1</v>
      </c>
      <c r="EH213" s="264">
        <f t="shared" si="2296"/>
        <v>1</v>
      </c>
      <c r="EI213" s="264">
        <f t="shared" si="2297"/>
        <v>1</v>
      </c>
      <c r="EJ213" s="264">
        <f t="shared" si="2382"/>
        <v>1</v>
      </c>
      <c r="EK213" s="264">
        <f t="shared" si="2383"/>
        <v>1</v>
      </c>
      <c r="EL213" s="264">
        <f t="shared" si="2384"/>
        <v>1</v>
      </c>
      <c r="EM213" s="257">
        <f t="shared" si="2298"/>
        <v>200000</v>
      </c>
      <c r="EN213" s="258">
        <f t="shared" si="2299"/>
        <v>0</v>
      </c>
      <c r="EQ213" s="344" t="s">
        <v>176</v>
      </c>
      <c r="ER213" s="423" t="s">
        <v>621</v>
      </c>
      <c r="ES213" s="346" t="s">
        <v>155</v>
      </c>
      <c r="ET213" s="424">
        <v>1</v>
      </c>
      <c r="EU213" s="308">
        <v>150000</v>
      </c>
      <c r="EV213" s="309">
        <f t="shared" si="2385"/>
        <v>150000</v>
      </c>
      <c r="EW213" s="264">
        <f t="shared" si="2300"/>
        <v>1</v>
      </c>
      <c r="EX213" s="264">
        <f t="shared" si="2301"/>
        <v>1</v>
      </c>
      <c r="EY213" s="264">
        <f t="shared" si="2302"/>
        <v>1</v>
      </c>
      <c r="EZ213" s="264">
        <f t="shared" si="2303"/>
        <v>1</v>
      </c>
      <c r="FA213" s="264">
        <f t="shared" si="2386"/>
        <v>1</v>
      </c>
      <c r="FB213" s="264">
        <f t="shared" si="2387"/>
        <v>1</v>
      </c>
      <c r="FC213" s="264">
        <f t="shared" si="2388"/>
        <v>1</v>
      </c>
      <c r="FD213" s="257">
        <f t="shared" si="2304"/>
        <v>150000</v>
      </c>
      <c r="FE213" s="258">
        <f t="shared" si="2305"/>
        <v>0</v>
      </c>
      <c r="FH213" s="344" t="s">
        <v>176</v>
      </c>
      <c r="FI213" s="423" t="s">
        <v>621</v>
      </c>
      <c r="FJ213" s="346" t="s">
        <v>155</v>
      </c>
      <c r="FK213" s="424">
        <v>1</v>
      </c>
      <c r="FL213" s="308">
        <v>160000</v>
      </c>
      <c r="FM213" s="309">
        <f t="shared" si="2389"/>
        <v>160000</v>
      </c>
      <c r="FN213" s="264">
        <f t="shared" si="2306"/>
        <v>1</v>
      </c>
      <c r="FO213" s="264">
        <f t="shared" si="2307"/>
        <v>1</v>
      </c>
      <c r="FP213" s="264">
        <f t="shared" si="2308"/>
        <v>1</v>
      </c>
      <c r="FQ213" s="264">
        <f t="shared" si="2309"/>
        <v>1</v>
      </c>
      <c r="FR213" s="264">
        <f t="shared" si="2390"/>
        <v>1</v>
      </c>
      <c r="FS213" s="264">
        <f t="shared" si="2391"/>
        <v>1</v>
      </c>
      <c r="FT213" s="264">
        <f t="shared" si="2392"/>
        <v>1</v>
      </c>
      <c r="FU213" s="257">
        <f t="shared" si="2310"/>
        <v>160000</v>
      </c>
      <c r="FV213" s="258">
        <f t="shared" si="2311"/>
        <v>0</v>
      </c>
      <c r="FY213" s="344" t="s">
        <v>176</v>
      </c>
      <c r="FZ213" s="423" t="s">
        <v>621</v>
      </c>
      <c r="GA213" s="346" t="s">
        <v>155</v>
      </c>
      <c r="GB213" s="424">
        <v>1</v>
      </c>
      <c r="GC213" s="308">
        <v>300000</v>
      </c>
      <c r="GD213" s="309">
        <f t="shared" si="2393"/>
        <v>300000</v>
      </c>
      <c r="GE213" s="264">
        <f t="shared" si="2312"/>
        <v>1</v>
      </c>
      <c r="GF213" s="264">
        <f t="shared" si="2313"/>
        <v>1</v>
      </c>
      <c r="GG213" s="264">
        <f t="shared" si="2314"/>
        <v>1</v>
      </c>
      <c r="GH213" s="264">
        <f t="shared" si="2315"/>
        <v>1</v>
      </c>
      <c r="GI213" s="264">
        <f t="shared" si="2394"/>
        <v>1</v>
      </c>
      <c r="GJ213" s="264">
        <f t="shared" si="2395"/>
        <v>1</v>
      </c>
      <c r="GK213" s="264">
        <f t="shared" si="2396"/>
        <v>1</v>
      </c>
      <c r="GL213" s="257">
        <f t="shared" si="2316"/>
        <v>300000</v>
      </c>
      <c r="GM213" s="258">
        <f t="shared" si="2317"/>
        <v>0</v>
      </c>
      <c r="GP213" s="344" t="s">
        <v>176</v>
      </c>
      <c r="GQ213" s="423" t="s">
        <v>621</v>
      </c>
      <c r="GR213" s="346" t="s">
        <v>155</v>
      </c>
      <c r="GS213" s="424">
        <v>1</v>
      </c>
      <c r="GT213" s="308">
        <v>160000</v>
      </c>
      <c r="GU213" s="309">
        <f t="shared" si="2397"/>
        <v>160000</v>
      </c>
      <c r="GV213" s="264">
        <f t="shared" si="2318"/>
        <v>1</v>
      </c>
      <c r="GW213" s="264">
        <f t="shared" si="2319"/>
        <v>1</v>
      </c>
      <c r="GX213" s="264">
        <f t="shared" si="2320"/>
        <v>1</v>
      </c>
      <c r="GY213" s="264">
        <f t="shared" si="2321"/>
        <v>1</v>
      </c>
      <c r="GZ213" s="264">
        <f t="shared" si="2398"/>
        <v>1</v>
      </c>
      <c r="HA213" s="264">
        <f t="shared" si="2399"/>
        <v>1</v>
      </c>
      <c r="HB213" s="264">
        <f t="shared" si="2400"/>
        <v>1</v>
      </c>
      <c r="HC213" s="257">
        <f t="shared" si="2322"/>
        <v>160000</v>
      </c>
      <c r="HD213" s="258">
        <f t="shared" si="2323"/>
        <v>0</v>
      </c>
      <c r="HG213" s="344" t="s">
        <v>176</v>
      </c>
      <c r="HH213" s="423" t="s">
        <v>621</v>
      </c>
      <c r="HI213" s="346" t="s">
        <v>155</v>
      </c>
      <c r="HJ213" s="424">
        <v>1</v>
      </c>
      <c r="HK213" s="308">
        <v>120000</v>
      </c>
      <c r="HL213" s="309">
        <f t="shared" si="2401"/>
        <v>120000</v>
      </c>
      <c r="HM213" s="264">
        <f t="shared" si="2324"/>
        <v>1</v>
      </c>
      <c r="HN213" s="264">
        <f t="shared" si="2325"/>
        <v>1</v>
      </c>
      <c r="HO213" s="264">
        <f t="shared" si="2326"/>
        <v>1</v>
      </c>
      <c r="HP213" s="264">
        <f t="shared" si="2327"/>
        <v>1</v>
      </c>
      <c r="HQ213" s="264">
        <f t="shared" si="2402"/>
        <v>1</v>
      </c>
      <c r="HR213" s="264">
        <f t="shared" si="2403"/>
        <v>1</v>
      </c>
      <c r="HS213" s="264">
        <f t="shared" si="2404"/>
        <v>1</v>
      </c>
      <c r="HT213" s="257">
        <f t="shared" si="2328"/>
        <v>120000</v>
      </c>
      <c r="HU213" s="258">
        <f t="shared" si="2329"/>
        <v>0</v>
      </c>
    </row>
    <row r="214" spans="3:238" ht="16.5" thickTop="1" thickBot="1">
      <c r="C214" s="757" t="s">
        <v>191</v>
      </c>
      <c r="D214" s="758"/>
      <c r="E214" s="758"/>
      <c r="F214" s="759"/>
      <c r="G214" s="427"/>
      <c r="H214" s="428">
        <f>H10+H77+H146+H165+H189</f>
        <v>0</v>
      </c>
      <c r="K214" s="757" t="s">
        <v>191</v>
      </c>
      <c r="L214" s="758"/>
      <c r="M214" s="758"/>
      <c r="N214" s="759"/>
      <c r="O214" s="427"/>
      <c r="P214" s="429">
        <f>ROUND(P10+P77+P146+P165+P189,0)</f>
        <v>280451838</v>
      </c>
      <c r="Q214" s="751">
        <f>IF(EXACT(C214,K214),1,0)</f>
        <v>1</v>
      </c>
      <c r="R214" s="752"/>
      <c r="S214" s="752"/>
      <c r="T214" s="753"/>
      <c r="U214" s="180">
        <f>IF(EXACT(G214,O214),1,0)</f>
        <v>1</v>
      </c>
      <c r="V214" s="264">
        <f>IF(P214&lt;=0,0,1)</f>
        <v>1</v>
      </c>
      <c r="W214" s="264">
        <f t="shared" si="2254"/>
        <v>1</v>
      </c>
      <c r="X214" s="257">
        <f t="shared" si="2255"/>
        <v>280451838</v>
      </c>
      <c r="Y214" s="258">
        <f t="shared" si="2256"/>
        <v>0</v>
      </c>
      <c r="AB214" s="757" t="s">
        <v>191</v>
      </c>
      <c r="AC214" s="758"/>
      <c r="AD214" s="758"/>
      <c r="AE214" s="759"/>
      <c r="AF214" s="427"/>
      <c r="AG214" s="428">
        <f>AG10+AG77+AG146+AG165+AG189</f>
        <v>264345163</v>
      </c>
      <c r="AH214" s="751">
        <f>IF(EXACT(C214,AB214),1,0)</f>
        <v>1</v>
      </c>
      <c r="AI214" s="752"/>
      <c r="AJ214" s="752"/>
      <c r="AK214" s="753"/>
      <c r="AL214" s="264">
        <f>IF(EXACT(G214,AF214),1,0)</f>
        <v>1</v>
      </c>
      <c r="AM214" s="264">
        <f>IF(AG214&lt;=0,0,1)</f>
        <v>1</v>
      </c>
      <c r="AN214" s="264">
        <f>AH214*AM214</f>
        <v>1</v>
      </c>
      <c r="AO214" s="257">
        <f t="shared" si="2261"/>
        <v>264345163</v>
      </c>
      <c r="AP214" s="258">
        <f t="shared" si="2262"/>
        <v>0</v>
      </c>
      <c r="AS214" s="757" t="s">
        <v>191</v>
      </c>
      <c r="AT214" s="758"/>
      <c r="AU214" s="758"/>
      <c r="AV214" s="759"/>
      <c r="AW214" s="427"/>
      <c r="AX214" s="428">
        <f>AX10+AX77+AX146+AX165+AX189</f>
        <v>283209563</v>
      </c>
      <c r="AY214" s="751">
        <f>IF(EXACT(C214,AS214),1,0)</f>
        <v>1</v>
      </c>
      <c r="AZ214" s="752"/>
      <c r="BA214" s="752"/>
      <c r="BB214" s="753"/>
      <c r="BC214" s="180">
        <f>IF(EXACT(AO214,AW214),1,0)</f>
        <v>0</v>
      </c>
      <c r="BD214" s="264">
        <f>IF(AX214&lt;=0,0,1)</f>
        <v>1</v>
      </c>
      <c r="BE214" s="264">
        <f>AY214*BD214</f>
        <v>1</v>
      </c>
      <c r="BF214" s="257">
        <f t="shared" si="2268"/>
        <v>283209563</v>
      </c>
      <c r="BG214" s="258">
        <f t="shared" si="2269"/>
        <v>0</v>
      </c>
      <c r="BJ214" s="757" t="s">
        <v>191</v>
      </c>
      <c r="BK214" s="758"/>
      <c r="BL214" s="758"/>
      <c r="BM214" s="759"/>
      <c r="BN214" s="427"/>
      <c r="BO214" s="428">
        <f>BO10+BO77+BO146+BO165+BO189</f>
        <v>279774227</v>
      </c>
      <c r="BP214" s="751">
        <f>IF(EXACT(C214,BJ214),1,0)</f>
        <v>1</v>
      </c>
      <c r="BQ214" s="752"/>
      <c r="BR214" s="752"/>
      <c r="BS214" s="753"/>
      <c r="BT214" s="264">
        <f t="shared" si="2366"/>
        <v>0</v>
      </c>
      <c r="BU214" s="264">
        <f>IF(BO214&lt;=0,0,1)</f>
        <v>1</v>
      </c>
      <c r="BV214" s="264">
        <f>BP214*BU214</f>
        <v>1</v>
      </c>
      <c r="BW214" s="257">
        <f t="shared" si="2274"/>
        <v>279774227</v>
      </c>
      <c r="BX214" s="258">
        <f t="shared" si="2275"/>
        <v>0</v>
      </c>
      <c r="CA214" s="757" t="s">
        <v>191</v>
      </c>
      <c r="CB214" s="758"/>
      <c r="CC214" s="758"/>
      <c r="CD214" s="759"/>
      <c r="CE214" s="427"/>
      <c r="CF214" s="430">
        <f>CF10+CF77+CF146+CF165+CF189</f>
        <v>271687875</v>
      </c>
      <c r="CG214" s="751">
        <f>IF(EXACT(C214,CA214),1,0)</f>
        <v>1</v>
      </c>
      <c r="CH214" s="752"/>
      <c r="CI214" s="752"/>
      <c r="CJ214" s="753"/>
      <c r="CK214" s="264">
        <f t="shared" si="2370"/>
        <v>0</v>
      </c>
      <c r="CL214" s="264">
        <f>IF(CF214&lt;=0,0,1)</f>
        <v>1</v>
      </c>
      <c r="CM214" s="264">
        <f>CG214*CL214</f>
        <v>1</v>
      </c>
      <c r="CN214" s="257">
        <f t="shared" si="2280"/>
        <v>271687875</v>
      </c>
      <c r="CO214" s="258">
        <f t="shared" si="2281"/>
        <v>0</v>
      </c>
      <c r="CR214" s="757" t="s">
        <v>191</v>
      </c>
      <c r="CS214" s="758"/>
      <c r="CT214" s="758"/>
      <c r="CU214" s="759"/>
      <c r="CV214" s="427"/>
      <c r="CW214" s="428">
        <f>CW10+CW77+CW146+CW165+CW189</f>
        <v>278567182</v>
      </c>
      <c r="CX214" s="751">
        <f>IF(EXACT(C214,CR214),1,0)</f>
        <v>1</v>
      </c>
      <c r="CY214" s="752"/>
      <c r="CZ214" s="752"/>
      <c r="DA214" s="753"/>
      <c r="DB214" s="264">
        <f t="shared" si="2374"/>
        <v>0</v>
      </c>
      <c r="DC214" s="264">
        <f>IF(CW214&lt;=0,0,1)</f>
        <v>1</v>
      </c>
      <c r="DD214" s="264">
        <f>CX214*DC214</f>
        <v>1</v>
      </c>
      <c r="DE214" s="257">
        <f t="shared" si="2286"/>
        <v>278567182</v>
      </c>
      <c r="DF214" s="258">
        <f t="shared" si="2287"/>
        <v>0</v>
      </c>
      <c r="DI214" s="757" t="s">
        <v>191</v>
      </c>
      <c r="DJ214" s="758"/>
      <c r="DK214" s="758"/>
      <c r="DL214" s="759"/>
      <c r="DM214" s="431"/>
      <c r="DN214" s="428">
        <f>DN10+DN77+DN146+DN165+DN189</f>
        <v>296328717</v>
      </c>
      <c r="DO214" s="751">
        <f>IF(EXACT(C214,DI214),1,0)</f>
        <v>1</v>
      </c>
      <c r="DP214" s="752"/>
      <c r="DQ214" s="752"/>
      <c r="DR214" s="753"/>
      <c r="DS214" s="264">
        <f t="shared" si="2378"/>
        <v>0</v>
      </c>
      <c r="DT214" s="264">
        <f>IF(DN214&lt;=0,0,1)</f>
        <v>1</v>
      </c>
      <c r="DU214" s="264">
        <f>DO214*DT214</f>
        <v>1</v>
      </c>
      <c r="DV214" s="257">
        <f t="shared" si="2292"/>
        <v>296328717</v>
      </c>
      <c r="DW214" s="258">
        <f t="shared" si="2293"/>
        <v>0</v>
      </c>
      <c r="DZ214" s="757" t="s">
        <v>191</v>
      </c>
      <c r="EA214" s="758"/>
      <c r="EB214" s="758"/>
      <c r="EC214" s="759"/>
      <c r="ED214" s="427"/>
      <c r="EE214" s="428">
        <f>EE10+EE77+EE146+EE165+EE189</f>
        <v>277427189</v>
      </c>
      <c r="EF214" s="751">
        <f>IF(EXACT(C214,DZ214),1,0)</f>
        <v>1</v>
      </c>
      <c r="EG214" s="752"/>
      <c r="EH214" s="752"/>
      <c r="EI214" s="753"/>
      <c r="EJ214" s="264">
        <f>IF(ED214&lt;=0,0,1)</f>
        <v>0</v>
      </c>
      <c r="EK214" s="264">
        <f>IF(EE214&lt;=0,0,1)</f>
        <v>1</v>
      </c>
      <c r="EL214" s="264">
        <f>EF214*EK214</f>
        <v>1</v>
      </c>
      <c r="EM214" s="257">
        <f t="shared" si="2298"/>
        <v>277427189</v>
      </c>
      <c r="EN214" s="258">
        <f t="shared" si="2299"/>
        <v>0</v>
      </c>
      <c r="EQ214" s="757" t="s">
        <v>191</v>
      </c>
      <c r="ER214" s="758"/>
      <c r="ES214" s="758"/>
      <c r="ET214" s="759"/>
      <c r="EU214" s="427"/>
      <c r="EV214" s="428">
        <f>EV10+EV77+EV146+EV165+EV189</f>
        <v>281970814</v>
      </c>
      <c r="EW214" s="751">
        <f>IF(EXACT(C214,EQ214),1,0)</f>
        <v>1</v>
      </c>
      <c r="EX214" s="752"/>
      <c r="EY214" s="752"/>
      <c r="EZ214" s="753"/>
      <c r="FA214" s="264">
        <f>IF(EU214&lt;=0,0,1)</f>
        <v>0</v>
      </c>
      <c r="FB214" s="264">
        <f>IF(EV214&lt;=0,0,1)</f>
        <v>1</v>
      </c>
      <c r="FC214" s="264">
        <f>EW214*FB214</f>
        <v>1</v>
      </c>
      <c r="FD214" s="257">
        <f t="shared" si="2304"/>
        <v>281970814</v>
      </c>
      <c r="FE214" s="258">
        <f t="shared" si="2305"/>
        <v>0</v>
      </c>
      <c r="FH214" s="757" t="s">
        <v>191</v>
      </c>
      <c r="FI214" s="758"/>
      <c r="FJ214" s="758"/>
      <c r="FK214" s="759"/>
      <c r="FL214" s="427"/>
      <c r="FM214" s="428">
        <f>FM10+FM77+FM146+FM165+FM189</f>
        <v>282343706</v>
      </c>
      <c r="FN214" s="751">
        <f>IF(EXACT(C214,FH214),1,0)</f>
        <v>1</v>
      </c>
      <c r="FO214" s="752"/>
      <c r="FP214" s="752"/>
      <c r="FQ214" s="753"/>
      <c r="FR214" s="264">
        <f>IF(FL214&lt;=0,0,1)</f>
        <v>0</v>
      </c>
      <c r="FS214" s="264">
        <f>IF(FM214&lt;=0,0,1)</f>
        <v>1</v>
      </c>
      <c r="FT214" s="264">
        <f>FN214*FS214</f>
        <v>1</v>
      </c>
      <c r="FU214" s="257">
        <f t="shared" si="2310"/>
        <v>282343706</v>
      </c>
      <c r="FV214" s="258">
        <f t="shared" si="2311"/>
        <v>0</v>
      </c>
      <c r="FY214" s="757" t="s">
        <v>191</v>
      </c>
      <c r="FZ214" s="758"/>
      <c r="GA214" s="758"/>
      <c r="GB214" s="759"/>
      <c r="GC214" s="427"/>
      <c r="GD214" s="432">
        <f>GD10+GD77+GD146+GD165+GD189</f>
        <v>286258587</v>
      </c>
      <c r="GE214" s="751">
        <f>IF(EXACT(C214,FY214),1,0)</f>
        <v>1</v>
      </c>
      <c r="GF214" s="752"/>
      <c r="GG214" s="752"/>
      <c r="GH214" s="753"/>
      <c r="GI214" s="264">
        <f>IF(GC214&lt;=0,0,1)</f>
        <v>0</v>
      </c>
      <c r="GJ214" s="264">
        <f>IF(GD214&lt;=0,0,1)</f>
        <v>1</v>
      </c>
      <c r="GK214" s="264">
        <f>GE214*GJ214</f>
        <v>1</v>
      </c>
      <c r="GL214" s="257">
        <f t="shared" si="2316"/>
        <v>286258587</v>
      </c>
      <c r="GM214" s="258">
        <f t="shared" si="2317"/>
        <v>0</v>
      </c>
      <c r="GP214" s="757" t="s">
        <v>191</v>
      </c>
      <c r="GQ214" s="758"/>
      <c r="GR214" s="758"/>
      <c r="GS214" s="759"/>
      <c r="GT214" s="427"/>
      <c r="GU214" s="428">
        <f>GU10+GU77+GU146+GU165+GU189</f>
        <v>276973022</v>
      </c>
      <c r="GV214" s="751">
        <f>IF(EXACT(C214,GP214),1,0)</f>
        <v>1</v>
      </c>
      <c r="GW214" s="752"/>
      <c r="GX214" s="752"/>
      <c r="GY214" s="753"/>
      <c r="GZ214" s="264">
        <f>IF(GT214&lt;=0,0,1)</f>
        <v>0</v>
      </c>
      <c r="HA214" s="264">
        <f>IF(GU214&lt;=0,0,1)</f>
        <v>1</v>
      </c>
      <c r="HB214" s="264">
        <f>GV214*HA214</f>
        <v>1</v>
      </c>
      <c r="HC214" s="257">
        <f t="shared" si="2322"/>
        <v>276973022</v>
      </c>
      <c r="HD214" s="258">
        <f t="shared" si="2323"/>
        <v>0</v>
      </c>
      <c r="HG214" s="757" t="s">
        <v>191</v>
      </c>
      <c r="HH214" s="758"/>
      <c r="HI214" s="758"/>
      <c r="HJ214" s="759"/>
      <c r="HK214" s="427"/>
      <c r="HL214" s="428">
        <f>HL10+HL77+HL146+HL165+HL189</f>
        <v>277239860</v>
      </c>
      <c r="HM214" s="751">
        <f>IF(EXACT(C214,HG214),1,0)</f>
        <v>1</v>
      </c>
      <c r="HN214" s="752"/>
      <c r="HO214" s="752"/>
      <c r="HP214" s="753"/>
      <c r="HQ214" s="264">
        <f>IF(HK214&lt;=0,0,1)</f>
        <v>0</v>
      </c>
      <c r="HR214" s="264">
        <f>IF(HL214&lt;=0,0,1)</f>
        <v>1</v>
      </c>
      <c r="HS214" s="264">
        <f>HM214*HR214</f>
        <v>1</v>
      </c>
      <c r="HT214" s="257">
        <f t="shared" si="2328"/>
        <v>277239860</v>
      </c>
      <c r="HU214" s="258">
        <f t="shared" si="2329"/>
        <v>0</v>
      </c>
    </row>
    <row r="215" spans="3:238" ht="15.75" thickBot="1">
      <c r="C215" s="754" t="s">
        <v>622</v>
      </c>
      <c r="D215" s="755"/>
      <c r="E215" s="755"/>
      <c r="F215" s="756"/>
      <c r="G215" s="433" t="e">
        <f>+'[2]Analisis A.U'!G30</f>
        <v>#DIV/0!</v>
      </c>
      <c r="H215" s="434" t="e">
        <f>G215*H214</f>
        <v>#DIV/0!</v>
      </c>
      <c r="K215" s="754" t="s">
        <v>622</v>
      </c>
      <c r="L215" s="755"/>
      <c r="M215" s="755"/>
      <c r="N215" s="756"/>
      <c r="O215" s="435">
        <f>AU!P30</f>
        <v>0.20519999999999999</v>
      </c>
      <c r="P215" s="436">
        <f>ROUND(O215*P214,0)</f>
        <v>57548717</v>
      </c>
      <c r="Q215" s="751">
        <f>IF(EXACT(C215,K215),1,0)</f>
        <v>1</v>
      </c>
      <c r="R215" s="752"/>
      <c r="S215" s="752"/>
      <c r="T215" s="753"/>
      <c r="U215" s="264">
        <f>IF(O215&lt;=0,0,1)</f>
        <v>1</v>
      </c>
      <c r="V215" s="264">
        <f t="shared" si="2330"/>
        <v>1</v>
      </c>
      <c r="W215" s="264">
        <f t="shared" si="2254"/>
        <v>1</v>
      </c>
      <c r="X215" s="257">
        <f t="shared" si="2255"/>
        <v>57548717</v>
      </c>
      <c r="Y215" s="258">
        <f t="shared" si="2256"/>
        <v>0</v>
      </c>
      <c r="AB215" s="754" t="s">
        <v>622</v>
      </c>
      <c r="AC215" s="755"/>
      <c r="AD215" s="755"/>
      <c r="AE215" s="756"/>
      <c r="AF215" s="433">
        <f>AU!AK30</f>
        <v>0.20499999999999999</v>
      </c>
      <c r="AG215" s="434">
        <f>AF215*AG214</f>
        <v>54190758.414999999</v>
      </c>
      <c r="AH215" s="751">
        <f t="shared" ref="AH215:AH218" si="2405">IF(EXACT(C215,AB215),1,0)</f>
        <v>1</v>
      </c>
      <c r="AI215" s="752"/>
      <c r="AJ215" s="752"/>
      <c r="AK215" s="753"/>
      <c r="AL215" s="264">
        <f>IF(AF215&lt;=0,0,1)</f>
        <v>1</v>
      </c>
      <c r="AM215" s="264">
        <f t="shared" ref="AM215:AM217" si="2406">IF(AG215&lt;=0,0,1)</f>
        <v>1</v>
      </c>
      <c r="AN215" s="264">
        <f>AH215*AL215*AM215</f>
        <v>1</v>
      </c>
      <c r="AO215" s="257">
        <f t="shared" si="2261"/>
        <v>54190758</v>
      </c>
      <c r="AP215" s="258">
        <f t="shared" si="2262"/>
        <v>0.41499999910593033</v>
      </c>
      <c r="AS215" s="754" t="s">
        <v>622</v>
      </c>
      <c r="AT215" s="755"/>
      <c r="AU215" s="755"/>
      <c r="AV215" s="756"/>
      <c r="AW215" s="433">
        <f>AU!BF30</f>
        <v>0.2074</v>
      </c>
      <c r="AX215" s="434">
        <f>AW215*AX214</f>
        <v>58737663.3662</v>
      </c>
      <c r="AY215" s="751">
        <f t="shared" ref="AY215:AY217" si="2407">IF(EXACT(C215,AS215),1,0)</f>
        <v>1</v>
      </c>
      <c r="AZ215" s="752"/>
      <c r="BA215" s="752"/>
      <c r="BB215" s="753"/>
      <c r="BC215" s="264">
        <f>IF(AW215&lt;=0,0,1)</f>
        <v>1</v>
      </c>
      <c r="BD215" s="264">
        <f t="shared" ref="BD215:BD217" si="2408">IF(AX215&lt;=0,0,1)</f>
        <v>1</v>
      </c>
      <c r="BE215" s="264">
        <f>AY215*BC215*BD215</f>
        <v>1</v>
      </c>
      <c r="BF215" s="257">
        <f t="shared" si="2268"/>
        <v>58737663</v>
      </c>
      <c r="BG215" s="258">
        <f t="shared" si="2269"/>
        <v>0.36620000004768372</v>
      </c>
      <c r="BJ215" s="754" t="s">
        <v>622</v>
      </c>
      <c r="BK215" s="755"/>
      <c r="BL215" s="755"/>
      <c r="BM215" s="756"/>
      <c r="BN215" s="433">
        <f>AU!CA30</f>
        <v>0.2056</v>
      </c>
      <c r="BO215" s="434">
        <f>ROUND(BN215*BO214,0)</f>
        <v>57521581</v>
      </c>
      <c r="BP215" s="751">
        <f t="shared" ref="BP215:BP217" si="2409">IF(EXACT(C215,BJ215),1,0)</f>
        <v>1</v>
      </c>
      <c r="BQ215" s="752"/>
      <c r="BR215" s="752"/>
      <c r="BS215" s="753"/>
      <c r="BT215" s="264">
        <f>IF(BN215&lt;=0,0,1)</f>
        <v>1</v>
      </c>
      <c r="BU215" s="264">
        <f t="shared" ref="BU215:BU217" si="2410">IF(BO215&lt;=0,0,1)</f>
        <v>1</v>
      </c>
      <c r="BV215" s="264">
        <f>BP215*BT215*BU215</f>
        <v>1</v>
      </c>
      <c r="BW215" s="257">
        <f t="shared" si="2274"/>
        <v>57521581</v>
      </c>
      <c r="BX215" s="258">
        <f t="shared" si="2275"/>
        <v>0</v>
      </c>
      <c r="CA215" s="754" t="s">
        <v>622</v>
      </c>
      <c r="CB215" s="755"/>
      <c r="CC215" s="755"/>
      <c r="CD215" s="756"/>
      <c r="CE215" s="433">
        <f>AU!CV30</f>
        <v>0.2661</v>
      </c>
      <c r="CF215" s="437">
        <f>CE215*CF214</f>
        <v>72296143.537499994</v>
      </c>
      <c r="CG215" s="751">
        <f t="shared" ref="CG215:CG218" si="2411">IF(EXACT(C215,CA215),1,0)</f>
        <v>1</v>
      </c>
      <c r="CH215" s="752"/>
      <c r="CI215" s="752"/>
      <c r="CJ215" s="753"/>
      <c r="CK215" s="264">
        <f>IF(CE215&lt;=0,0,1)</f>
        <v>1</v>
      </c>
      <c r="CL215" s="264">
        <f t="shared" ref="CL215:CL217" si="2412">IF(CF215&lt;=0,0,1)</f>
        <v>1</v>
      </c>
      <c r="CM215" s="264">
        <f>CG215*CK215*CL215</f>
        <v>1</v>
      </c>
      <c r="CN215" s="257">
        <f t="shared" si="2280"/>
        <v>72296144</v>
      </c>
      <c r="CO215" s="258">
        <f t="shared" si="2281"/>
        <v>-0.46250000596046448</v>
      </c>
      <c r="CR215" s="754" t="s">
        <v>622</v>
      </c>
      <c r="CS215" s="755"/>
      <c r="CT215" s="755"/>
      <c r="CU215" s="756"/>
      <c r="CV215" s="433">
        <f>AU!DQ30</f>
        <v>0.2</v>
      </c>
      <c r="CW215" s="434">
        <f>CV215*CW214</f>
        <v>55713436.400000006</v>
      </c>
      <c r="CX215" s="751">
        <f t="shared" ref="CX215:CX218" si="2413">IF(EXACT(C215,CR215),1,0)</f>
        <v>1</v>
      </c>
      <c r="CY215" s="752"/>
      <c r="CZ215" s="752"/>
      <c r="DA215" s="753"/>
      <c r="DB215" s="264">
        <f>IF(CV215&lt;=0,0,1)</f>
        <v>1</v>
      </c>
      <c r="DC215" s="264">
        <f t="shared" ref="DC215:DC217" si="2414">IF(CW215&lt;=0,0,1)</f>
        <v>1</v>
      </c>
      <c r="DD215" s="264">
        <f>CX215*DB215*DC215</f>
        <v>1</v>
      </c>
      <c r="DE215" s="257">
        <f t="shared" si="2286"/>
        <v>55713436</v>
      </c>
      <c r="DF215" s="258">
        <f t="shared" si="2287"/>
        <v>0.40000000596046448</v>
      </c>
      <c r="DI215" s="754" t="s">
        <v>622</v>
      </c>
      <c r="DJ215" s="755"/>
      <c r="DK215" s="755"/>
      <c r="DL215" s="756"/>
      <c r="DM215" s="438">
        <f>AU!EL30</f>
        <v>0.17280000000000001</v>
      </c>
      <c r="DN215" s="434">
        <f>DM215*DN214</f>
        <v>51205602.297600001</v>
      </c>
      <c r="DO215" s="751">
        <f t="shared" ref="DO215:DO218" si="2415">IF(EXACT(C215,DI215),1,0)</f>
        <v>1</v>
      </c>
      <c r="DP215" s="752"/>
      <c r="DQ215" s="752"/>
      <c r="DR215" s="753"/>
      <c r="DS215" s="264">
        <f>IF(DM215&lt;=0,0,1)</f>
        <v>1</v>
      </c>
      <c r="DT215" s="264">
        <f t="shared" ref="DT215:DT217" si="2416">IF(DN215&lt;=0,0,1)</f>
        <v>1</v>
      </c>
      <c r="DU215" s="264">
        <f>DO215*DS215*DT215</f>
        <v>1</v>
      </c>
      <c r="DV215" s="257">
        <f t="shared" si="2292"/>
        <v>51205602</v>
      </c>
      <c r="DW215" s="258">
        <f t="shared" si="2293"/>
        <v>0.29760000109672546</v>
      </c>
      <c r="DZ215" s="754" t="s">
        <v>622</v>
      </c>
      <c r="EA215" s="755"/>
      <c r="EB215" s="755"/>
      <c r="EC215" s="756"/>
      <c r="ED215" s="433">
        <f>AU!FG30</f>
        <v>0.19889999999999999</v>
      </c>
      <c r="EE215" s="437">
        <f>ED215*EE214</f>
        <v>55180267.892099999</v>
      </c>
      <c r="EF215" s="751">
        <f t="shared" ref="EF215:EF218" si="2417">IF(EXACT(C215,DZ215),1,0)</f>
        <v>1</v>
      </c>
      <c r="EG215" s="752"/>
      <c r="EH215" s="752"/>
      <c r="EI215" s="753"/>
      <c r="EJ215" s="264">
        <f>IF(ED215&lt;=0,0,1)</f>
        <v>1</v>
      </c>
      <c r="EK215" s="264">
        <f t="shared" ref="EK215:EK217" si="2418">IF(EE215&lt;=0,0,1)</f>
        <v>1</v>
      </c>
      <c r="EL215" s="264">
        <f>EF215*EJ215*EK215</f>
        <v>1</v>
      </c>
      <c r="EM215" s="257">
        <f t="shared" si="2298"/>
        <v>55180268</v>
      </c>
      <c r="EN215" s="258">
        <f t="shared" si="2299"/>
        <v>-0.10790000110864639</v>
      </c>
      <c r="EQ215" s="754" t="s">
        <v>622</v>
      </c>
      <c r="ER215" s="755"/>
      <c r="ES215" s="755"/>
      <c r="ET215" s="756"/>
      <c r="EU215" s="433">
        <f>AU!GB30</f>
        <v>0.19570000000000001</v>
      </c>
      <c r="EV215" s="434">
        <f>EU215*EV214</f>
        <v>55181688.299800001</v>
      </c>
      <c r="EW215" s="751">
        <f t="shared" ref="EW215:EW218" si="2419">IF(EXACT(C215,EQ215),1,0)</f>
        <v>1</v>
      </c>
      <c r="EX215" s="752"/>
      <c r="EY215" s="752"/>
      <c r="EZ215" s="753"/>
      <c r="FA215" s="264">
        <f>IF(EU215&lt;=0,0,1)</f>
        <v>1</v>
      </c>
      <c r="FB215" s="264">
        <f t="shared" ref="FB215:FB217" si="2420">IF(EV215&lt;=0,0,1)</f>
        <v>1</v>
      </c>
      <c r="FC215" s="264">
        <f>EW215*FA215*FB215</f>
        <v>1</v>
      </c>
      <c r="FD215" s="257">
        <f t="shared" si="2304"/>
        <v>55181688</v>
      </c>
      <c r="FE215" s="258">
        <f t="shared" si="2305"/>
        <v>0.29980000108480453</v>
      </c>
      <c r="FH215" s="754" t="s">
        <v>622</v>
      </c>
      <c r="FI215" s="755"/>
      <c r="FJ215" s="755"/>
      <c r="FK215" s="756"/>
      <c r="FL215" s="433">
        <f>AU!GW30</f>
        <v>0.1958</v>
      </c>
      <c r="FM215" s="434">
        <f>FL215*FM214</f>
        <v>55282897.634800002</v>
      </c>
      <c r="FN215" s="751">
        <f t="shared" ref="FN215:FN218" si="2421">IF(EXACT(C215,FH215),1,0)</f>
        <v>1</v>
      </c>
      <c r="FO215" s="752"/>
      <c r="FP215" s="752"/>
      <c r="FQ215" s="753"/>
      <c r="FR215" s="264">
        <f>IF(FL215&lt;=0,0,1)</f>
        <v>1</v>
      </c>
      <c r="FS215" s="264">
        <f t="shared" ref="FS215:FS217" si="2422">IF(FM215&lt;=0,0,1)</f>
        <v>1</v>
      </c>
      <c r="FT215" s="264">
        <f>FN215*FR215*FS215</f>
        <v>1</v>
      </c>
      <c r="FU215" s="257">
        <f t="shared" si="2310"/>
        <v>55282898</v>
      </c>
      <c r="FV215" s="258">
        <f t="shared" si="2311"/>
        <v>-0.36519999802112579</v>
      </c>
      <c r="FY215" s="754" t="s">
        <v>622</v>
      </c>
      <c r="FZ215" s="755"/>
      <c r="GA215" s="755"/>
      <c r="GB215" s="756"/>
      <c r="GC215" s="433">
        <f>AU!HR30</f>
        <v>0.18540000000000001</v>
      </c>
      <c r="GD215" s="434">
        <f>GC215*GD214</f>
        <v>53072342.029800005</v>
      </c>
      <c r="GE215" s="751">
        <f t="shared" ref="GE215:GE218" si="2423">IF(EXACT(C215,FY215),1,0)</f>
        <v>1</v>
      </c>
      <c r="GF215" s="752"/>
      <c r="GG215" s="752"/>
      <c r="GH215" s="753"/>
      <c r="GI215" s="264">
        <f>IF(GC215&lt;=0,0,1)</f>
        <v>1</v>
      </c>
      <c r="GJ215" s="264">
        <f t="shared" ref="GJ215:GJ217" si="2424">IF(GD215&lt;=0,0,1)</f>
        <v>1</v>
      </c>
      <c r="GK215" s="264">
        <f>GE215*GI215*GJ215</f>
        <v>1</v>
      </c>
      <c r="GL215" s="257">
        <f t="shared" si="2316"/>
        <v>53072342</v>
      </c>
      <c r="GM215" s="258">
        <f t="shared" si="2317"/>
        <v>2.9800005257129669E-2</v>
      </c>
      <c r="GP215" s="754" t="s">
        <v>622</v>
      </c>
      <c r="GQ215" s="755"/>
      <c r="GR215" s="755"/>
      <c r="GS215" s="756"/>
      <c r="GT215" s="433">
        <f>AU!IM30</f>
        <v>0.2049</v>
      </c>
      <c r="GU215" s="434">
        <f>GT215*GU214</f>
        <v>56751772.207800001</v>
      </c>
      <c r="GV215" s="751">
        <f t="shared" ref="GV215:GV218" si="2425">IF(EXACT(C215,GP215),1,0)</f>
        <v>1</v>
      </c>
      <c r="GW215" s="752"/>
      <c r="GX215" s="752"/>
      <c r="GY215" s="753"/>
      <c r="GZ215" s="264">
        <f>IF(GT215&lt;=0,0,1)</f>
        <v>1</v>
      </c>
      <c r="HA215" s="264">
        <f t="shared" ref="HA215:HA217" si="2426">IF(GU215&lt;=0,0,1)</f>
        <v>1</v>
      </c>
      <c r="HB215" s="264">
        <f>GV215*GZ215*HA215</f>
        <v>1</v>
      </c>
      <c r="HC215" s="257">
        <f t="shared" si="2322"/>
        <v>56751772</v>
      </c>
      <c r="HD215" s="258">
        <f t="shared" si="2323"/>
        <v>0.2078000009059906</v>
      </c>
      <c r="HG215" s="754" t="s">
        <v>622</v>
      </c>
      <c r="HH215" s="755"/>
      <c r="HI215" s="755"/>
      <c r="HJ215" s="756"/>
      <c r="HK215" s="433">
        <f>AU!JH30</f>
        <v>0.18659999999999999</v>
      </c>
      <c r="HL215" s="434">
        <f>HK215*HL214</f>
        <v>51732957.875999995</v>
      </c>
      <c r="HM215" s="751">
        <f t="shared" ref="HM215:HM218" si="2427">IF(EXACT(C215,HG215),1,0)</f>
        <v>1</v>
      </c>
      <c r="HN215" s="752"/>
      <c r="HO215" s="752"/>
      <c r="HP215" s="753"/>
      <c r="HQ215" s="264">
        <f>IF(HK215&lt;=0,0,1)</f>
        <v>1</v>
      </c>
      <c r="HR215" s="264">
        <f t="shared" ref="HR215:HR217" si="2428">IF(HL215&lt;=0,0,1)</f>
        <v>1</v>
      </c>
      <c r="HS215" s="264">
        <f>HM215*HQ215*HR215</f>
        <v>1</v>
      </c>
      <c r="HT215" s="257">
        <f t="shared" si="2328"/>
        <v>51732958</v>
      </c>
      <c r="HU215" s="258">
        <f t="shared" si="2329"/>
        <v>-0.12400000542402267</v>
      </c>
    </row>
    <row r="216" spans="3:238" ht="15.75" thickBot="1">
      <c r="C216" s="760" t="s">
        <v>623</v>
      </c>
      <c r="D216" s="761"/>
      <c r="E216" s="761"/>
      <c r="F216" s="761"/>
      <c r="G216" s="433">
        <f>+'[2]Analisis A.U'!G31</f>
        <v>0</v>
      </c>
      <c r="H216" s="434">
        <f>G216*H214</f>
        <v>0</v>
      </c>
      <c r="K216" s="760" t="s">
        <v>623</v>
      </c>
      <c r="L216" s="761"/>
      <c r="M216" s="761"/>
      <c r="N216" s="761"/>
      <c r="O216" s="435">
        <f>AU!P31</f>
        <v>4.4999999999999998E-2</v>
      </c>
      <c r="P216" s="436">
        <f>ROUND(O216*P214,0)</f>
        <v>12620333</v>
      </c>
      <c r="Q216" s="751">
        <f>IF(EXACT(C216,K216),1,0)</f>
        <v>1</v>
      </c>
      <c r="R216" s="752"/>
      <c r="S216" s="752"/>
      <c r="T216" s="753"/>
      <c r="U216" s="264">
        <f t="shared" si="2253"/>
        <v>1</v>
      </c>
      <c r="V216" s="264">
        <f t="shared" si="2330"/>
        <v>1</v>
      </c>
      <c r="W216" s="264">
        <f t="shared" si="2254"/>
        <v>1</v>
      </c>
      <c r="X216" s="257">
        <f t="shared" si="2255"/>
        <v>12620333</v>
      </c>
      <c r="Y216" s="258">
        <f t="shared" si="2256"/>
        <v>0</v>
      </c>
      <c r="AB216" s="760" t="s">
        <v>623</v>
      </c>
      <c r="AC216" s="761"/>
      <c r="AD216" s="761"/>
      <c r="AE216" s="761"/>
      <c r="AF216" s="433">
        <f>AU!AK31</f>
        <v>0.05</v>
      </c>
      <c r="AG216" s="434">
        <f>AF216*AG214</f>
        <v>13217258.15</v>
      </c>
      <c r="AH216" s="751">
        <f t="shared" si="2405"/>
        <v>1</v>
      </c>
      <c r="AI216" s="752"/>
      <c r="AJ216" s="752"/>
      <c r="AK216" s="753"/>
      <c r="AL216" s="264">
        <f t="shared" ref="AL216:AL217" si="2429">IF(AF216&lt;=0,0,1)</f>
        <v>1</v>
      </c>
      <c r="AM216" s="264">
        <f t="shared" si="2406"/>
        <v>1</v>
      </c>
      <c r="AN216" s="264">
        <f t="shared" ref="AN216" si="2430">AH216*AL216*AM216</f>
        <v>1</v>
      </c>
      <c r="AO216" s="257">
        <f t="shared" si="2261"/>
        <v>13217258</v>
      </c>
      <c r="AP216" s="258">
        <f t="shared" si="2262"/>
        <v>0.15000000037252903</v>
      </c>
      <c r="AS216" s="760" t="s">
        <v>623</v>
      </c>
      <c r="AT216" s="761"/>
      <c r="AU216" s="761"/>
      <c r="AV216" s="761"/>
      <c r="AW216" s="433">
        <f>AU!BF31</f>
        <v>0.03</v>
      </c>
      <c r="AX216" s="434">
        <f>AW216*AX214</f>
        <v>8496286.8900000006</v>
      </c>
      <c r="AY216" s="751">
        <f t="shared" si="2407"/>
        <v>1</v>
      </c>
      <c r="AZ216" s="752"/>
      <c r="BA216" s="752"/>
      <c r="BB216" s="753"/>
      <c r="BC216" s="264">
        <f t="shared" ref="BC216:BC217" si="2431">IF(AW216&lt;=0,0,1)</f>
        <v>1</v>
      </c>
      <c r="BD216" s="264">
        <f t="shared" si="2408"/>
        <v>1</v>
      </c>
      <c r="BE216" s="264">
        <f t="shared" ref="BE216" si="2432">AY216*BC216*BD216</f>
        <v>1</v>
      </c>
      <c r="BF216" s="257">
        <f t="shared" si="2268"/>
        <v>8496287</v>
      </c>
      <c r="BG216" s="258">
        <f t="shared" si="2269"/>
        <v>-0.10999999940395355</v>
      </c>
      <c r="BJ216" s="760" t="s">
        <v>623</v>
      </c>
      <c r="BK216" s="761"/>
      <c r="BL216" s="761"/>
      <c r="BM216" s="761"/>
      <c r="BN216" s="433">
        <f>AU!CA31</f>
        <v>0.05</v>
      </c>
      <c r="BO216" s="434">
        <f>ROUND(BN216*BO214,0)</f>
        <v>13988711</v>
      </c>
      <c r="BP216" s="751">
        <f t="shared" si="2409"/>
        <v>1</v>
      </c>
      <c r="BQ216" s="752"/>
      <c r="BR216" s="752"/>
      <c r="BS216" s="753"/>
      <c r="BT216" s="264">
        <f t="shared" ref="BT216:BT217" si="2433">IF(BN216&lt;=0,0,1)</f>
        <v>1</v>
      </c>
      <c r="BU216" s="264">
        <f t="shared" si="2410"/>
        <v>1</v>
      </c>
      <c r="BV216" s="264">
        <f t="shared" ref="BV216" si="2434">BP216*BT216*BU216</f>
        <v>1</v>
      </c>
      <c r="BW216" s="257">
        <f t="shared" si="2274"/>
        <v>13988711</v>
      </c>
      <c r="BX216" s="258">
        <f t="shared" si="2275"/>
        <v>0</v>
      </c>
      <c r="CA216" s="760" t="s">
        <v>623</v>
      </c>
      <c r="CB216" s="761"/>
      <c r="CC216" s="761"/>
      <c r="CD216" s="761"/>
      <c r="CE216" s="433">
        <f>AU!CV31</f>
        <v>0.03</v>
      </c>
      <c r="CF216" s="437">
        <f>CE216*CF214</f>
        <v>8150636.25</v>
      </c>
      <c r="CG216" s="751">
        <f t="shared" si="2411"/>
        <v>1</v>
      </c>
      <c r="CH216" s="752"/>
      <c r="CI216" s="752"/>
      <c r="CJ216" s="753"/>
      <c r="CK216" s="264">
        <f t="shared" ref="CK216:CK218" si="2435">IF(CE216&lt;=0,0,1)</f>
        <v>1</v>
      </c>
      <c r="CL216" s="264">
        <f t="shared" si="2412"/>
        <v>1</v>
      </c>
      <c r="CM216" s="264">
        <f t="shared" ref="CM216" si="2436">CG216*CK216*CL216</f>
        <v>1</v>
      </c>
      <c r="CN216" s="257">
        <f t="shared" si="2280"/>
        <v>8150636</v>
      </c>
      <c r="CO216" s="258">
        <f t="shared" si="2281"/>
        <v>0.25</v>
      </c>
      <c r="CR216" s="760" t="s">
        <v>623</v>
      </c>
      <c r="CS216" s="761"/>
      <c r="CT216" s="761"/>
      <c r="CU216" s="761"/>
      <c r="CV216" s="433">
        <f>AU!DQ31</f>
        <v>0.05</v>
      </c>
      <c r="CW216" s="434">
        <f>CV216*CW214</f>
        <v>13928359.100000001</v>
      </c>
      <c r="CX216" s="751">
        <f t="shared" si="2413"/>
        <v>1</v>
      </c>
      <c r="CY216" s="752"/>
      <c r="CZ216" s="752"/>
      <c r="DA216" s="753"/>
      <c r="DB216" s="264">
        <f t="shared" ref="DB216:DB218" si="2437">IF(CV216&lt;=0,0,1)</f>
        <v>1</v>
      </c>
      <c r="DC216" s="264">
        <f t="shared" si="2414"/>
        <v>1</v>
      </c>
      <c r="DD216" s="264">
        <f t="shared" ref="DD216" si="2438">CX216*DB216*DC216</f>
        <v>1</v>
      </c>
      <c r="DE216" s="257">
        <f t="shared" si="2286"/>
        <v>13928359</v>
      </c>
      <c r="DF216" s="258">
        <f t="shared" si="2287"/>
        <v>0.10000000149011612</v>
      </c>
      <c r="DI216" s="760" t="s">
        <v>623</v>
      </c>
      <c r="DJ216" s="761"/>
      <c r="DK216" s="761"/>
      <c r="DL216" s="761"/>
      <c r="DM216" s="438">
        <f>AU!EL31</f>
        <v>0.02</v>
      </c>
      <c r="DN216" s="434">
        <f>DM216*DN214</f>
        <v>5926574.3399999999</v>
      </c>
      <c r="DO216" s="751">
        <f t="shared" si="2415"/>
        <v>1</v>
      </c>
      <c r="DP216" s="752"/>
      <c r="DQ216" s="752"/>
      <c r="DR216" s="753"/>
      <c r="DS216" s="264">
        <f t="shared" ref="DS216:DS218" si="2439">IF(DM216&lt;=0,0,1)</f>
        <v>1</v>
      </c>
      <c r="DT216" s="264">
        <f t="shared" si="2416"/>
        <v>1</v>
      </c>
      <c r="DU216" s="264">
        <f t="shared" ref="DU216" si="2440">DO216*DS216*DT216</f>
        <v>1</v>
      </c>
      <c r="DV216" s="257">
        <f t="shared" si="2292"/>
        <v>5926574</v>
      </c>
      <c r="DW216" s="258">
        <f t="shared" si="2293"/>
        <v>0.33999999985098839</v>
      </c>
      <c r="DZ216" s="760" t="s">
        <v>623</v>
      </c>
      <c r="EA216" s="761"/>
      <c r="EB216" s="761"/>
      <c r="EC216" s="761"/>
      <c r="ED216" s="433">
        <f>AU!FG31</f>
        <v>0.06</v>
      </c>
      <c r="EE216" s="437">
        <f>ED216*EE214</f>
        <v>16645631.34</v>
      </c>
      <c r="EF216" s="751">
        <f t="shared" si="2417"/>
        <v>1</v>
      </c>
      <c r="EG216" s="752"/>
      <c r="EH216" s="752"/>
      <c r="EI216" s="753"/>
      <c r="EJ216" s="264">
        <f t="shared" ref="EJ216:EJ218" si="2441">IF(ED216&lt;=0,0,1)</f>
        <v>1</v>
      </c>
      <c r="EK216" s="264">
        <f t="shared" si="2418"/>
        <v>1</v>
      </c>
      <c r="EL216" s="264">
        <f t="shared" ref="EL216" si="2442">EF216*EJ216*EK216</f>
        <v>1</v>
      </c>
      <c r="EM216" s="257">
        <f t="shared" si="2298"/>
        <v>16645631</v>
      </c>
      <c r="EN216" s="258">
        <f t="shared" si="2299"/>
        <v>0.33999999985098839</v>
      </c>
      <c r="EQ216" s="760" t="s">
        <v>623</v>
      </c>
      <c r="ER216" s="761"/>
      <c r="ES216" s="761"/>
      <c r="ET216" s="761"/>
      <c r="EU216" s="433">
        <f>AU!GB31</f>
        <v>0.04</v>
      </c>
      <c r="EV216" s="434">
        <f>EU216*EV214</f>
        <v>11278832.560000001</v>
      </c>
      <c r="EW216" s="751">
        <f t="shared" si="2419"/>
        <v>1</v>
      </c>
      <c r="EX216" s="752"/>
      <c r="EY216" s="752"/>
      <c r="EZ216" s="753"/>
      <c r="FA216" s="264">
        <f t="shared" ref="FA216:FA218" si="2443">IF(EU216&lt;=0,0,1)</f>
        <v>1</v>
      </c>
      <c r="FB216" s="264">
        <f t="shared" si="2420"/>
        <v>1</v>
      </c>
      <c r="FC216" s="264">
        <f t="shared" ref="FC216" si="2444">EW216*FA216*FB216</f>
        <v>1</v>
      </c>
      <c r="FD216" s="257">
        <f t="shared" si="2304"/>
        <v>11278833</v>
      </c>
      <c r="FE216" s="258">
        <f t="shared" si="2305"/>
        <v>-0.43999999947845936</v>
      </c>
      <c r="FH216" s="760" t="s">
        <v>623</v>
      </c>
      <c r="FI216" s="761"/>
      <c r="FJ216" s="761"/>
      <c r="FK216" s="761"/>
      <c r="FL216" s="433">
        <f>AU!GW31</f>
        <v>0.04</v>
      </c>
      <c r="FM216" s="434">
        <f>FL216*FM214</f>
        <v>11293748.24</v>
      </c>
      <c r="FN216" s="751">
        <f t="shared" si="2421"/>
        <v>1</v>
      </c>
      <c r="FO216" s="752"/>
      <c r="FP216" s="752"/>
      <c r="FQ216" s="753"/>
      <c r="FR216" s="264">
        <f t="shared" ref="FR216:FR218" si="2445">IF(FL216&lt;=0,0,1)</f>
        <v>1</v>
      </c>
      <c r="FS216" s="264">
        <f t="shared" si="2422"/>
        <v>1</v>
      </c>
      <c r="FT216" s="264">
        <f t="shared" ref="FT216" si="2446">FN216*FR216*FS216</f>
        <v>1</v>
      </c>
      <c r="FU216" s="257">
        <f t="shared" si="2310"/>
        <v>11293748</v>
      </c>
      <c r="FV216" s="258">
        <f t="shared" si="2311"/>
        <v>0.24000000022351742</v>
      </c>
      <c r="FY216" s="760" t="s">
        <v>623</v>
      </c>
      <c r="FZ216" s="761"/>
      <c r="GA216" s="761"/>
      <c r="GB216" s="761"/>
      <c r="GC216" s="433">
        <f>AU!HR31</f>
        <v>0.05</v>
      </c>
      <c r="GD216" s="434">
        <f>GC216*GD214</f>
        <v>14312929.350000001</v>
      </c>
      <c r="GE216" s="751">
        <f t="shared" si="2423"/>
        <v>1</v>
      </c>
      <c r="GF216" s="752"/>
      <c r="GG216" s="752"/>
      <c r="GH216" s="753"/>
      <c r="GI216" s="264">
        <f t="shared" ref="GI216:GI218" si="2447">IF(GC216&lt;=0,0,1)</f>
        <v>1</v>
      </c>
      <c r="GJ216" s="264">
        <f t="shared" si="2424"/>
        <v>1</v>
      </c>
      <c r="GK216" s="264">
        <f t="shared" ref="GK216" si="2448">GE216*GI216*GJ216</f>
        <v>1</v>
      </c>
      <c r="GL216" s="257">
        <f t="shared" si="2316"/>
        <v>14312929</v>
      </c>
      <c r="GM216" s="258">
        <f t="shared" si="2317"/>
        <v>0.35000000149011612</v>
      </c>
      <c r="GP216" s="760" t="s">
        <v>623</v>
      </c>
      <c r="GQ216" s="761"/>
      <c r="GR216" s="761"/>
      <c r="GS216" s="761"/>
      <c r="GT216" s="433">
        <f>AU!IM31</f>
        <v>0.05</v>
      </c>
      <c r="GU216" s="434">
        <f>GT216*GU214</f>
        <v>13848651.100000001</v>
      </c>
      <c r="GV216" s="751">
        <f t="shared" si="2425"/>
        <v>1</v>
      </c>
      <c r="GW216" s="752"/>
      <c r="GX216" s="752"/>
      <c r="GY216" s="753"/>
      <c r="GZ216" s="264">
        <f t="shared" ref="GZ216:GZ218" si="2449">IF(GT216&lt;=0,0,1)</f>
        <v>1</v>
      </c>
      <c r="HA216" s="264">
        <f t="shared" si="2426"/>
        <v>1</v>
      </c>
      <c r="HB216" s="264">
        <f t="shared" ref="HB216" si="2450">GV216*GZ216*HA216</f>
        <v>1</v>
      </c>
      <c r="HC216" s="257">
        <f t="shared" si="2322"/>
        <v>13848651</v>
      </c>
      <c r="HD216" s="258">
        <f t="shared" si="2323"/>
        <v>0.10000000149011612</v>
      </c>
      <c r="HG216" s="760" t="s">
        <v>623</v>
      </c>
      <c r="HH216" s="761"/>
      <c r="HI216" s="761"/>
      <c r="HJ216" s="761"/>
      <c r="HK216" s="433">
        <f>AU!JH31</f>
        <v>0.05</v>
      </c>
      <c r="HL216" s="434">
        <f>HK216*HL214</f>
        <v>13861993</v>
      </c>
      <c r="HM216" s="751">
        <f t="shared" si="2427"/>
        <v>1</v>
      </c>
      <c r="HN216" s="752"/>
      <c r="HO216" s="752"/>
      <c r="HP216" s="753"/>
      <c r="HQ216" s="264">
        <f t="shared" ref="HQ216:HQ218" si="2451">IF(HK216&lt;=0,0,1)</f>
        <v>1</v>
      </c>
      <c r="HR216" s="264">
        <f t="shared" si="2428"/>
        <v>1</v>
      </c>
      <c r="HS216" s="264">
        <f t="shared" ref="HS216" si="2452">HM216*HQ216*HR216</f>
        <v>1</v>
      </c>
      <c r="HT216" s="257">
        <f t="shared" si="2328"/>
        <v>13861993</v>
      </c>
      <c r="HU216" s="258">
        <f t="shared" si="2329"/>
        <v>0</v>
      </c>
    </row>
    <row r="217" spans="3:238" ht="15.75" thickBot="1">
      <c r="C217" s="762" t="s">
        <v>624</v>
      </c>
      <c r="D217" s="763"/>
      <c r="E217" s="763"/>
      <c r="F217" s="763"/>
      <c r="G217" s="439">
        <v>0</v>
      </c>
      <c r="H217" s="434">
        <f>G217*H216</f>
        <v>0</v>
      </c>
      <c r="K217" s="762" t="s">
        <v>624</v>
      </c>
      <c r="L217" s="763"/>
      <c r="M217" s="763"/>
      <c r="N217" s="763"/>
      <c r="O217" s="440">
        <v>0.19</v>
      </c>
      <c r="P217" s="436">
        <f>ROUND(O217*P216,0)</f>
        <v>2397863</v>
      </c>
      <c r="Q217" s="751">
        <f>IF(EXACT(C217,K217),1,0)</f>
        <v>1</v>
      </c>
      <c r="R217" s="752"/>
      <c r="S217" s="752"/>
      <c r="T217" s="753"/>
      <c r="U217" s="264">
        <f t="shared" si="2253"/>
        <v>1</v>
      </c>
      <c r="V217" s="264">
        <f t="shared" si="2330"/>
        <v>1</v>
      </c>
      <c r="W217" s="264">
        <f t="shared" si="2254"/>
        <v>1</v>
      </c>
      <c r="X217" s="257">
        <f t="shared" si="2255"/>
        <v>2397863</v>
      </c>
      <c r="Y217" s="258">
        <f t="shared" si="2256"/>
        <v>0</v>
      </c>
      <c r="AB217" s="762" t="s">
        <v>624</v>
      </c>
      <c r="AC217" s="763"/>
      <c r="AD217" s="763"/>
      <c r="AE217" s="763"/>
      <c r="AF217" s="439">
        <v>0.19</v>
      </c>
      <c r="AG217" s="434">
        <f>AF217*AG216</f>
        <v>2511279.0485</v>
      </c>
      <c r="AH217" s="751">
        <f t="shared" si="2405"/>
        <v>1</v>
      </c>
      <c r="AI217" s="752"/>
      <c r="AJ217" s="752"/>
      <c r="AK217" s="753"/>
      <c r="AL217" s="264">
        <f t="shared" si="2429"/>
        <v>1</v>
      </c>
      <c r="AM217" s="264">
        <f t="shared" si="2406"/>
        <v>1</v>
      </c>
      <c r="AN217" s="264">
        <f>AH217*AL217*AM217</f>
        <v>1</v>
      </c>
      <c r="AO217" s="257">
        <f t="shared" si="2261"/>
        <v>2511279</v>
      </c>
      <c r="AP217" s="258">
        <f t="shared" si="2262"/>
        <v>4.8500000033527613E-2</v>
      </c>
      <c r="AS217" s="762" t="s">
        <v>624</v>
      </c>
      <c r="AT217" s="763"/>
      <c r="AU217" s="763"/>
      <c r="AV217" s="763"/>
      <c r="AW217" s="439">
        <v>0.19</v>
      </c>
      <c r="AX217" s="434">
        <f>AW217*AX216</f>
        <v>1614294.5091000001</v>
      </c>
      <c r="AY217" s="751">
        <f t="shared" si="2407"/>
        <v>1</v>
      </c>
      <c r="AZ217" s="752"/>
      <c r="BA217" s="752"/>
      <c r="BB217" s="753"/>
      <c r="BC217" s="264">
        <f t="shared" si="2431"/>
        <v>1</v>
      </c>
      <c r="BD217" s="264">
        <f t="shared" si="2408"/>
        <v>1</v>
      </c>
      <c r="BE217" s="264">
        <f>AY217*BC217*BD217</f>
        <v>1</v>
      </c>
      <c r="BF217" s="257">
        <f t="shared" si="2268"/>
        <v>1614295</v>
      </c>
      <c r="BG217" s="258">
        <f t="shared" si="2269"/>
        <v>-0.4908999998588115</v>
      </c>
      <c r="BJ217" s="762" t="s">
        <v>624</v>
      </c>
      <c r="BK217" s="763"/>
      <c r="BL217" s="763"/>
      <c r="BM217" s="763"/>
      <c r="BN217" s="439">
        <v>0.19</v>
      </c>
      <c r="BO217" s="434">
        <f>ROUND(BN217*BO216,0)</f>
        <v>2657855</v>
      </c>
      <c r="BP217" s="751">
        <f t="shared" si="2409"/>
        <v>1</v>
      </c>
      <c r="BQ217" s="752"/>
      <c r="BR217" s="752"/>
      <c r="BS217" s="753"/>
      <c r="BT217" s="264">
        <f t="shared" si="2433"/>
        <v>1</v>
      </c>
      <c r="BU217" s="264">
        <f t="shared" si="2410"/>
        <v>1</v>
      </c>
      <c r="BV217" s="264">
        <f>BP217*BT217*BU217</f>
        <v>1</v>
      </c>
      <c r="BW217" s="257">
        <f t="shared" si="2274"/>
        <v>2657855</v>
      </c>
      <c r="BX217" s="258">
        <f t="shared" si="2275"/>
        <v>0</v>
      </c>
      <c r="CA217" s="762" t="s">
        <v>624</v>
      </c>
      <c r="CB217" s="763"/>
      <c r="CC217" s="763"/>
      <c r="CD217" s="763"/>
      <c r="CE217" s="439">
        <v>0.19</v>
      </c>
      <c r="CF217" s="437">
        <f>CE217*CF216</f>
        <v>1548620.8875</v>
      </c>
      <c r="CG217" s="751">
        <f t="shared" si="2411"/>
        <v>1</v>
      </c>
      <c r="CH217" s="752"/>
      <c r="CI217" s="752"/>
      <c r="CJ217" s="753"/>
      <c r="CK217" s="264">
        <f t="shared" si="2435"/>
        <v>1</v>
      </c>
      <c r="CL217" s="264">
        <f t="shared" si="2412"/>
        <v>1</v>
      </c>
      <c r="CM217" s="264">
        <f>CG217*CK217*CL217</f>
        <v>1</v>
      </c>
      <c r="CN217" s="257">
        <f t="shared" si="2280"/>
        <v>1548621</v>
      </c>
      <c r="CO217" s="258">
        <f t="shared" si="2281"/>
        <v>-0.11250000004656613</v>
      </c>
      <c r="CR217" s="762" t="s">
        <v>624</v>
      </c>
      <c r="CS217" s="763"/>
      <c r="CT217" s="763"/>
      <c r="CU217" s="763"/>
      <c r="CV217" s="439">
        <v>0.19</v>
      </c>
      <c r="CW217" s="434">
        <f>CV217*CW216</f>
        <v>2646388.2290000003</v>
      </c>
      <c r="CX217" s="751">
        <f t="shared" si="2413"/>
        <v>1</v>
      </c>
      <c r="CY217" s="752"/>
      <c r="CZ217" s="752"/>
      <c r="DA217" s="753"/>
      <c r="DB217" s="264">
        <f t="shared" si="2437"/>
        <v>1</v>
      </c>
      <c r="DC217" s="264">
        <f t="shared" si="2414"/>
        <v>1</v>
      </c>
      <c r="DD217" s="264">
        <f>CX217*DB217*DC217</f>
        <v>1</v>
      </c>
      <c r="DE217" s="257">
        <f t="shared" si="2286"/>
        <v>2646388</v>
      </c>
      <c r="DF217" s="258">
        <f t="shared" si="2287"/>
        <v>0.22900000028312206</v>
      </c>
      <c r="DI217" s="762" t="s">
        <v>624</v>
      </c>
      <c r="DJ217" s="763"/>
      <c r="DK217" s="763"/>
      <c r="DL217" s="763"/>
      <c r="DM217" s="441">
        <v>0.19</v>
      </c>
      <c r="DN217" s="434">
        <f>DM217*DN216</f>
        <v>1126049.1246</v>
      </c>
      <c r="DO217" s="751">
        <f t="shared" si="2415"/>
        <v>1</v>
      </c>
      <c r="DP217" s="752"/>
      <c r="DQ217" s="752"/>
      <c r="DR217" s="753"/>
      <c r="DS217" s="264">
        <f t="shared" si="2439"/>
        <v>1</v>
      </c>
      <c r="DT217" s="264">
        <f t="shared" si="2416"/>
        <v>1</v>
      </c>
      <c r="DU217" s="264">
        <f>DO217*DS217*DT217</f>
        <v>1</v>
      </c>
      <c r="DV217" s="257">
        <f t="shared" si="2292"/>
        <v>1126049</v>
      </c>
      <c r="DW217" s="258">
        <f t="shared" si="2293"/>
        <v>0.12459999998100102</v>
      </c>
      <c r="DZ217" s="762" t="s">
        <v>624</v>
      </c>
      <c r="EA217" s="763"/>
      <c r="EB217" s="763"/>
      <c r="EC217" s="763"/>
      <c r="ED217" s="439">
        <v>0.19</v>
      </c>
      <c r="EE217" s="437">
        <f>ED217*EE216</f>
        <v>3162669.9545999998</v>
      </c>
      <c r="EF217" s="751">
        <f t="shared" si="2417"/>
        <v>1</v>
      </c>
      <c r="EG217" s="752"/>
      <c r="EH217" s="752"/>
      <c r="EI217" s="753"/>
      <c r="EJ217" s="264">
        <f t="shared" si="2441"/>
        <v>1</v>
      </c>
      <c r="EK217" s="264">
        <f t="shared" si="2418"/>
        <v>1</v>
      </c>
      <c r="EL217" s="264">
        <f>EF217*EJ217*EK217</f>
        <v>1</v>
      </c>
      <c r="EM217" s="257">
        <f t="shared" si="2298"/>
        <v>3162670</v>
      </c>
      <c r="EN217" s="258">
        <f t="shared" si="2299"/>
        <v>-4.5400000177323818E-2</v>
      </c>
      <c r="EQ217" s="762" t="s">
        <v>624</v>
      </c>
      <c r="ER217" s="763"/>
      <c r="ES217" s="763"/>
      <c r="ET217" s="763"/>
      <c r="EU217" s="439">
        <v>0.19</v>
      </c>
      <c r="EV217" s="434">
        <f>EU217*EV216</f>
        <v>2142978.1864</v>
      </c>
      <c r="EW217" s="751">
        <f t="shared" si="2419"/>
        <v>1</v>
      </c>
      <c r="EX217" s="752"/>
      <c r="EY217" s="752"/>
      <c r="EZ217" s="753"/>
      <c r="FA217" s="264">
        <f t="shared" si="2443"/>
        <v>1</v>
      </c>
      <c r="FB217" s="264">
        <f t="shared" si="2420"/>
        <v>1</v>
      </c>
      <c r="FC217" s="264">
        <f>EW217*FA217*FB217</f>
        <v>1</v>
      </c>
      <c r="FD217" s="257">
        <f t="shared" si="2304"/>
        <v>2142978</v>
      </c>
      <c r="FE217" s="258">
        <f t="shared" si="2305"/>
        <v>0.18640000000596046</v>
      </c>
      <c r="FH217" s="762" t="s">
        <v>624</v>
      </c>
      <c r="FI217" s="763"/>
      <c r="FJ217" s="763"/>
      <c r="FK217" s="763"/>
      <c r="FL217" s="439">
        <v>0.19</v>
      </c>
      <c r="FM217" s="434">
        <f>FL217*FM216</f>
        <v>2145812.1655999999</v>
      </c>
      <c r="FN217" s="751">
        <f t="shared" si="2421"/>
        <v>1</v>
      </c>
      <c r="FO217" s="752"/>
      <c r="FP217" s="752"/>
      <c r="FQ217" s="753"/>
      <c r="FR217" s="264">
        <f t="shared" si="2445"/>
        <v>1</v>
      </c>
      <c r="FS217" s="264">
        <f t="shared" si="2422"/>
        <v>1</v>
      </c>
      <c r="FT217" s="264">
        <f>FN217*FR217*FS217</f>
        <v>1</v>
      </c>
      <c r="FU217" s="257">
        <f t="shared" si="2310"/>
        <v>2145812</v>
      </c>
      <c r="FV217" s="258">
        <f t="shared" si="2311"/>
        <v>0.16559999994933605</v>
      </c>
      <c r="FY217" s="762" t="s">
        <v>624</v>
      </c>
      <c r="FZ217" s="763"/>
      <c r="GA217" s="763"/>
      <c r="GB217" s="763"/>
      <c r="GC217" s="439">
        <v>0.19</v>
      </c>
      <c r="GD217" s="434">
        <f>GC217*GD216</f>
        <v>2719456.5765000004</v>
      </c>
      <c r="GE217" s="751">
        <f t="shared" si="2423"/>
        <v>1</v>
      </c>
      <c r="GF217" s="752"/>
      <c r="GG217" s="752"/>
      <c r="GH217" s="753"/>
      <c r="GI217" s="264">
        <f t="shared" si="2447"/>
        <v>1</v>
      </c>
      <c r="GJ217" s="264">
        <f t="shared" si="2424"/>
        <v>1</v>
      </c>
      <c r="GK217" s="264">
        <f>GE217*GI217*GJ217</f>
        <v>1</v>
      </c>
      <c r="GL217" s="257">
        <f t="shared" si="2316"/>
        <v>2719457</v>
      </c>
      <c r="GM217" s="258">
        <f t="shared" si="2317"/>
        <v>-0.42349999956786633</v>
      </c>
      <c r="GP217" s="762" t="s">
        <v>624</v>
      </c>
      <c r="GQ217" s="763"/>
      <c r="GR217" s="763"/>
      <c r="GS217" s="763"/>
      <c r="GT217" s="439">
        <v>0.19</v>
      </c>
      <c r="GU217" s="434">
        <f>GT217*GU216</f>
        <v>2631243.7090000003</v>
      </c>
      <c r="GV217" s="751">
        <f t="shared" si="2425"/>
        <v>1</v>
      </c>
      <c r="GW217" s="752"/>
      <c r="GX217" s="752"/>
      <c r="GY217" s="753"/>
      <c r="GZ217" s="264">
        <f t="shared" si="2449"/>
        <v>1</v>
      </c>
      <c r="HA217" s="264">
        <f t="shared" si="2426"/>
        <v>1</v>
      </c>
      <c r="HB217" s="264">
        <f>GV217*GZ217*HA217</f>
        <v>1</v>
      </c>
      <c r="HC217" s="257">
        <f t="shared" si="2322"/>
        <v>2631244</v>
      </c>
      <c r="HD217" s="258">
        <f t="shared" si="2323"/>
        <v>-0.29099999973550439</v>
      </c>
      <c r="HG217" s="762" t="s">
        <v>624</v>
      </c>
      <c r="HH217" s="763"/>
      <c r="HI217" s="763"/>
      <c r="HJ217" s="763"/>
      <c r="HK217" s="439">
        <v>0.19</v>
      </c>
      <c r="HL217" s="434">
        <f>HK217*HL216</f>
        <v>2633778.67</v>
      </c>
      <c r="HM217" s="751">
        <f t="shared" si="2427"/>
        <v>1</v>
      </c>
      <c r="HN217" s="752"/>
      <c r="HO217" s="752"/>
      <c r="HP217" s="753"/>
      <c r="HQ217" s="264">
        <f t="shared" si="2451"/>
        <v>1</v>
      </c>
      <c r="HR217" s="264">
        <f t="shared" si="2428"/>
        <v>1</v>
      </c>
      <c r="HS217" s="264">
        <f>HM217*HQ217*HR217</f>
        <v>1</v>
      </c>
      <c r="HT217" s="257">
        <f t="shared" si="2328"/>
        <v>2633779</v>
      </c>
      <c r="HU217" s="258">
        <f t="shared" si="2329"/>
        <v>-0.33000000007450581</v>
      </c>
    </row>
    <row r="218" spans="3:238" ht="16.5" thickBot="1">
      <c r="C218" s="749" t="s">
        <v>625</v>
      </c>
      <c r="D218" s="750"/>
      <c r="E218" s="750"/>
      <c r="F218" s="750"/>
      <c r="G218" s="442"/>
      <c r="H218" s="443" t="e">
        <f>SUM(H214:H217)</f>
        <v>#DIV/0!</v>
      </c>
      <c r="K218" s="749" t="s">
        <v>625</v>
      </c>
      <c r="L218" s="750"/>
      <c r="M218" s="750"/>
      <c r="N218" s="750"/>
      <c r="O218" s="442"/>
      <c r="P218" s="444">
        <f>ROUND(SUM(P214:P217),0)</f>
        <v>353018751</v>
      </c>
      <c r="Q218" s="751">
        <f>IF(EXACT(C218,K218),1,0)</f>
        <v>1</v>
      </c>
      <c r="R218" s="752"/>
      <c r="S218" s="752"/>
      <c r="T218" s="753"/>
      <c r="X218" s="257">
        <f t="shared" si="2255"/>
        <v>353018751</v>
      </c>
      <c r="Y218" s="258">
        <f t="shared" si="2256"/>
        <v>0</v>
      </c>
      <c r="AB218" s="749" t="s">
        <v>625</v>
      </c>
      <c r="AC218" s="750"/>
      <c r="AD218" s="750"/>
      <c r="AE218" s="750"/>
      <c r="AF218" s="442"/>
      <c r="AG218" s="443">
        <f>SUM(AG214:AG217)</f>
        <v>334264458.6135</v>
      </c>
      <c r="AH218" s="751">
        <f t="shared" si="2405"/>
        <v>1</v>
      </c>
      <c r="AI218" s="752"/>
      <c r="AJ218" s="752"/>
      <c r="AK218" s="753"/>
      <c r="AL218" s="264">
        <f>IF(EXACT(G218,AF218),1,0)</f>
        <v>1</v>
      </c>
      <c r="AM218" s="264">
        <f>IF(AG218&lt;=0,0,1)</f>
        <v>1</v>
      </c>
      <c r="AN218" s="264">
        <f>AH218*AL218*AM218</f>
        <v>1</v>
      </c>
      <c r="AO218" s="257">
        <f t="shared" si="2261"/>
        <v>334264459</v>
      </c>
      <c r="AP218" s="258">
        <f t="shared" si="2262"/>
        <v>-0.38650000095367432</v>
      </c>
      <c r="AS218" s="749" t="s">
        <v>625</v>
      </c>
      <c r="AT218" s="750"/>
      <c r="AU218" s="750"/>
      <c r="AV218" s="750"/>
      <c r="AW218" s="442"/>
      <c r="AX218" s="443">
        <f>SUM(AX214:AX217)</f>
        <v>352057807.76529998</v>
      </c>
      <c r="AY218" s="751">
        <f>IF(EXACT(C218,AS218),1,0)</f>
        <v>1</v>
      </c>
      <c r="AZ218" s="752"/>
      <c r="BA218" s="752"/>
      <c r="BB218" s="753"/>
      <c r="BC218" s="264">
        <f>IF(EXACT(G218,AW218),1,0)</f>
        <v>1</v>
      </c>
      <c r="BD218" s="264">
        <f>IF(AX218&lt;=0,0,1)</f>
        <v>1</v>
      </c>
      <c r="BE218" s="264">
        <f>AY218*BC218*BD218</f>
        <v>1</v>
      </c>
      <c r="BF218" s="257">
        <f t="shared" si="2268"/>
        <v>352057808</v>
      </c>
      <c r="BG218" s="258">
        <f t="shared" si="2269"/>
        <v>-0.23470002412796021</v>
      </c>
      <c r="BJ218" s="749" t="s">
        <v>625</v>
      </c>
      <c r="BK218" s="750"/>
      <c r="BL218" s="750"/>
      <c r="BM218" s="750"/>
      <c r="BN218" s="442"/>
      <c r="BO218" s="443">
        <f>SUM(BO214:BO217)</f>
        <v>353942374</v>
      </c>
      <c r="BP218" s="751">
        <f>IF(EXACT(C218,BJ218),1,0)</f>
        <v>1</v>
      </c>
      <c r="BQ218" s="752"/>
      <c r="BR218" s="752"/>
      <c r="BS218" s="753"/>
      <c r="BT218" s="264">
        <f t="shared" si="2366"/>
        <v>0</v>
      </c>
      <c r="BU218" s="264">
        <f>IF(BO218&lt;=0,0,1)</f>
        <v>1</v>
      </c>
      <c r="BV218" s="264">
        <f>BP218*BU218</f>
        <v>1</v>
      </c>
      <c r="BW218" s="257">
        <f t="shared" si="2274"/>
        <v>353942374</v>
      </c>
      <c r="BX218" s="258">
        <f t="shared" si="2275"/>
        <v>0</v>
      </c>
      <c r="CA218" s="749" t="s">
        <v>625</v>
      </c>
      <c r="CB218" s="750"/>
      <c r="CC218" s="750"/>
      <c r="CD218" s="750"/>
      <c r="CE218" s="442"/>
      <c r="CF218" s="445">
        <f>SUM(CF214:CF217)</f>
        <v>353683275.67500001</v>
      </c>
      <c r="CG218" s="751">
        <f t="shared" si="2411"/>
        <v>1</v>
      </c>
      <c r="CH218" s="752"/>
      <c r="CI218" s="752"/>
      <c r="CJ218" s="753"/>
      <c r="CK218" s="264">
        <f t="shared" si="2435"/>
        <v>0</v>
      </c>
      <c r="CL218" s="264">
        <f>IF(CF218&lt;=0,0,1)</f>
        <v>1</v>
      </c>
      <c r="CM218" s="264">
        <f>CG218*CL218</f>
        <v>1</v>
      </c>
      <c r="CN218" s="257">
        <f t="shared" si="2280"/>
        <v>353683276</v>
      </c>
      <c r="CO218" s="258">
        <f t="shared" si="2281"/>
        <v>-0.32499998807907104</v>
      </c>
      <c r="CR218" s="749" t="s">
        <v>625</v>
      </c>
      <c r="CS218" s="750"/>
      <c r="CT218" s="750"/>
      <c r="CU218" s="750"/>
      <c r="CV218" s="442"/>
      <c r="CW218" s="443">
        <f>SUM(CW214:CW217)</f>
        <v>350855365.72899997</v>
      </c>
      <c r="CX218" s="751">
        <f t="shared" si="2413"/>
        <v>1</v>
      </c>
      <c r="CY218" s="752"/>
      <c r="CZ218" s="752"/>
      <c r="DA218" s="753"/>
      <c r="DB218" s="264">
        <f t="shared" si="2437"/>
        <v>0</v>
      </c>
      <c r="DC218" s="264">
        <f>IF(CW218&lt;=0,0,1)</f>
        <v>1</v>
      </c>
      <c r="DD218" s="264">
        <f>CX218*DC218</f>
        <v>1</v>
      </c>
      <c r="DE218" s="257">
        <f t="shared" si="2286"/>
        <v>350855366</v>
      </c>
      <c r="DF218" s="258">
        <f t="shared" si="2287"/>
        <v>-0.27100002765655518</v>
      </c>
      <c r="DI218" s="749" t="s">
        <v>625</v>
      </c>
      <c r="DJ218" s="750"/>
      <c r="DK218" s="750"/>
      <c r="DL218" s="750"/>
      <c r="DM218" s="446"/>
      <c r="DN218" s="443">
        <f>SUM(DN214:DN217)</f>
        <v>354586942.7622</v>
      </c>
      <c r="DO218" s="751">
        <f t="shared" si="2415"/>
        <v>1</v>
      </c>
      <c r="DP218" s="752"/>
      <c r="DQ218" s="752"/>
      <c r="DR218" s="753"/>
      <c r="DS218" s="264">
        <f t="shared" si="2439"/>
        <v>0</v>
      </c>
      <c r="DT218" s="264">
        <f>IF(DN218&lt;=0,0,1)</f>
        <v>1</v>
      </c>
      <c r="DU218" s="264">
        <f>DO218*DT218</f>
        <v>1</v>
      </c>
      <c r="DV218" s="257">
        <f t="shared" si="2292"/>
        <v>354586943</v>
      </c>
      <c r="DW218" s="258">
        <f t="shared" si="2293"/>
        <v>-0.2378000020980835</v>
      </c>
      <c r="DZ218" s="749" t="s">
        <v>625</v>
      </c>
      <c r="EA218" s="750"/>
      <c r="EB218" s="750"/>
      <c r="EC218" s="750"/>
      <c r="ED218" s="442"/>
      <c r="EE218" s="445">
        <f>SUM(EE214:EE217)</f>
        <v>352415758.18669993</v>
      </c>
      <c r="EF218" s="751">
        <f t="shared" si="2417"/>
        <v>1</v>
      </c>
      <c r="EG218" s="752"/>
      <c r="EH218" s="752"/>
      <c r="EI218" s="753"/>
      <c r="EJ218" s="264">
        <f t="shared" si="2441"/>
        <v>0</v>
      </c>
      <c r="EK218" s="264">
        <f>IF(EE218&lt;=0,0,1)</f>
        <v>1</v>
      </c>
      <c r="EL218" s="264">
        <f>EF218*EK218</f>
        <v>1</v>
      </c>
      <c r="EM218" s="257">
        <f t="shared" si="2298"/>
        <v>352415758</v>
      </c>
      <c r="EN218" s="258">
        <f t="shared" si="2299"/>
        <v>0.18669992685317993</v>
      </c>
      <c r="EQ218" s="749" t="s">
        <v>625</v>
      </c>
      <c r="ER218" s="750"/>
      <c r="ES218" s="750"/>
      <c r="ET218" s="750"/>
      <c r="EU218" s="442"/>
      <c r="EV218" s="443">
        <f>SUM(EV214:EV217)</f>
        <v>350574313.04619998</v>
      </c>
      <c r="EW218" s="751">
        <f t="shared" si="2419"/>
        <v>1</v>
      </c>
      <c r="EX218" s="752"/>
      <c r="EY218" s="752"/>
      <c r="EZ218" s="753"/>
      <c r="FA218" s="264">
        <f t="shared" si="2443"/>
        <v>0</v>
      </c>
      <c r="FB218" s="264">
        <f>IF(EV218&lt;=0,0,1)</f>
        <v>1</v>
      </c>
      <c r="FC218" s="264">
        <f>EW218*FB218</f>
        <v>1</v>
      </c>
      <c r="FD218" s="257">
        <f t="shared" si="2304"/>
        <v>350574313</v>
      </c>
      <c r="FE218" s="258">
        <f t="shared" si="2305"/>
        <v>4.6199977397918701E-2</v>
      </c>
      <c r="FH218" s="749" t="s">
        <v>625</v>
      </c>
      <c r="FI218" s="750"/>
      <c r="FJ218" s="750"/>
      <c r="FK218" s="750"/>
      <c r="FL218" s="442"/>
      <c r="FM218" s="443">
        <f>SUM(FM214:FM217)</f>
        <v>351066164.04040003</v>
      </c>
      <c r="FN218" s="751">
        <f t="shared" si="2421"/>
        <v>1</v>
      </c>
      <c r="FO218" s="752"/>
      <c r="FP218" s="752"/>
      <c r="FQ218" s="753"/>
      <c r="FR218" s="264">
        <f t="shared" si="2445"/>
        <v>0</v>
      </c>
      <c r="FS218" s="264">
        <f>IF(FM218&lt;=0,0,1)</f>
        <v>1</v>
      </c>
      <c r="FT218" s="264">
        <f>FN218*FS218</f>
        <v>1</v>
      </c>
      <c r="FU218" s="257">
        <f t="shared" si="2310"/>
        <v>351066164</v>
      </c>
      <c r="FV218" s="258">
        <f t="shared" si="2311"/>
        <v>4.0400028228759766E-2</v>
      </c>
      <c r="FY218" s="749" t="s">
        <v>625</v>
      </c>
      <c r="FZ218" s="750"/>
      <c r="GA218" s="750"/>
      <c r="GB218" s="750"/>
      <c r="GC218" s="442"/>
      <c r="GD218" s="443">
        <f>SUM(GD214:GD217)</f>
        <v>356363314.95630002</v>
      </c>
      <c r="GE218" s="751">
        <f t="shared" si="2423"/>
        <v>1</v>
      </c>
      <c r="GF218" s="752"/>
      <c r="GG218" s="752"/>
      <c r="GH218" s="753"/>
      <c r="GI218" s="264">
        <f t="shared" si="2447"/>
        <v>0</v>
      </c>
      <c r="GJ218" s="264">
        <f>IF(GD218&lt;=0,0,1)</f>
        <v>1</v>
      </c>
      <c r="GK218" s="264">
        <f>GE218*GJ218</f>
        <v>1</v>
      </c>
      <c r="GL218" s="257">
        <f t="shared" si="2316"/>
        <v>356363315</v>
      </c>
      <c r="GM218" s="258">
        <f t="shared" si="2317"/>
        <v>-4.3699979782104492E-2</v>
      </c>
      <c r="GP218" s="749" t="s">
        <v>625</v>
      </c>
      <c r="GQ218" s="750"/>
      <c r="GR218" s="750"/>
      <c r="GS218" s="750"/>
      <c r="GT218" s="442"/>
      <c r="GU218" s="443">
        <f>SUM(GU214:GU217)</f>
        <v>350204689.01680005</v>
      </c>
      <c r="GV218" s="751">
        <f t="shared" si="2425"/>
        <v>1</v>
      </c>
      <c r="GW218" s="752"/>
      <c r="GX218" s="752"/>
      <c r="GY218" s="753"/>
      <c r="GZ218" s="264">
        <f t="shared" si="2449"/>
        <v>0</v>
      </c>
      <c r="HA218" s="264">
        <f>IF(GU218&lt;=0,0,1)</f>
        <v>1</v>
      </c>
      <c r="HB218" s="264">
        <f>GV218*HA218</f>
        <v>1</v>
      </c>
      <c r="HC218" s="257">
        <f t="shared" si="2322"/>
        <v>350204689</v>
      </c>
      <c r="HD218" s="258">
        <f t="shared" si="2323"/>
        <v>1.6800045967102051E-2</v>
      </c>
      <c r="HG218" s="749" t="s">
        <v>625</v>
      </c>
      <c r="HH218" s="750"/>
      <c r="HI218" s="750"/>
      <c r="HJ218" s="750"/>
      <c r="HK218" s="442"/>
      <c r="HL218" s="443">
        <f>SUM(HL214:HL217)</f>
        <v>345468589.546</v>
      </c>
      <c r="HM218" s="751">
        <f t="shared" si="2427"/>
        <v>1</v>
      </c>
      <c r="HN218" s="752"/>
      <c r="HO218" s="752"/>
      <c r="HP218" s="753"/>
      <c r="HQ218" s="264">
        <f t="shared" si="2451"/>
        <v>0</v>
      </c>
      <c r="HR218" s="264">
        <f>IF(HL218&lt;=0,0,1)</f>
        <v>1</v>
      </c>
      <c r="HS218" s="264">
        <f>HM218*HR218</f>
        <v>1</v>
      </c>
      <c r="HT218" s="257">
        <f t="shared" si="2328"/>
        <v>345468590</v>
      </c>
      <c r="HU218" s="258">
        <f t="shared" si="2329"/>
        <v>-0.45399999618530273</v>
      </c>
    </row>
    <row r="219" spans="3:238" ht="32.25" thickTop="1">
      <c r="X219" s="182" t="s">
        <v>207</v>
      </c>
      <c r="Y219" s="258">
        <f>SUM(Y12:Y218)</f>
        <v>0</v>
      </c>
      <c r="AO219" s="182" t="s">
        <v>207</v>
      </c>
      <c r="AP219" s="258">
        <f>SUM(AP12:AP218)</f>
        <v>0.22699999855831265</v>
      </c>
      <c r="BF219" s="182" t="s">
        <v>207</v>
      </c>
      <c r="BG219" s="258">
        <f>SUM(BG12:BG218)</f>
        <v>-0.46940002334304154</v>
      </c>
      <c r="BW219" s="182" t="s">
        <v>207</v>
      </c>
      <c r="BX219" s="258">
        <f>SUM(BX12:BX218)</f>
        <v>0</v>
      </c>
      <c r="CN219" s="182" t="s">
        <v>207</v>
      </c>
      <c r="CO219" s="258">
        <f>SUM(CO12:CO218)</f>
        <v>-0.64999999408610165</v>
      </c>
      <c r="DE219" s="182" t="s">
        <v>207</v>
      </c>
      <c r="DF219" s="258">
        <f>SUM(DF12:DF218)</f>
        <v>0.45799998007714748</v>
      </c>
      <c r="DV219" s="182" t="s">
        <v>207</v>
      </c>
      <c r="DW219" s="258">
        <f>SUM(DW12:DW218)</f>
        <v>0.52439999883063138</v>
      </c>
      <c r="EM219" s="182" t="s">
        <v>207</v>
      </c>
      <c r="EN219" s="258">
        <f>SUM(EN12:EN218)</f>
        <v>0.37339992541819811</v>
      </c>
      <c r="FD219" s="182" t="s">
        <v>207</v>
      </c>
      <c r="FE219" s="258">
        <f>SUM(FE12:FE218)</f>
        <v>9.2399979010224342E-2</v>
      </c>
      <c r="FU219" s="182" t="s">
        <v>207</v>
      </c>
      <c r="FV219" s="258">
        <f>SUM(FV12:FV218)</f>
        <v>8.0800030380487442E-2</v>
      </c>
      <c r="GL219" s="182" t="s">
        <v>207</v>
      </c>
      <c r="GM219" s="258">
        <f>SUM(GM12:GM218)</f>
        <v>-8.7399972602725029E-2</v>
      </c>
      <c r="HC219" s="182" t="s">
        <v>207</v>
      </c>
      <c r="HD219" s="258">
        <f>SUM(HD12:HD218)</f>
        <v>3.3600048627704382E-2</v>
      </c>
      <c r="HT219" s="182" t="s">
        <v>207</v>
      </c>
      <c r="HU219" s="258">
        <f>SUM(HU12:HU218)</f>
        <v>-0.90800000168383121</v>
      </c>
    </row>
    <row r="220" spans="3:238" ht="13.5" customHeight="1">
      <c r="N220" s="275" t="s">
        <v>216</v>
      </c>
      <c r="O220" s="195">
        <f>SUM(O215:O216)</f>
        <v>0.25019999999999998</v>
      </c>
      <c r="X220" s="738" t="s">
        <v>208</v>
      </c>
      <c r="Y220" s="739">
        <f>Y219/P218</f>
        <v>0</v>
      </c>
      <c r="AE220" s="275" t="s">
        <v>216</v>
      </c>
      <c r="AF220" s="195">
        <f>SUM(AF215:AF216)</f>
        <v>0.255</v>
      </c>
      <c r="AO220" s="738" t="s">
        <v>208</v>
      </c>
      <c r="AP220" s="739">
        <f>AP219/AG218</f>
        <v>6.7910300574547761E-10</v>
      </c>
      <c r="AV220" s="275" t="s">
        <v>216</v>
      </c>
      <c r="AW220" s="195">
        <f>SUM(AW215:AW216)</f>
        <v>0.2374</v>
      </c>
      <c r="BF220" s="738" t="s">
        <v>208</v>
      </c>
      <c r="BG220" s="739">
        <f>BG219/AX218</f>
        <v>-1.3333038296255254E-9</v>
      </c>
      <c r="BM220" s="275" t="s">
        <v>216</v>
      </c>
      <c r="BN220" s="195">
        <f>SUM(BN215:BN216)</f>
        <v>0.25559999999999999</v>
      </c>
      <c r="BW220" s="738" t="s">
        <v>208</v>
      </c>
      <c r="BX220" s="739">
        <f>BX219/BO218</f>
        <v>0</v>
      </c>
      <c r="CD220" s="275" t="s">
        <v>216</v>
      </c>
      <c r="CE220" s="195">
        <f>SUM(CE215:CE216)</f>
        <v>0.29610000000000003</v>
      </c>
      <c r="CN220" s="738" t="s">
        <v>208</v>
      </c>
      <c r="CO220" s="739">
        <f>CO219/CF218</f>
        <v>-1.8378024599709583E-9</v>
      </c>
      <c r="CU220" s="275" t="s">
        <v>216</v>
      </c>
      <c r="CV220" s="195">
        <f>SUM(CV215:CV216)</f>
        <v>0.25</v>
      </c>
      <c r="DE220" s="738" t="s">
        <v>208</v>
      </c>
      <c r="DF220" s="739">
        <f>DF219/CW218</f>
        <v>1.3053811479426135E-9</v>
      </c>
      <c r="DL220" s="275" t="s">
        <v>216</v>
      </c>
      <c r="DM220" s="195">
        <f>SUM(DM215:DM216)</f>
        <v>0.1928</v>
      </c>
      <c r="DV220" s="738" t="s">
        <v>208</v>
      </c>
      <c r="DW220" s="739">
        <f>DW219/DN218</f>
        <v>1.4789038613368082E-9</v>
      </c>
      <c r="EC220" s="275" t="s">
        <v>216</v>
      </c>
      <c r="ED220" s="195">
        <f>SUM(ED215:ED216)</f>
        <v>0.25890000000000002</v>
      </c>
      <c r="EM220" s="738" t="s">
        <v>208</v>
      </c>
      <c r="EN220" s="739">
        <f>EN219/EE218</f>
        <v>1.0595437824331945E-9</v>
      </c>
      <c r="ET220" s="275" t="s">
        <v>216</v>
      </c>
      <c r="EU220" s="195">
        <f>SUM(EU215:EU216)</f>
        <v>0.23570000000000002</v>
      </c>
      <c r="FD220" s="738" t="s">
        <v>208</v>
      </c>
      <c r="FE220" s="739">
        <f>FE219/EV218</f>
        <v>2.6356745366580103E-10</v>
      </c>
      <c r="FK220" s="275" t="s">
        <v>216</v>
      </c>
      <c r="FL220" s="195">
        <f>SUM(FL215:FL216)</f>
        <v>0.23580000000000001</v>
      </c>
      <c r="FU220" s="738" t="s">
        <v>208</v>
      </c>
      <c r="FV220" s="739">
        <f>FV219/FM218</f>
        <v>2.3015613196830078E-10</v>
      </c>
      <c r="GB220" s="275" t="s">
        <v>216</v>
      </c>
      <c r="GC220" s="195">
        <f>SUM(GC215:GC216)</f>
        <v>0.2354</v>
      </c>
      <c r="GL220" s="738" t="s">
        <v>208</v>
      </c>
      <c r="GM220" s="739">
        <f>GM219/GD218</f>
        <v>-2.4525524635846053E-10</v>
      </c>
      <c r="GS220" s="275" t="s">
        <v>216</v>
      </c>
      <c r="GT220" s="195">
        <f>SUM(GT215:GT216)</f>
        <v>0.25490000000000002</v>
      </c>
      <c r="HC220" s="738" t="s">
        <v>208</v>
      </c>
      <c r="HD220" s="739">
        <f>HD219/GU218</f>
        <v>9.594402839675433E-11</v>
      </c>
      <c r="HJ220" s="275" t="s">
        <v>216</v>
      </c>
      <c r="HK220" s="195">
        <f>SUM(HK215:HK216)</f>
        <v>0.23659999999999998</v>
      </c>
      <c r="HT220" s="738" t="s">
        <v>208</v>
      </c>
      <c r="HU220" s="739">
        <f>HU219/HL218</f>
        <v>-2.6283142061542727E-9</v>
      </c>
    </row>
    <row r="221" spans="3:238" ht="13.5" customHeight="1" thickBot="1">
      <c r="X221" s="738"/>
      <c r="Y221" s="740"/>
      <c r="AO221" s="738"/>
      <c r="AP221" s="740"/>
      <c r="BF221" s="738"/>
      <c r="BG221" s="740"/>
      <c r="BW221" s="738"/>
      <c r="BX221" s="740"/>
      <c r="CN221" s="738"/>
      <c r="CO221" s="740"/>
      <c r="DE221" s="738"/>
      <c r="DF221" s="740"/>
      <c r="DV221" s="738"/>
      <c r="DW221" s="740"/>
      <c r="EM221" s="738"/>
      <c r="EN221" s="740"/>
      <c r="FD221" s="738"/>
      <c r="FE221" s="740"/>
      <c r="FU221" s="738"/>
      <c r="FV221" s="740"/>
      <c r="GL221" s="738"/>
      <c r="GM221" s="740"/>
      <c r="HC221" s="738"/>
      <c r="HD221" s="740"/>
      <c r="HT221" s="738"/>
      <c r="HU221" s="740"/>
    </row>
    <row r="222" spans="3:238" ht="13.5" customHeight="1" thickTop="1">
      <c r="K222" s="733">
        <f>K3</f>
        <v>1</v>
      </c>
      <c r="L222" s="733" t="str">
        <f>K5</f>
        <v>GUSTAVO CARMONA ALARCON</v>
      </c>
      <c r="M222" s="733"/>
      <c r="N222" s="733"/>
      <c r="O222" s="733"/>
      <c r="P222" s="733"/>
      <c r="AB222" s="733">
        <f>AB3</f>
        <v>2</v>
      </c>
      <c r="AC222" s="733" t="str">
        <f>AB5</f>
        <v>LUIS CARLOS PARRA VELASQUEZ</v>
      </c>
      <c r="AD222" s="733"/>
      <c r="AE222" s="733"/>
      <c r="AF222" s="733"/>
      <c r="AG222" s="733"/>
      <c r="AS222" s="733">
        <f>AS3</f>
        <v>3</v>
      </c>
      <c r="AT222" s="733" t="str">
        <f>AS5</f>
        <v>ARGES INGENIEROS S.A.S.</v>
      </c>
      <c r="AU222" s="733"/>
      <c r="AV222" s="733"/>
      <c r="AW222" s="733"/>
      <c r="AX222" s="733"/>
      <c r="BJ222" s="733">
        <f>BJ3</f>
        <v>4</v>
      </c>
      <c r="BK222" s="733" t="str">
        <f>BJ5</f>
        <v>CONSTRUCON S.A.S.</v>
      </c>
      <c r="BL222" s="733"/>
      <c r="BM222" s="733"/>
      <c r="BN222" s="733"/>
      <c r="BO222" s="733"/>
      <c r="CA222" s="733">
        <f>CA3</f>
        <v>5</v>
      </c>
      <c r="CB222" s="733" t="str">
        <f>CA5</f>
        <v>ARATTI S.A.S</v>
      </c>
      <c r="CC222" s="733"/>
      <c r="CD222" s="733"/>
      <c r="CE222" s="733"/>
      <c r="CF222" s="733"/>
      <c r="CR222" s="733">
        <f>CR3</f>
        <v>6</v>
      </c>
      <c r="CS222" s="733" t="str">
        <f>CR5</f>
        <v>VERTICES INGENIERIA S.A.S.</v>
      </c>
      <c r="CT222" s="733"/>
      <c r="CU222" s="733"/>
      <c r="CV222" s="733"/>
      <c r="CW222" s="733"/>
      <c r="DI222" s="733">
        <f>DI3</f>
        <v>7</v>
      </c>
      <c r="DJ222" s="733" t="str">
        <f>DI5</f>
        <v>URBANICO S.A.S</v>
      </c>
      <c r="DK222" s="733"/>
      <c r="DL222" s="733"/>
      <c r="DM222" s="733"/>
      <c r="DN222" s="733"/>
      <c r="DZ222" s="733">
        <f>DZ3</f>
        <v>8</v>
      </c>
      <c r="EA222" s="733" t="str">
        <f>DZ5</f>
        <v>CONCIVE S.A.S</v>
      </c>
      <c r="EB222" s="733"/>
      <c r="EC222" s="733"/>
      <c r="ED222" s="733"/>
      <c r="EE222" s="733"/>
      <c r="EQ222" s="733">
        <f>EQ3</f>
        <v>9</v>
      </c>
      <c r="ER222" s="733" t="str">
        <f>EQ5</f>
        <v>JORGE FERNANDO PRIETO MUÑOZ</v>
      </c>
      <c r="ES222" s="733"/>
      <c r="ET222" s="733"/>
      <c r="EU222" s="733"/>
      <c r="EV222" s="733"/>
      <c r="FH222" s="733">
        <f>FH3</f>
        <v>10</v>
      </c>
      <c r="FI222" s="733" t="str">
        <f>FH5</f>
        <v>JOSE DE LA CRUZ MIRA HENAO</v>
      </c>
      <c r="FJ222" s="733"/>
      <c r="FK222" s="733"/>
      <c r="FL222" s="733"/>
      <c r="FM222" s="733"/>
      <c r="FY222" s="733">
        <f>FY3</f>
        <v>11</v>
      </c>
      <c r="FZ222" s="733" t="str">
        <f>FY5</f>
        <v>GUINCO S.A.S.</v>
      </c>
      <c r="GA222" s="733"/>
      <c r="GB222" s="733"/>
      <c r="GC222" s="733"/>
      <c r="GD222" s="733"/>
      <c r="GP222" s="733">
        <f>GP3</f>
        <v>12</v>
      </c>
      <c r="GQ222" s="733" t="str">
        <f>GP5</f>
        <v>ACEROS Y CONCRETOS S.A.S.</v>
      </c>
      <c r="GR222" s="733"/>
      <c r="GS222" s="733"/>
      <c r="GT222" s="733"/>
      <c r="GU222" s="733"/>
      <c r="HG222" s="733">
        <f>HG3</f>
        <v>13</v>
      </c>
      <c r="HH222" s="733" t="str">
        <f>HG5</f>
        <v>KA S.A.</v>
      </c>
      <c r="HI222" s="733"/>
      <c r="HJ222" s="733"/>
      <c r="HK222" s="733"/>
      <c r="HL222" s="733"/>
    </row>
    <row r="223" spans="3:238" ht="13.5" customHeight="1" thickBot="1">
      <c r="K223" s="734"/>
      <c r="L223" s="734"/>
      <c r="M223" s="734"/>
      <c r="N223" s="734"/>
      <c r="O223" s="734"/>
      <c r="P223" s="734"/>
      <c r="AB223" s="734"/>
      <c r="AC223" s="734"/>
      <c r="AD223" s="734"/>
      <c r="AE223" s="734"/>
      <c r="AF223" s="734"/>
      <c r="AG223" s="734"/>
      <c r="AS223" s="734"/>
      <c r="AT223" s="734"/>
      <c r="AU223" s="734"/>
      <c r="AV223" s="734"/>
      <c r="AW223" s="734"/>
      <c r="AX223" s="734"/>
      <c r="BJ223" s="734"/>
      <c r="BK223" s="734"/>
      <c r="BL223" s="734"/>
      <c r="BM223" s="734"/>
      <c r="BN223" s="734"/>
      <c r="BO223" s="734"/>
      <c r="CA223" s="734"/>
      <c r="CB223" s="734"/>
      <c r="CC223" s="734"/>
      <c r="CD223" s="734"/>
      <c r="CE223" s="734"/>
      <c r="CF223" s="734"/>
      <c r="CR223" s="734"/>
      <c r="CS223" s="734"/>
      <c r="CT223" s="734"/>
      <c r="CU223" s="734"/>
      <c r="CV223" s="734"/>
      <c r="CW223" s="734"/>
      <c r="DI223" s="734"/>
      <c r="DJ223" s="734"/>
      <c r="DK223" s="734"/>
      <c r="DL223" s="734"/>
      <c r="DM223" s="734"/>
      <c r="DN223" s="734"/>
      <c r="DZ223" s="734"/>
      <c r="EA223" s="734"/>
      <c r="EB223" s="734"/>
      <c r="EC223" s="734"/>
      <c r="ED223" s="734"/>
      <c r="EE223" s="734"/>
      <c r="EQ223" s="734"/>
      <c r="ER223" s="734"/>
      <c r="ES223" s="734"/>
      <c r="ET223" s="734"/>
      <c r="EU223" s="734"/>
      <c r="EV223" s="734"/>
      <c r="FH223" s="734"/>
      <c r="FI223" s="734"/>
      <c r="FJ223" s="734"/>
      <c r="FK223" s="734"/>
      <c r="FL223" s="734"/>
      <c r="FM223" s="734"/>
      <c r="FY223" s="734"/>
      <c r="FZ223" s="734"/>
      <c r="GA223" s="734"/>
      <c r="GB223" s="734"/>
      <c r="GC223" s="734"/>
      <c r="GD223" s="734"/>
      <c r="GP223" s="734"/>
      <c r="GQ223" s="734"/>
      <c r="GR223" s="734"/>
      <c r="GS223" s="734"/>
      <c r="GT223" s="734"/>
      <c r="GU223" s="734"/>
      <c r="HG223" s="734"/>
      <c r="HH223" s="734"/>
      <c r="HI223" s="734"/>
      <c r="HJ223" s="734"/>
      <c r="HK223" s="734"/>
      <c r="HL223" s="734"/>
    </row>
    <row r="224" spans="3:238" s="207" customFormat="1" ht="80.099999999999994" customHeight="1" thickTop="1" thickBot="1">
      <c r="K224" s="730" t="str">
        <f>+IF(S224*U224*W224*Y224=1,"OK","NO HABILITADO")</f>
        <v>OK</v>
      </c>
      <c r="L224" s="731"/>
      <c r="M224" s="731"/>
      <c r="N224" s="731"/>
      <c r="O224" s="731"/>
      <c r="P224" s="732"/>
      <c r="Q224" s="259"/>
      <c r="R224" s="259"/>
      <c r="S224" s="261">
        <f>IF(O220&lt;'10. EVALUACIÓN'!$C$9,1,0)</f>
        <v>1</v>
      </c>
      <c r="T224" s="262"/>
      <c r="U224" s="261">
        <f>IF(P214&lt;'10. EVALUACIÓN'!$C$8,1,0)</f>
        <v>1</v>
      </c>
      <c r="V224" s="262"/>
      <c r="W224" s="261">
        <f>PRODUCT(W12:W217)</f>
        <v>1</v>
      </c>
      <c r="X224" s="262"/>
      <c r="Y224" s="261">
        <f>IF(Y220&gt;=0.5,0,1)</f>
        <v>1</v>
      </c>
      <c r="AB224" s="735" t="str">
        <f>+IF(AJ224*AL224*AN224*AP224=1,"OK","NO HABILITADO")</f>
        <v>OK</v>
      </c>
      <c r="AC224" s="736"/>
      <c r="AD224" s="736"/>
      <c r="AE224" s="736"/>
      <c r="AF224" s="736"/>
      <c r="AG224" s="737"/>
      <c r="AH224" s="259"/>
      <c r="AI224" s="259"/>
      <c r="AJ224" s="261">
        <f>IF(AF220&lt;'10. EVALUACIÓN'!$C$9,1,0)</f>
        <v>1</v>
      </c>
      <c r="AK224" s="262"/>
      <c r="AL224" s="261">
        <f>IF(AG214&lt;'10. EVALUACIÓN'!$C$8,1,0)</f>
        <v>1</v>
      </c>
      <c r="AM224" s="262"/>
      <c r="AN224" s="261">
        <f>PRODUCT(AN12:AN218)</f>
        <v>1</v>
      </c>
      <c r="AO224" s="262"/>
      <c r="AP224" s="261">
        <f>IF(AP220&gt;=0.5,0,1)</f>
        <v>1</v>
      </c>
      <c r="AS224" s="735" t="str">
        <f>+IF(BA224*BC224*BE224*BG224=1,"OK","NO HABILITADO")</f>
        <v>OK</v>
      </c>
      <c r="AT224" s="736"/>
      <c r="AU224" s="736"/>
      <c r="AV224" s="736"/>
      <c r="AW224" s="736"/>
      <c r="AX224" s="737"/>
      <c r="AY224" s="259"/>
      <c r="AZ224" s="259"/>
      <c r="BA224" s="261">
        <f>IF(AW220&lt;'10. EVALUACIÓN'!$C$9,1,0)</f>
        <v>1</v>
      </c>
      <c r="BB224" s="262"/>
      <c r="BC224" s="261">
        <f>IF(AX214&lt;'10. EVALUACIÓN'!$C$8,1,0)</f>
        <v>1</v>
      </c>
      <c r="BD224" s="262"/>
      <c r="BE224" s="261">
        <f>PRODUCT(BE12:BE218)</f>
        <v>1</v>
      </c>
      <c r="BF224" s="262"/>
      <c r="BG224" s="261">
        <f>IF(BG220&gt;=0.5,0,1)</f>
        <v>1</v>
      </c>
      <c r="BJ224" s="735" t="str">
        <f>+IF(BR224*BT224*BV224*BX224=1,"OK","NO HABILITADO")</f>
        <v>OK</v>
      </c>
      <c r="BK224" s="736"/>
      <c r="BL224" s="736"/>
      <c r="BM224" s="736"/>
      <c r="BN224" s="736"/>
      <c r="BO224" s="737"/>
      <c r="BP224" s="259"/>
      <c r="BQ224" s="259"/>
      <c r="BR224" s="261">
        <f>IF(BN220&lt;'10. EVALUACIÓN'!$C$9,1,0)</f>
        <v>1</v>
      </c>
      <c r="BS224" s="262"/>
      <c r="BT224" s="261">
        <f>IF(BO214&lt;'10. EVALUACIÓN'!$C$8,1,0)</f>
        <v>1</v>
      </c>
      <c r="BU224" s="262"/>
      <c r="BV224" s="261">
        <f>PRODUCT(BV12:BV218)</f>
        <v>1</v>
      </c>
      <c r="BW224" s="262"/>
      <c r="BX224" s="261">
        <f>IF(BX220&gt;=0.5,0,1)</f>
        <v>1</v>
      </c>
      <c r="CA224" s="730" t="str">
        <f>+IF(CK224*CM224*CO224=1,"OK","NO HABILITADO")</f>
        <v>OK</v>
      </c>
      <c r="CB224" s="731"/>
      <c r="CC224" s="731"/>
      <c r="CD224" s="731"/>
      <c r="CE224" s="731"/>
      <c r="CF224" s="732"/>
      <c r="CG224" s="259"/>
      <c r="CH224" s="259"/>
      <c r="CI224" s="261">
        <f>IF(CE220&lt;'10. EVALUACIÓN'!$C$9,1,0)</f>
        <v>0</v>
      </c>
      <c r="CJ224" s="262"/>
      <c r="CK224" s="261">
        <f>IF(CF214&lt;'10. EVALUACIÓN'!$C$8,1,0)</f>
        <v>1</v>
      </c>
      <c r="CL224" s="262"/>
      <c r="CM224" s="261">
        <f>PRODUCT(CM12:CM218)</f>
        <v>1</v>
      </c>
      <c r="CN224" s="262"/>
      <c r="CO224" s="261">
        <f>IF(CO220&gt;=0.5,0,1)</f>
        <v>1</v>
      </c>
      <c r="CR224" s="730" t="str">
        <f>+IF(CZ224*DB224*DD224*DF224=1,"OK","NO HABILITADO")</f>
        <v>OK</v>
      </c>
      <c r="CS224" s="731"/>
      <c r="CT224" s="731"/>
      <c r="CU224" s="731"/>
      <c r="CV224" s="731"/>
      <c r="CW224" s="732"/>
      <c r="CX224" s="259"/>
      <c r="CY224" s="259"/>
      <c r="CZ224" s="261">
        <f>IF(CV220&lt;'10. EVALUACIÓN'!$C$9,1,0)</f>
        <v>1</v>
      </c>
      <c r="DA224" s="262"/>
      <c r="DB224" s="261">
        <f>IF(CW214&lt;'10. EVALUACIÓN'!$C$8,1,0)</f>
        <v>1</v>
      </c>
      <c r="DC224" s="262"/>
      <c r="DD224" s="261">
        <f>PRODUCT(DD12:DD218)</f>
        <v>1</v>
      </c>
      <c r="DE224" s="262"/>
      <c r="DF224" s="261">
        <f>IF(DF220&gt;=0.5,0,1)</f>
        <v>1</v>
      </c>
      <c r="DI224" s="730" t="str">
        <f>+IF(DQ224*DS224*DU224*DW224=1,"OK","NO HABILITADO")</f>
        <v>NO HABILITADO</v>
      </c>
      <c r="DJ224" s="731"/>
      <c r="DK224" s="731"/>
      <c r="DL224" s="731"/>
      <c r="DM224" s="731"/>
      <c r="DN224" s="732"/>
      <c r="DO224" s="259"/>
      <c r="DP224" s="259"/>
      <c r="DQ224" s="261">
        <f>IF(DM220&lt;'10. EVALUACIÓN'!$C$9,1,0)</f>
        <v>1</v>
      </c>
      <c r="DR224" s="262"/>
      <c r="DS224" s="261">
        <f>IF(DN214&lt;'10. EVALUACIÓN'!$C$8,1,0)</f>
        <v>0</v>
      </c>
      <c r="DT224" s="262"/>
      <c r="DU224" s="261">
        <f>PRODUCT(DU12:DU218)</f>
        <v>1</v>
      </c>
      <c r="DV224" s="262"/>
      <c r="DW224" s="261">
        <f>IF(DW220&gt;=0.5,0,1)</f>
        <v>1</v>
      </c>
      <c r="DZ224" s="730" t="str">
        <f>+IF(EH224*EJ224*EL224*EN224=1,"OK","NO HABILITADO")</f>
        <v>OK</v>
      </c>
      <c r="EA224" s="731"/>
      <c r="EB224" s="731"/>
      <c r="EC224" s="731"/>
      <c r="ED224" s="731"/>
      <c r="EE224" s="732"/>
      <c r="EF224" s="259"/>
      <c r="EG224" s="259"/>
      <c r="EH224" s="261">
        <f>IF(ED220&lt;'10. EVALUACIÓN'!$C$9,1,0)</f>
        <v>1</v>
      </c>
      <c r="EI224" s="262"/>
      <c r="EJ224" s="261">
        <f>IF(EE214&lt;'10. EVALUACIÓN'!$C$8,1,0)</f>
        <v>1</v>
      </c>
      <c r="EK224" s="262"/>
      <c r="EL224" s="261">
        <f>PRODUCT(EL12:EL218)</f>
        <v>1</v>
      </c>
      <c r="EM224" s="262"/>
      <c r="EN224" s="261">
        <f>IF(EN220&gt;=0.5,0,1)</f>
        <v>1</v>
      </c>
      <c r="EQ224" s="730" t="str">
        <f>+IF(EY224*FA224*FC224*FE224=1,"OK","NO HABILITADO")</f>
        <v>OK</v>
      </c>
      <c r="ER224" s="731"/>
      <c r="ES224" s="731"/>
      <c r="ET224" s="731"/>
      <c r="EU224" s="731"/>
      <c r="EV224" s="732"/>
      <c r="EW224" s="259"/>
      <c r="EX224" s="259"/>
      <c r="EY224" s="261">
        <f>IF(EU220&lt;'10. EVALUACIÓN'!$C$9,1,0)</f>
        <v>1</v>
      </c>
      <c r="EZ224" s="262"/>
      <c r="FA224" s="261">
        <f>IF(EV214&lt;'10. EVALUACIÓN'!$C$8,1,0)</f>
        <v>1</v>
      </c>
      <c r="FB224" s="262"/>
      <c r="FC224" s="261">
        <f>PRODUCT(FC12:FC218)</f>
        <v>1</v>
      </c>
      <c r="FD224" s="262"/>
      <c r="FE224" s="261">
        <f>IF(FE220&gt;=0.5,0,1)</f>
        <v>1</v>
      </c>
      <c r="FH224" s="730" t="str">
        <f>+IF(FP224*FR224*FT224*FV224=1,"OK","NO HABILITADO")</f>
        <v>OK</v>
      </c>
      <c r="FI224" s="731"/>
      <c r="FJ224" s="731"/>
      <c r="FK224" s="731"/>
      <c r="FL224" s="731"/>
      <c r="FM224" s="732"/>
      <c r="FN224" s="259"/>
      <c r="FO224" s="259"/>
      <c r="FP224" s="261">
        <f>IF(FL220&lt;'10. EVALUACIÓN'!$C$9,1,0)</f>
        <v>1</v>
      </c>
      <c r="FQ224" s="262"/>
      <c r="FR224" s="261">
        <f>IF(FM214&lt;'10. EVALUACIÓN'!$C$8,1,0)</f>
        <v>1</v>
      </c>
      <c r="FS224" s="262"/>
      <c r="FT224" s="261">
        <f>PRODUCT(FT12:FT218)</f>
        <v>1</v>
      </c>
      <c r="FU224" s="262"/>
      <c r="FV224" s="261">
        <f>IF(FV220&gt;=0.5,0,1)</f>
        <v>1</v>
      </c>
      <c r="FY224" s="730" t="str">
        <f>+IF(GG224*GI224*GK224*GM224=1,"OK","NO HABILITADO")</f>
        <v>NO HABILITADO</v>
      </c>
      <c r="FZ224" s="731"/>
      <c r="GA224" s="731"/>
      <c r="GB224" s="731"/>
      <c r="GC224" s="731"/>
      <c r="GD224" s="732"/>
      <c r="GE224" s="259"/>
      <c r="GF224" s="259"/>
      <c r="GG224" s="261">
        <f>IF(GC220&lt;'10. EVALUACIÓN'!$C$9,1,0)</f>
        <v>1</v>
      </c>
      <c r="GH224" s="262"/>
      <c r="GI224" s="261">
        <f>IF(GD214&lt;'10. EVALUACIÓN'!$C$8,1,0)</f>
        <v>0</v>
      </c>
      <c r="GJ224" s="262"/>
      <c r="GK224" s="261">
        <f>PRODUCT(GK12:GK218)</f>
        <v>1</v>
      </c>
      <c r="GL224" s="262"/>
      <c r="GM224" s="261">
        <f>IF(GM220&gt;=0.5,0,1)</f>
        <v>1</v>
      </c>
      <c r="GP224" s="730" t="str">
        <f>+IF(GX224*GZ224*HB224*HD224=1,"OK","NO HABILITADO")</f>
        <v>OK</v>
      </c>
      <c r="GQ224" s="731"/>
      <c r="GR224" s="731"/>
      <c r="GS224" s="731"/>
      <c r="GT224" s="731"/>
      <c r="GU224" s="732"/>
      <c r="GV224" s="259"/>
      <c r="GW224" s="259"/>
      <c r="GX224" s="261">
        <f>IF(GT220&lt;'10. EVALUACIÓN'!$C$9,1,0)</f>
        <v>1</v>
      </c>
      <c r="GY224" s="262"/>
      <c r="GZ224" s="261">
        <f>IF(GU214&lt;'10. EVALUACIÓN'!$C$8,1,0)</f>
        <v>1</v>
      </c>
      <c r="HA224" s="262"/>
      <c r="HB224" s="261">
        <f>PRODUCT(HB12:HB218)</f>
        <v>1</v>
      </c>
      <c r="HC224" s="262"/>
      <c r="HD224" s="261">
        <f>IF(HD220&gt;=0.5,0,1)</f>
        <v>1</v>
      </c>
      <c r="HG224" s="730" t="str">
        <f>+IF(HO224*HQ224*HS224*HU224=1,"OK","NO HABILITADO")</f>
        <v>OK</v>
      </c>
      <c r="HH224" s="731"/>
      <c r="HI224" s="731"/>
      <c r="HJ224" s="731"/>
      <c r="HK224" s="731"/>
      <c r="HL224" s="732"/>
      <c r="HM224" s="259"/>
      <c r="HN224" s="259"/>
      <c r="HO224" s="261">
        <f>IF(HK220&lt;'10. EVALUACIÓN'!$C$9,1,0)</f>
        <v>1</v>
      </c>
      <c r="HP224" s="262"/>
      <c r="HQ224" s="261">
        <f>IF(HL214&lt;'10. EVALUACIÓN'!$C$8,1,0)</f>
        <v>1</v>
      </c>
      <c r="HR224" s="262"/>
      <c r="HS224" s="261">
        <f>PRODUCT(HS12:HS218)</f>
        <v>1</v>
      </c>
      <c r="HT224" s="262"/>
      <c r="HU224" s="261">
        <f>IF(HU220&gt;=0.5,0,1)</f>
        <v>1</v>
      </c>
      <c r="ID224" s="201"/>
    </row>
    <row r="225" spans="3:238" s="207" customFormat="1" ht="125.25" customHeight="1" thickTop="1">
      <c r="Q225" s="259"/>
      <c r="R225" s="259"/>
      <c r="S225" s="263" t="s">
        <v>216</v>
      </c>
      <c r="T225" s="260"/>
      <c r="U225" s="263" t="s">
        <v>627</v>
      </c>
      <c r="V225" s="260"/>
      <c r="W225" s="263" t="s">
        <v>626</v>
      </c>
      <c r="X225" s="260"/>
      <c r="Y225" s="263" t="s">
        <v>242</v>
      </c>
      <c r="AB225" s="201"/>
      <c r="AC225" s="201"/>
      <c r="AH225" s="259"/>
      <c r="AI225" s="259"/>
      <c r="AJ225" s="263" t="s">
        <v>216</v>
      </c>
      <c r="AK225" s="260"/>
      <c r="AL225" s="263" t="s">
        <v>627</v>
      </c>
      <c r="AM225" s="260"/>
      <c r="AN225" s="263" t="s">
        <v>626</v>
      </c>
      <c r="AO225" s="260"/>
      <c r="AP225" s="263" t="s">
        <v>242</v>
      </c>
      <c r="AS225" s="201"/>
      <c r="AT225" s="201"/>
      <c r="AU225" s="201"/>
      <c r="AV225" s="201"/>
      <c r="AY225" s="259"/>
      <c r="AZ225" s="259"/>
      <c r="BA225" s="263" t="s">
        <v>216</v>
      </c>
      <c r="BB225" s="260"/>
      <c r="BC225" s="263" t="s">
        <v>627</v>
      </c>
      <c r="BD225" s="260"/>
      <c r="BE225" s="263" t="s">
        <v>626</v>
      </c>
      <c r="BF225" s="260"/>
      <c r="BG225" s="263" t="s">
        <v>242</v>
      </c>
      <c r="BJ225" s="201"/>
      <c r="BK225" s="201"/>
      <c r="BL225" s="201"/>
      <c r="BP225" s="259"/>
      <c r="BQ225" s="259"/>
      <c r="BR225" s="263" t="s">
        <v>216</v>
      </c>
      <c r="BS225" s="260"/>
      <c r="BT225" s="263" t="s">
        <v>627</v>
      </c>
      <c r="BU225" s="260"/>
      <c r="BV225" s="263" t="s">
        <v>626</v>
      </c>
      <c r="BW225" s="260"/>
      <c r="BX225" s="263" t="s">
        <v>242</v>
      </c>
      <c r="CA225" s="201"/>
      <c r="CB225" s="201"/>
      <c r="CG225" s="259"/>
      <c r="CH225" s="259"/>
      <c r="CI225" s="263" t="s">
        <v>216</v>
      </c>
      <c r="CJ225" s="260"/>
      <c r="CK225" s="263" t="s">
        <v>627</v>
      </c>
      <c r="CL225" s="260"/>
      <c r="CM225" s="263" t="s">
        <v>626</v>
      </c>
      <c r="CN225" s="260"/>
      <c r="CO225" s="263" t="s">
        <v>242</v>
      </c>
      <c r="CR225" s="201"/>
      <c r="CS225" s="201"/>
      <c r="CX225" s="259"/>
      <c r="CY225" s="259"/>
      <c r="CZ225" s="263" t="s">
        <v>216</v>
      </c>
      <c r="DA225" s="260"/>
      <c r="DB225" s="263" t="s">
        <v>627</v>
      </c>
      <c r="DC225" s="260"/>
      <c r="DD225" s="263" t="s">
        <v>626</v>
      </c>
      <c r="DE225" s="260"/>
      <c r="DF225" s="263" t="s">
        <v>242</v>
      </c>
      <c r="DI225" s="201"/>
      <c r="DJ225" s="201"/>
      <c r="DO225" s="259"/>
      <c r="DP225" s="259"/>
      <c r="DQ225" s="263" t="s">
        <v>216</v>
      </c>
      <c r="DR225" s="260"/>
      <c r="DS225" s="263" t="s">
        <v>627</v>
      </c>
      <c r="DT225" s="260"/>
      <c r="DU225" s="263" t="s">
        <v>626</v>
      </c>
      <c r="DV225" s="260"/>
      <c r="DW225" s="263" t="s">
        <v>242</v>
      </c>
      <c r="DZ225" s="201"/>
      <c r="EA225" s="201"/>
      <c r="EF225" s="259"/>
      <c r="EG225" s="259"/>
      <c r="EH225" s="263" t="s">
        <v>216</v>
      </c>
      <c r="EI225" s="260"/>
      <c r="EJ225" s="263" t="s">
        <v>627</v>
      </c>
      <c r="EK225" s="260"/>
      <c r="EL225" s="263" t="s">
        <v>626</v>
      </c>
      <c r="EM225" s="260"/>
      <c r="EN225" s="263" t="s">
        <v>242</v>
      </c>
      <c r="EQ225" s="201"/>
      <c r="ER225" s="201"/>
      <c r="EW225" s="259"/>
      <c r="EX225" s="259"/>
      <c r="EY225" s="263" t="s">
        <v>216</v>
      </c>
      <c r="EZ225" s="260"/>
      <c r="FA225" s="263" t="s">
        <v>627</v>
      </c>
      <c r="FB225" s="260"/>
      <c r="FC225" s="263" t="s">
        <v>626</v>
      </c>
      <c r="FD225" s="260"/>
      <c r="FE225" s="263" t="s">
        <v>242</v>
      </c>
      <c r="FH225" s="201"/>
      <c r="FI225" s="201"/>
      <c r="FN225" s="259"/>
      <c r="FO225" s="259"/>
      <c r="FP225" s="263" t="s">
        <v>216</v>
      </c>
      <c r="FQ225" s="260"/>
      <c r="FR225" s="263" t="s">
        <v>627</v>
      </c>
      <c r="FS225" s="260"/>
      <c r="FT225" s="263" t="s">
        <v>626</v>
      </c>
      <c r="FU225" s="260"/>
      <c r="FV225" s="263" t="s">
        <v>242</v>
      </c>
      <c r="FY225" s="201"/>
      <c r="FZ225" s="201"/>
      <c r="GE225" s="259"/>
      <c r="GF225" s="259"/>
      <c r="GG225" s="263" t="s">
        <v>216</v>
      </c>
      <c r="GH225" s="260"/>
      <c r="GI225" s="263" t="s">
        <v>627</v>
      </c>
      <c r="GJ225" s="260"/>
      <c r="GK225" s="263" t="s">
        <v>626</v>
      </c>
      <c r="GL225" s="260"/>
      <c r="GM225" s="263" t="s">
        <v>242</v>
      </c>
      <c r="GP225" s="201"/>
      <c r="GQ225" s="201"/>
      <c r="GV225" s="259"/>
      <c r="GW225" s="259"/>
      <c r="GX225" s="263" t="s">
        <v>216</v>
      </c>
      <c r="GY225" s="260"/>
      <c r="GZ225" s="263" t="s">
        <v>627</v>
      </c>
      <c r="HA225" s="260"/>
      <c r="HB225" s="263" t="s">
        <v>626</v>
      </c>
      <c r="HC225" s="260"/>
      <c r="HD225" s="263" t="s">
        <v>242</v>
      </c>
      <c r="HG225" s="201"/>
      <c r="HH225" s="201"/>
      <c r="HM225" s="259"/>
      <c r="HN225" s="259"/>
      <c r="HO225" s="263" t="s">
        <v>216</v>
      </c>
      <c r="HP225" s="260"/>
      <c r="HQ225" s="263" t="s">
        <v>627</v>
      </c>
      <c r="HR225" s="260"/>
      <c r="HS225" s="263" t="s">
        <v>626</v>
      </c>
      <c r="HT225" s="260"/>
      <c r="HU225" s="263" t="s">
        <v>242</v>
      </c>
      <c r="ID225" s="201"/>
    </row>
    <row r="228" spans="3:238" ht="20.100000000000001" customHeight="1">
      <c r="C228" s="773" t="s">
        <v>240</v>
      </c>
      <c r="D228" s="774"/>
      <c r="E228" s="775"/>
      <c r="F228" s="273" t="s">
        <v>237</v>
      </c>
      <c r="G228" s="773" t="s">
        <v>244</v>
      </c>
      <c r="H228" s="775"/>
    </row>
    <row r="229" spans="3:238" ht="20.100000000000001" customHeight="1">
      <c r="C229" s="184">
        <v>1</v>
      </c>
      <c r="D229" s="269" t="str">
        <f>VLOOKUP(C229,OFERENTES,2,FALSE)</f>
        <v>GUSTAVO CARMONA ALARCON</v>
      </c>
      <c r="E229" s="185" t="str">
        <f>IFERROR(K224," ")</f>
        <v>OK</v>
      </c>
      <c r="F229" s="197" t="str">
        <f>IF(E229&lt;&gt;"OK","NH","H")</f>
        <v>H</v>
      </c>
      <c r="G229" s="447">
        <v>1</v>
      </c>
      <c r="H229" s="448">
        <f>IFERROR(P214," ")</f>
        <v>280451838</v>
      </c>
    </row>
    <row r="230" spans="3:238" ht="20.100000000000001" customHeight="1">
      <c r="C230" s="184">
        <v>2</v>
      </c>
      <c r="D230" s="269" t="str">
        <f t="shared" ref="D230:D241" si="2453">VLOOKUP(C230,OFERENTES,2,FALSE)</f>
        <v>LUIS CARLOS PARRA VELASQUEZ</v>
      </c>
      <c r="E230" s="185" t="str">
        <f>IFERROR(AB224," ")</f>
        <v>OK</v>
      </c>
      <c r="F230" s="197" t="str">
        <f t="shared" ref="F230:F241" si="2454">IF(E230&lt;&gt;"OK","NH","H")</f>
        <v>H</v>
      </c>
      <c r="G230" s="447">
        <v>2</v>
      </c>
      <c r="H230" s="448">
        <f>IFERROR(AG214," ")</f>
        <v>264345163</v>
      </c>
    </row>
    <row r="231" spans="3:238" ht="20.100000000000001" customHeight="1">
      <c r="C231" s="184">
        <v>3</v>
      </c>
      <c r="D231" s="269" t="str">
        <f t="shared" si="2453"/>
        <v>ARGES INGENIEROS S.A.S.</v>
      </c>
      <c r="E231" s="185" t="str">
        <f>IFERROR(AS224," ")</f>
        <v>OK</v>
      </c>
      <c r="F231" s="197" t="str">
        <f t="shared" si="2454"/>
        <v>H</v>
      </c>
      <c r="G231" s="447">
        <v>3</v>
      </c>
      <c r="H231" s="448">
        <f>IFERROR(AX214," ")</f>
        <v>283209563</v>
      </c>
    </row>
    <row r="232" spans="3:238" ht="20.100000000000001" customHeight="1">
      <c r="C232" s="184">
        <v>4</v>
      </c>
      <c r="D232" s="269" t="str">
        <f t="shared" si="2453"/>
        <v>CONSTRUCON S.A.S.</v>
      </c>
      <c r="E232" s="185" t="str">
        <f>IFERROR(BJ224," ")</f>
        <v>OK</v>
      </c>
      <c r="F232" s="197" t="str">
        <f t="shared" si="2454"/>
        <v>H</v>
      </c>
      <c r="G232" s="447">
        <v>4</v>
      </c>
      <c r="H232" s="448">
        <f>IFERROR(BO214," ")</f>
        <v>279774227</v>
      </c>
    </row>
    <row r="233" spans="3:238" ht="20.100000000000001" customHeight="1">
      <c r="C233" s="184">
        <v>5</v>
      </c>
      <c r="D233" s="269" t="str">
        <f t="shared" si="2453"/>
        <v>ARATTI S.A.S</v>
      </c>
      <c r="E233" s="185" t="str">
        <f>IFERROR(CA224," ")</f>
        <v>OK</v>
      </c>
      <c r="F233" s="197" t="str">
        <f t="shared" si="2454"/>
        <v>H</v>
      </c>
      <c r="G233" s="447">
        <v>5</v>
      </c>
      <c r="H233" s="448">
        <f>IFERROR(CF214," ")</f>
        <v>271687875</v>
      </c>
    </row>
    <row r="234" spans="3:238" ht="20.100000000000001" customHeight="1">
      <c r="C234" s="184">
        <v>6</v>
      </c>
      <c r="D234" s="269" t="str">
        <f t="shared" si="2453"/>
        <v>VERTICES INGENIERIA S.A.S.</v>
      </c>
      <c r="E234" s="185" t="str">
        <f>IFERROR(CR224," ")</f>
        <v>OK</v>
      </c>
      <c r="F234" s="197" t="str">
        <f t="shared" si="2454"/>
        <v>H</v>
      </c>
      <c r="G234" s="447">
        <v>6</v>
      </c>
      <c r="H234" s="448">
        <f>IFERROR(CW214," ")</f>
        <v>278567182</v>
      </c>
    </row>
    <row r="235" spans="3:238" ht="20.100000000000001" customHeight="1">
      <c r="C235" s="184">
        <v>7</v>
      </c>
      <c r="D235" s="269" t="str">
        <f t="shared" si="2453"/>
        <v>URBANICO S.A.S</v>
      </c>
      <c r="E235" s="185" t="str">
        <f>IFERROR(DI224," ")</f>
        <v>NO HABILITADO</v>
      </c>
      <c r="F235" s="197" t="str">
        <f t="shared" si="2454"/>
        <v>NH</v>
      </c>
      <c r="G235" s="447">
        <v>7</v>
      </c>
      <c r="H235" s="448">
        <f>IFERROR(DN214," ")</f>
        <v>296328717</v>
      </c>
    </row>
    <row r="236" spans="3:238" ht="20.100000000000001" customHeight="1">
      <c r="C236" s="184">
        <v>8</v>
      </c>
      <c r="D236" s="269" t="str">
        <f t="shared" si="2453"/>
        <v>CONCIVE S.A.S</v>
      </c>
      <c r="E236" s="185" t="str">
        <f>IFERROR(DZ224," ")</f>
        <v>OK</v>
      </c>
      <c r="F236" s="197" t="str">
        <f t="shared" si="2454"/>
        <v>H</v>
      </c>
      <c r="G236" s="447">
        <v>8</v>
      </c>
      <c r="H236" s="448">
        <f>IFERROR(EE214," ")</f>
        <v>277427189</v>
      </c>
    </row>
    <row r="237" spans="3:238" ht="20.100000000000001" customHeight="1">
      <c r="C237" s="184">
        <v>9</v>
      </c>
      <c r="D237" s="269" t="str">
        <f t="shared" si="2453"/>
        <v>JORGE FERNANDO PRIETO MUÑOZ</v>
      </c>
      <c r="E237" s="185" t="str">
        <f>IFERROR(EQ224," ")</f>
        <v>OK</v>
      </c>
      <c r="F237" s="197" t="str">
        <f t="shared" si="2454"/>
        <v>H</v>
      </c>
      <c r="G237" s="447">
        <v>9</v>
      </c>
      <c r="H237" s="448">
        <f>IFERROR(EV214," ")</f>
        <v>281970814</v>
      </c>
    </row>
    <row r="238" spans="3:238" ht="20.100000000000001" customHeight="1">
      <c r="C238" s="184">
        <v>10</v>
      </c>
      <c r="D238" s="269" t="str">
        <f t="shared" si="2453"/>
        <v>JOSE DE LA CRUZ MIRA HENAO</v>
      </c>
      <c r="E238" s="185" t="str">
        <f>IFERROR(FH224," ")</f>
        <v>OK</v>
      </c>
      <c r="F238" s="197" t="str">
        <f t="shared" si="2454"/>
        <v>H</v>
      </c>
      <c r="G238" s="447">
        <v>10</v>
      </c>
      <c r="H238" s="448">
        <f>IFERROR(FM214," ")</f>
        <v>282343706</v>
      </c>
    </row>
    <row r="239" spans="3:238" ht="20.100000000000001" customHeight="1">
      <c r="C239" s="184">
        <v>11</v>
      </c>
      <c r="D239" s="269" t="str">
        <f t="shared" si="2453"/>
        <v>GUINCO S.A.S.</v>
      </c>
      <c r="E239" s="185" t="str">
        <f>IFERROR(FY224," ")</f>
        <v>NO HABILITADO</v>
      </c>
      <c r="F239" s="197" t="str">
        <f t="shared" si="2454"/>
        <v>NH</v>
      </c>
      <c r="G239" s="447">
        <v>11</v>
      </c>
      <c r="H239" s="448">
        <f>IFERROR(GD214," ")</f>
        <v>286258587</v>
      </c>
    </row>
    <row r="240" spans="3:238" ht="20.100000000000001" customHeight="1">
      <c r="C240" s="184">
        <v>12</v>
      </c>
      <c r="D240" s="269" t="str">
        <f t="shared" si="2453"/>
        <v>ACEROS Y CONCRETOS S.A.S.</v>
      </c>
      <c r="E240" s="185" t="str">
        <f>IFERROR(GP224," ")</f>
        <v>OK</v>
      </c>
      <c r="F240" s="197" t="str">
        <f t="shared" si="2454"/>
        <v>H</v>
      </c>
      <c r="G240" s="447">
        <v>12</v>
      </c>
      <c r="H240" s="448">
        <f>IFERROR(GU214," ")</f>
        <v>276973022</v>
      </c>
    </row>
    <row r="241" spans="3:8" ht="20.100000000000001" customHeight="1">
      <c r="C241" s="184">
        <v>13</v>
      </c>
      <c r="D241" s="269" t="str">
        <f t="shared" si="2453"/>
        <v>KA S.A.</v>
      </c>
      <c r="E241" s="185" t="str">
        <f>IFERROR(HG224," ")</f>
        <v>OK</v>
      </c>
      <c r="F241" s="197" t="str">
        <f t="shared" si="2454"/>
        <v>H</v>
      </c>
      <c r="G241" s="447">
        <v>13</v>
      </c>
      <c r="H241" s="448">
        <f>IFERROR(HL214," ")</f>
        <v>277239860</v>
      </c>
    </row>
  </sheetData>
  <sheetProtection algorithmName="SHA-512" hashValue="eHnbmqqrKsM8+m26YB30d7ahsRZP56F4k8Q5YL0U2705bz38VJq0j4+y0dR/xi/IF6yHuij3Z+Mbneekpjb5jQ==" saltValue="xFMUPHI6Ifmqj//pLxOTfQ==" spinCount="100000" sheet="1" objects="1" scenarios="1" selectLockedCells="1" selectUnlockedCells="1"/>
  <mergeCells count="415">
    <mergeCell ref="CA218:CD218"/>
    <mergeCell ref="GV218:GY218"/>
    <mergeCell ref="HM214:HP214"/>
    <mergeCell ref="HM215:HP215"/>
    <mergeCell ref="HM216:HP216"/>
    <mergeCell ref="HM217:HP217"/>
    <mergeCell ref="HM218:HP218"/>
    <mergeCell ref="G228:H228"/>
    <mergeCell ref="EW214:EZ214"/>
    <mergeCell ref="EW215:EZ215"/>
    <mergeCell ref="EW216:EZ216"/>
    <mergeCell ref="EW217:EZ217"/>
    <mergeCell ref="EW218:EZ218"/>
    <mergeCell ref="FN214:FQ214"/>
    <mergeCell ref="FN215:FQ215"/>
    <mergeCell ref="FN216:FQ216"/>
    <mergeCell ref="FN217:FQ217"/>
    <mergeCell ref="FN218:FQ218"/>
    <mergeCell ref="CG214:CJ214"/>
    <mergeCell ref="CG215:CJ215"/>
    <mergeCell ref="CG216:CJ216"/>
    <mergeCell ref="CG217:CJ217"/>
    <mergeCell ref="CG218:CJ218"/>
    <mergeCell ref="CX214:DA214"/>
    <mergeCell ref="AY214:BB214"/>
    <mergeCell ref="AY215:BB215"/>
    <mergeCell ref="AY216:BB216"/>
    <mergeCell ref="AY217:BB217"/>
    <mergeCell ref="AY218:BB218"/>
    <mergeCell ref="BP214:BS214"/>
    <mergeCell ref="BP215:BS215"/>
    <mergeCell ref="BP216:BS216"/>
    <mergeCell ref="BP217:BS217"/>
    <mergeCell ref="BP218:BS218"/>
    <mergeCell ref="BJ214:BM214"/>
    <mergeCell ref="BJ215:BM215"/>
    <mergeCell ref="BJ216:BM216"/>
    <mergeCell ref="BJ217:BM217"/>
    <mergeCell ref="BJ218:BM218"/>
    <mergeCell ref="Q216:T216"/>
    <mergeCell ref="Q217:T217"/>
    <mergeCell ref="Q218:T218"/>
    <mergeCell ref="C228:E228"/>
    <mergeCell ref="AH214:AK214"/>
    <mergeCell ref="AH215:AK215"/>
    <mergeCell ref="AH216:AK216"/>
    <mergeCell ref="AH217:AK217"/>
    <mergeCell ref="AH218:AK218"/>
    <mergeCell ref="AB216:AE216"/>
    <mergeCell ref="AB217:AE217"/>
    <mergeCell ref="AB218:AE218"/>
    <mergeCell ref="K222:K223"/>
    <mergeCell ref="L222:P223"/>
    <mergeCell ref="AB222:AB223"/>
    <mergeCell ref="AC222:AG223"/>
    <mergeCell ref="AB224:AG224"/>
    <mergeCell ref="HG218:HJ218"/>
    <mergeCell ref="DZ216:EC216"/>
    <mergeCell ref="EQ216:ET216"/>
    <mergeCell ref="FH216:FK216"/>
    <mergeCell ref="FY216:GB216"/>
    <mergeCell ref="GP216:GS216"/>
    <mergeCell ref="HG216:HJ216"/>
    <mergeCell ref="DZ217:EC217"/>
    <mergeCell ref="EQ217:ET217"/>
    <mergeCell ref="FH217:FK217"/>
    <mergeCell ref="FY217:GB217"/>
    <mergeCell ref="GP217:GS217"/>
    <mergeCell ref="HG217:HJ217"/>
    <mergeCell ref="DZ218:EC218"/>
    <mergeCell ref="EQ218:ET218"/>
    <mergeCell ref="FH218:FK218"/>
    <mergeCell ref="FY218:GB218"/>
    <mergeCell ref="EF216:EI216"/>
    <mergeCell ref="EF217:EI217"/>
    <mergeCell ref="EF218:EI218"/>
    <mergeCell ref="GE216:GH216"/>
    <mergeCell ref="GE217:GH217"/>
    <mergeCell ref="GE218:GH218"/>
    <mergeCell ref="GV216:GY216"/>
    <mergeCell ref="HI7:HI8"/>
    <mergeCell ref="HJ7:HL8"/>
    <mergeCell ref="DZ214:EC214"/>
    <mergeCell ref="EQ214:ET214"/>
    <mergeCell ref="FH214:FK214"/>
    <mergeCell ref="FY214:GB214"/>
    <mergeCell ref="GP214:GS214"/>
    <mergeCell ref="HG214:HJ214"/>
    <mergeCell ref="DZ215:EC215"/>
    <mergeCell ref="EQ215:ET215"/>
    <mergeCell ref="FH215:FK215"/>
    <mergeCell ref="FY215:GB215"/>
    <mergeCell ref="GP215:GS215"/>
    <mergeCell ref="HG215:HJ215"/>
    <mergeCell ref="DZ5:EA8"/>
    <mergeCell ref="EQ5:ER8"/>
    <mergeCell ref="FH5:FI8"/>
    <mergeCell ref="FY5:FZ8"/>
    <mergeCell ref="GP5:GQ8"/>
    <mergeCell ref="HG5:HH8"/>
    <mergeCell ref="EB7:EB8"/>
    <mergeCell ref="EC7:EE8"/>
    <mergeCell ref="ES7:ES8"/>
    <mergeCell ref="ET7:EV8"/>
    <mergeCell ref="BJ3:BJ4"/>
    <mergeCell ref="AC3:AC4"/>
    <mergeCell ref="BJ5:BK8"/>
    <mergeCell ref="FJ3:FM3"/>
    <mergeCell ref="HG3:HG4"/>
    <mergeCell ref="HH3:HH4"/>
    <mergeCell ref="HI3:HL3"/>
    <mergeCell ref="EB4:EE6"/>
    <mergeCell ref="ES4:EV6"/>
    <mergeCell ref="FJ4:FM6"/>
    <mergeCell ref="GA4:GD6"/>
    <mergeCell ref="GR4:GU6"/>
    <mergeCell ref="HI4:HL6"/>
    <mergeCell ref="EI3:EI11"/>
    <mergeCell ref="EJ3:EJ11"/>
    <mergeCell ref="EK3:EK11"/>
    <mergeCell ref="EL3:EL11"/>
    <mergeCell ref="EM3:EM11"/>
    <mergeCell ref="EN3:EN11"/>
    <mergeCell ref="EW3:EW11"/>
    <mergeCell ref="EX3:EX11"/>
    <mergeCell ref="EY3:EY11"/>
    <mergeCell ref="EZ3:EZ11"/>
    <mergeCell ref="FA3:FA11"/>
    <mergeCell ref="AS214:AV214"/>
    <mergeCell ref="AS215:AV215"/>
    <mergeCell ref="AS216:AV216"/>
    <mergeCell ref="AS217:AV217"/>
    <mergeCell ref="AS218:AV218"/>
    <mergeCell ref="C3:D8"/>
    <mergeCell ref="E7:E8"/>
    <mergeCell ref="M7:M8"/>
    <mergeCell ref="C214:F214"/>
    <mergeCell ref="C215:F215"/>
    <mergeCell ref="C216:F216"/>
    <mergeCell ref="C217:F217"/>
    <mergeCell ref="C218:F218"/>
    <mergeCell ref="K216:N216"/>
    <mergeCell ref="K217:N217"/>
    <mergeCell ref="K218:N218"/>
    <mergeCell ref="F7:H8"/>
    <mergeCell ref="E4:H6"/>
    <mergeCell ref="E3:H3"/>
    <mergeCell ref="K3:K4"/>
    <mergeCell ref="L3:L4"/>
    <mergeCell ref="K214:N214"/>
    <mergeCell ref="K215:N215"/>
    <mergeCell ref="AD3:AG3"/>
    <mergeCell ref="AD4:AG6"/>
    <mergeCell ref="AU3:AX3"/>
    <mergeCell ref="AU4:AX6"/>
    <mergeCell ref="AU7:AU8"/>
    <mergeCell ref="AV7:AX8"/>
    <mergeCell ref="AB214:AE214"/>
    <mergeCell ref="AB215:AE215"/>
    <mergeCell ref="K5:L8"/>
    <mergeCell ref="N7:P8"/>
    <mergeCell ref="M3:P3"/>
    <mergeCell ref="M4:P6"/>
    <mergeCell ref="AB5:AC8"/>
    <mergeCell ref="AD7:AD8"/>
    <mergeCell ref="AE7:AG8"/>
    <mergeCell ref="AB3:AB4"/>
    <mergeCell ref="AS3:AS4"/>
    <mergeCell ref="AT3:AT4"/>
    <mergeCell ref="AS5:AT8"/>
    <mergeCell ref="Q214:T214"/>
    <mergeCell ref="Q215:T215"/>
    <mergeCell ref="Q3:Q11"/>
    <mergeCell ref="R3:R11"/>
    <mergeCell ref="S3:S11"/>
    <mergeCell ref="T3:T11"/>
    <mergeCell ref="BK3:BK4"/>
    <mergeCell ref="DI3:DI4"/>
    <mergeCell ref="DJ3:DJ4"/>
    <mergeCell ref="DI5:DJ8"/>
    <mergeCell ref="BL3:BO3"/>
    <mergeCell ref="BL4:BO6"/>
    <mergeCell ref="BL7:BL8"/>
    <mergeCell ref="BM7:BO8"/>
    <mergeCell ref="DI217:DL217"/>
    <mergeCell ref="DI216:DL216"/>
    <mergeCell ref="CT3:CW3"/>
    <mergeCell ref="CT4:CW6"/>
    <mergeCell ref="CT7:CT8"/>
    <mergeCell ref="CU7:CW8"/>
    <mergeCell ref="CA214:CD214"/>
    <mergeCell ref="CA215:CD215"/>
    <mergeCell ref="CA216:CD216"/>
    <mergeCell ref="CA217:CD217"/>
    <mergeCell ref="CK3:CK11"/>
    <mergeCell ref="CL3:CL11"/>
    <mergeCell ref="CM3:CM11"/>
    <mergeCell ref="CD7:CF8"/>
    <mergeCell ref="CN3:CN11"/>
    <mergeCell ref="CO3:CO11"/>
    <mergeCell ref="EQ3:EQ4"/>
    <mergeCell ref="ER3:ER4"/>
    <mergeCell ref="ES3:EV3"/>
    <mergeCell ref="FH3:FH4"/>
    <mergeCell ref="FI3:FI4"/>
    <mergeCell ref="DR3:DR11"/>
    <mergeCell ref="DS3:DS11"/>
    <mergeCell ref="DK4:DN6"/>
    <mergeCell ref="FJ7:FJ8"/>
    <mergeCell ref="FB3:FB11"/>
    <mergeCell ref="FC3:FC11"/>
    <mergeCell ref="FD3:FD11"/>
    <mergeCell ref="DT3:DT11"/>
    <mergeCell ref="DU3:DU11"/>
    <mergeCell ref="DV3:DV11"/>
    <mergeCell ref="DW3:DW11"/>
    <mergeCell ref="FE3:FE11"/>
    <mergeCell ref="AY3:AY11"/>
    <mergeCell ref="AZ3:AZ11"/>
    <mergeCell ref="BA3:BA11"/>
    <mergeCell ref="BB3:BB11"/>
    <mergeCell ref="BC3:BC11"/>
    <mergeCell ref="BD3:BD11"/>
    <mergeCell ref="BE3:BE11"/>
    <mergeCell ref="BF3:BF11"/>
    <mergeCell ref="BG3:BG11"/>
    <mergeCell ref="U3:U11"/>
    <mergeCell ref="V3:V11"/>
    <mergeCell ref="W3:W11"/>
    <mergeCell ref="X3:X11"/>
    <mergeCell ref="Y3:Y11"/>
    <mergeCell ref="CG3:CG11"/>
    <mergeCell ref="CH3:CH11"/>
    <mergeCell ref="CI3:CI11"/>
    <mergeCell ref="CJ3:CJ11"/>
    <mergeCell ref="BP3:BP11"/>
    <mergeCell ref="BQ3:BQ11"/>
    <mergeCell ref="BR3:BR11"/>
    <mergeCell ref="BS3:BS11"/>
    <mergeCell ref="BT3:BT11"/>
    <mergeCell ref="BU3:BU11"/>
    <mergeCell ref="BV3:BV11"/>
    <mergeCell ref="BW3:BW11"/>
    <mergeCell ref="BX3:BX11"/>
    <mergeCell ref="CA3:CA4"/>
    <mergeCell ref="CB3:CB4"/>
    <mergeCell ref="CC3:CF3"/>
    <mergeCell ref="CC4:CF6"/>
    <mergeCell ref="CA5:CB8"/>
    <mergeCell ref="CC7:CC8"/>
    <mergeCell ref="CN220:CN221"/>
    <mergeCell ref="CO220:CO221"/>
    <mergeCell ref="CX3:CX11"/>
    <mergeCell ref="CY3:CY11"/>
    <mergeCell ref="CZ3:CZ11"/>
    <mergeCell ref="DA3:DA11"/>
    <mergeCell ref="DB3:DB11"/>
    <mergeCell ref="CR216:CU216"/>
    <mergeCell ref="CR217:CU217"/>
    <mergeCell ref="CR218:CU218"/>
    <mergeCell ref="CR3:CR4"/>
    <mergeCell ref="CS3:CS4"/>
    <mergeCell ref="CR5:CS8"/>
    <mergeCell ref="CR214:CU214"/>
    <mergeCell ref="CR215:CU215"/>
    <mergeCell ref="CX216:DA216"/>
    <mergeCell ref="CX217:DA217"/>
    <mergeCell ref="CX218:DA218"/>
    <mergeCell ref="CX215:DA215"/>
    <mergeCell ref="DC3:DC11"/>
    <mergeCell ref="DD3:DD11"/>
    <mergeCell ref="DE3:DE11"/>
    <mergeCell ref="DF3:DF11"/>
    <mergeCell ref="DE220:DE221"/>
    <mergeCell ref="DF220:DF221"/>
    <mergeCell ref="DO3:DO11"/>
    <mergeCell ref="DP3:DP11"/>
    <mergeCell ref="DQ3:DQ11"/>
    <mergeCell ref="DI218:DL218"/>
    <mergeCell ref="DK3:DN3"/>
    <mergeCell ref="DK7:DK8"/>
    <mergeCell ref="DL7:DN8"/>
    <mergeCell ref="DI215:DL215"/>
    <mergeCell ref="DI214:DL214"/>
    <mergeCell ref="DO214:DR214"/>
    <mergeCell ref="DO215:DR215"/>
    <mergeCell ref="DO216:DR216"/>
    <mergeCell ref="DO217:DR217"/>
    <mergeCell ref="DO218:DR218"/>
    <mergeCell ref="DV220:DV221"/>
    <mergeCell ref="DW220:DW221"/>
    <mergeCell ref="EF3:EF11"/>
    <mergeCell ref="EG3:EG11"/>
    <mergeCell ref="EH3:EH11"/>
    <mergeCell ref="DZ3:DZ4"/>
    <mergeCell ref="EA3:EA4"/>
    <mergeCell ref="EB3:EE3"/>
    <mergeCell ref="EF214:EI214"/>
    <mergeCell ref="EF215:EI215"/>
    <mergeCell ref="FD220:FD221"/>
    <mergeCell ref="FE220:FE221"/>
    <mergeCell ref="FN3:FN11"/>
    <mergeCell ref="FO3:FO11"/>
    <mergeCell ref="FP3:FP11"/>
    <mergeCell ref="FQ3:FQ11"/>
    <mergeCell ref="FR3:FR11"/>
    <mergeCell ref="FS3:FS11"/>
    <mergeCell ref="FK7:FM8"/>
    <mergeCell ref="FT3:FT11"/>
    <mergeCell ref="FU3:FU11"/>
    <mergeCell ref="FV3:FV11"/>
    <mergeCell ref="FU220:FU221"/>
    <mergeCell ref="FV220:FV221"/>
    <mergeCell ref="GE3:GE11"/>
    <mergeCell ref="GF3:GF11"/>
    <mergeCell ref="GG3:GG11"/>
    <mergeCell ref="GH3:GH11"/>
    <mergeCell ref="GB7:GD8"/>
    <mergeCell ref="GA3:GD3"/>
    <mergeCell ref="FY3:FY4"/>
    <mergeCell ref="FZ3:FZ4"/>
    <mergeCell ref="GA7:GA8"/>
    <mergeCell ref="GE214:GH214"/>
    <mergeCell ref="GE215:GH215"/>
    <mergeCell ref="HA3:HA11"/>
    <mergeCell ref="HB3:HB11"/>
    <mergeCell ref="HC3:HC11"/>
    <mergeCell ref="HD3:HD11"/>
    <mergeCell ref="HC220:HC221"/>
    <mergeCell ref="HD220:HD221"/>
    <mergeCell ref="GI3:GI11"/>
    <mergeCell ref="GJ3:GJ11"/>
    <mergeCell ref="GK3:GK11"/>
    <mergeCell ref="GL3:GL11"/>
    <mergeCell ref="GM3:GM11"/>
    <mergeCell ref="GL220:GL221"/>
    <mergeCell ref="GM220:GM221"/>
    <mergeCell ref="GV3:GV11"/>
    <mergeCell ref="GW3:GW11"/>
    <mergeCell ref="GR7:GR8"/>
    <mergeCell ref="GS7:GU8"/>
    <mergeCell ref="GR3:GU3"/>
    <mergeCell ref="GP3:GP4"/>
    <mergeCell ref="GQ3:GQ4"/>
    <mergeCell ref="GP218:GS218"/>
    <mergeCell ref="GV214:GY214"/>
    <mergeCell ref="GV215:GY215"/>
    <mergeCell ref="GV217:GY217"/>
    <mergeCell ref="HU220:HU221"/>
    <mergeCell ref="AH3:AH11"/>
    <mergeCell ref="AI3:AI11"/>
    <mergeCell ref="AJ3:AJ11"/>
    <mergeCell ref="AK3:AK11"/>
    <mergeCell ref="AL3:AL11"/>
    <mergeCell ref="AM3:AM11"/>
    <mergeCell ref="AN3:AN11"/>
    <mergeCell ref="AO3:AO11"/>
    <mergeCell ref="AP3:AP11"/>
    <mergeCell ref="AO220:AO221"/>
    <mergeCell ref="AP220:AP221"/>
    <mergeCell ref="HM3:HM11"/>
    <mergeCell ref="HN3:HN11"/>
    <mergeCell ref="HO3:HO11"/>
    <mergeCell ref="HP3:HP11"/>
    <mergeCell ref="HQ3:HQ11"/>
    <mergeCell ref="HR3:HR11"/>
    <mergeCell ref="HS3:HS11"/>
    <mergeCell ref="HT3:HT11"/>
    <mergeCell ref="HU3:HU11"/>
    <mergeCell ref="GX3:GX11"/>
    <mergeCell ref="GY3:GY11"/>
    <mergeCell ref="GZ3:GZ11"/>
    <mergeCell ref="AS222:AS223"/>
    <mergeCell ref="AT222:AX223"/>
    <mergeCell ref="AS224:AX224"/>
    <mergeCell ref="HT220:HT221"/>
    <mergeCell ref="BW220:BW221"/>
    <mergeCell ref="BX220:BX221"/>
    <mergeCell ref="BF220:BF221"/>
    <mergeCell ref="BG220:BG221"/>
    <mergeCell ref="K224:P224"/>
    <mergeCell ref="Y220:Y221"/>
    <mergeCell ref="X220:X221"/>
    <mergeCell ref="EM220:EM221"/>
    <mergeCell ref="EN220:EN221"/>
    <mergeCell ref="FH222:FH223"/>
    <mergeCell ref="FI222:FM223"/>
    <mergeCell ref="BJ222:BJ223"/>
    <mergeCell ref="BK222:BO223"/>
    <mergeCell ref="BJ224:BO224"/>
    <mergeCell ref="CA222:CA223"/>
    <mergeCell ref="CB222:CF223"/>
    <mergeCell ref="CA224:CF224"/>
    <mergeCell ref="CR222:CR223"/>
    <mergeCell ref="CS222:CW223"/>
    <mergeCell ref="CR224:CW224"/>
    <mergeCell ref="DI222:DI223"/>
    <mergeCell ref="DJ222:DN223"/>
    <mergeCell ref="DI224:DN224"/>
    <mergeCell ref="DZ222:DZ223"/>
    <mergeCell ref="EA222:EE223"/>
    <mergeCell ref="DZ224:EE224"/>
    <mergeCell ref="EQ222:EQ223"/>
    <mergeCell ref="ER222:EV223"/>
    <mergeCell ref="EQ224:EV224"/>
    <mergeCell ref="FH224:FM224"/>
    <mergeCell ref="FY222:FY223"/>
    <mergeCell ref="FZ222:GD223"/>
    <mergeCell ref="FY224:GD224"/>
    <mergeCell ref="GP222:GP223"/>
    <mergeCell ref="GQ222:GU223"/>
    <mergeCell ref="GP224:GU224"/>
    <mergeCell ref="HG222:HG223"/>
    <mergeCell ref="HH222:HL223"/>
    <mergeCell ref="HG224:HL224"/>
  </mergeCells>
  <conditionalFormatting sqref="U12:V19 U21:V27 U29:V33 U35:V42 U44:V50 U52:V55 U57:V76 U80:V81 V77 U84:V89 U92:V103 U106:V107 U110:V116 U119:V124 U127:V135 U137:V142 U144:V145 U148:V155 V146 U157:V160 U162:V164 U167:V169 V165 U171:V173 U175:V177 U179:V179 U181:V182 U184:V184 U186:V186 U188:V188 U191:V197 V189 U199:V210 U212:V213 U215:V217 V214">
    <cfRule type="cellIs" dxfId="1600" priority="1207" operator="equal">
      <formula>0</formula>
    </cfRule>
    <cfRule type="cellIs" dxfId="1599" priority="1208" operator="equal">
      <formula>1</formula>
    </cfRule>
  </conditionalFormatting>
  <conditionalFormatting sqref="W12:W217">
    <cfRule type="cellIs" dxfId="1598" priority="1203" operator="equal">
      <formula>0</formula>
    </cfRule>
    <cfRule type="cellIs" dxfId="1597" priority="1204" operator="equal">
      <formula>1</formula>
    </cfRule>
  </conditionalFormatting>
  <conditionalFormatting sqref="U224">
    <cfRule type="cellIs" dxfId="1596" priority="1167" operator="equal">
      <formula>0</formula>
    </cfRule>
    <cfRule type="cellIs" dxfId="1595" priority="1168" operator="equal">
      <formula>1</formula>
    </cfRule>
  </conditionalFormatting>
  <conditionalFormatting sqref="S224">
    <cfRule type="cellIs" dxfId="1594" priority="1165" operator="equal">
      <formula>0</formula>
    </cfRule>
    <cfRule type="cellIs" dxfId="1593" priority="1166" operator="equal">
      <formula>1</formula>
    </cfRule>
  </conditionalFormatting>
  <conditionalFormatting sqref="Q12:Q218 U20:V20 U28:V28 U34:V34 U43:V43 U51:V51 U56:V56 U77:U79 V78:V79 U82:V83 U90:V91 U104:V105 U108:V109 U117:V118 U125:V126 R12:T213 U136:V136 U143:V143 U146:U147 V147 U156:V156 U161:V161 U165:U166 V166 U170:V170 U174:V174 U178:V178 U180:V180 U183:V183 U185:V185 U187:V187 U189:U190 V190 U198:V198 U211:V211">
    <cfRule type="cellIs" dxfId="1592" priority="1187" operator="equal">
      <formula>0</formula>
    </cfRule>
    <cfRule type="cellIs" dxfId="1591" priority="1188" operator="equal">
      <formula>1</formula>
    </cfRule>
  </conditionalFormatting>
  <conditionalFormatting sqref="W224">
    <cfRule type="cellIs" dxfId="1590" priority="1173" operator="equal">
      <formula>0</formula>
    </cfRule>
    <cfRule type="cellIs" dxfId="1589" priority="1174" operator="equal">
      <formula>1</formula>
    </cfRule>
  </conditionalFormatting>
  <conditionalFormatting sqref="Y224">
    <cfRule type="cellIs" dxfId="1588" priority="1163" operator="equal">
      <formula>0</formula>
    </cfRule>
    <cfRule type="cellIs" dxfId="1587" priority="1164" operator="equal">
      <formula>1</formula>
    </cfRule>
  </conditionalFormatting>
  <conditionalFormatting sqref="K224">
    <cfRule type="cellIs" dxfId="1586" priority="1161" operator="equal">
      <formula>"NO HABILITADO"</formula>
    </cfRule>
    <cfRule type="cellIs" dxfId="1585" priority="1162" operator="equal">
      <formula>"OK"</formula>
    </cfRule>
  </conditionalFormatting>
  <conditionalFormatting sqref="CK218">
    <cfRule type="cellIs" dxfId="1584" priority="579" operator="equal">
      <formula>0</formula>
    </cfRule>
    <cfRule type="cellIs" dxfId="1583" priority="580" operator="equal">
      <formula>1</formula>
    </cfRule>
  </conditionalFormatting>
  <conditionalFormatting sqref="CL218">
    <cfRule type="cellIs" dxfId="1582" priority="583" operator="equal">
      <formula>0</formula>
    </cfRule>
    <cfRule type="cellIs" dxfId="1581" priority="584" operator="equal">
      <formula>1</formula>
    </cfRule>
  </conditionalFormatting>
  <conditionalFormatting sqref="CI224">
    <cfRule type="cellIs" dxfId="1580" priority="631" operator="equal">
      <formula>0</formula>
    </cfRule>
    <cfRule type="cellIs" dxfId="1579" priority="632" operator="equal">
      <formula>1</formula>
    </cfRule>
  </conditionalFormatting>
  <conditionalFormatting sqref="CK20:CL20 CK28:CL28 CK34:CL34 CK43:CL43 CK51:CL51 CK56:CL56 CK77:CK79 CL78:CL79 CK82:CL83 CK90:CL91 CK104:CL105 CK108:CL109 CK117:CL118 CK125:CL126 CK136:CL136 CK143:CL143 CK146:CK147 CL147 CK156:CL156 CK161:CL161 CK165:CK166 CL166 CK170:CL170 CK174:CL174 CK178:CL178 CK180:CL180 CK183:CL183 CK185:CL185 CK187:CL187 CK189:CK190 CL190 CK198:CL198 CK211:CL211 CG12:CJ213 CG214:CG218">
    <cfRule type="cellIs" dxfId="1578" priority="637" operator="equal">
      <formula>0</formula>
    </cfRule>
    <cfRule type="cellIs" dxfId="1577" priority="638" operator="equal">
      <formula>1</formula>
    </cfRule>
  </conditionalFormatting>
  <conditionalFormatting sqref="CM224">
    <cfRule type="cellIs" dxfId="1576" priority="635" operator="equal">
      <formula>0</formula>
    </cfRule>
    <cfRule type="cellIs" dxfId="1575" priority="636" operator="equal">
      <formula>1</formula>
    </cfRule>
  </conditionalFormatting>
  <conditionalFormatting sqref="CK224">
    <cfRule type="cellIs" dxfId="1574" priority="633" operator="equal">
      <formula>0</formula>
    </cfRule>
    <cfRule type="cellIs" dxfId="1573" priority="634" operator="equal">
      <formula>1</formula>
    </cfRule>
  </conditionalFormatting>
  <conditionalFormatting sqref="BC20:BD20 BC28:BD28 BC34:BD34 BC43:BD43 BC51:BD51 BC56:BD56 BC77:BC79 BD78:BD79 BC82:BD83 BC90:BD91 BC104:BD105 BC108:BD109 BC117:BD118 BC125:BD126 BC136:BD136 BC143:BD143 BC146:BC147 BD147 BC156:BD156 BC161:BD161 BC165:BC166 BD166 BC170:BD170 BC174:BD174 BC178:BD178 BC180:BD180 BC183:BD183 BC185:BD185 BC187:BD187 BC189:BC190 BD190 BC198:BD198 BC211:BD211 AY12:BB213 AY214:AY218">
    <cfRule type="cellIs" dxfId="1572" priority="787" operator="equal">
      <formula>0</formula>
    </cfRule>
    <cfRule type="cellIs" dxfId="1571" priority="788" operator="equal">
      <formula>1</formula>
    </cfRule>
  </conditionalFormatting>
  <conditionalFormatting sqref="BC12:BD19 BC21:BD27 BC29:BD33 BC35:BD42 BC44:BD50 BC52:BD55 BC57:BD76 BC80:BD81 BD77 BC84:BD89 BC92:BD103 BC106:BD107 BC110:BD116 BC119:BD124 BC127:BD135 BC137:BD142 BC144:BD145 BC148:BD155 BD146 BC157:BD160 BC162:BD164 BC167:BD169 BD165 BC171:BD173 BC175:BD177 BC179:BD179 BC181:BD182 BC184:BD184 BC186:BD186 BC188:BD188 BC191:BD197 BD189 BC199:BD210 BC212:BD213 BC215:BD217 BD214">
    <cfRule type="cellIs" dxfId="1570" priority="791" operator="equal">
      <formula>0</formula>
    </cfRule>
    <cfRule type="cellIs" dxfId="1569" priority="792" operator="equal">
      <formula>1</formula>
    </cfRule>
  </conditionalFormatting>
  <conditionalFormatting sqref="BE12:BE218">
    <cfRule type="cellIs" dxfId="1568" priority="789" operator="equal">
      <formula>0</formula>
    </cfRule>
    <cfRule type="cellIs" dxfId="1567" priority="790" operator="equal">
      <formula>1</formula>
    </cfRule>
  </conditionalFormatting>
  <conditionalFormatting sqref="BX224">
    <cfRule type="cellIs" dxfId="1566" priority="713" operator="equal">
      <formula>0</formula>
    </cfRule>
    <cfRule type="cellIs" dxfId="1565" priority="714" operator="equal">
      <formula>1</formula>
    </cfRule>
  </conditionalFormatting>
  <conditionalFormatting sqref="AB224:AG224">
    <cfRule type="cellIs" dxfId="1564" priority="939" operator="equal">
      <formula>"NO HABILITADO"</formula>
    </cfRule>
    <cfRule type="cellIs" dxfId="1563" priority="940" operator="equal">
      <formula>"OK"</formula>
    </cfRule>
  </conditionalFormatting>
  <conditionalFormatting sqref="AS224:AX224">
    <cfRule type="cellIs" dxfId="1562" priority="937" operator="equal">
      <formula>"NO HABILITADO"</formula>
    </cfRule>
    <cfRule type="cellIs" dxfId="1561" priority="938" operator="equal">
      <formula>"OK"</formula>
    </cfRule>
  </conditionalFormatting>
  <conditionalFormatting sqref="BJ224:BO224">
    <cfRule type="cellIs" dxfId="1560" priority="935" operator="equal">
      <formula>"NO HABILITADO"</formula>
    </cfRule>
    <cfRule type="cellIs" dxfId="1559" priority="936" operator="equal">
      <formula>"OK"</formula>
    </cfRule>
  </conditionalFormatting>
  <conditionalFormatting sqref="GM224">
    <cfRule type="cellIs" dxfId="1558" priority="233" operator="equal">
      <formula>0</formula>
    </cfRule>
    <cfRule type="cellIs" dxfId="1557" priority="234" operator="equal">
      <formula>1</formula>
    </cfRule>
  </conditionalFormatting>
  <conditionalFormatting sqref="GG224">
    <cfRule type="cellIs" dxfId="1556" priority="235" operator="equal">
      <formula>0</formula>
    </cfRule>
    <cfRule type="cellIs" dxfId="1555" priority="236" operator="equal">
      <formula>1</formula>
    </cfRule>
  </conditionalFormatting>
  <conditionalFormatting sqref="GI224">
    <cfRule type="cellIs" dxfId="1554" priority="237" operator="equal">
      <formula>0</formula>
    </cfRule>
    <cfRule type="cellIs" dxfId="1553" priority="238" operator="equal">
      <formula>1</formula>
    </cfRule>
  </conditionalFormatting>
  <conditionalFormatting sqref="FT12:FT218">
    <cfRule type="cellIs" dxfId="1552" priority="309" operator="equal">
      <formula>0</formula>
    </cfRule>
    <cfRule type="cellIs" dxfId="1551" priority="310" operator="equal">
      <formula>1</formula>
    </cfRule>
  </conditionalFormatting>
  <conditionalFormatting sqref="FR12:FS19 FR21:FS27 FR29:FS33 FR35:FS42 FR44:FS50 FR52:FS55 FR57:FS76 FR80:FS81 FS77 FR84:FS89 FR92:FS103 FR106:FS107 FR110:FS116 FR119:FS124 FR127:FS135 FR137:FS142 FR144:FS145 FR148:FS155 FS146 FR157:FS160 FR162:FS164 FR167:FS169 FS165 FR171:FS173 FR175:FS177 FR179:FS179 FR181:FS182 FR184:FS184 FR186:FS186 FR188:FS188 FR191:FS197 FS189 FR199:FS210 FR212:FS217">
    <cfRule type="cellIs" dxfId="1550" priority="311" operator="equal">
      <formula>0</formula>
    </cfRule>
    <cfRule type="cellIs" dxfId="1549" priority="312" operator="equal">
      <formula>1</formula>
    </cfRule>
  </conditionalFormatting>
  <conditionalFormatting sqref="FR20:FS20 FR28:FS28 FR34:FS34 FR43:FS43 FR51:FS51 FR56:FS56 FR77:FR79 FS78:FS79 FR82:FS83 FR90:FS91 FR104:FS105 FR108:FS109 FR117:FS118 FR125:FS126 FR136:FS136 FR143:FS143 FR146:FR147 FS147 FR156:FS156 FR161:FS161 FR165:FR166 FS166 FR170:FS170 FR174:FS174 FR178:FS178 FR180:FS180 FR183:FS183 FR185:FS185 FR187:FS187 FR189:FR190 FS190 FR198:FS198 FR211:FS211 FN12:FQ213 FN214:FN218">
    <cfRule type="cellIs" dxfId="1548" priority="307" operator="equal">
      <formula>0</formula>
    </cfRule>
    <cfRule type="cellIs" dxfId="1547" priority="308" operator="equal">
      <formula>1</formula>
    </cfRule>
  </conditionalFormatting>
  <conditionalFormatting sqref="CA224">
    <cfRule type="cellIs" dxfId="1546" priority="901" operator="equal">
      <formula>"NO HABILITADO"</formula>
    </cfRule>
    <cfRule type="cellIs" dxfId="1545" priority="902" operator="equal">
      <formula>"OK"</formula>
    </cfRule>
  </conditionalFormatting>
  <conditionalFormatting sqref="FE224">
    <cfRule type="cellIs" dxfId="1544" priority="365" operator="equal">
      <formula>0</formula>
    </cfRule>
    <cfRule type="cellIs" dxfId="1543" priority="366" operator="equal">
      <formula>1</formula>
    </cfRule>
  </conditionalFormatting>
  <conditionalFormatting sqref="EY224">
    <cfRule type="cellIs" dxfId="1542" priority="367" operator="equal">
      <formula>0</formula>
    </cfRule>
    <cfRule type="cellIs" dxfId="1541" priority="368" operator="equal">
      <formula>1</formula>
    </cfRule>
  </conditionalFormatting>
  <conditionalFormatting sqref="FA224">
    <cfRule type="cellIs" dxfId="1540" priority="369" operator="equal">
      <formula>0</formula>
    </cfRule>
    <cfRule type="cellIs" dxfId="1539" priority="370" operator="equal">
      <formula>1</formula>
    </cfRule>
  </conditionalFormatting>
  <conditionalFormatting sqref="CR224">
    <cfRule type="cellIs" dxfId="1538" priority="893" operator="equal">
      <formula>"NO HABILITADO"</formula>
    </cfRule>
    <cfRule type="cellIs" dxfId="1537" priority="894" operator="equal">
      <formula>"OK"</formula>
    </cfRule>
  </conditionalFormatting>
  <conditionalFormatting sqref="DI224">
    <cfRule type="cellIs" dxfId="1536" priority="885" operator="equal">
      <formula>"NO HABILITADO"</formula>
    </cfRule>
    <cfRule type="cellIs" dxfId="1535" priority="886" operator="equal">
      <formula>"OK"</formula>
    </cfRule>
  </conditionalFormatting>
  <conditionalFormatting sqref="DZ224">
    <cfRule type="cellIs" dxfId="1534" priority="877" operator="equal">
      <formula>"NO HABILITADO"</formula>
    </cfRule>
    <cfRule type="cellIs" dxfId="1533" priority="878" operator="equal">
      <formula>"OK"</formula>
    </cfRule>
  </conditionalFormatting>
  <conditionalFormatting sqref="EQ224">
    <cfRule type="cellIs" dxfId="1532" priority="869" operator="equal">
      <formula>"NO HABILITADO"</formula>
    </cfRule>
    <cfRule type="cellIs" dxfId="1531" priority="870" operator="equal">
      <formula>"OK"</formula>
    </cfRule>
  </conditionalFormatting>
  <conditionalFormatting sqref="FH224">
    <cfRule type="cellIs" dxfId="1530" priority="861" operator="equal">
      <formula>"NO HABILITADO"</formula>
    </cfRule>
    <cfRule type="cellIs" dxfId="1529" priority="862" operator="equal">
      <formula>"OK"</formula>
    </cfRule>
  </conditionalFormatting>
  <conditionalFormatting sqref="BT218">
    <cfRule type="cellIs" dxfId="1528" priority="655" operator="equal">
      <formula>0</formula>
    </cfRule>
    <cfRule type="cellIs" dxfId="1527" priority="656" operator="equal">
      <formula>1</formula>
    </cfRule>
  </conditionalFormatting>
  <conditionalFormatting sqref="FY224">
    <cfRule type="cellIs" dxfId="1526" priority="853" operator="equal">
      <formula>"NO HABILITADO"</formula>
    </cfRule>
    <cfRule type="cellIs" dxfId="1525" priority="854" operator="equal">
      <formula>"OK"</formula>
    </cfRule>
  </conditionalFormatting>
  <conditionalFormatting sqref="BR224">
    <cfRule type="cellIs" dxfId="1524" priority="715" operator="equal">
      <formula>0</formula>
    </cfRule>
    <cfRule type="cellIs" dxfId="1523" priority="716" operator="equal">
      <formula>1</formula>
    </cfRule>
  </conditionalFormatting>
  <conditionalFormatting sqref="BT224">
    <cfRule type="cellIs" dxfId="1522" priority="717" operator="equal">
      <formula>0</formula>
    </cfRule>
    <cfRule type="cellIs" dxfId="1521" priority="718" operator="equal">
      <formula>1</formula>
    </cfRule>
  </conditionalFormatting>
  <conditionalFormatting sqref="GP224">
    <cfRule type="cellIs" dxfId="1520" priority="845" operator="equal">
      <formula>"NO HABILITADO"</formula>
    </cfRule>
    <cfRule type="cellIs" dxfId="1519" priority="846" operator="equal">
      <formula>"OK"</formula>
    </cfRule>
  </conditionalFormatting>
  <conditionalFormatting sqref="BC214">
    <cfRule type="cellIs" dxfId="1518" priority="773" operator="equal">
      <formula>0</formula>
    </cfRule>
    <cfRule type="cellIs" dxfId="1517" priority="774" operator="equal">
      <formula>1</formula>
    </cfRule>
  </conditionalFormatting>
  <conditionalFormatting sqref="HG224">
    <cfRule type="cellIs" dxfId="1516" priority="837" operator="equal">
      <formula>"NO HABILITADO"</formula>
    </cfRule>
    <cfRule type="cellIs" dxfId="1515" priority="838" operator="equal">
      <formula>"OK"</formula>
    </cfRule>
  </conditionalFormatting>
  <conditionalFormatting sqref="U12:U19 U21:U27 U29:U33 U35:U42 U44:U50 U52:U55 U57:U76 U80:U81 U84:U89 U92:U103 U106:U107 U110:U116 U119:U124 U127:U135 U137:U142 U144:U145 U148:U155 U157:U160 U162:U164 U167:U169 U171:U173 U175:U177 U179 U181:U182 U184 U186 U188 U191:U197 U199:U210 U212:U213 U215:U217">
    <cfRule type="cellIs" dxfId="1514" priority="835" operator="equal">
      <formula>0</formula>
    </cfRule>
    <cfRule type="cellIs" dxfId="1513" priority="836" operator="equal">
      <formula>1</formula>
    </cfRule>
  </conditionalFormatting>
  <conditionalFormatting sqref="U214">
    <cfRule type="cellIs" dxfId="1512" priority="813" operator="equal">
      <formula>0</formula>
    </cfRule>
    <cfRule type="cellIs" dxfId="1511" priority="814" operator="equal">
      <formula>1</formula>
    </cfRule>
  </conditionalFormatting>
  <conditionalFormatting sqref="V12:V19 V21:V27 V29:V33 V35:V42 V44:V50 V52:V55 V57:V77 V80:V81 V84:V89 V92:V103 V106:V107 V110:V116 V119:V124 V127:V135 V137:V142 V144:V146 V148:V155 V157:V160 V162:V165 V167:V169 V171:V173 V175:V177 V179 V181:V182 V184 V186 V188:V189 V191:V197 V199:V210 V212:V217">
    <cfRule type="cellIs" dxfId="1510" priority="815" operator="equal">
      <formula>0</formula>
    </cfRule>
    <cfRule type="cellIs" dxfId="1509" priority="816" operator="equal">
      <formula>1</formula>
    </cfRule>
  </conditionalFormatting>
  <conditionalFormatting sqref="AL12:AM19 AL21:AM27 AL29:AM33 AL35:AM42 AL44:AM50 AL52:AM55 AL57:AM76 AL80:AM81 AM77 AL84:AM89 AL92:AM103 AL106:AM107 AL110:AM116 AL119:AM124 AL127:AM135 AL137:AM142 AL144:AM145 AL148:AM155 AM146 AL157:AM160 AL162:AM164 AL167:AM169 AM165 AL171:AM173 AL175:AM177 AL179:AM179 AL181:AM182 AL184:AM184 AL186:AM186 AL188:AM188 AL191:AM197 AM189 AL199:AM210 AL212:AM213 AL215:AM217 AM214">
    <cfRule type="cellIs" dxfId="1508" priority="811" operator="equal">
      <formula>0</formula>
    </cfRule>
    <cfRule type="cellIs" dxfId="1507" priority="812" operator="equal">
      <formula>1</formula>
    </cfRule>
  </conditionalFormatting>
  <conditionalFormatting sqref="AL224">
    <cfRule type="cellIs" dxfId="1506" priority="803" operator="equal">
      <formula>0</formula>
    </cfRule>
    <cfRule type="cellIs" dxfId="1505" priority="804" operator="equal">
      <formula>1</formula>
    </cfRule>
  </conditionalFormatting>
  <conditionalFormatting sqref="AJ224">
    <cfRule type="cellIs" dxfId="1504" priority="801" operator="equal">
      <formula>0</formula>
    </cfRule>
    <cfRule type="cellIs" dxfId="1503" priority="802" operator="equal">
      <formula>1</formula>
    </cfRule>
  </conditionalFormatting>
  <conditionalFormatting sqref="AL20:AM20 AL28:AM28 AL34:AM34 AL43:AM43 AL51:AM51 AL56:AM56 AL77:AL79 AM78:AM79 AL82:AM83 AL90:AM91 AL104:AM105 AL108:AM109 AL117:AM118 AL125:AM126 AL136:AM136 AL143:AM143 AL146:AL147 AM147 AL156:AM156 AL161:AM161 AL165:AL166 AM166 AL170:AM170 AL174:AM174 AL178:AM178 AL180:AM180 AL183:AM183 AL185:AM185 AL187:AM187 AL189:AL190 AM190 AL198:AM198 AL211:AM211 AH12:AK213 AH214:AH218">
    <cfRule type="cellIs" dxfId="1502" priority="807" operator="equal">
      <formula>0</formula>
    </cfRule>
    <cfRule type="cellIs" dxfId="1501" priority="808" operator="equal">
      <formula>1</formula>
    </cfRule>
  </conditionalFormatting>
  <conditionalFormatting sqref="AN224">
    <cfRule type="cellIs" dxfId="1500" priority="805" operator="equal">
      <formula>0</formula>
    </cfRule>
    <cfRule type="cellIs" dxfId="1499" priority="806" operator="equal">
      <formula>1</formula>
    </cfRule>
  </conditionalFormatting>
  <conditionalFormatting sqref="AP224">
    <cfRule type="cellIs" dxfId="1498" priority="799" operator="equal">
      <formula>0</formula>
    </cfRule>
    <cfRule type="cellIs" dxfId="1497" priority="800" operator="equal">
      <formula>1</formula>
    </cfRule>
  </conditionalFormatting>
  <conditionalFormatting sqref="AL12:AL19 AL21:AL27 AL29:AL33 AL35:AL42 AL44:AL50 AL52:AL55 AL57:AL76 AL80:AL81 AL84:AL89 AL92:AL103 AL106:AL107 AL110:AL116 AL119:AL124 AL127:AL135 AL137:AL142 AL144:AL145 AL148:AL155 AL157:AL160 AL162:AL164 AL167:AL169 AL171:AL173 AL175:AL177 AL179 AL181:AL182 AL184 AL186 AL188 AL191:AL197 AL199:AL210 AL212:AL213 AL215:AL217">
    <cfRule type="cellIs" dxfId="1496" priority="797" operator="equal">
      <formula>0</formula>
    </cfRule>
    <cfRule type="cellIs" dxfId="1495" priority="798" operator="equal">
      <formula>1</formula>
    </cfRule>
  </conditionalFormatting>
  <conditionalFormatting sqref="AM12:AM19 AM21:AM27 AM29:AM33 AM35:AM42 AM44:AM50 AM52:AM55 AM57:AM77 AM80:AM81 AM84:AM89 AM92:AM103 AM106:AM107 AM110:AM116 AM119:AM124 AM127:AM135 AM137:AM142 AM144:AM146 AM148:AM155 AM157:AM160 AM162:AM165 AM167:AM169 AM171:AM173 AM175:AM177 AM179 AM181:AM182 AM184 AM186 AM188:AM189 AM191:AM197 AM199:AM210 AM212:AM217">
    <cfRule type="cellIs" dxfId="1494" priority="795" operator="equal">
      <formula>0</formula>
    </cfRule>
    <cfRule type="cellIs" dxfId="1493" priority="796" operator="equal">
      <formula>1</formula>
    </cfRule>
  </conditionalFormatting>
  <conditionalFormatting sqref="BC224">
    <cfRule type="cellIs" dxfId="1492" priority="783" operator="equal">
      <formula>0</formula>
    </cfRule>
    <cfRule type="cellIs" dxfId="1491" priority="784" operator="equal">
      <formula>1</formula>
    </cfRule>
  </conditionalFormatting>
  <conditionalFormatting sqref="BA224">
    <cfRule type="cellIs" dxfId="1490" priority="781" operator="equal">
      <formula>0</formula>
    </cfRule>
    <cfRule type="cellIs" dxfId="1489" priority="782" operator="equal">
      <formula>1</formula>
    </cfRule>
  </conditionalFormatting>
  <conditionalFormatting sqref="BE224">
    <cfRule type="cellIs" dxfId="1488" priority="785" operator="equal">
      <formula>0</formula>
    </cfRule>
    <cfRule type="cellIs" dxfId="1487" priority="786" operator="equal">
      <formula>1</formula>
    </cfRule>
  </conditionalFormatting>
  <conditionalFormatting sqref="BG224">
    <cfRule type="cellIs" dxfId="1486" priority="779" operator="equal">
      <formula>0</formula>
    </cfRule>
    <cfRule type="cellIs" dxfId="1485" priority="780" operator="equal">
      <formula>1</formula>
    </cfRule>
  </conditionalFormatting>
  <conditionalFormatting sqref="BC12:BC19 BC21:BC27 BC29:BC33 BC35:BC42 BC44:BC50 BC52:BC55 BC57:BC76 BC80:BC81 BC84:BC89 BC92:BC103 BC106:BC107 BC110:BC116 BC119:BC124 BC127:BC135 BC137:BC142 BC144:BC145 BC148:BC155 BC157:BC160 BC162:BC164 BC167:BC169 BC171:BC173 BC175:BC177 BC179 BC181:BC182 BC184 BC186 BC188 BC191:BC197 BC199:BC210 BC212:BC213 BC215:BC217">
    <cfRule type="cellIs" dxfId="1484" priority="777" operator="equal">
      <formula>0</formula>
    </cfRule>
    <cfRule type="cellIs" dxfId="1483" priority="778" operator="equal">
      <formula>1</formula>
    </cfRule>
  </conditionalFormatting>
  <conditionalFormatting sqref="BD12:BD19 BD21:BD27 BD29:BD33 BD35:BD42 BD44:BD50 BD52:BD55 BD57:BD77 BD80:BD81 BD84:BD89 BD92:BD103 BD106:BD107 BD110:BD116 BD119:BD124 BD127:BD135 BD137:BD142 BD144:BD146 BD148:BD155 BD157:BD160 BD162:BD165 BD167:BD169 BD171:BD173 BD175:BD177 BD179 BD181:BD182 BD184 BD186 BD188:BD189 BD191:BD197 BD199:BD210 BD212:BD217">
    <cfRule type="cellIs" dxfId="1482" priority="775" operator="equal">
      <formula>0</formula>
    </cfRule>
    <cfRule type="cellIs" dxfId="1481" priority="776" operator="equal">
      <formula>1</formula>
    </cfRule>
  </conditionalFormatting>
  <conditionalFormatting sqref="BE20">
    <cfRule type="cellIs" dxfId="1480" priority="772" operator="equal">
      <formula>1</formula>
    </cfRule>
  </conditionalFormatting>
  <conditionalFormatting sqref="BE28">
    <cfRule type="cellIs" dxfId="1479" priority="771" operator="equal">
      <formula>1</formula>
    </cfRule>
  </conditionalFormatting>
  <conditionalFormatting sqref="BE34">
    <cfRule type="cellIs" dxfId="1478" priority="770" operator="equal">
      <formula>1</formula>
    </cfRule>
  </conditionalFormatting>
  <conditionalFormatting sqref="BE43">
    <cfRule type="cellIs" dxfId="1477" priority="769" operator="equal">
      <formula>1</formula>
    </cfRule>
  </conditionalFormatting>
  <conditionalFormatting sqref="BE51">
    <cfRule type="cellIs" dxfId="1476" priority="768" operator="equal">
      <formula>1</formula>
    </cfRule>
  </conditionalFormatting>
  <conditionalFormatting sqref="BE56">
    <cfRule type="cellIs" dxfId="1475" priority="767" operator="equal">
      <formula>1</formula>
    </cfRule>
  </conditionalFormatting>
  <conditionalFormatting sqref="BE77">
    <cfRule type="cellIs" dxfId="1474" priority="765" operator="equal">
      <formula>1</formula>
    </cfRule>
    <cfRule type="cellIs" dxfId="1473" priority="766" operator="equal">
      <formula>1</formula>
    </cfRule>
  </conditionalFormatting>
  <conditionalFormatting sqref="BE78">
    <cfRule type="cellIs" dxfId="1472" priority="764" operator="equal">
      <formula>1</formula>
    </cfRule>
  </conditionalFormatting>
  <conditionalFormatting sqref="BE79">
    <cfRule type="cellIs" dxfId="1471" priority="763" operator="equal">
      <formula>1</formula>
    </cfRule>
  </conditionalFormatting>
  <conditionalFormatting sqref="BE82">
    <cfRule type="cellIs" dxfId="1470" priority="762" operator="equal">
      <formula>1</formula>
    </cfRule>
  </conditionalFormatting>
  <conditionalFormatting sqref="BE83">
    <cfRule type="cellIs" dxfId="1469" priority="761" operator="equal">
      <formula>1</formula>
    </cfRule>
  </conditionalFormatting>
  <conditionalFormatting sqref="BE90">
    <cfRule type="cellIs" dxfId="1468" priority="760" operator="equal">
      <formula>1</formula>
    </cfRule>
  </conditionalFormatting>
  <conditionalFormatting sqref="BE91">
    <cfRule type="cellIs" dxfId="1467" priority="759" operator="equal">
      <formula>1</formula>
    </cfRule>
  </conditionalFormatting>
  <conditionalFormatting sqref="BE104:BE105">
    <cfRule type="cellIs" dxfId="1466" priority="758" operator="equal">
      <formula>1</formula>
    </cfRule>
  </conditionalFormatting>
  <conditionalFormatting sqref="BE108:BE109">
    <cfRule type="cellIs" dxfId="1465" priority="757" operator="equal">
      <formula>1</formula>
    </cfRule>
  </conditionalFormatting>
  <conditionalFormatting sqref="BE117:BE118">
    <cfRule type="cellIs" dxfId="1464" priority="756" operator="equal">
      <formula>1</formula>
    </cfRule>
  </conditionalFormatting>
  <conditionalFormatting sqref="BE125:BE126">
    <cfRule type="cellIs" dxfId="1463" priority="755" operator="equal">
      <formula>1</formula>
    </cfRule>
  </conditionalFormatting>
  <conditionalFormatting sqref="BE136">
    <cfRule type="cellIs" dxfId="1462" priority="754" operator="equal">
      <formula>1</formula>
    </cfRule>
  </conditionalFormatting>
  <conditionalFormatting sqref="BE143">
    <cfRule type="cellIs" dxfId="1461" priority="753" operator="equal">
      <formula>1</formula>
    </cfRule>
  </conditionalFormatting>
  <conditionalFormatting sqref="BE147">
    <cfRule type="cellIs" dxfId="1460" priority="752" operator="equal">
      <formula>1</formula>
    </cfRule>
  </conditionalFormatting>
  <conditionalFormatting sqref="BE146">
    <cfRule type="cellIs" dxfId="1459" priority="750" operator="equal">
      <formula>1</formula>
    </cfRule>
    <cfRule type="cellIs" dxfId="1458" priority="751" operator="equal">
      <formula>1</formula>
    </cfRule>
  </conditionalFormatting>
  <conditionalFormatting sqref="BE156">
    <cfRule type="cellIs" dxfId="1457" priority="749" operator="equal">
      <formula>1</formula>
    </cfRule>
  </conditionalFormatting>
  <conditionalFormatting sqref="BE161">
    <cfRule type="cellIs" dxfId="1456" priority="748" operator="equal">
      <formula>1</formula>
    </cfRule>
  </conditionalFormatting>
  <conditionalFormatting sqref="BE166">
    <cfRule type="cellIs" dxfId="1455" priority="747" operator="equal">
      <formula>1</formula>
    </cfRule>
  </conditionalFormatting>
  <conditionalFormatting sqref="BE165">
    <cfRule type="cellIs" dxfId="1454" priority="745" operator="equal">
      <formula>1</formula>
    </cfRule>
    <cfRule type="cellIs" dxfId="1453" priority="746" operator="equal">
      <formula>1</formula>
    </cfRule>
  </conditionalFormatting>
  <conditionalFormatting sqref="BE170">
    <cfRule type="cellIs" dxfId="1452" priority="744" operator="equal">
      <formula>1</formula>
    </cfRule>
  </conditionalFormatting>
  <conditionalFormatting sqref="BE174">
    <cfRule type="cellIs" dxfId="1451" priority="743" operator="equal">
      <formula>1</formula>
    </cfRule>
  </conditionalFormatting>
  <conditionalFormatting sqref="BE178">
    <cfRule type="cellIs" dxfId="1450" priority="742" operator="equal">
      <formula>1</formula>
    </cfRule>
  </conditionalFormatting>
  <conditionalFormatting sqref="BE180">
    <cfRule type="cellIs" dxfId="1449" priority="741" operator="equal">
      <formula>1</formula>
    </cfRule>
  </conditionalFormatting>
  <conditionalFormatting sqref="BE183">
    <cfRule type="cellIs" dxfId="1448" priority="740" operator="equal">
      <formula>1</formula>
    </cfRule>
  </conditionalFormatting>
  <conditionalFormatting sqref="BE185">
    <cfRule type="cellIs" dxfId="1447" priority="739" operator="equal">
      <formula>1</formula>
    </cfRule>
  </conditionalFormatting>
  <conditionalFormatting sqref="BE187">
    <cfRule type="cellIs" dxfId="1446" priority="738" operator="equal">
      <formula>1</formula>
    </cfRule>
  </conditionalFormatting>
  <conditionalFormatting sqref="BE190">
    <cfRule type="cellIs" dxfId="1445" priority="737" operator="equal">
      <formula>1</formula>
    </cfRule>
  </conditionalFormatting>
  <conditionalFormatting sqref="BE189">
    <cfRule type="cellIs" dxfId="1444" priority="735" operator="equal">
      <formula>1</formula>
    </cfRule>
    <cfRule type="cellIs" dxfId="1443" priority="736" operator="equal">
      <formula>1</formula>
    </cfRule>
  </conditionalFormatting>
  <conditionalFormatting sqref="BE198">
    <cfRule type="cellIs" dxfId="1442" priority="734" operator="equal">
      <formula>1</formula>
    </cfRule>
  </conditionalFormatting>
  <conditionalFormatting sqref="BE211">
    <cfRule type="cellIs" dxfId="1441" priority="733" operator="equal">
      <formula>1</formula>
    </cfRule>
  </conditionalFormatting>
  <conditionalFormatting sqref="BC218">
    <cfRule type="cellIs" dxfId="1440" priority="731" operator="equal">
      <formula>0</formula>
    </cfRule>
    <cfRule type="cellIs" dxfId="1439" priority="732" operator="equal">
      <formula>1</formula>
    </cfRule>
  </conditionalFormatting>
  <conditionalFormatting sqref="BD218">
    <cfRule type="cellIs" dxfId="1438" priority="729" operator="equal">
      <formula>0</formula>
    </cfRule>
    <cfRule type="cellIs" dxfId="1437" priority="730" operator="equal">
      <formula>1</formula>
    </cfRule>
  </conditionalFormatting>
  <conditionalFormatting sqref="BD218">
    <cfRule type="cellIs" dxfId="1436" priority="727" operator="equal">
      <formula>0</formula>
    </cfRule>
    <cfRule type="cellIs" dxfId="1435" priority="728" operator="equal">
      <formula>1</formula>
    </cfRule>
  </conditionalFormatting>
  <conditionalFormatting sqref="BT12:BU19 BT21:BU27 BT29:BU33 BT35:BU42 BT44:BU50 BT52:BU55 BT57:BU76 BT80:BU81 BU77 BT84:BU89 BT92:BU103 BT106:BU107 BT110:BU116 BT119:BU124 BT127:BU135 BT137:BU142 BT144:BU145 BT148:BU155 BU146 BT157:BU160 BT162:BU164 BT167:BU169 BU165 BT171:BU173 BT175:BU177 BT179:BU179 BT181:BU182 BT184:BU184 BT186:BU186 BT188:BU188 BT191:BU197 BU189 BT199:BU210 BT212:BU217">
    <cfRule type="cellIs" dxfId="1434" priority="725" operator="equal">
      <formula>0</formula>
    </cfRule>
    <cfRule type="cellIs" dxfId="1433" priority="726" operator="equal">
      <formula>1</formula>
    </cfRule>
  </conditionalFormatting>
  <conditionalFormatting sqref="BV12:BV218">
    <cfRule type="cellIs" dxfId="1432" priority="723" operator="equal">
      <formula>0</formula>
    </cfRule>
    <cfRule type="cellIs" dxfId="1431" priority="724" operator="equal">
      <formula>1</formula>
    </cfRule>
  </conditionalFormatting>
  <conditionalFormatting sqref="BT20:BU20 BT28:BU28 BT34:BU34 BT43:BU43 BT51:BU51 BT56:BU56 BT77:BT79 BU78:BU79 BT82:BU83 BT90:BU91 BT104:BU105 BT108:BU109 BT117:BU118 BT125:BU126 BT136:BU136 BT143:BU143 BT146:BT147 BU147 BT156:BU156 BT161:BU161 BT165:BT166 BU166 BT170:BU170 BT174:BU174 BT178:BU178 BT180:BU180 BT183:BU183 BT185:BU185 BT187:BU187 BT189:BT190 BU190 BT198:BU198 BT211:BU211 BP12:BS213 BP214:BP218">
    <cfRule type="cellIs" dxfId="1430" priority="721" operator="equal">
      <formula>0</formula>
    </cfRule>
    <cfRule type="cellIs" dxfId="1429" priority="722" operator="equal">
      <formula>1</formula>
    </cfRule>
  </conditionalFormatting>
  <conditionalFormatting sqref="BV224">
    <cfRule type="cellIs" dxfId="1428" priority="719" operator="equal">
      <formula>0</formula>
    </cfRule>
    <cfRule type="cellIs" dxfId="1427" priority="720" operator="equal">
      <formula>1</formula>
    </cfRule>
  </conditionalFormatting>
  <conditionalFormatting sqref="BT12:BT19 BT21:BT27 BT29:BT33 BT35:BT42 BT44:BT50 BT52:BT55 BT57:BT76 BT80:BT81 BT84:BT89 BT92:BT103 BT106:BT107 BT110:BT116 BT119:BT124 BT127:BT135 BT137:BT142 BT144:BT145 BT148:BT155 BT157:BT160 BT162:BT164 BT167:BT169 BT171:BT173 BT175:BT177 BT179 BT181:BT182 BT184 BT186 BT188 BT191:BT197 BT199:BT210 BT212:BT217">
    <cfRule type="cellIs" dxfId="1426" priority="711" operator="equal">
      <formula>0</formula>
    </cfRule>
    <cfRule type="cellIs" dxfId="1425" priority="712" operator="equal">
      <formula>1</formula>
    </cfRule>
  </conditionalFormatting>
  <conditionalFormatting sqref="BU12:BU19 BU21:BU27 BU29:BU33 BU35:BU42 BU44:BU50 BU52:BU55 BU57:BU77 BU80:BU81 BU84:BU89 BU92:BU103 BU106:BU107 BU110:BU116 BU119:BU124 BU127:BU135 BU137:BU142 BU144:BU146 BU148:BU155 BU157:BU160 BU162:BU165 BU167:BU169 BU171:BU173 BU175:BU177 BU179 BU181:BU182 BU184 BU186 BU188:BU189 BU191:BU197 BU199:BU210 BU212:BU217">
    <cfRule type="cellIs" dxfId="1424" priority="709" operator="equal">
      <formula>0</formula>
    </cfRule>
    <cfRule type="cellIs" dxfId="1423" priority="710" operator="equal">
      <formula>1</formula>
    </cfRule>
  </conditionalFormatting>
  <conditionalFormatting sqref="BV20">
    <cfRule type="cellIs" dxfId="1422" priority="706" operator="equal">
      <formula>1</formula>
    </cfRule>
  </conditionalFormatting>
  <conditionalFormatting sqref="BV28">
    <cfRule type="cellIs" dxfId="1421" priority="705" operator="equal">
      <formula>1</formula>
    </cfRule>
  </conditionalFormatting>
  <conditionalFormatting sqref="BV34">
    <cfRule type="cellIs" dxfId="1420" priority="704" operator="equal">
      <formula>1</formula>
    </cfRule>
  </conditionalFormatting>
  <conditionalFormatting sqref="BV43">
    <cfRule type="cellIs" dxfId="1419" priority="703" operator="equal">
      <formula>1</formula>
    </cfRule>
  </conditionalFormatting>
  <conditionalFormatting sqref="BV51">
    <cfRule type="cellIs" dxfId="1418" priority="702" operator="equal">
      <formula>1</formula>
    </cfRule>
  </conditionalFormatting>
  <conditionalFormatting sqref="BV56">
    <cfRule type="cellIs" dxfId="1417" priority="701" operator="equal">
      <formula>1</formula>
    </cfRule>
  </conditionalFormatting>
  <conditionalFormatting sqref="BV77">
    <cfRule type="cellIs" dxfId="1416" priority="699" operator="equal">
      <formula>1</formula>
    </cfRule>
    <cfRule type="cellIs" dxfId="1415" priority="700" operator="equal">
      <formula>1</formula>
    </cfRule>
  </conditionalFormatting>
  <conditionalFormatting sqref="BV78">
    <cfRule type="cellIs" dxfId="1414" priority="698" operator="equal">
      <formula>1</formula>
    </cfRule>
  </conditionalFormatting>
  <conditionalFormatting sqref="BV79">
    <cfRule type="cellIs" dxfId="1413" priority="697" operator="equal">
      <formula>1</formula>
    </cfRule>
  </conditionalFormatting>
  <conditionalFormatting sqref="BV82">
    <cfRule type="cellIs" dxfId="1412" priority="696" operator="equal">
      <formula>1</formula>
    </cfRule>
  </conditionalFormatting>
  <conditionalFormatting sqref="BV83">
    <cfRule type="cellIs" dxfId="1411" priority="695" operator="equal">
      <formula>1</formula>
    </cfRule>
  </conditionalFormatting>
  <conditionalFormatting sqref="BV90">
    <cfRule type="cellIs" dxfId="1410" priority="694" operator="equal">
      <formula>1</formula>
    </cfRule>
  </conditionalFormatting>
  <conditionalFormatting sqref="BV91">
    <cfRule type="cellIs" dxfId="1409" priority="693" operator="equal">
      <formula>1</formula>
    </cfRule>
  </conditionalFormatting>
  <conditionalFormatting sqref="BV104:BV105">
    <cfRule type="cellIs" dxfId="1408" priority="692" operator="equal">
      <formula>1</formula>
    </cfRule>
  </conditionalFormatting>
  <conditionalFormatting sqref="BV108:BV109">
    <cfRule type="cellIs" dxfId="1407" priority="691" operator="equal">
      <formula>1</formula>
    </cfRule>
  </conditionalFormatting>
  <conditionalFormatting sqref="BV117:BV118">
    <cfRule type="cellIs" dxfId="1406" priority="690" operator="equal">
      <formula>1</formula>
    </cfRule>
  </conditionalFormatting>
  <conditionalFormatting sqref="BV125:BV126">
    <cfRule type="cellIs" dxfId="1405" priority="689" operator="equal">
      <formula>1</formula>
    </cfRule>
  </conditionalFormatting>
  <conditionalFormatting sqref="BV136">
    <cfRule type="cellIs" dxfId="1404" priority="688" operator="equal">
      <formula>1</formula>
    </cfRule>
  </conditionalFormatting>
  <conditionalFormatting sqref="BV143">
    <cfRule type="cellIs" dxfId="1403" priority="687" operator="equal">
      <formula>1</formula>
    </cfRule>
  </conditionalFormatting>
  <conditionalFormatting sqref="BV147">
    <cfRule type="cellIs" dxfId="1402" priority="686" operator="equal">
      <formula>1</formula>
    </cfRule>
  </conditionalFormatting>
  <conditionalFormatting sqref="BV146">
    <cfRule type="cellIs" dxfId="1401" priority="684" operator="equal">
      <formula>1</formula>
    </cfRule>
    <cfRule type="cellIs" dxfId="1400" priority="685" operator="equal">
      <formula>1</formula>
    </cfRule>
  </conditionalFormatting>
  <conditionalFormatting sqref="BV156">
    <cfRule type="cellIs" dxfId="1399" priority="683" operator="equal">
      <formula>1</formula>
    </cfRule>
  </conditionalFormatting>
  <conditionalFormatting sqref="BV161">
    <cfRule type="cellIs" dxfId="1398" priority="682" operator="equal">
      <formula>1</formula>
    </cfRule>
  </conditionalFormatting>
  <conditionalFormatting sqref="BV166">
    <cfRule type="cellIs" dxfId="1397" priority="681" operator="equal">
      <formula>1</formula>
    </cfRule>
  </conditionalFormatting>
  <conditionalFormatting sqref="BV165">
    <cfRule type="cellIs" dxfId="1396" priority="679" operator="equal">
      <formula>1</formula>
    </cfRule>
    <cfRule type="cellIs" dxfId="1395" priority="680" operator="equal">
      <formula>1</formula>
    </cfRule>
  </conditionalFormatting>
  <conditionalFormatting sqref="BV170">
    <cfRule type="cellIs" dxfId="1394" priority="678" operator="equal">
      <formula>1</formula>
    </cfRule>
  </conditionalFormatting>
  <conditionalFormatting sqref="BV174">
    <cfRule type="cellIs" dxfId="1393" priority="677" operator="equal">
      <formula>1</formula>
    </cfRule>
  </conditionalFormatting>
  <conditionalFormatting sqref="BV178">
    <cfRule type="cellIs" dxfId="1392" priority="676" operator="equal">
      <formula>1</formula>
    </cfRule>
  </conditionalFormatting>
  <conditionalFormatting sqref="BV180">
    <cfRule type="cellIs" dxfId="1391" priority="675" operator="equal">
      <formula>1</formula>
    </cfRule>
  </conditionalFormatting>
  <conditionalFormatting sqref="BV183">
    <cfRule type="cellIs" dxfId="1390" priority="674" operator="equal">
      <formula>1</formula>
    </cfRule>
  </conditionalFormatting>
  <conditionalFormatting sqref="BV185">
    <cfRule type="cellIs" dxfId="1389" priority="673" operator="equal">
      <formula>1</formula>
    </cfRule>
  </conditionalFormatting>
  <conditionalFormatting sqref="BV187">
    <cfRule type="cellIs" dxfId="1388" priority="672" operator="equal">
      <formula>1</formula>
    </cfRule>
  </conditionalFormatting>
  <conditionalFormatting sqref="BV190">
    <cfRule type="cellIs" dxfId="1387" priority="671" operator="equal">
      <formula>1</formula>
    </cfRule>
  </conditionalFormatting>
  <conditionalFormatting sqref="BV189">
    <cfRule type="cellIs" dxfId="1386" priority="669" operator="equal">
      <formula>1</formula>
    </cfRule>
    <cfRule type="cellIs" dxfId="1385" priority="670" operator="equal">
      <formula>1</formula>
    </cfRule>
  </conditionalFormatting>
  <conditionalFormatting sqref="BV198">
    <cfRule type="cellIs" dxfId="1384" priority="668" operator="equal">
      <formula>1</formula>
    </cfRule>
  </conditionalFormatting>
  <conditionalFormatting sqref="BV211">
    <cfRule type="cellIs" dxfId="1383" priority="667" operator="equal">
      <formula>1</formula>
    </cfRule>
  </conditionalFormatting>
  <conditionalFormatting sqref="BU218">
    <cfRule type="cellIs" dxfId="1382" priority="663" operator="equal">
      <formula>0</formula>
    </cfRule>
    <cfRule type="cellIs" dxfId="1381" priority="664" operator="equal">
      <formula>1</formula>
    </cfRule>
  </conditionalFormatting>
  <conditionalFormatting sqref="BU218">
    <cfRule type="cellIs" dxfId="1380" priority="661" operator="equal">
      <formula>0</formula>
    </cfRule>
    <cfRule type="cellIs" dxfId="1379" priority="662" operator="equal">
      <formula>1</formula>
    </cfRule>
  </conditionalFormatting>
  <conditionalFormatting sqref="BT218">
    <cfRule type="cellIs" dxfId="1378" priority="653" operator="equal">
      <formula>0</formula>
    </cfRule>
    <cfRule type="cellIs" dxfId="1377" priority="654" operator="equal">
      <formula>1</formula>
    </cfRule>
  </conditionalFormatting>
  <conditionalFormatting sqref="HQ218">
    <cfRule type="cellIs" dxfId="1376" priority="51" operator="equal">
      <formula>0</formula>
    </cfRule>
    <cfRule type="cellIs" dxfId="1375" priority="52" operator="equal">
      <formula>1</formula>
    </cfRule>
  </conditionalFormatting>
  <conditionalFormatting sqref="AM218">
    <cfRule type="cellIs" dxfId="1374" priority="645" operator="equal">
      <formula>0</formula>
    </cfRule>
    <cfRule type="cellIs" dxfId="1373" priority="646" operator="equal">
      <formula>1</formula>
    </cfRule>
  </conditionalFormatting>
  <conditionalFormatting sqref="AM218">
    <cfRule type="cellIs" dxfId="1372" priority="643" operator="equal">
      <formula>0</formula>
    </cfRule>
    <cfRule type="cellIs" dxfId="1371" priority="644" operator="equal">
      <formula>1</formula>
    </cfRule>
  </conditionalFormatting>
  <conditionalFormatting sqref="CK12:CL19 CK21:CL27 CK29:CL33 CK35:CL42 CK44:CL50 CK52:CL55 CK57:CL76 CK80:CL81 CL77 CK84:CL89 CK92:CL103 CK106:CL107 CK110:CL116 CK119:CL124 CK127:CL135 CK137:CL142 CK144:CL145 CK148:CL155 CL146 CK157:CL160 CK162:CL164 CK167:CL169 CL165 CK171:CL173 CK175:CL177 CK179:CL179 CK181:CL182 CK184:CL184 CK186:CL186 CK188:CL188 CK191:CL197 CL189 CK199:CL210 CK212:CL217">
    <cfRule type="cellIs" dxfId="1370" priority="641" operator="equal">
      <formula>0</formula>
    </cfRule>
    <cfRule type="cellIs" dxfId="1369" priority="642" operator="equal">
      <formula>1</formula>
    </cfRule>
  </conditionalFormatting>
  <conditionalFormatting sqref="CM12:CM218">
    <cfRule type="cellIs" dxfId="1368" priority="639" operator="equal">
      <formula>0</formula>
    </cfRule>
    <cfRule type="cellIs" dxfId="1367" priority="640" operator="equal">
      <formula>1</formula>
    </cfRule>
  </conditionalFormatting>
  <conditionalFormatting sqref="CO224">
    <cfRule type="cellIs" dxfId="1366" priority="629" operator="equal">
      <formula>0</formula>
    </cfRule>
    <cfRule type="cellIs" dxfId="1365" priority="630" operator="equal">
      <formula>1</formula>
    </cfRule>
  </conditionalFormatting>
  <conditionalFormatting sqref="CK12:CK19 CK21:CK27 CK29:CK33 CK35:CK42 CK44:CK50 CK52:CK55 CK57:CK76 CK80:CK81 CK84:CK89 CK92:CK103 CK106:CK107 CK110:CK116 CK119:CK124 CK127:CK135 CK137:CK142 CK144:CK145 CK148:CK155 CK157:CK160 CK162:CK164 CK167:CK169 CK171:CK173 CK175:CK177 CK179 CK181:CK182 CK184 CK186 CK188 CK191:CK197 CK199:CK210 CK212:CK217">
    <cfRule type="cellIs" dxfId="1364" priority="627" operator="equal">
      <formula>0</formula>
    </cfRule>
    <cfRule type="cellIs" dxfId="1363" priority="628" operator="equal">
      <formula>1</formula>
    </cfRule>
  </conditionalFormatting>
  <conditionalFormatting sqref="CL12:CL19 CL21:CL27 CL29:CL33 CL35:CL42 CL44:CL50 CL52:CL55 CL57:CL77 CL80:CL81 CL84:CL89 CL92:CL103 CL106:CL107 CL110:CL116 CL119:CL124 CL127:CL135 CL137:CL142 CL144:CL146 CL148:CL155 CL157:CL160 CL162:CL165 CL167:CL169 CL171:CL173 CL175:CL177 CL179 CL181:CL182 CL184 CL186 CL188:CL189 CL191:CL197 CL199:CL210 CL212:CL217">
    <cfRule type="cellIs" dxfId="1362" priority="625" operator="equal">
      <formula>0</formula>
    </cfRule>
    <cfRule type="cellIs" dxfId="1361" priority="626" operator="equal">
      <formula>1</formula>
    </cfRule>
  </conditionalFormatting>
  <conditionalFormatting sqref="CM20">
    <cfRule type="cellIs" dxfId="1360" priority="624" operator="equal">
      <formula>1</formula>
    </cfRule>
  </conditionalFormatting>
  <conditionalFormatting sqref="CM28">
    <cfRule type="cellIs" dxfId="1359" priority="623" operator="equal">
      <formula>1</formula>
    </cfRule>
  </conditionalFormatting>
  <conditionalFormatting sqref="CM34">
    <cfRule type="cellIs" dxfId="1358" priority="622" operator="equal">
      <formula>1</formula>
    </cfRule>
  </conditionalFormatting>
  <conditionalFormatting sqref="CM43">
    <cfRule type="cellIs" dxfId="1357" priority="621" operator="equal">
      <formula>1</formula>
    </cfRule>
  </conditionalFormatting>
  <conditionalFormatting sqref="CM51">
    <cfRule type="cellIs" dxfId="1356" priority="620" operator="equal">
      <formula>1</formula>
    </cfRule>
  </conditionalFormatting>
  <conditionalFormatting sqref="CM56">
    <cfRule type="cellIs" dxfId="1355" priority="619" operator="equal">
      <formula>1</formula>
    </cfRule>
  </conditionalFormatting>
  <conditionalFormatting sqref="CM77">
    <cfRule type="cellIs" dxfId="1354" priority="617" operator="equal">
      <formula>1</formula>
    </cfRule>
    <cfRule type="cellIs" dxfId="1353" priority="618" operator="equal">
      <formula>1</formula>
    </cfRule>
  </conditionalFormatting>
  <conditionalFormatting sqref="CM78">
    <cfRule type="cellIs" dxfId="1352" priority="616" operator="equal">
      <formula>1</formula>
    </cfRule>
  </conditionalFormatting>
  <conditionalFormatting sqref="CM79">
    <cfRule type="cellIs" dxfId="1351" priority="615" operator="equal">
      <formula>1</formula>
    </cfRule>
  </conditionalFormatting>
  <conditionalFormatting sqref="CM82">
    <cfRule type="cellIs" dxfId="1350" priority="614" operator="equal">
      <formula>1</formula>
    </cfRule>
  </conditionalFormatting>
  <conditionalFormatting sqref="CM83">
    <cfRule type="cellIs" dxfId="1349" priority="613" operator="equal">
      <formula>1</formula>
    </cfRule>
  </conditionalFormatting>
  <conditionalFormatting sqref="CM90">
    <cfRule type="cellIs" dxfId="1348" priority="612" operator="equal">
      <formula>1</formula>
    </cfRule>
  </conditionalFormatting>
  <conditionalFormatting sqref="CM91">
    <cfRule type="cellIs" dxfId="1347" priority="611" operator="equal">
      <formula>1</formula>
    </cfRule>
  </conditionalFormatting>
  <conditionalFormatting sqref="CM104:CM105">
    <cfRule type="cellIs" dxfId="1346" priority="610" operator="equal">
      <formula>1</formula>
    </cfRule>
  </conditionalFormatting>
  <conditionalFormatting sqref="CM108:CM109">
    <cfRule type="cellIs" dxfId="1345" priority="609" operator="equal">
      <formula>1</formula>
    </cfRule>
  </conditionalFormatting>
  <conditionalFormatting sqref="CM117:CM118">
    <cfRule type="cellIs" dxfId="1344" priority="608" operator="equal">
      <formula>1</formula>
    </cfRule>
  </conditionalFormatting>
  <conditionalFormatting sqref="CM125:CM126">
    <cfRule type="cellIs" dxfId="1343" priority="607" operator="equal">
      <formula>1</formula>
    </cfRule>
  </conditionalFormatting>
  <conditionalFormatting sqref="CM136">
    <cfRule type="cellIs" dxfId="1342" priority="606" operator="equal">
      <formula>1</formula>
    </cfRule>
  </conditionalFormatting>
  <conditionalFormatting sqref="CM143">
    <cfRule type="cellIs" dxfId="1341" priority="605" operator="equal">
      <formula>1</formula>
    </cfRule>
  </conditionalFormatting>
  <conditionalFormatting sqref="CM147">
    <cfRule type="cellIs" dxfId="1340" priority="604" operator="equal">
      <formula>1</formula>
    </cfRule>
  </conditionalFormatting>
  <conditionalFormatting sqref="CM146">
    <cfRule type="cellIs" dxfId="1339" priority="602" operator="equal">
      <formula>1</formula>
    </cfRule>
    <cfRule type="cellIs" dxfId="1338" priority="603" operator="equal">
      <formula>1</formula>
    </cfRule>
  </conditionalFormatting>
  <conditionalFormatting sqref="CM156">
    <cfRule type="cellIs" dxfId="1337" priority="601" operator="equal">
      <formula>1</formula>
    </cfRule>
  </conditionalFormatting>
  <conditionalFormatting sqref="CM161">
    <cfRule type="cellIs" dxfId="1336" priority="600" operator="equal">
      <formula>1</formula>
    </cfRule>
  </conditionalFormatting>
  <conditionalFormatting sqref="CM166">
    <cfRule type="cellIs" dxfId="1335" priority="599" operator="equal">
      <formula>1</formula>
    </cfRule>
  </conditionalFormatting>
  <conditionalFormatting sqref="CM165">
    <cfRule type="cellIs" dxfId="1334" priority="597" operator="equal">
      <formula>1</formula>
    </cfRule>
    <cfRule type="cellIs" dxfId="1333" priority="598" operator="equal">
      <formula>1</formula>
    </cfRule>
  </conditionalFormatting>
  <conditionalFormatting sqref="CM170">
    <cfRule type="cellIs" dxfId="1332" priority="596" operator="equal">
      <formula>1</formula>
    </cfRule>
  </conditionalFormatting>
  <conditionalFormatting sqref="CM174">
    <cfRule type="cellIs" dxfId="1331" priority="595" operator="equal">
      <formula>1</formula>
    </cfRule>
  </conditionalFormatting>
  <conditionalFormatting sqref="CM178">
    <cfRule type="cellIs" dxfId="1330" priority="594" operator="equal">
      <formula>1</formula>
    </cfRule>
  </conditionalFormatting>
  <conditionalFormatting sqref="CM180">
    <cfRule type="cellIs" dxfId="1329" priority="593" operator="equal">
      <formula>1</formula>
    </cfRule>
  </conditionalFormatting>
  <conditionalFormatting sqref="CM183">
    <cfRule type="cellIs" dxfId="1328" priority="592" operator="equal">
      <formula>1</formula>
    </cfRule>
  </conditionalFormatting>
  <conditionalFormatting sqref="CM185">
    <cfRule type="cellIs" dxfId="1327" priority="591" operator="equal">
      <formula>1</formula>
    </cfRule>
  </conditionalFormatting>
  <conditionalFormatting sqref="CM187">
    <cfRule type="cellIs" dxfId="1326" priority="590" operator="equal">
      <formula>1</formula>
    </cfRule>
  </conditionalFormatting>
  <conditionalFormatting sqref="CM190">
    <cfRule type="cellIs" dxfId="1325" priority="589" operator="equal">
      <formula>1</formula>
    </cfRule>
  </conditionalFormatting>
  <conditionalFormatting sqref="CM189">
    <cfRule type="cellIs" dxfId="1324" priority="587" operator="equal">
      <formula>1</formula>
    </cfRule>
    <cfRule type="cellIs" dxfId="1323" priority="588" operator="equal">
      <formula>1</formula>
    </cfRule>
  </conditionalFormatting>
  <conditionalFormatting sqref="CM198">
    <cfRule type="cellIs" dxfId="1322" priority="586" operator="equal">
      <formula>1</formula>
    </cfRule>
  </conditionalFormatting>
  <conditionalFormatting sqref="CM211">
    <cfRule type="cellIs" dxfId="1321" priority="585" operator="equal">
      <formula>1</formula>
    </cfRule>
  </conditionalFormatting>
  <conditionalFormatting sqref="CL218">
    <cfRule type="cellIs" dxfId="1320" priority="581" operator="equal">
      <formula>0</formula>
    </cfRule>
    <cfRule type="cellIs" dxfId="1319" priority="582" operator="equal">
      <formula>1</formula>
    </cfRule>
  </conditionalFormatting>
  <conditionalFormatting sqref="CK218">
    <cfRule type="cellIs" dxfId="1318" priority="577" operator="equal">
      <formula>0</formula>
    </cfRule>
    <cfRule type="cellIs" dxfId="1317" priority="578" operator="equal">
      <formula>1</formula>
    </cfRule>
  </conditionalFormatting>
  <conditionalFormatting sqref="DB12:DC19 DB21:DC27 DB29:DC33 DB35:DC42 DB44:DC50 DB52:DC55 DB57:DC76 DB80:DC81 DC77 DB84:DC89 DB92:DC103 DB106:DC107 DB110:DC116 DB119:DC124 DB127:DC135 DB137:DC142 DB144:DC145 DB148:DC155 DC146 DB157:DC160 DB162:DC164 DB167:DC169 DC165 DB171:DC173 DB175:DC177 DB179:DC179 DB181:DC182 DB184:DC184 DB186:DC186 DB188:DC188 DB191:DC197 DC189 DB199:DC210 DB212:DC217">
    <cfRule type="cellIs" dxfId="1316" priority="575" operator="equal">
      <formula>0</formula>
    </cfRule>
    <cfRule type="cellIs" dxfId="1315" priority="576" operator="equal">
      <formula>1</formula>
    </cfRule>
  </conditionalFormatting>
  <conditionalFormatting sqref="DD12:DD218">
    <cfRule type="cellIs" dxfId="1314" priority="573" operator="equal">
      <formula>0</formula>
    </cfRule>
    <cfRule type="cellIs" dxfId="1313" priority="574" operator="equal">
      <formula>1</formula>
    </cfRule>
  </conditionalFormatting>
  <conditionalFormatting sqref="DB224">
    <cfRule type="cellIs" dxfId="1312" priority="567" operator="equal">
      <formula>0</formula>
    </cfRule>
    <cfRule type="cellIs" dxfId="1311" priority="568" operator="equal">
      <formula>1</formula>
    </cfRule>
  </conditionalFormatting>
  <conditionalFormatting sqref="CZ224">
    <cfRule type="cellIs" dxfId="1310" priority="565" operator="equal">
      <formula>0</formula>
    </cfRule>
    <cfRule type="cellIs" dxfId="1309" priority="566" operator="equal">
      <formula>1</formula>
    </cfRule>
  </conditionalFormatting>
  <conditionalFormatting sqref="DB20:DC20 DB28:DC28 DB34:DC34 DB43:DC43 DB51:DC51 DB56:DC56 DB77:DB79 DC78:DC79 DB82:DC83 DB90:DC91 DB104:DC105 DB108:DC109 DB117:DC118 DB125:DC126 DB136:DC136 DB143:DC143 DB146:DB147 DC147 DB156:DC156 DB161:DC161 DB165:DB166 DC166 DB170:DC170 DB174:DC174 DB178:DC178 DB180:DC180 DB183:DC183 DB185:DC185 DB187:DC187 DB189:DB190 DC190 DB198:DC198 DB211:DC211 CX12:DA213 CX214:CX218">
    <cfRule type="cellIs" dxfId="1308" priority="571" operator="equal">
      <formula>0</formula>
    </cfRule>
    <cfRule type="cellIs" dxfId="1307" priority="572" operator="equal">
      <formula>1</formula>
    </cfRule>
  </conditionalFormatting>
  <conditionalFormatting sqref="DD224">
    <cfRule type="cellIs" dxfId="1306" priority="569" operator="equal">
      <formula>0</formula>
    </cfRule>
    <cfRule type="cellIs" dxfId="1305" priority="570" operator="equal">
      <formula>1</formula>
    </cfRule>
  </conditionalFormatting>
  <conditionalFormatting sqref="DF224">
    <cfRule type="cellIs" dxfId="1304" priority="563" operator="equal">
      <formula>0</formula>
    </cfRule>
    <cfRule type="cellIs" dxfId="1303" priority="564" operator="equal">
      <formula>1</formula>
    </cfRule>
  </conditionalFormatting>
  <conditionalFormatting sqref="DB12:DB19 DB21:DB27 DB29:DB33 DB35:DB42 DB44:DB50 DB52:DB55 DB57:DB76 DB80:DB81 DB84:DB89 DB92:DB103 DB106:DB107 DB110:DB116 DB119:DB124 DB127:DB135 DB137:DB142 DB144:DB145 DB148:DB155 DB157:DB160 DB162:DB164 DB167:DB169 DB171:DB173 DB175:DB177 DB179 DB181:DB182 DB184 DB186 DB188 DB191:DB197 DB199:DB210 DB212:DB217">
    <cfRule type="cellIs" dxfId="1302" priority="561" operator="equal">
      <formula>0</formula>
    </cfRule>
    <cfRule type="cellIs" dxfId="1301" priority="562" operator="equal">
      <formula>1</formula>
    </cfRule>
  </conditionalFormatting>
  <conditionalFormatting sqref="DC12:DC19 DC21:DC27 DC29:DC33 DC35:DC42 DC44:DC50 DC52:DC55 DC57:DC77 DC80:DC81 DC84:DC89 DC92:DC103 DC106:DC107 DC110:DC116 DC119:DC124 DC127:DC135 DC137:DC142 DC144:DC146 DC148:DC155 DC157:DC160 DC162:DC165 DC167:DC169 DC171:DC173 DC175:DC177 DC179 DC181:DC182 DC184 DC186 DC188:DC189 DC191:DC197 DC199:DC210 DC212:DC217">
    <cfRule type="cellIs" dxfId="1300" priority="559" operator="equal">
      <formula>0</formula>
    </cfRule>
    <cfRule type="cellIs" dxfId="1299" priority="560" operator="equal">
      <formula>1</formula>
    </cfRule>
  </conditionalFormatting>
  <conditionalFormatting sqref="DD20">
    <cfRule type="cellIs" dxfId="1298" priority="558" operator="equal">
      <formula>1</formula>
    </cfRule>
  </conditionalFormatting>
  <conditionalFormatting sqref="DD28">
    <cfRule type="cellIs" dxfId="1297" priority="557" operator="equal">
      <formula>1</formula>
    </cfRule>
  </conditionalFormatting>
  <conditionalFormatting sqref="DD34">
    <cfRule type="cellIs" dxfId="1296" priority="556" operator="equal">
      <formula>1</formula>
    </cfRule>
  </conditionalFormatting>
  <conditionalFormatting sqref="DD43">
    <cfRule type="cellIs" dxfId="1295" priority="555" operator="equal">
      <formula>1</formula>
    </cfRule>
  </conditionalFormatting>
  <conditionalFormatting sqref="DD51">
    <cfRule type="cellIs" dxfId="1294" priority="554" operator="equal">
      <formula>1</formula>
    </cfRule>
  </conditionalFormatting>
  <conditionalFormatting sqref="DD56">
    <cfRule type="cellIs" dxfId="1293" priority="553" operator="equal">
      <formula>1</formula>
    </cfRule>
  </conditionalFormatting>
  <conditionalFormatting sqref="DD77">
    <cfRule type="cellIs" dxfId="1292" priority="551" operator="equal">
      <formula>1</formula>
    </cfRule>
    <cfRule type="cellIs" dxfId="1291" priority="552" operator="equal">
      <formula>1</formula>
    </cfRule>
  </conditionalFormatting>
  <conditionalFormatting sqref="DD78">
    <cfRule type="cellIs" dxfId="1290" priority="550" operator="equal">
      <formula>1</formula>
    </cfRule>
  </conditionalFormatting>
  <conditionalFormatting sqref="DD79">
    <cfRule type="cellIs" dxfId="1289" priority="549" operator="equal">
      <formula>1</formula>
    </cfRule>
  </conditionalFormatting>
  <conditionalFormatting sqref="DD82">
    <cfRule type="cellIs" dxfId="1288" priority="548" operator="equal">
      <formula>1</formula>
    </cfRule>
  </conditionalFormatting>
  <conditionalFormatting sqref="DD83">
    <cfRule type="cellIs" dxfId="1287" priority="547" operator="equal">
      <formula>1</formula>
    </cfRule>
  </conditionalFormatting>
  <conditionalFormatting sqref="DD90">
    <cfRule type="cellIs" dxfId="1286" priority="546" operator="equal">
      <formula>1</formula>
    </cfRule>
  </conditionalFormatting>
  <conditionalFormatting sqref="DD91">
    <cfRule type="cellIs" dxfId="1285" priority="545" operator="equal">
      <formula>1</formula>
    </cfRule>
  </conditionalFormatting>
  <conditionalFormatting sqref="DD104:DD105">
    <cfRule type="cellIs" dxfId="1284" priority="544" operator="equal">
      <formula>1</formula>
    </cfRule>
  </conditionalFormatting>
  <conditionalFormatting sqref="DD108:DD109">
    <cfRule type="cellIs" dxfId="1283" priority="543" operator="equal">
      <formula>1</formula>
    </cfRule>
  </conditionalFormatting>
  <conditionalFormatting sqref="DD117:DD118">
    <cfRule type="cellIs" dxfId="1282" priority="542" operator="equal">
      <formula>1</formula>
    </cfRule>
  </conditionalFormatting>
  <conditionalFormatting sqref="DD125:DD126">
    <cfRule type="cellIs" dxfId="1281" priority="541" operator="equal">
      <formula>1</formula>
    </cfRule>
  </conditionalFormatting>
  <conditionalFormatting sqref="DD136">
    <cfRule type="cellIs" dxfId="1280" priority="540" operator="equal">
      <formula>1</formula>
    </cfRule>
  </conditionalFormatting>
  <conditionalFormatting sqref="DD143">
    <cfRule type="cellIs" dxfId="1279" priority="539" operator="equal">
      <formula>1</formula>
    </cfRule>
  </conditionalFormatting>
  <conditionalFormatting sqref="DD147">
    <cfRule type="cellIs" dxfId="1278" priority="538" operator="equal">
      <formula>1</formula>
    </cfRule>
  </conditionalFormatting>
  <conditionalFormatting sqref="DD146">
    <cfRule type="cellIs" dxfId="1277" priority="536" operator="equal">
      <formula>1</formula>
    </cfRule>
    <cfRule type="cellIs" dxfId="1276" priority="537" operator="equal">
      <formula>1</formula>
    </cfRule>
  </conditionalFormatting>
  <conditionalFormatting sqref="DD156">
    <cfRule type="cellIs" dxfId="1275" priority="535" operator="equal">
      <formula>1</formula>
    </cfRule>
  </conditionalFormatting>
  <conditionalFormatting sqref="DD161">
    <cfRule type="cellIs" dxfId="1274" priority="534" operator="equal">
      <formula>1</formula>
    </cfRule>
  </conditionalFormatting>
  <conditionalFormatting sqref="DD166">
    <cfRule type="cellIs" dxfId="1273" priority="533" operator="equal">
      <formula>1</formula>
    </cfRule>
  </conditionalFormatting>
  <conditionalFormatting sqref="DD165">
    <cfRule type="cellIs" dxfId="1272" priority="531" operator="equal">
      <formula>1</formula>
    </cfRule>
    <cfRule type="cellIs" dxfId="1271" priority="532" operator="equal">
      <formula>1</formula>
    </cfRule>
  </conditionalFormatting>
  <conditionalFormatting sqref="DD170">
    <cfRule type="cellIs" dxfId="1270" priority="530" operator="equal">
      <formula>1</formula>
    </cfRule>
  </conditionalFormatting>
  <conditionalFormatting sqref="DD174">
    <cfRule type="cellIs" dxfId="1269" priority="529" operator="equal">
      <formula>1</formula>
    </cfRule>
  </conditionalFormatting>
  <conditionalFormatting sqref="DD178">
    <cfRule type="cellIs" dxfId="1268" priority="528" operator="equal">
      <formula>1</formula>
    </cfRule>
  </conditionalFormatting>
  <conditionalFormatting sqref="DD180">
    <cfRule type="cellIs" dxfId="1267" priority="527" operator="equal">
      <formula>1</formula>
    </cfRule>
  </conditionalFormatting>
  <conditionalFormatting sqref="DD183">
    <cfRule type="cellIs" dxfId="1266" priority="526" operator="equal">
      <formula>1</formula>
    </cfRule>
  </conditionalFormatting>
  <conditionalFormatting sqref="DD185">
    <cfRule type="cellIs" dxfId="1265" priority="525" operator="equal">
      <formula>1</formula>
    </cfRule>
  </conditionalFormatting>
  <conditionalFormatting sqref="DD187">
    <cfRule type="cellIs" dxfId="1264" priority="524" operator="equal">
      <formula>1</formula>
    </cfRule>
  </conditionalFormatting>
  <conditionalFormatting sqref="DD190">
    <cfRule type="cellIs" dxfId="1263" priority="523" operator="equal">
      <formula>1</formula>
    </cfRule>
  </conditionalFormatting>
  <conditionalFormatting sqref="DD189">
    <cfRule type="cellIs" dxfId="1262" priority="521" operator="equal">
      <formula>1</formula>
    </cfRule>
    <cfRule type="cellIs" dxfId="1261" priority="522" operator="equal">
      <formula>1</formula>
    </cfRule>
  </conditionalFormatting>
  <conditionalFormatting sqref="DD198">
    <cfRule type="cellIs" dxfId="1260" priority="520" operator="equal">
      <formula>1</formula>
    </cfRule>
  </conditionalFormatting>
  <conditionalFormatting sqref="DD211">
    <cfRule type="cellIs" dxfId="1259" priority="519" operator="equal">
      <formula>1</formula>
    </cfRule>
  </conditionalFormatting>
  <conditionalFormatting sqref="DC218">
    <cfRule type="cellIs" dxfId="1258" priority="517" operator="equal">
      <formula>0</formula>
    </cfRule>
    <cfRule type="cellIs" dxfId="1257" priority="518" operator="equal">
      <formula>1</formula>
    </cfRule>
  </conditionalFormatting>
  <conditionalFormatting sqref="DC218">
    <cfRule type="cellIs" dxfId="1256" priority="515" operator="equal">
      <formula>0</formula>
    </cfRule>
    <cfRule type="cellIs" dxfId="1255" priority="516" operator="equal">
      <formula>1</formula>
    </cfRule>
  </conditionalFormatting>
  <conditionalFormatting sqref="DB218">
    <cfRule type="cellIs" dxfId="1254" priority="513" operator="equal">
      <formula>0</formula>
    </cfRule>
    <cfRule type="cellIs" dxfId="1253" priority="514" operator="equal">
      <formula>1</formula>
    </cfRule>
  </conditionalFormatting>
  <conditionalFormatting sqref="DB218">
    <cfRule type="cellIs" dxfId="1252" priority="511" operator="equal">
      <formula>0</formula>
    </cfRule>
    <cfRule type="cellIs" dxfId="1251" priority="512" operator="equal">
      <formula>1</formula>
    </cfRule>
  </conditionalFormatting>
  <conditionalFormatting sqref="DS12:DT19 DS21:DT27 DS29:DT33 DS35:DT42 DS44:DT50 DS52:DT55 DS57:DT76 DS80:DT81 DT77 DS84:DT89 DS92:DT103 DS106:DT107 DS110:DT116 DS119:DT124 DS127:DT135 DS137:DT142 DS144:DT145 DS148:DT155 DT146 DS157:DT160 DS162:DT164 DS167:DT169 DT165 DS171:DT173 DS175:DT177 DS179:DT179 DS181:DT182 DS184:DT184 DS186:DT186 DS188:DT188 DS191:DT197 DT189 DS199:DT210 DS212:DT217">
    <cfRule type="cellIs" dxfId="1250" priority="509" operator="equal">
      <formula>0</formula>
    </cfRule>
    <cfRule type="cellIs" dxfId="1249" priority="510" operator="equal">
      <formula>1</formula>
    </cfRule>
  </conditionalFormatting>
  <conditionalFormatting sqref="DU12:DU218">
    <cfRule type="cellIs" dxfId="1248" priority="507" operator="equal">
      <formula>0</formula>
    </cfRule>
    <cfRule type="cellIs" dxfId="1247" priority="508" operator="equal">
      <formula>1</formula>
    </cfRule>
  </conditionalFormatting>
  <conditionalFormatting sqref="DS224">
    <cfRule type="cellIs" dxfId="1246" priority="501" operator="equal">
      <formula>0</formula>
    </cfRule>
    <cfRule type="cellIs" dxfId="1245" priority="502" operator="equal">
      <formula>1</formula>
    </cfRule>
  </conditionalFormatting>
  <conditionalFormatting sqref="DQ224">
    <cfRule type="cellIs" dxfId="1244" priority="499" operator="equal">
      <formula>0</formula>
    </cfRule>
    <cfRule type="cellIs" dxfId="1243" priority="500" operator="equal">
      <formula>1</formula>
    </cfRule>
  </conditionalFormatting>
  <conditionalFormatting sqref="DS20:DT20 DS28:DT28 DS34:DT34 DS43:DT43 DS51:DT51 DS56:DT56 DS77:DS79 DT78:DT79 DS82:DT83 DS90:DT91 DS104:DT105 DS108:DT109 DS117:DT118 DS125:DT126 DS136:DT136 DS143:DT143 DS146:DS147 DT147 DS156:DT156 DS161:DT161 DS165:DS166 DT166 DS170:DT170 DS174:DT174 DS178:DT178 DS180:DT180 DS183:DT183 DS185:DT185 DS187:DT187 DS189:DS190 DT190 DS198:DT198 DS211:DT211 DO12:DR213 DO214:DO218">
    <cfRule type="cellIs" dxfId="1242" priority="505" operator="equal">
      <formula>0</formula>
    </cfRule>
    <cfRule type="cellIs" dxfId="1241" priority="506" operator="equal">
      <formula>1</formula>
    </cfRule>
  </conditionalFormatting>
  <conditionalFormatting sqref="DU224">
    <cfRule type="cellIs" dxfId="1240" priority="503" operator="equal">
      <formula>0</formula>
    </cfRule>
    <cfRule type="cellIs" dxfId="1239" priority="504" operator="equal">
      <formula>1</formula>
    </cfRule>
  </conditionalFormatting>
  <conditionalFormatting sqref="DW224">
    <cfRule type="cellIs" dxfId="1238" priority="497" operator="equal">
      <formula>0</formula>
    </cfRule>
    <cfRule type="cellIs" dxfId="1237" priority="498" operator="equal">
      <formula>1</formula>
    </cfRule>
  </conditionalFormatting>
  <conditionalFormatting sqref="DS12:DS19 DS21:DS27 DS29:DS33 DS35:DS42 DS44:DS50 DS52:DS55 DS57:DS76 DS80:DS81 DS84:DS89 DS92:DS103 DS106:DS107 DS110:DS116 DS119:DS124 DS127:DS135 DS137:DS142 DS144:DS145 DS148:DS155 DS157:DS160 DS162:DS164 DS167:DS169 DS171:DS173 DS175:DS177 DS179 DS181:DS182 DS184 DS186 DS188 DS191:DS197 DS199:DS210 DS212:DS217">
    <cfRule type="cellIs" dxfId="1236" priority="495" operator="equal">
      <formula>0</formula>
    </cfRule>
    <cfRule type="cellIs" dxfId="1235" priority="496" operator="equal">
      <formula>1</formula>
    </cfRule>
  </conditionalFormatting>
  <conditionalFormatting sqref="DT12:DT19 DT21:DT27 DT29:DT33 DT35:DT42 DT44:DT50 DT52:DT55 DT57:DT77 DT80:DT81 DT84:DT89 DT92:DT103 DT106:DT107 DT110:DT116 DT119:DT124 DT127:DT135 DT137:DT142 DT144:DT146 DT148:DT155 DT157:DT160 DT162:DT165 DT167:DT169 DT171:DT173 DT175:DT177 DT179 DT181:DT182 DT184 DT186 DT188:DT189 DT191:DT197 DT199:DT210 DT212:DT217">
    <cfRule type="cellIs" dxfId="1234" priority="493" operator="equal">
      <formula>0</formula>
    </cfRule>
    <cfRule type="cellIs" dxfId="1233" priority="494" operator="equal">
      <formula>1</formula>
    </cfRule>
  </conditionalFormatting>
  <conditionalFormatting sqref="DU20">
    <cfRule type="cellIs" dxfId="1232" priority="492" operator="equal">
      <formula>1</formula>
    </cfRule>
  </conditionalFormatting>
  <conditionalFormatting sqref="DU28">
    <cfRule type="cellIs" dxfId="1231" priority="491" operator="equal">
      <formula>1</formula>
    </cfRule>
  </conditionalFormatting>
  <conditionalFormatting sqref="DU34">
    <cfRule type="cellIs" dxfId="1230" priority="490" operator="equal">
      <formula>1</formula>
    </cfRule>
  </conditionalFormatting>
  <conditionalFormatting sqref="DU43">
    <cfRule type="cellIs" dxfId="1229" priority="489" operator="equal">
      <formula>1</formula>
    </cfRule>
  </conditionalFormatting>
  <conditionalFormatting sqref="DU51">
    <cfRule type="cellIs" dxfId="1228" priority="488" operator="equal">
      <formula>1</formula>
    </cfRule>
  </conditionalFormatting>
  <conditionalFormatting sqref="DU56">
    <cfRule type="cellIs" dxfId="1227" priority="487" operator="equal">
      <formula>1</formula>
    </cfRule>
  </conditionalFormatting>
  <conditionalFormatting sqref="DU77">
    <cfRule type="cellIs" dxfId="1226" priority="485" operator="equal">
      <formula>1</formula>
    </cfRule>
    <cfRule type="cellIs" dxfId="1225" priority="486" operator="equal">
      <formula>1</formula>
    </cfRule>
  </conditionalFormatting>
  <conditionalFormatting sqref="DU78">
    <cfRule type="cellIs" dxfId="1224" priority="484" operator="equal">
      <formula>1</formula>
    </cfRule>
  </conditionalFormatting>
  <conditionalFormatting sqref="DU79">
    <cfRule type="cellIs" dxfId="1223" priority="483" operator="equal">
      <formula>1</formula>
    </cfRule>
  </conditionalFormatting>
  <conditionalFormatting sqref="DU82">
    <cfRule type="cellIs" dxfId="1222" priority="482" operator="equal">
      <formula>1</formula>
    </cfRule>
  </conditionalFormatting>
  <conditionalFormatting sqref="DU83">
    <cfRule type="cellIs" dxfId="1221" priority="481" operator="equal">
      <formula>1</formula>
    </cfRule>
  </conditionalFormatting>
  <conditionalFormatting sqref="DU90">
    <cfRule type="cellIs" dxfId="1220" priority="480" operator="equal">
      <formula>1</formula>
    </cfRule>
  </conditionalFormatting>
  <conditionalFormatting sqref="DU91">
    <cfRule type="cellIs" dxfId="1219" priority="479" operator="equal">
      <formula>1</formula>
    </cfRule>
  </conditionalFormatting>
  <conditionalFormatting sqref="DU104:DU105">
    <cfRule type="cellIs" dxfId="1218" priority="478" operator="equal">
      <formula>1</formula>
    </cfRule>
  </conditionalFormatting>
  <conditionalFormatting sqref="DU108:DU109">
    <cfRule type="cellIs" dxfId="1217" priority="477" operator="equal">
      <formula>1</formula>
    </cfRule>
  </conditionalFormatting>
  <conditionalFormatting sqref="DU117:DU118">
    <cfRule type="cellIs" dxfId="1216" priority="476" operator="equal">
      <formula>1</formula>
    </cfRule>
  </conditionalFormatting>
  <conditionalFormatting sqref="DU125:DU126">
    <cfRule type="cellIs" dxfId="1215" priority="475" operator="equal">
      <formula>1</formula>
    </cfRule>
  </conditionalFormatting>
  <conditionalFormatting sqref="DU136">
    <cfRule type="cellIs" dxfId="1214" priority="474" operator="equal">
      <formula>1</formula>
    </cfRule>
  </conditionalFormatting>
  <conditionalFormatting sqref="DU143">
    <cfRule type="cellIs" dxfId="1213" priority="473" operator="equal">
      <formula>1</formula>
    </cfRule>
  </conditionalFormatting>
  <conditionalFormatting sqref="DU147">
    <cfRule type="cellIs" dxfId="1212" priority="472" operator="equal">
      <formula>1</formula>
    </cfRule>
  </conditionalFormatting>
  <conditionalFormatting sqref="DU146">
    <cfRule type="cellIs" dxfId="1211" priority="470" operator="equal">
      <formula>1</formula>
    </cfRule>
    <cfRule type="cellIs" dxfId="1210" priority="471" operator="equal">
      <formula>1</formula>
    </cfRule>
  </conditionalFormatting>
  <conditionalFormatting sqref="DU156">
    <cfRule type="cellIs" dxfId="1209" priority="469" operator="equal">
      <formula>1</formula>
    </cfRule>
  </conditionalFormatting>
  <conditionalFormatting sqref="DU161">
    <cfRule type="cellIs" dxfId="1208" priority="468" operator="equal">
      <formula>1</formula>
    </cfRule>
  </conditionalFormatting>
  <conditionalFormatting sqref="DU166">
    <cfRule type="cellIs" dxfId="1207" priority="467" operator="equal">
      <formula>1</formula>
    </cfRule>
  </conditionalFormatting>
  <conditionalFormatting sqref="DU165">
    <cfRule type="cellIs" dxfId="1206" priority="465" operator="equal">
      <formula>1</formula>
    </cfRule>
    <cfRule type="cellIs" dxfId="1205" priority="466" operator="equal">
      <formula>1</formula>
    </cfRule>
  </conditionalFormatting>
  <conditionalFormatting sqref="DU170">
    <cfRule type="cellIs" dxfId="1204" priority="464" operator="equal">
      <formula>1</formula>
    </cfRule>
  </conditionalFormatting>
  <conditionalFormatting sqref="DU174">
    <cfRule type="cellIs" dxfId="1203" priority="463" operator="equal">
      <formula>1</formula>
    </cfRule>
  </conditionalFormatting>
  <conditionalFormatting sqref="DU178">
    <cfRule type="cellIs" dxfId="1202" priority="462" operator="equal">
      <formula>1</formula>
    </cfRule>
  </conditionalFormatting>
  <conditionalFormatting sqref="DU180">
    <cfRule type="cellIs" dxfId="1201" priority="461" operator="equal">
      <formula>1</formula>
    </cfRule>
  </conditionalFormatting>
  <conditionalFormatting sqref="DU183">
    <cfRule type="cellIs" dxfId="1200" priority="460" operator="equal">
      <formula>1</formula>
    </cfRule>
  </conditionalFormatting>
  <conditionalFormatting sqref="DU185">
    <cfRule type="cellIs" dxfId="1199" priority="459" operator="equal">
      <formula>1</formula>
    </cfRule>
  </conditionalFormatting>
  <conditionalFormatting sqref="DU187">
    <cfRule type="cellIs" dxfId="1198" priority="458" operator="equal">
      <formula>1</formula>
    </cfRule>
  </conditionalFormatting>
  <conditionalFormatting sqref="DU190">
    <cfRule type="cellIs" dxfId="1197" priority="457" operator="equal">
      <formula>1</formula>
    </cfRule>
  </conditionalFormatting>
  <conditionalFormatting sqref="DU189">
    <cfRule type="cellIs" dxfId="1196" priority="455" operator="equal">
      <formula>1</formula>
    </cfRule>
    <cfRule type="cellIs" dxfId="1195" priority="456" operator="equal">
      <formula>1</formula>
    </cfRule>
  </conditionalFormatting>
  <conditionalFormatting sqref="DU198">
    <cfRule type="cellIs" dxfId="1194" priority="454" operator="equal">
      <formula>1</formula>
    </cfRule>
  </conditionalFormatting>
  <conditionalFormatting sqref="DU211">
    <cfRule type="cellIs" dxfId="1193" priority="453" operator="equal">
      <formula>1</formula>
    </cfRule>
  </conditionalFormatting>
  <conditionalFormatting sqref="DT218">
    <cfRule type="cellIs" dxfId="1192" priority="451" operator="equal">
      <formula>0</formula>
    </cfRule>
    <cfRule type="cellIs" dxfId="1191" priority="452" operator="equal">
      <formula>1</formula>
    </cfRule>
  </conditionalFormatting>
  <conditionalFormatting sqref="DT218">
    <cfRule type="cellIs" dxfId="1190" priority="449" operator="equal">
      <formula>0</formula>
    </cfRule>
    <cfRule type="cellIs" dxfId="1189" priority="450" operator="equal">
      <formula>1</formula>
    </cfRule>
  </conditionalFormatting>
  <conditionalFormatting sqref="DS218">
    <cfRule type="cellIs" dxfId="1188" priority="447" operator="equal">
      <formula>0</formula>
    </cfRule>
    <cfRule type="cellIs" dxfId="1187" priority="448" operator="equal">
      <formula>1</formula>
    </cfRule>
  </conditionalFormatting>
  <conditionalFormatting sqref="DS218">
    <cfRule type="cellIs" dxfId="1186" priority="445" operator="equal">
      <formula>0</formula>
    </cfRule>
    <cfRule type="cellIs" dxfId="1185" priority="446" operator="equal">
      <formula>1</formula>
    </cfRule>
  </conditionalFormatting>
  <conditionalFormatting sqref="EJ12:EK19 EJ21:EK27 EJ29:EK33 EJ35:EK42 EJ44:EK50 EJ52:EK55 EJ57:EK76 EJ80:EK81 EK77 EJ84:EK89 EJ92:EK103 EJ106:EK107 EJ110:EK116 EJ119:EK124 EJ127:EK135 EJ137:EK142 EJ144:EK145 EJ148:EK155 EK146 EJ157:EK160 EJ162:EK164 EJ167:EK169 EK165 EJ171:EK173 EJ175:EK177 EJ179:EK179 EJ181:EK182 EJ184:EK184 EJ186:EK186 EJ188:EK188 EJ191:EK197 EK189 EJ199:EK210 EJ212:EK217">
    <cfRule type="cellIs" dxfId="1184" priority="443" operator="equal">
      <formula>0</formula>
    </cfRule>
    <cfRule type="cellIs" dxfId="1183" priority="444" operator="equal">
      <formula>1</formula>
    </cfRule>
  </conditionalFormatting>
  <conditionalFormatting sqref="EL12:EL218">
    <cfRule type="cellIs" dxfId="1182" priority="441" operator="equal">
      <formula>0</formula>
    </cfRule>
    <cfRule type="cellIs" dxfId="1181" priority="442" operator="equal">
      <formula>1</formula>
    </cfRule>
  </conditionalFormatting>
  <conditionalFormatting sqref="EJ224">
    <cfRule type="cellIs" dxfId="1180" priority="435" operator="equal">
      <formula>0</formula>
    </cfRule>
    <cfRule type="cellIs" dxfId="1179" priority="436" operator="equal">
      <formula>1</formula>
    </cfRule>
  </conditionalFormatting>
  <conditionalFormatting sqref="EH224">
    <cfRule type="cellIs" dxfId="1178" priority="433" operator="equal">
      <formula>0</formula>
    </cfRule>
    <cfRule type="cellIs" dxfId="1177" priority="434" operator="equal">
      <formula>1</formula>
    </cfRule>
  </conditionalFormatting>
  <conditionalFormatting sqref="EJ20:EK20 EJ28:EK28 EJ34:EK34 EJ43:EK43 EJ51:EK51 EJ56:EK56 EJ77:EJ79 EK78:EK79 EJ82:EK83 EJ90:EK91 EJ104:EK105 EJ108:EK109 EJ117:EK118 EJ125:EK126 EJ136:EK136 EJ143:EK143 EJ146:EJ147 EK147 EJ156:EK156 EJ161:EK161 EJ165:EJ166 EK166 EJ170:EK170 EJ174:EK174 EJ178:EK178 EJ180:EK180 EJ183:EK183 EJ185:EK185 EJ187:EK187 EJ189:EJ190 EK190 EJ198:EK198 EJ211:EK211 EF12:EI213 EF214:EF218">
    <cfRule type="cellIs" dxfId="1176" priority="439" operator="equal">
      <formula>0</formula>
    </cfRule>
    <cfRule type="cellIs" dxfId="1175" priority="440" operator="equal">
      <formula>1</formula>
    </cfRule>
  </conditionalFormatting>
  <conditionalFormatting sqref="EL224">
    <cfRule type="cellIs" dxfId="1174" priority="437" operator="equal">
      <formula>0</formula>
    </cfRule>
    <cfRule type="cellIs" dxfId="1173" priority="438" operator="equal">
      <formula>1</formula>
    </cfRule>
  </conditionalFormatting>
  <conditionalFormatting sqref="EN224">
    <cfRule type="cellIs" dxfId="1172" priority="431" operator="equal">
      <formula>0</formula>
    </cfRule>
    <cfRule type="cellIs" dxfId="1171" priority="432" operator="equal">
      <formula>1</formula>
    </cfRule>
  </conditionalFormatting>
  <conditionalFormatting sqref="EJ12:EJ19 EJ21:EJ27 EJ29:EJ33 EJ35:EJ42 EJ44:EJ50 EJ52:EJ55 EJ57:EJ76 EJ80:EJ81 EJ84:EJ89 EJ92:EJ103 EJ106:EJ107 EJ110:EJ116 EJ119:EJ124 EJ127:EJ135 EJ137:EJ142 EJ144:EJ145 EJ148:EJ155 EJ157:EJ160 EJ162:EJ164 EJ167:EJ169 EJ171:EJ173 EJ175:EJ177 EJ179 EJ181:EJ182 EJ184 EJ186 EJ188 EJ191:EJ197 EJ199:EJ210 EJ212:EJ217">
    <cfRule type="cellIs" dxfId="1170" priority="429" operator="equal">
      <formula>0</formula>
    </cfRule>
    <cfRule type="cellIs" dxfId="1169" priority="430" operator="equal">
      <formula>1</formula>
    </cfRule>
  </conditionalFormatting>
  <conditionalFormatting sqref="EK12:EK19 EK21:EK27 EK29:EK33 EK35:EK42 EK44:EK50 EK52:EK55 EK57:EK77 EK80:EK81 EK84:EK89 EK92:EK103 EK106:EK107 EK110:EK116 EK119:EK124 EK127:EK135 EK137:EK142 EK144:EK146 EK148:EK155 EK157:EK160 EK162:EK165 EK167:EK169 EK171:EK173 EK175:EK177 EK179 EK181:EK182 EK184 EK186 EK188:EK189 EK191:EK197 EK199:EK210 EK212:EK217">
    <cfRule type="cellIs" dxfId="1168" priority="427" operator="equal">
      <formula>0</formula>
    </cfRule>
    <cfRule type="cellIs" dxfId="1167" priority="428" operator="equal">
      <formula>1</formula>
    </cfRule>
  </conditionalFormatting>
  <conditionalFormatting sqref="EL20">
    <cfRule type="cellIs" dxfId="1166" priority="426" operator="equal">
      <formula>1</formula>
    </cfRule>
  </conditionalFormatting>
  <conditionalFormatting sqref="EL28">
    <cfRule type="cellIs" dxfId="1165" priority="425" operator="equal">
      <formula>1</formula>
    </cfRule>
  </conditionalFormatting>
  <conditionalFormatting sqref="EL34">
    <cfRule type="cellIs" dxfId="1164" priority="424" operator="equal">
      <formula>1</formula>
    </cfRule>
  </conditionalFormatting>
  <conditionalFormatting sqref="EL43">
    <cfRule type="cellIs" dxfId="1163" priority="423" operator="equal">
      <formula>1</formula>
    </cfRule>
  </conditionalFormatting>
  <conditionalFormatting sqref="EL51">
    <cfRule type="cellIs" dxfId="1162" priority="422" operator="equal">
      <formula>1</formula>
    </cfRule>
  </conditionalFormatting>
  <conditionalFormatting sqref="EL56">
    <cfRule type="cellIs" dxfId="1161" priority="421" operator="equal">
      <formula>1</formula>
    </cfRule>
  </conditionalFormatting>
  <conditionalFormatting sqref="EL77">
    <cfRule type="cellIs" dxfId="1160" priority="419" operator="equal">
      <formula>1</formula>
    </cfRule>
    <cfRule type="cellIs" dxfId="1159" priority="420" operator="equal">
      <formula>1</formula>
    </cfRule>
  </conditionalFormatting>
  <conditionalFormatting sqref="EL78">
    <cfRule type="cellIs" dxfId="1158" priority="418" operator="equal">
      <formula>1</formula>
    </cfRule>
  </conditionalFormatting>
  <conditionalFormatting sqref="EL79">
    <cfRule type="cellIs" dxfId="1157" priority="417" operator="equal">
      <formula>1</formula>
    </cfRule>
  </conditionalFormatting>
  <conditionalFormatting sqref="EL82">
    <cfRule type="cellIs" dxfId="1156" priority="416" operator="equal">
      <formula>1</formula>
    </cfRule>
  </conditionalFormatting>
  <conditionalFormatting sqref="EL83">
    <cfRule type="cellIs" dxfId="1155" priority="415" operator="equal">
      <formula>1</formula>
    </cfRule>
  </conditionalFormatting>
  <conditionalFormatting sqref="EL90">
    <cfRule type="cellIs" dxfId="1154" priority="414" operator="equal">
      <formula>1</formula>
    </cfRule>
  </conditionalFormatting>
  <conditionalFormatting sqref="EL91">
    <cfRule type="cellIs" dxfId="1153" priority="413" operator="equal">
      <formula>1</formula>
    </cfRule>
  </conditionalFormatting>
  <conditionalFormatting sqref="EL104:EL105">
    <cfRule type="cellIs" dxfId="1152" priority="412" operator="equal">
      <formula>1</formula>
    </cfRule>
  </conditionalFormatting>
  <conditionalFormatting sqref="EL108:EL109">
    <cfRule type="cellIs" dxfId="1151" priority="411" operator="equal">
      <formula>1</formula>
    </cfRule>
  </conditionalFormatting>
  <conditionalFormatting sqref="EL117:EL118">
    <cfRule type="cellIs" dxfId="1150" priority="410" operator="equal">
      <formula>1</formula>
    </cfRule>
  </conditionalFormatting>
  <conditionalFormatting sqref="EL125:EL126">
    <cfRule type="cellIs" dxfId="1149" priority="409" operator="equal">
      <formula>1</formula>
    </cfRule>
  </conditionalFormatting>
  <conditionalFormatting sqref="EL136">
    <cfRule type="cellIs" dxfId="1148" priority="408" operator="equal">
      <formula>1</formula>
    </cfRule>
  </conditionalFormatting>
  <conditionalFormatting sqref="EL143">
    <cfRule type="cellIs" dxfId="1147" priority="407" operator="equal">
      <formula>1</formula>
    </cfRule>
  </conditionalFormatting>
  <conditionalFormatting sqref="EL147">
    <cfRule type="cellIs" dxfId="1146" priority="406" operator="equal">
      <formula>1</formula>
    </cfRule>
  </conditionalFormatting>
  <conditionalFormatting sqref="EL146">
    <cfRule type="cellIs" dxfId="1145" priority="404" operator="equal">
      <formula>1</formula>
    </cfRule>
    <cfRule type="cellIs" dxfId="1144" priority="405" operator="equal">
      <formula>1</formula>
    </cfRule>
  </conditionalFormatting>
  <conditionalFormatting sqref="EL156">
    <cfRule type="cellIs" dxfId="1143" priority="403" operator="equal">
      <formula>1</formula>
    </cfRule>
  </conditionalFormatting>
  <conditionalFormatting sqref="EL161">
    <cfRule type="cellIs" dxfId="1142" priority="402" operator="equal">
      <formula>1</formula>
    </cfRule>
  </conditionalFormatting>
  <conditionalFormatting sqref="EL166">
    <cfRule type="cellIs" dxfId="1141" priority="401" operator="equal">
      <formula>1</formula>
    </cfRule>
  </conditionalFormatting>
  <conditionalFormatting sqref="EL165">
    <cfRule type="cellIs" dxfId="1140" priority="399" operator="equal">
      <formula>1</formula>
    </cfRule>
    <cfRule type="cellIs" dxfId="1139" priority="400" operator="equal">
      <formula>1</formula>
    </cfRule>
  </conditionalFormatting>
  <conditionalFormatting sqref="EL170">
    <cfRule type="cellIs" dxfId="1138" priority="398" operator="equal">
      <formula>1</formula>
    </cfRule>
  </conditionalFormatting>
  <conditionalFormatting sqref="EL174">
    <cfRule type="cellIs" dxfId="1137" priority="397" operator="equal">
      <formula>1</formula>
    </cfRule>
  </conditionalFormatting>
  <conditionalFormatting sqref="EL178">
    <cfRule type="cellIs" dxfId="1136" priority="396" operator="equal">
      <formula>1</formula>
    </cfRule>
  </conditionalFormatting>
  <conditionalFormatting sqref="EL180">
    <cfRule type="cellIs" dxfId="1135" priority="395" operator="equal">
      <formula>1</formula>
    </cfRule>
  </conditionalFormatting>
  <conditionalFormatting sqref="EL183">
    <cfRule type="cellIs" dxfId="1134" priority="394" operator="equal">
      <formula>1</formula>
    </cfRule>
  </conditionalFormatting>
  <conditionalFormatting sqref="EL185">
    <cfRule type="cellIs" dxfId="1133" priority="393" operator="equal">
      <formula>1</formula>
    </cfRule>
  </conditionalFormatting>
  <conditionalFormatting sqref="EL187">
    <cfRule type="cellIs" dxfId="1132" priority="392" operator="equal">
      <formula>1</formula>
    </cfRule>
  </conditionalFormatting>
  <conditionalFormatting sqref="EL190">
    <cfRule type="cellIs" dxfId="1131" priority="391" operator="equal">
      <formula>1</formula>
    </cfRule>
  </conditionalFormatting>
  <conditionalFormatting sqref="EL189">
    <cfRule type="cellIs" dxfId="1130" priority="389" operator="equal">
      <formula>1</formula>
    </cfRule>
    <cfRule type="cellIs" dxfId="1129" priority="390" operator="equal">
      <formula>1</formula>
    </cfRule>
  </conditionalFormatting>
  <conditionalFormatting sqref="EL198">
    <cfRule type="cellIs" dxfId="1128" priority="388" operator="equal">
      <formula>1</formula>
    </cfRule>
  </conditionalFormatting>
  <conditionalFormatting sqref="EL211">
    <cfRule type="cellIs" dxfId="1127" priority="387" operator="equal">
      <formula>1</formula>
    </cfRule>
  </conditionalFormatting>
  <conditionalFormatting sqref="EK218">
    <cfRule type="cellIs" dxfId="1126" priority="385" operator="equal">
      <formula>0</formula>
    </cfRule>
    <cfRule type="cellIs" dxfId="1125" priority="386" operator="equal">
      <formula>1</formula>
    </cfRule>
  </conditionalFormatting>
  <conditionalFormatting sqref="EK218">
    <cfRule type="cellIs" dxfId="1124" priority="383" operator="equal">
      <formula>0</formula>
    </cfRule>
    <cfRule type="cellIs" dxfId="1123" priority="384" operator="equal">
      <formula>1</formula>
    </cfRule>
  </conditionalFormatting>
  <conditionalFormatting sqref="EJ218">
    <cfRule type="cellIs" dxfId="1122" priority="381" operator="equal">
      <formula>0</formula>
    </cfRule>
    <cfRule type="cellIs" dxfId="1121" priority="382" operator="equal">
      <formula>1</formula>
    </cfRule>
  </conditionalFormatting>
  <conditionalFormatting sqref="EJ218">
    <cfRule type="cellIs" dxfId="1120" priority="379" operator="equal">
      <formula>0</formula>
    </cfRule>
    <cfRule type="cellIs" dxfId="1119" priority="380" operator="equal">
      <formula>1</formula>
    </cfRule>
  </conditionalFormatting>
  <conditionalFormatting sqref="FA12:FB19 FA21:FB27 FA29:FB33 FA35:FB42 FA44:FB50 FA52:FB55 FA57:FB76 FA80:FB81 FB77 FA84:FB89 FA92:FB103 FA106:FB107 FA110:FB116 FA119:FB124 FA127:FB135 FA137:FB142 FA144:FB145 FA148:FB155 FB146 FA157:FB160 FA162:FB164 FA167:FB169 FB165 FA171:FB173 FA175:FB177 FA179:FB179 FA181:FB182 FA184:FB184 FA186:FB186 FA188:FB188 FA191:FB197 FB189 FA199:FB210 FA212:FB217">
    <cfRule type="cellIs" dxfId="1118" priority="377" operator="equal">
      <formula>0</formula>
    </cfRule>
    <cfRule type="cellIs" dxfId="1117" priority="378" operator="equal">
      <formula>1</formula>
    </cfRule>
  </conditionalFormatting>
  <conditionalFormatting sqref="FC12:FC218">
    <cfRule type="cellIs" dxfId="1116" priority="375" operator="equal">
      <formula>0</formula>
    </cfRule>
    <cfRule type="cellIs" dxfId="1115" priority="376" operator="equal">
      <formula>1</formula>
    </cfRule>
  </conditionalFormatting>
  <conditionalFormatting sqref="FA20:FB20 FA28:FB28 FA34:FB34 FA43:FB43 FA51:FB51 FA56:FB56 FA77:FA79 FB78:FB79 FA82:FB83 FA90:FB91 FA104:FB105 FA108:FB109 FA117:FB118 FA125:FB126 FA136:FB136 FA143:FB143 FA146:FA147 FB147 FA156:FB156 FA161:FB161 FA165:FA166 FB166 FA170:FB170 FA174:FB174 FA178:FB178 FA180:FB180 FA183:FB183 FA185:FB185 FA187:FB187 FA189:FA190 FB190 FA198:FB198 FA211:FB211 EW12:EZ213 EW214:EW218">
    <cfRule type="cellIs" dxfId="1114" priority="373" operator="equal">
      <formula>0</formula>
    </cfRule>
    <cfRule type="cellIs" dxfId="1113" priority="374" operator="equal">
      <formula>1</formula>
    </cfRule>
  </conditionalFormatting>
  <conditionalFormatting sqref="FC224">
    <cfRule type="cellIs" dxfId="1112" priority="371" operator="equal">
      <formula>0</formula>
    </cfRule>
    <cfRule type="cellIs" dxfId="1111" priority="372" operator="equal">
      <formula>1</formula>
    </cfRule>
  </conditionalFormatting>
  <conditionalFormatting sqref="FA12:FA19 FA21:FA27 FA29:FA33 FA35:FA42 FA44:FA50 FA52:FA55 FA57:FA76 FA80:FA81 FA84:FA89 FA92:FA103 FA106:FA107 FA110:FA116 FA119:FA124 FA127:FA135 FA137:FA142 FA144:FA145 FA148:FA155 FA157:FA160 FA162:FA164 FA167:FA169 FA171:FA173 FA175:FA177 FA179 FA181:FA182 FA184 FA186 FA188 FA191:FA197 FA199:FA210 FA212:FA217">
    <cfRule type="cellIs" dxfId="1110" priority="363" operator="equal">
      <formula>0</formula>
    </cfRule>
    <cfRule type="cellIs" dxfId="1109" priority="364" operator="equal">
      <formula>1</formula>
    </cfRule>
  </conditionalFormatting>
  <conditionalFormatting sqref="FB12:FB19 FB21:FB27 FB29:FB33 FB35:FB42 FB44:FB50 FB52:FB55 FB57:FB77 FB80:FB81 FB84:FB89 FB92:FB103 FB106:FB107 FB110:FB116 FB119:FB124 FB127:FB135 FB137:FB142 FB144:FB146 FB148:FB155 FB157:FB160 FB162:FB165 FB167:FB169 FB171:FB173 FB175:FB177 FB179 FB181:FB182 FB184 FB186 FB188:FB189 FB191:FB197 FB199:FB210 FB212:FB217">
    <cfRule type="cellIs" dxfId="1108" priority="361" operator="equal">
      <formula>0</formula>
    </cfRule>
    <cfRule type="cellIs" dxfId="1107" priority="362" operator="equal">
      <formula>1</formula>
    </cfRule>
  </conditionalFormatting>
  <conditionalFormatting sqref="FC20">
    <cfRule type="cellIs" dxfId="1106" priority="360" operator="equal">
      <formula>1</formula>
    </cfRule>
  </conditionalFormatting>
  <conditionalFormatting sqref="FC28">
    <cfRule type="cellIs" dxfId="1105" priority="359" operator="equal">
      <formula>1</formula>
    </cfRule>
  </conditionalFormatting>
  <conditionalFormatting sqref="FC34">
    <cfRule type="cellIs" dxfId="1104" priority="358" operator="equal">
      <formula>1</formula>
    </cfRule>
  </conditionalFormatting>
  <conditionalFormatting sqref="FC43">
    <cfRule type="cellIs" dxfId="1103" priority="357" operator="equal">
      <formula>1</formula>
    </cfRule>
  </conditionalFormatting>
  <conditionalFormatting sqref="FC51">
    <cfRule type="cellIs" dxfId="1102" priority="356" operator="equal">
      <formula>1</formula>
    </cfRule>
  </conditionalFormatting>
  <conditionalFormatting sqref="FC56">
    <cfRule type="cellIs" dxfId="1101" priority="355" operator="equal">
      <formula>1</formula>
    </cfRule>
  </conditionalFormatting>
  <conditionalFormatting sqref="FC77">
    <cfRule type="cellIs" dxfId="1100" priority="353" operator="equal">
      <formula>1</formula>
    </cfRule>
    <cfRule type="cellIs" dxfId="1099" priority="354" operator="equal">
      <formula>1</formula>
    </cfRule>
  </conditionalFormatting>
  <conditionalFormatting sqref="FC78">
    <cfRule type="cellIs" dxfId="1098" priority="352" operator="equal">
      <formula>1</formula>
    </cfRule>
  </conditionalFormatting>
  <conditionalFormatting sqref="FC79">
    <cfRule type="cellIs" dxfId="1097" priority="351" operator="equal">
      <formula>1</formula>
    </cfRule>
  </conditionalFormatting>
  <conditionalFormatting sqref="FC82">
    <cfRule type="cellIs" dxfId="1096" priority="350" operator="equal">
      <formula>1</formula>
    </cfRule>
  </conditionalFormatting>
  <conditionalFormatting sqref="FC83">
    <cfRule type="cellIs" dxfId="1095" priority="349" operator="equal">
      <formula>1</formula>
    </cfRule>
  </conditionalFormatting>
  <conditionalFormatting sqref="FC90">
    <cfRule type="cellIs" dxfId="1094" priority="348" operator="equal">
      <formula>1</formula>
    </cfRule>
  </conditionalFormatting>
  <conditionalFormatting sqref="FC91">
    <cfRule type="cellIs" dxfId="1093" priority="347" operator="equal">
      <formula>1</formula>
    </cfRule>
  </conditionalFormatting>
  <conditionalFormatting sqref="FC104:FC105">
    <cfRule type="cellIs" dxfId="1092" priority="346" operator="equal">
      <formula>1</formula>
    </cfRule>
  </conditionalFormatting>
  <conditionalFormatting sqref="FC108:FC109">
    <cfRule type="cellIs" dxfId="1091" priority="345" operator="equal">
      <formula>1</formula>
    </cfRule>
  </conditionalFormatting>
  <conditionalFormatting sqref="FC117:FC118">
    <cfRule type="cellIs" dxfId="1090" priority="344" operator="equal">
      <formula>1</formula>
    </cfRule>
  </conditionalFormatting>
  <conditionalFormatting sqref="FC125:FC126">
    <cfRule type="cellIs" dxfId="1089" priority="343" operator="equal">
      <formula>1</formula>
    </cfRule>
  </conditionalFormatting>
  <conditionalFormatting sqref="FC136">
    <cfRule type="cellIs" dxfId="1088" priority="342" operator="equal">
      <formula>1</formula>
    </cfRule>
  </conditionalFormatting>
  <conditionalFormatting sqref="FC143">
    <cfRule type="cellIs" dxfId="1087" priority="341" operator="equal">
      <formula>1</formula>
    </cfRule>
  </conditionalFormatting>
  <conditionalFormatting sqref="FC147">
    <cfRule type="cellIs" dxfId="1086" priority="340" operator="equal">
      <formula>1</formula>
    </cfRule>
  </conditionalFormatting>
  <conditionalFormatting sqref="FC146">
    <cfRule type="cellIs" dxfId="1085" priority="338" operator="equal">
      <formula>1</formula>
    </cfRule>
    <cfRule type="cellIs" dxfId="1084" priority="339" operator="equal">
      <formula>1</formula>
    </cfRule>
  </conditionalFormatting>
  <conditionalFormatting sqref="FC156">
    <cfRule type="cellIs" dxfId="1083" priority="337" operator="equal">
      <formula>1</formula>
    </cfRule>
  </conditionalFormatting>
  <conditionalFormatting sqref="FC161">
    <cfRule type="cellIs" dxfId="1082" priority="336" operator="equal">
      <formula>1</formula>
    </cfRule>
  </conditionalFormatting>
  <conditionalFormatting sqref="FC166">
    <cfRule type="cellIs" dxfId="1081" priority="335" operator="equal">
      <formula>1</formula>
    </cfRule>
  </conditionalFormatting>
  <conditionalFormatting sqref="FC165">
    <cfRule type="cellIs" dxfId="1080" priority="333" operator="equal">
      <formula>1</formula>
    </cfRule>
    <cfRule type="cellIs" dxfId="1079" priority="334" operator="equal">
      <formula>1</formula>
    </cfRule>
  </conditionalFormatting>
  <conditionalFormatting sqref="FC170">
    <cfRule type="cellIs" dxfId="1078" priority="332" operator="equal">
      <formula>1</formula>
    </cfRule>
  </conditionalFormatting>
  <conditionalFormatting sqref="FC174">
    <cfRule type="cellIs" dxfId="1077" priority="331" operator="equal">
      <formula>1</formula>
    </cfRule>
  </conditionalFormatting>
  <conditionalFormatting sqref="FC178">
    <cfRule type="cellIs" dxfId="1076" priority="330" operator="equal">
      <formula>1</formula>
    </cfRule>
  </conditionalFormatting>
  <conditionalFormatting sqref="FC180">
    <cfRule type="cellIs" dxfId="1075" priority="329" operator="equal">
      <formula>1</formula>
    </cfRule>
  </conditionalFormatting>
  <conditionalFormatting sqref="FC183">
    <cfRule type="cellIs" dxfId="1074" priority="328" operator="equal">
      <formula>1</formula>
    </cfRule>
  </conditionalFormatting>
  <conditionalFormatting sqref="FC185">
    <cfRule type="cellIs" dxfId="1073" priority="327" operator="equal">
      <formula>1</formula>
    </cfRule>
  </conditionalFormatting>
  <conditionalFormatting sqref="FC187">
    <cfRule type="cellIs" dxfId="1072" priority="326" operator="equal">
      <formula>1</formula>
    </cfRule>
  </conditionalFormatting>
  <conditionalFormatting sqref="FC190">
    <cfRule type="cellIs" dxfId="1071" priority="325" operator="equal">
      <formula>1</formula>
    </cfRule>
  </conditionalFormatting>
  <conditionalFormatting sqref="FC189">
    <cfRule type="cellIs" dxfId="1070" priority="323" operator="equal">
      <formula>1</formula>
    </cfRule>
    <cfRule type="cellIs" dxfId="1069" priority="324" operator="equal">
      <formula>1</formula>
    </cfRule>
  </conditionalFormatting>
  <conditionalFormatting sqref="FC198">
    <cfRule type="cellIs" dxfId="1068" priority="322" operator="equal">
      <formula>1</formula>
    </cfRule>
  </conditionalFormatting>
  <conditionalFormatting sqref="FC211">
    <cfRule type="cellIs" dxfId="1067" priority="321" operator="equal">
      <formula>1</formula>
    </cfRule>
  </conditionalFormatting>
  <conditionalFormatting sqref="FB218">
    <cfRule type="cellIs" dxfId="1066" priority="319" operator="equal">
      <formula>0</formula>
    </cfRule>
    <cfRule type="cellIs" dxfId="1065" priority="320" operator="equal">
      <formula>1</formula>
    </cfRule>
  </conditionalFormatting>
  <conditionalFormatting sqref="FB218">
    <cfRule type="cellIs" dxfId="1064" priority="317" operator="equal">
      <formula>0</formula>
    </cfRule>
    <cfRule type="cellIs" dxfId="1063" priority="318" operator="equal">
      <formula>1</formula>
    </cfRule>
  </conditionalFormatting>
  <conditionalFormatting sqref="FA218">
    <cfRule type="cellIs" dxfId="1062" priority="315" operator="equal">
      <formula>0</formula>
    </cfRule>
    <cfRule type="cellIs" dxfId="1061" priority="316" operator="equal">
      <formula>1</formula>
    </cfRule>
  </conditionalFormatting>
  <conditionalFormatting sqref="FA218">
    <cfRule type="cellIs" dxfId="1060" priority="313" operator="equal">
      <formula>0</formula>
    </cfRule>
    <cfRule type="cellIs" dxfId="1059" priority="314" operator="equal">
      <formula>1</formula>
    </cfRule>
  </conditionalFormatting>
  <conditionalFormatting sqref="FR224">
    <cfRule type="cellIs" dxfId="1058" priority="303" operator="equal">
      <formula>0</formula>
    </cfRule>
    <cfRule type="cellIs" dxfId="1057" priority="304" operator="equal">
      <formula>1</formula>
    </cfRule>
  </conditionalFormatting>
  <conditionalFormatting sqref="FP224">
    <cfRule type="cellIs" dxfId="1056" priority="301" operator="equal">
      <formula>0</formula>
    </cfRule>
    <cfRule type="cellIs" dxfId="1055" priority="302" operator="equal">
      <formula>1</formula>
    </cfRule>
  </conditionalFormatting>
  <conditionalFormatting sqref="FT224">
    <cfRule type="cellIs" dxfId="1054" priority="305" operator="equal">
      <formula>0</formula>
    </cfRule>
    <cfRule type="cellIs" dxfId="1053" priority="306" operator="equal">
      <formula>1</formula>
    </cfRule>
  </conditionalFormatting>
  <conditionalFormatting sqref="FV224">
    <cfRule type="cellIs" dxfId="1052" priority="299" operator="equal">
      <formula>0</formula>
    </cfRule>
    <cfRule type="cellIs" dxfId="1051" priority="300" operator="equal">
      <formula>1</formula>
    </cfRule>
  </conditionalFormatting>
  <conditionalFormatting sqref="FR12:FR19 FR21:FR27 FR29:FR33 FR35:FR42 FR44:FR50 FR52:FR55 FR57:FR76 FR80:FR81 FR84:FR89 FR92:FR103 FR106:FR107 FR110:FR116 FR119:FR124 FR127:FR135 FR137:FR142 FR144:FR145 FR148:FR155 FR157:FR160 FR162:FR164 FR167:FR169 FR171:FR173 FR175:FR177 FR179 FR181:FR182 FR184 FR186 FR188 FR191:FR197 FR199:FR210 FR212:FR217">
    <cfRule type="cellIs" dxfId="1050" priority="297" operator="equal">
      <formula>0</formula>
    </cfRule>
    <cfRule type="cellIs" dxfId="1049" priority="298" operator="equal">
      <formula>1</formula>
    </cfRule>
  </conditionalFormatting>
  <conditionalFormatting sqref="FS12:FS19 FS21:FS27 FS29:FS33 FS35:FS42 FS44:FS50 FS52:FS55 FS57:FS77 FS80:FS81 FS84:FS89 FS92:FS103 FS106:FS107 FS110:FS116 FS119:FS124 FS127:FS135 FS137:FS142 FS144:FS146 FS148:FS155 FS157:FS160 FS162:FS165 FS167:FS169 FS171:FS173 FS175:FS177 FS179 FS181:FS182 FS184 FS186 FS188:FS189 FS191:FS197 FS199:FS210 FS212:FS217">
    <cfRule type="cellIs" dxfId="1048" priority="295" operator="equal">
      <formula>0</formula>
    </cfRule>
    <cfRule type="cellIs" dxfId="1047" priority="296" operator="equal">
      <formula>1</formula>
    </cfRule>
  </conditionalFormatting>
  <conditionalFormatting sqref="FT20">
    <cfRule type="cellIs" dxfId="1046" priority="294" operator="equal">
      <formula>1</formula>
    </cfRule>
  </conditionalFormatting>
  <conditionalFormatting sqref="FT28">
    <cfRule type="cellIs" dxfId="1045" priority="293" operator="equal">
      <formula>1</formula>
    </cfRule>
  </conditionalFormatting>
  <conditionalFormatting sqref="FT34">
    <cfRule type="cellIs" dxfId="1044" priority="292" operator="equal">
      <formula>1</formula>
    </cfRule>
  </conditionalFormatting>
  <conditionalFormatting sqref="FT43">
    <cfRule type="cellIs" dxfId="1043" priority="291" operator="equal">
      <formula>1</formula>
    </cfRule>
  </conditionalFormatting>
  <conditionalFormatting sqref="FT51">
    <cfRule type="cellIs" dxfId="1042" priority="290" operator="equal">
      <formula>1</formula>
    </cfRule>
  </conditionalFormatting>
  <conditionalFormatting sqref="FT56">
    <cfRule type="cellIs" dxfId="1041" priority="289" operator="equal">
      <formula>1</formula>
    </cfRule>
  </conditionalFormatting>
  <conditionalFormatting sqref="FT77">
    <cfRule type="cellIs" dxfId="1040" priority="287" operator="equal">
      <formula>1</formula>
    </cfRule>
    <cfRule type="cellIs" dxfId="1039" priority="288" operator="equal">
      <formula>1</formula>
    </cfRule>
  </conditionalFormatting>
  <conditionalFormatting sqref="FT78">
    <cfRule type="cellIs" dxfId="1038" priority="286" operator="equal">
      <formula>1</formula>
    </cfRule>
  </conditionalFormatting>
  <conditionalFormatting sqref="FT79">
    <cfRule type="cellIs" dxfId="1037" priority="285" operator="equal">
      <formula>1</formula>
    </cfRule>
  </conditionalFormatting>
  <conditionalFormatting sqref="FT82">
    <cfRule type="cellIs" dxfId="1036" priority="284" operator="equal">
      <formula>1</formula>
    </cfRule>
  </conditionalFormatting>
  <conditionalFormatting sqref="FT83">
    <cfRule type="cellIs" dxfId="1035" priority="283" operator="equal">
      <formula>1</formula>
    </cfRule>
  </conditionalFormatting>
  <conditionalFormatting sqref="FT90">
    <cfRule type="cellIs" dxfId="1034" priority="282" operator="equal">
      <formula>1</formula>
    </cfRule>
  </conditionalFormatting>
  <conditionalFormatting sqref="FT91">
    <cfRule type="cellIs" dxfId="1033" priority="281" operator="equal">
      <formula>1</formula>
    </cfRule>
  </conditionalFormatting>
  <conditionalFormatting sqref="FT104:FT105">
    <cfRule type="cellIs" dxfId="1032" priority="280" operator="equal">
      <formula>1</formula>
    </cfRule>
  </conditionalFormatting>
  <conditionalFormatting sqref="FT108:FT109">
    <cfRule type="cellIs" dxfId="1031" priority="279" operator="equal">
      <formula>1</formula>
    </cfRule>
  </conditionalFormatting>
  <conditionalFormatting sqref="FT117:FT118">
    <cfRule type="cellIs" dxfId="1030" priority="278" operator="equal">
      <formula>1</formula>
    </cfRule>
  </conditionalFormatting>
  <conditionalFormatting sqref="FT125:FT126">
    <cfRule type="cellIs" dxfId="1029" priority="277" operator="equal">
      <formula>1</formula>
    </cfRule>
  </conditionalFormatting>
  <conditionalFormatting sqref="FT136">
    <cfRule type="cellIs" dxfId="1028" priority="276" operator="equal">
      <formula>1</formula>
    </cfRule>
  </conditionalFormatting>
  <conditionalFormatting sqref="FT143">
    <cfRule type="cellIs" dxfId="1027" priority="275" operator="equal">
      <formula>1</formula>
    </cfRule>
  </conditionalFormatting>
  <conditionalFormatting sqref="FT147">
    <cfRule type="cellIs" dxfId="1026" priority="274" operator="equal">
      <formula>1</formula>
    </cfRule>
  </conditionalFormatting>
  <conditionalFormatting sqref="FT146">
    <cfRule type="cellIs" dxfId="1025" priority="272" operator="equal">
      <formula>1</formula>
    </cfRule>
    <cfRule type="cellIs" dxfId="1024" priority="273" operator="equal">
      <formula>1</formula>
    </cfRule>
  </conditionalFormatting>
  <conditionalFormatting sqref="FT156">
    <cfRule type="cellIs" dxfId="1023" priority="271" operator="equal">
      <formula>1</formula>
    </cfRule>
  </conditionalFormatting>
  <conditionalFormatting sqref="FT161">
    <cfRule type="cellIs" dxfId="1022" priority="270" operator="equal">
      <formula>1</formula>
    </cfRule>
  </conditionalFormatting>
  <conditionalFormatting sqref="FT166">
    <cfRule type="cellIs" dxfId="1021" priority="269" operator="equal">
      <formula>1</formula>
    </cfRule>
  </conditionalFormatting>
  <conditionalFormatting sqref="FT165">
    <cfRule type="cellIs" dxfId="1020" priority="267" operator="equal">
      <formula>1</formula>
    </cfRule>
    <cfRule type="cellIs" dxfId="1019" priority="268" operator="equal">
      <formula>1</formula>
    </cfRule>
  </conditionalFormatting>
  <conditionalFormatting sqref="FT170">
    <cfRule type="cellIs" dxfId="1018" priority="266" operator="equal">
      <formula>1</formula>
    </cfRule>
  </conditionalFormatting>
  <conditionalFormatting sqref="FT174">
    <cfRule type="cellIs" dxfId="1017" priority="265" operator="equal">
      <formula>1</formula>
    </cfRule>
  </conditionalFormatting>
  <conditionalFormatting sqref="FT178">
    <cfRule type="cellIs" dxfId="1016" priority="264" operator="equal">
      <formula>1</formula>
    </cfRule>
  </conditionalFormatting>
  <conditionalFormatting sqref="FT180">
    <cfRule type="cellIs" dxfId="1015" priority="263" operator="equal">
      <formula>1</formula>
    </cfRule>
  </conditionalFormatting>
  <conditionalFormatting sqref="FT183">
    <cfRule type="cellIs" dxfId="1014" priority="262" operator="equal">
      <formula>1</formula>
    </cfRule>
  </conditionalFormatting>
  <conditionalFormatting sqref="FT185">
    <cfRule type="cellIs" dxfId="1013" priority="261" operator="equal">
      <formula>1</formula>
    </cfRule>
  </conditionalFormatting>
  <conditionalFormatting sqref="FT187">
    <cfRule type="cellIs" dxfId="1012" priority="260" operator="equal">
      <formula>1</formula>
    </cfRule>
  </conditionalFormatting>
  <conditionalFormatting sqref="FT190">
    <cfRule type="cellIs" dxfId="1011" priority="259" operator="equal">
      <formula>1</formula>
    </cfRule>
  </conditionalFormatting>
  <conditionalFormatting sqref="FT189">
    <cfRule type="cellIs" dxfId="1010" priority="257" operator="equal">
      <formula>1</formula>
    </cfRule>
    <cfRule type="cellIs" dxfId="1009" priority="258" operator="equal">
      <formula>1</formula>
    </cfRule>
  </conditionalFormatting>
  <conditionalFormatting sqref="FT198">
    <cfRule type="cellIs" dxfId="1008" priority="256" operator="equal">
      <formula>1</formula>
    </cfRule>
  </conditionalFormatting>
  <conditionalFormatting sqref="FT211">
    <cfRule type="cellIs" dxfId="1007" priority="255" operator="equal">
      <formula>1</formula>
    </cfRule>
  </conditionalFormatting>
  <conditionalFormatting sqref="FS218">
    <cfRule type="cellIs" dxfId="1006" priority="253" operator="equal">
      <formula>0</formula>
    </cfRule>
    <cfRule type="cellIs" dxfId="1005" priority="254" operator="equal">
      <formula>1</formula>
    </cfRule>
  </conditionalFormatting>
  <conditionalFormatting sqref="FS218">
    <cfRule type="cellIs" dxfId="1004" priority="251" operator="equal">
      <formula>0</formula>
    </cfRule>
    <cfRule type="cellIs" dxfId="1003" priority="252" operator="equal">
      <formula>1</formula>
    </cfRule>
  </conditionalFormatting>
  <conditionalFormatting sqref="FR218">
    <cfRule type="cellIs" dxfId="1002" priority="249" operator="equal">
      <formula>0</formula>
    </cfRule>
    <cfRule type="cellIs" dxfId="1001" priority="250" operator="equal">
      <formula>1</formula>
    </cfRule>
  </conditionalFormatting>
  <conditionalFormatting sqref="FR218">
    <cfRule type="cellIs" dxfId="1000" priority="247" operator="equal">
      <formula>0</formula>
    </cfRule>
    <cfRule type="cellIs" dxfId="999" priority="248" operator="equal">
      <formula>1</formula>
    </cfRule>
  </conditionalFormatting>
  <conditionalFormatting sqref="GI12:GJ19 GI21:GJ27 GI29:GJ33 GI35:GJ42 GI44:GJ50 GI52:GJ55 GI57:GJ76 GI80:GJ81 GJ77 GI84:GJ89 GI92:GJ103 GI106:GJ107 GI110:GJ116 GI119:GJ124 GI127:GJ135 GI137:GJ142 GI144:GJ145 GI148:GJ155 GJ146 GI157:GJ160 GI162:GJ164 GI167:GJ169 GJ165 GI171:GJ173 GI175:GJ177 GI179:GJ179 GI181:GJ182 GI184:GJ184 GI186:GJ186 GI188:GJ188 GI191:GJ197 GJ189 GI199:GJ210 GI212:GJ217">
    <cfRule type="cellIs" dxfId="998" priority="245" operator="equal">
      <formula>0</formula>
    </cfRule>
    <cfRule type="cellIs" dxfId="997" priority="246" operator="equal">
      <formula>1</formula>
    </cfRule>
  </conditionalFormatting>
  <conditionalFormatting sqref="GK12:GK218">
    <cfRule type="cellIs" dxfId="996" priority="243" operator="equal">
      <formula>0</formula>
    </cfRule>
    <cfRule type="cellIs" dxfId="995" priority="244" operator="equal">
      <formula>1</formula>
    </cfRule>
  </conditionalFormatting>
  <conditionalFormatting sqref="GI20:GJ20 GI28:GJ28 GI34:GJ34 GI43:GJ43 GI51:GJ51 GI56:GJ56 GI77:GI79 GJ78:GJ79 GI82:GJ83 GI90:GJ91 GI104:GJ105 GI108:GJ109 GI117:GJ118 GI125:GJ126 GI136:GJ136 GI143:GJ143 GI146:GI147 GJ147 GI156:GJ156 GI161:GJ161 GI165:GI166 GJ166 GI170:GJ170 GI174:GJ174 GI178:GJ178 GI180:GJ180 GI183:GJ183 GI185:GJ185 GI187:GJ187 GI189:GI190 GJ190 GI198:GJ198 GI211:GJ211 GE12:GH213 GE214:GE218">
    <cfRule type="cellIs" dxfId="994" priority="241" operator="equal">
      <formula>0</formula>
    </cfRule>
    <cfRule type="cellIs" dxfId="993" priority="242" operator="equal">
      <formula>1</formula>
    </cfRule>
  </conditionalFormatting>
  <conditionalFormatting sqref="GK224">
    <cfRule type="cellIs" dxfId="992" priority="239" operator="equal">
      <formula>0</formula>
    </cfRule>
    <cfRule type="cellIs" dxfId="991" priority="240" operator="equal">
      <formula>1</formula>
    </cfRule>
  </conditionalFormatting>
  <conditionalFormatting sqref="GI12:GI19 GI21:GI27 GI29:GI33 GI35:GI42 GI44:GI50 GI52:GI55 GI57:GI76 GI80:GI81 GI84:GI89 GI92:GI103 GI106:GI107 GI110:GI116 GI119:GI124 GI127:GI135 GI137:GI142 GI144:GI145 GI148:GI155 GI157:GI160 GI162:GI164 GI167:GI169 GI171:GI173 GI175:GI177 GI179 GI181:GI182 GI184 GI186 GI188 GI191:GI197 GI199:GI210 GI212:GI217">
    <cfRule type="cellIs" dxfId="990" priority="231" operator="equal">
      <formula>0</formula>
    </cfRule>
    <cfRule type="cellIs" dxfId="989" priority="232" operator="equal">
      <formula>1</formula>
    </cfRule>
  </conditionalFormatting>
  <conditionalFormatting sqref="GJ12:GJ19 GJ21:GJ27 GJ29:GJ33 GJ35:GJ42 GJ44:GJ50 GJ52:GJ55 GJ57:GJ77 GJ80:GJ81 GJ84:GJ89 GJ92:GJ103 GJ106:GJ107 GJ110:GJ116 GJ119:GJ124 GJ127:GJ135 GJ137:GJ142 GJ144:GJ146 GJ148:GJ155 GJ157:GJ160 GJ162:GJ165 GJ167:GJ169 GJ171:GJ173 GJ175:GJ177 GJ179 GJ181:GJ182 GJ184 GJ186 GJ188:GJ189 GJ191:GJ197 GJ199:GJ210 GJ212:GJ217">
    <cfRule type="cellIs" dxfId="988" priority="229" operator="equal">
      <formula>0</formula>
    </cfRule>
    <cfRule type="cellIs" dxfId="987" priority="230" operator="equal">
      <formula>1</formula>
    </cfRule>
  </conditionalFormatting>
  <conditionalFormatting sqref="GK20">
    <cfRule type="cellIs" dxfId="986" priority="228" operator="equal">
      <formula>1</formula>
    </cfRule>
  </conditionalFormatting>
  <conditionalFormatting sqref="GK28">
    <cfRule type="cellIs" dxfId="985" priority="227" operator="equal">
      <formula>1</formula>
    </cfRule>
  </conditionalFormatting>
  <conditionalFormatting sqref="GK34">
    <cfRule type="cellIs" dxfId="984" priority="226" operator="equal">
      <formula>1</formula>
    </cfRule>
  </conditionalFormatting>
  <conditionalFormatting sqref="GK43">
    <cfRule type="cellIs" dxfId="983" priority="225" operator="equal">
      <formula>1</formula>
    </cfRule>
  </conditionalFormatting>
  <conditionalFormatting sqref="GK51">
    <cfRule type="cellIs" dxfId="982" priority="224" operator="equal">
      <formula>1</formula>
    </cfRule>
  </conditionalFormatting>
  <conditionalFormatting sqref="GK56">
    <cfRule type="cellIs" dxfId="981" priority="223" operator="equal">
      <formula>1</formula>
    </cfRule>
  </conditionalFormatting>
  <conditionalFormatting sqref="GK77">
    <cfRule type="cellIs" dxfId="980" priority="221" operator="equal">
      <formula>1</formula>
    </cfRule>
    <cfRule type="cellIs" dxfId="979" priority="222" operator="equal">
      <formula>1</formula>
    </cfRule>
  </conditionalFormatting>
  <conditionalFormatting sqref="GK78">
    <cfRule type="cellIs" dxfId="978" priority="220" operator="equal">
      <formula>1</formula>
    </cfRule>
  </conditionalFormatting>
  <conditionalFormatting sqref="GK79">
    <cfRule type="cellIs" dxfId="977" priority="219" operator="equal">
      <formula>1</formula>
    </cfRule>
  </conditionalFormatting>
  <conditionalFormatting sqref="GK82">
    <cfRule type="cellIs" dxfId="976" priority="218" operator="equal">
      <formula>1</formula>
    </cfRule>
  </conditionalFormatting>
  <conditionalFormatting sqref="GK83">
    <cfRule type="cellIs" dxfId="975" priority="217" operator="equal">
      <formula>1</formula>
    </cfRule>
  </conditionalFormatting>
  <conditionalFormatting sqref="GK90">
    <cfRule type="cellIs" dxfId="974" priority="216" operator="equal">
      <formula>1</formula>
    </cfRule>
  </conditionalFormatting>
  <conditionalFormatting sqref="GK91">
    <cfRule type="cellIs" dxfId="973" priority="215" operator="equal">
      <formula>1</formula>
    </cfRule>
  </conditionalFormatting>
  <conditionalFormatting sqref="GK104:GK105">
    <cfRule type="cellIs" dxfId="972" priority="214" operator="equal">
      <formula>1</formula>
    </cfRule>
  </conditionalFormatting>
  <conditionalFormatting sqref="GK108:GK109">
    <cfRule type="cellIs" dxfId="971" priority="213" operator="equal">
      <formula>1</formula>
    </cfRule>
  </conditionalFormatting>
  <conditionalFormatting sqref="GK117:GK118">
    <cfRule type="cellIs" dxfId="970" priority="212" operator="equal">
      <formula>1</formula>
    </cfRule>
  </conditionalFormatting>
  <conditionalFormatting sqref="GK125:GK126">
    <cfRule type="cellIs" dxfId="969" priority="211" operator="equal">
      <formula>1</formula>
    </cfRule>
  </conditionalFormatting>
  <conditionalFormatting sqref="GK136">
    <cfRule type="cellIs" dxfId="968" priority="210" operator="equal">
      <formula>1</formula>
    </cfRule>
  </conditionalFormatting>
  <conditionalFormatting sqref="GK143">
    <cfRule type="cellIs" dxfId="967" priority="209" operator="equal">
      <formula>1</formula>
    </cfRule>
  </conditionalFormatting>
  <conditionalFormatting sqref="GK147">
    <cfRule type="cellIs" dxfId="966" priority="208" operator="equal">
      <formula>1</formula>
    </cfRule>
  </conditionalFormatting>
  <conditionalFormatting sqref="GK146">
    <cfRule type="cellIs" dxfId="965" priority="206" operator="equal">
      <formula>1</formula>
    </cfRule>
    <cfRule type="cellIs" dxfId="964" priority="207" operator="equal">
      <formula>1</formula>
    </cfRule>
  </conditionalFormatting>
  <conditionalFormatting sqref="GK156">
    <cfRule type="cellIs" dxfId="963" priority="205" operator="equal">
      <formula>1</formula>
    </cfRule>
  </conditionalFormatting>
  <conditionalFormatting sqref="GK161">
    <cfRule type="cellIs" dxfId="962" priority="204" operator="equal">
      <formula>1</formula>
    </cfRule>
  </conditionalFormatting>
  <conditionalFormatting sqref="GK166">
    <cfRule type="cellIs" dxfId="961" priority="203" operator="equal">
      <formula>1</formula>
    </cfRule>
  </conditionalFormatting>
  <conditionalFormatting sqref="GK165">
    <cfRule type="cellIs" dxfId="960" priority="201" operator="equal">
      <formula>1</formula>
    </cfRule>
    <cfRule type="cellIs" dxfId="959" priority="202" operator="equal">
      <formula>1</formula>
    </cfRule>
  </conditionalFormatting>
  <conditionalFormatting sqref="GK170">
    <cfRule type="cellIs" dxfId="958" priority="200" operator="equal">
      <formula>1</formula>
    </cfRule>
  </conditionalFormatting>
  <conditionalFormatting sqref="GK174">
    <cfRule type="cellIs" dxfId="957" priority="199" operator="equal">
      <formula>1</formula>
    </cfRule>
  </conditionalFormatting>
  <conditionalFormatting sqref="GK178">
    <cfRule type="cellIs" dxfId="956" priority="198" operator="equal">
      <formula>1</formula>
    </cfRule>
  </conditionalFormatting>
  <conditionalFormatting sqref="GK180">
    <cfRule type="cellIs" dxfId="955" priority="197" operator="equal">
      <formula>1</formula>
    </cfRule>
  </conditionalFormatting>
  <conditionalFormatting sqref="GK183">
    <cfRule type="cellIs" dxfId="954" priority="196" operator="equal">
      <formula>1</formula>
    </cfRule>
  </conditionalFormatting>
  <conditionalFormatting sqref="GK185">
    <cfRule type="cellIs" dxfId="953" priority="195" operator="equal">
      <formula>1</formula>
    </cfRule>
  </conditionalFormatting>
  <conditionalFormatting sqref="GK187">
    <cfRule type="cellIs" dxfId="952" priority="194" operator="equal">
      <formula>1</formula>
    </cfRule>
  </conditionalFormatting>
  <conditionalFormatting sqref="GK190">
    <cfRule type="cellIs" dxfId="951" priority="193" operator="equal">
      <formula>1</formula>
    </cfRule>
  </conditionalFormatting>
  <conditionalFormatting sqref="GK189">
    <cfRule type="cellIs" dxfId="950" priority="191" operator="equal">
      <formula>1</formula>
    </cfRule>
    <cfRule type="cellIs" dxfId="949" priority="192" operator="equal">
      <formula>1</formula>
    </cfRule>
  </conditionalFormatting>
  <conditionalFormatting sqref="GK198">
    <cfRule type="cellIs" dxfId="948" priority="190" operator="equal">
      <formula>1</formula>
    </cfRule>
  </conditionalFormatting>
  <conditionalFormatting sqref="GK211">
    <cfRule type="cellIs" dxfId="947" priority="189" operator="equal">
      <formula>1</formula>
    </cfRule>
  </conditionalFormatting>
  <conditionalFormatting sqref="GJ218">
    <cfRule type="cellIs" dxfId="946" priority="187" operator="equal">
      <formula>0</formula>
    </cfRule>
    <cfRule type="cellIs" dxfId="945" priority="188" operator="equal">
      <formula>1</formula>
    </cfRule>
  </conditionalFormatting>
  <conditionalFormatting sqref="GJ218">
    <cfRule type="cellIs" dxfId="944" priority="185" operator="equal">
      <formula>0</formula>
    </cfRule>
    <cfRule type="cellIs" dxfId="943" priority="186" operator="equal">
      <formula>1</formula>
    </cfRule>
  </conditionalFormatting>
  <conditionalFormatting sqref="GI218">
    <cfRule type="cellIs" dxfId="942" priority="183" operator="equal">
      <formula>0</formula>
    </cfRule>
    <cfRule type="cellIs" dxfId="941" priority="184" operator="equal">
      <formula>1</formula>
    </cfRule>
  </conditionalFormatting>
  <conditionalFormatting sqref="GI218">
    <cfRule type="cellIs" dxfId="940" priority="181" operator="equal">
      <formula>0</formula>
    </cfRule>
    <cfRule type="cellIs" dxfId="939" priority="182" operator="equal">
      <formula>1</formula>
    </cfRule>
  </conditionalFormatting>
  <conditionalFormatting sqref="GZ12:HA19 GZ21:HA27 GZ29:HA33 GZ35:HA42 GZ44:HA50 GZ52:HA55 GZ57:HA76 GZ80:HA81 HA77 GZ84:HA89 GZ92:HA103 GZ106:HA107 GZ110:HA116 GZ119:HA124 GZ127:HA135 GZ137:HA142 GZ144:HA145 GZ148:HA155 HA146 GZ157:HA160 GZ162:HA164 GZ167:HA169 HA165 GZ171:HA173 GZ175:HA177 GZ179:HA179 GZ181:HA182 GZ184:HA184 GZ186:HA186 GZ188:HA188 GZ191:HA197 HA189 GZ199:HA210 GZ212:HA217">
    <cfRule type="cellIs" dxfId="938" priority="179" operator="equal">
      <formula>0</formula>
    </cfRule>
    <cfRule type="cellIs" dxfId="937" priority="180" operator="equal">
      <formula>1</formula>
    </cfRule>
  </conditionalFormatting>
  <conditionalFormatting sqref="HB12:HB218">
    <cfRule type="cellIs" dxfId="936" priority="177" operator="equal">
      <formula>0</formula>
    </cfRule>
    <cfRule type="cellIs" dxfId="935" priority="178" operator="equal">
      <formula>1</formula>
    </cfRule>
  </conditionalFormatting>
  <conditionalFormatting sqref="GZ224">
    <cfRule type="cellIs" dxfId="934" priority="171" operator="equal">
      <formula>0</formula>
    </cfRule>
    <cfRule type="cellIs" dxfId="933" priority="172" operator="equal">
      <formula>1</formula>
    </cfRule>
  </conditionalFormatting>
  <conditionalFormatting sqref="GX224">
    <cfRule type="cellIs" dxfId="932" priority="169" operator="equal">
      <formula>0</formula>
    </cfRule>
    <cfRule type="cellIs" dxfId="931" priority="170" operator="equal">
      <formula>1</formula>
    </cfRule>
  </conditionalFormatting>
  <conditionalFormatting sqref="GZ20:HA20 GZ28:HA28 GZ34:HA34 GZ43:HA43 GZ51:HA51 GZ56:HA56 GZ77:GZ79 HA78:HA79 GZ82:HA83 GZ90:HA91 GZ104:HA105 GZ108:HA109 GZ117:HA118 GZ125:HA126 GZ136:HA136 GZ143:HA143 GZ146:GZ147 HA147 GZ156:HA156 GZ161:HA161 GZ165:GZ166 HA166 GZ170:HA170 GZ174:HA174 GZ178:HA178 GZ180:HA180 GZ183:HA183 GZ185:HA185 GZ187:HA187 GZ189:GZ190 HA190 GZ198:HA198 GZ211:HA211 GV12:GY213 GV214:GV218">
    <cfRule type="cellIs" dxfId="930" priority="175" operator="equal">
      <formula>0</formula>
    </cfRule>
    <cfRule type="cellIs" dxfId="929" priority="176" operator="equal">
      <formula>1</formula>
    </cfRule>
  </conditionalFormatting>
  <conditionalFormatting sqref="HB224">
    <cfRule type="cellIs" dxfId="928" priority="173" operator="equal">
      <formula>0</formula>
    </cfRule>
    <cfRule type="cellIs" dxfId="927" priority="174" operator="equal">
      <formula>1</formula>
    </cfRule>
  </conditionalFormatting>
  <conditionalFormatting sqref="HD224">
    <cfRule type="cellIs" dxfId="926" priority="167" operator="equal">
      <formula>0</formula>
    </cfRule>
    <cfRule type="cellIs" dxfId="925" priority="168" operator="equal">
      <formula>1</formula>
    </cfRule>
  </conditionalFormatting>
  <conditionalFormatting sqref="GZ12:GZ19 GZ21:GZ27 GZ29:GZ33 GZ35:GZ42 GZ44:GZ50 GZ52:GZ55 GZ57:GZ76 GZ80:GZ81 GZ84:GZ89 GZ92:GZ103 GZ106:GZ107 GZ110:GZ116 GZ119:GZ124 GZ127:GZ135 GZ137:GZ142 GZ144:GZ145 GZ148:GZ155 GZ157:GZ160 GZ162:GZ164 GZ167:GZ169 GZ171:GZ173 GZ175:GZ177 GZ179 GZ181:GZ182 GZ184 GZ186 GZ188 GZ191:GZ197 GZ199:GZ210 GZ212:GZ217">
    <cfRule type="cellIs" dxfId="924" priority="165" operator="equal">
      <formula>0</formula>
    </cfRule>
    <cfRule type="cellIs" dxfId="923" priority="166" operator="equal">
      <formula>1</formula>
    </cfRule>
  </conditionalFormatting>
  <conditionalFormatting sqref="HA12:HA19 HA21:HA27 HA29:HA33 HA35:HA42 HA44:HA50 HA52:HA55 HA57:HA77 HA80:HA81 HA84:HA89 HA92:HA103 HA106:HA107 HA110:HA116 HA119:HA124 HA127:HA135 HA137:HA142 HA144:HA146 HA148:HA155 HA157:HA160 HA162:HA165 HA167:HA169 HA171:HA173 HA175:HA177 HA179 HA181:HA182 HA184 HA186 HA188:HA189 HA191:HA197 HA199:HA210 HA212:HA217">
    <cfRule type="cellIs" dxfId="922" priority="163" operator="equal">
      <formula>0</formula>
    </cfRule>
    <cfRule type="cellIs" dxfId="921" priority="164" operator="equal">
      <formula>1</formula>
    </cfRule>
  </conditionalFormatting>
  <conditionalFormatting sqref="HB20">
    <cfRule type="cellIs" dxfId="920" priority="162" operator="equal">
      <formula>1</formula>
    </cfRule>
  </conditionalFormatting>
  <conditionalFormatting sqref="HB28">
    <cfRule type="cellIs" dxfId="919" priority="161" operator="equal">
      <formula>1</formula>
    </cfRule>
  </conditionalFormatting>
  <conditionalFormatting sqref="HB34">
    <cfRule type="cellIs" dxfId="918" priority="160" operator="equal">
      <formula>1</formula>
    </cfRule>
  </conditionalFormatting>
  <conditionalFormatting sqref="HB43">
    <cfRule type="cellIs" dxfId="917" priority="159" operator="equal">
      <formula>1</formula>
    </cfRule>
  </conditionalFormatting>
  <conditionalFormatting sqref="HB51">
    <cfRule type="cellIs" dxfId="916" priority="158" operator="equal">
      <formula>1</formula>
    </cfRule>
  </conditionalFormatting>
  <conditionalFormatting sqref="HB56">
    <cfRule type="cellIs" dxfId="915" priority="157" operator="equal">
      <formula>1</formula>
    </cfRule>
  </conditionalFormatting>
  <conditionalFormatting sqref="HB77">
    <cfRule type="cellIs" dxfId="914" priority="155" operator="equal">
      <formula>1</formula>
    </cfRule>
    <cfRule type="cellIs" dxfId="913" priority="156" operator="equal">
      <formula>1</formula>
    </cfRule>
  </conditionalFormatting>
  <conditionalFormatting sqref="HB78">
    <cfRule type="cellIs" dxfId="912" priority="154" operator="equal">
      <formula>1</formula>
    </cfRule>
  </conditionalFormatting>
  <conditionalFormatting sqref="HB79">
    <cfRule type="cellIs" dxfId="911" priority="153" operator="equal">
      <formula>1</formula>
    </cfRule>
  </conditionalFormatting>
  <conditionalFormatting sqref="HB82">
    <cfRule type="cellIs" dxfId="910" priority="152" operator="equal">
      <formula>1</formula>
    </cfRule>
  </conditionalFormatting>
  <conditionalFormatting sqref="HB83">
    <cfRule type="cellIs" dxfId="909" priority="151" operator="equal">
      <formula>1</formula>
    </cfRule>
  </conditionalFormatting>
  <conditionalFormatting sqref="HB90">
    <cfRule type="cellIs" dxfId="908" priority="150" operator="equal">
      <formula>1</formula>
    </cfRule>
  </conditionalFormatting>
  <conditionalFormatting sqref="HB91">
    <cfRule type="cellIs" dxfId="907" priority="149" operator="equal">
      <formula>1</formula>
    </cfRule>
  </conditionalFormatting>
  <conditionalFormatting sqref="HB104:HB105">
    <cfRule type="cellIs" dxfId="906" priority="148" operator="equal">
      <formula>1</formula>
    </cfRule>
  </conditionalFormatting>
  <conditionalFormatting sqref="HB108:HB109">
    <cfRule type="cellIs" dxfId="905" priority="147" operator="equal">
      <formula>1</formula>
    </cfRule>
  </conditionalFormatting>
  <conditionalFormatting sqref="HB117:HB118">
    <cfRule type="cellIs" dxfId="904" priority="146" operator="equal">
      <formula>1</formula>
    </cfRule>
  </conditionalFormatting>
  <conditionalFormatting sqref="HB125:HB126">
    <cfRule type="cellIs" dxfId="903" priority="145" operator="equal">
      <formula>1</formula>
    </cfRule>
  </conditionalFormatting>
  <conditionalFormatting sqref="HB136">
    <cfRule type="cellIs" dxfId="902" priority="144" operator="equal">
      <formula>1</formula>
    </cfRule>
  </conditionalFormatting>
  <conditionalFormatting sqref="HB143">
    <cfRule type="cellIs" dxfId="901" priority="143" operator="equal">
      <formula>1</formula>
    </cfRule>
  </conditionalFormatting>
  <conditionalFormatting sqref="HB147">
    <cfRule type="cellIs" dxfId="900" priority="142" operator="equal">
      <formula>1</formula>
    </cfRule>
  </conditionalFormatting>
  <conditionalFormatting sqref="HB146">
    <cfRule type="cellIs" dxfId="899" priority="140" operator="equal">
      <formula>1</formula>
    </cfRule>
    <cfRule type="cellIs" dxfId="898" priority="141" operator="equal">
      <formula>1</formula>
    </cfRule>
  </conditionalFormatting>
  <conditionalFormatting sqref="HB156">
    <cfRule type="cellIs" dxfId="897" priority="139" operator="equal">
      <formula>1</formula>
    </cfRule>
  </conditionalFormatting>
  <conditionalFormatting sqref="HB161">
    <cfRule type="cellIs" dxfId="896" priority="138" operator="equal">
      <formula>1</formula>
    </cfRule>
  </conditionalFormatting>
  <conditionalFormatting sqref="HB166">
    <cfRule type="cellIs" dxfId="895" priority="137" operator="equal">
      <formula>1</formula>
    </cfRule>
  </conditionalFormatting>
  <conditionalFormatting sqref="HB165">
    <cfRule type="cellIs" dxfId="894" priority="135" operator="equal">
      <formula>1</formula>
    </cfRule>
    <cfRule type="cellIs" dxfId="893" priority="136" operator="equal">
      <formula>1</formula>
    </cfRule>
  </conditionalFormatting>
  <conditionalFormatting sqref="HB170">
    <cfRule type="cellIs" dxfId="892" priority="134" operator="equal">
      <formula>1</formula>
    </cfRule>
  </conditionalFormatting>
  <conditionalFormatting sqref="HB174">
    <cfRule type="cellIs" dxfId="891" priority="133" operator="equal">
      <formula>1</formula>
    </cfRule>
  </conditionalFormatting>
  <conditionalFormatting sqref="HB178">
    <cfRule type="cellIs" dxfId="890" priority="132" operator="equal">
      <formula>1</formula>
    </cfRule>
  </conditionalFormatting>
  <conditionalFormatting sqref="HB180">
    <cfRule type="cellIs" dxfId="889" priority="131" operator="equal">
      <formula>1</formula>
    </cfRule>
  </conditionalFormatting>
  <conditionalFormatting sqref="HB183">
    <cfRule type="cellIs" dxfId="888" priority="130" operator="equal">
      <formula>1</formula>
    </cfRule>
  </conditionalFormatting>
  <conditionalFormatting sqref="HB185">
    <cfRule type="cellIs" dxfId="887" priority="129" operator="equal">
      <formula>1</formula>
    </cfRule>
  </conditionalFormatting>
  <conditionalFormatting sqref="HB187">
    <cfRule type="cellIs" dxfId="886" priority="128" operator="equal">
      <formula>1</formula>
    </cfRule>
  </conditionalFormatting>
  <conditionalFormatting sqref="HB190">
    <cfRule type="cellIs" dxfId="885" priority="127" operator="equal">
      <formula>1</formula>
    </cfRule>
  </conditionalFormatting>
  <conditionalFormatting sqref="HB189">
    <cfRule type="cellIs" dxfId="884" priority="125" operator="equal">
      <formula>1</formula>
    </cfRule>
    <cfRule type="cellIs" dxfId="883" priority="126" operator="equal">
      <formula>1</formula>
    </cfRule>
  </conditionalFormatting>
  <conditionalFormatting sqref="HB198">
    <cfRule type="cellIs" dxfId="882" priority="124" operator="equal">
      <formula>1</formula>
    </cfRule>
  </conditionalFormatting>
  <conditionalFormatting sqref="HB211">
    <cfRule type="cellIs" dxfId="881" priority="123" operator="equal">
      <formula>1</formula>
    </cfRule>
  </conditionalFormatting>
  <conditionalFormatting sqref="HA218">
    <cfRule type="cellIs" dxfId="880" priority="121" operator="equal">
      <formula>0</formula>
    </cfRule>
    <cfRule type="cellIs" dxfId="879" priority="122" operator="equal">
      <formula>1</formula>
    </cfRule>
  </conditionalFormatting>
  <conditionalFormatting sqref="HA218">
    <cfRule type="cellIs" dxfId="878" priority="119" operator="equal">
      <formula>0</formula>
    </cfRule>
    <cfRule type="cellIs" dxfId="877" priority="120" operator="equal">
      <formula>1</formula>
    </cfRule>
  </conditionalFormatting>
  <conditionalFormatting sqref="GZ218">
    <cfRule type="cellIs" dxfId="876" priority="117" operator="equal">
      <formula>0</formula>
    </cfRule>
    <cfRule type="cellIs" dxfId="875" priority="118" operator="equal">
      <formula>1</formula>
    </cfRule>
  </conditionalFormatting>
  <conditionalFormatting sqref="GZ218">
    <cfRule type="cellIs" dxfId="874" priority="115" operator="equal">
      <formula>0</formula>
    </cfRule>
    <cfRule type="cellIs" dxfId="873" priority="116" operator="equal">
      <formula>1</formula>
    </cfRule>
  </conditionalFormatting>
  <conditionalFormatting sqref="HQ12:HR19 HQ21:HR27 HQ29:HR33 HQ35:HR42 HQ44:HR50 HQ52:HR55 HQ57:HR76 HQ80:HR81 HR77 HQ84:HR89 HQ92:HR103 HQ106:HR107 HQ110:HR116 HQ119:HR124 HQ127:HR135 HQ137:HR142 HQ144:HR145 HQ148:HR155 HR146 HQ157:HR160 HQ162:HR164 HQ167:HR169 HR165 HQ171:HR173 HQ175:HR177 HQ179:HR179 HQ181:HR182 HQ184:HR184 HQ186:HR186 HQ188:HR188 HQ191:HR197 HR189 HQ199:HR210 HQ212:HR217">
    <cfRule type="cellIs" dxfId="872" priority="113" operator="equal">
      <formula>0</formula>
    </cfRule>
    <cfRule type="cellIs" dxfId="871" priority="114" operator="equal">
      <formula>1</formula>
    </cfRule>
  </conditionalFormatting>
  <conditionalFormatting sqref="HS12:HS218">
    <cfRule type="cellIs" dxfId="870" priority="111" operator="equal">
      <formula>0</formula>
    </cfRule>
    <cfRule type="cellIs" dxfId="869" priority="112" operator="equal">
      <formula>1</formula>
    </cfRule>
  </conditionalFormatting>
  <conditionalFormatting sqref="HQ224">
    <cfRule type="cellIs" dxfId="868" priority="105" operator="equal">
      <formula>0</formula>
    </cfRule>
    <cfRule type="cellIs" dxfId="867" priority="106" operator="equal">
      <formula>1</formula>
    </cfRule>
  </conditionalFormatting>
  <conditionalFormatting sqref="HO224">
    <cfRule type="cellIs" dxfId="866" priority="103" operator="equal">
      <formula>0</formula>
    </cfRule>
    <cfRule type="cellIs" dxfId="865" priority="104" operator="equal">
      <formula>1</formula>
    </cfRule>
  </conditionalFormatting>
  <conditionalFormatting sqref="HQ20:HR20 HQ28:HR28 HQ34:HR34 HQ43:HR43 HQ51:HR51 HQ56:HR56 HQ77:HQ79 HR78:HR79 HQ82:HR83 HQ90:HR91 HQ104:HR105 HQ108:HR109 HQ117:HR118 HQ125:HR126 HQ136:HR136 HQ143:HR143 HQ146:HQ147 HR147 HQ156:HR156 HQ161:HR161 HQ165:HQ166 HR166 HQ170:HR170 HQ174:HR174 HQ178:HR178 HQ180:HR180 HQ183:HR183 HQ185:HR185 HQ187:HR187 HQ189:HQ190 HR190 HQ198:HR198 HQ211:HR211 HM12:HP213 HM214:HM218">
    <cfRule type="cellIs" dxfId="864" priority="109" operator="equal">
      <formula>0</formula>
    </cfRule>
    <cfRule type="cellIs" dxfId="863" priority="110" operator="equal">
      <formula>1</formula>
    </cfRule>
  </conditionalFormatting>
  <conditionalFormatting sqref="HS224">
    <cfRule type="cellIs" dxfId="862" priority="107" operator="equal">
      <formula>0</formula>
    </cfRule>
    <cfRule type="cellIs" dxfId="861" priority="108" operator="equal">
      <formula>1</formula>
    </cfRule>
  </conditionalFormatting>
  <conditionalFormatting sqref="HU224">
    <cfRule type="cellIs" dxfId="860" priority="101" operator="equal">
      <formula>0</formula>
    </cfRule>
    <cfRule type="cellIs" dxfId="859" priority="102" operator="equal">
      <formula>1</formula>
    </cfRule>
  </conditionalFormatting>
  <conditionalFormatting sqref="HQ12:HQ19 HQ21:HQ27 HQ29:HQ33 HQ35:HQ42 HQ44:HQ50 HQ52:HQ55 HQ57:HQ76 HQ80:HQ81 HQ84:HQ89 HQ92:HQ103 HQ106:HQ107 HQ110:HQ116 HQ119:HQ124 HQ127:HQ135 HQ137:HQ142 HQ144:HQ145 HQ148:HQ155 HQ157:HQ160 HQ162:HQ164 HQ167:HQ169 HQ171:HQ173 HQ175:HQ177 HQ179 HQ181:HQ182 HQ184 HQ186 HQ188 HQ191:HQ197 HQ199:HQ210 HQ212:HQ217">
    <cfRule type="cellIs" dxfId="858" priority="99" operator="equal">
      <formula>0</formula>
    </cfRule>
    <cfRule type="cellIs" dxfId="857" priority="100" operator="equal">
      <formula>1</formula>
    </cfRule>
  </conditionalFormatting>
  <conditionalFormatting sqref="HR12:HR19 HR21:HR27 HR29:HR33 HR35:HR42 HR44:HR50 HR52:HR55 HR57:HR77 HR80:HR81 HR84:HR89 HR92:HR103 HR106:HR107 HR110:HR116 HR119:HR124 HR127:HR135 HR137:HR142 HR144:HR146 HR148:HR155 HR157:HR160 HR162:HR165 HR167:HR169 HR171:HR173 HR175:HR177 HR179 HR181:HR182 HR184 HR186 HR188:HR189 HR191:HR197 HR199:HR210 HR212:HR217">
    <cfRule type="cellIs" dxfId="856" priority="97" operator="equal">
      <formula>0</formula>
    </cfRule>
    <cfRule type="cellIs" dxfId="855" priority="98" operator="equal">
      <formula>1</formula>
    </cfRule>
  </conditionalFormatting>
  <conditionalFormatting sqref="HS20">
    <cfRule type="cellIs" dxfId="854" priority="96" operator="equal">
      <formula>1</formula>
    </cfRule>
  </conditionalFormatting>
  <conditionalFormatting sqref="HS28">
    <cfRule type="cellIs" dxfId="853" priority="95" operator="equal">
      <formula>1</formula>
    </cfRule>
  </conditionalFormatting>
  <conditionalFormatting sqref="HS34">
    <cfRule type="cellIs" dxfId="852" priority="94" operator="equal">
      <formula>1</formula>
    </cfRule>
  </conditionalFormatting>
  <conditionalFormatting sqref="HS43">
    <cfRule type="cellIs" dxfId="851" priority="93" operator="equal">
      <formula>1</formula>
    </cfRule>
  </conditionalFormatting>
  <conditionalFormatting sqref="HS51">
    <cfRule type="cellIs" dxfId="850" priority="92" operator="equal">
      <formula>1</formula>
    </cfRule>
  </conditionalFormatting>
  <conditionalFormatting sqref="HS56">
    <cfRule type="cellIs" dxfId="849" priority="91" operator="equal">
      <formula>1</formula>
    </cfRule>
  </conditionalFormatting>
  <conditionalFormatting sqref="HS77">
    <cfRule type="cellIs" dxfId="848" priority="89" operator="equal">
      <formula>1</formula>
    </cfRule>
    <cfRule type="cellIs" dxfId="847" priority="90" operator="equal">
      <formula>1</formula>
    </cfRule>
  </conditionalFormatting>
  <conditionalFormatting sqref="HS78">
    <cfRule type="cellIs" dxfId="846" priority="88" operator="equal">
      <formula>1</formula>
    </cfRule>
  </conditionalFormatting>
  <conditionalFormatting sqref="HS79">
    <cfRule type="cellIs" dxfId="845" priority="87" operator="equal">
      <formula>1</formula>
    </cfRule>
  </conditionalFormatting>
  <conditionalFormatting sqref="HS82">
    <cfRule type="cellIs" dxfId="844" priority="86" operator="equal">
      <formula>1</formula>
    </cfRule>
  </conditionalFormatting>
  <conditionalFormatting sqref="HS83">
    <cfRule type="cellIs" dxfId="843" priority="85" operator="equal">
      <formula>1</formula>
    </cfRule>
  </conditionalFormatting>
  <conditionalFormatting sqref="HS90">
    <cfRule type="cellIs" dxfId="842" priority="84" operator="equal">
      <formula>1</formula>
    </cfRule>
  </conditionalFormatting>
  <conditionalFormatting sqref="HS91">
    <cfRule type="cellIs" dxfId="841" priority="83" operator="equal">
      <formula>1</formula>
    </cfRule>
  </conditionalFormatting>
  <conditionalFormatting sqref="HS104:HS105">
    <cfRule type="cellIs" dxfId="840" priority="82" operator="equal">
      <formula>1</formula>
    </cfRule>
  </conditionalFormatting>
  <conditionalFormatting sqref="HS108:HS109">
    <cfRule type="cellIs" dxfId="839" priority="81" operator="equal">
      <formula>1</formula>
    </cfRule>
  </conditionalFormatting>
  <conditionalFormatting sqref="HS117:HS118">
    <cfRule type="cellIs" dxfId="838" priority="80" operator="equal">
      <formula>1</formula>
    </cfRule>
  </conditionalFormatting>
  <conditionalFormatting sqref="HS125:HS126">
    <cfRule type="cellIs" dxfId="837" priority="79" operator="equal">
      <formula>1</formula>
    </cfRule>
  </conditionalFormatting>
  <conditionalFormatting sqref="HS136">
    <cfRule type="cellIs" dxfId="836" priority="78" operator="equal">
      <formula>1</formula>
    </cfRule>
  </conditionalFormatting>
  <conditionalFormatting sqref="HS143">
    <cfRule type="cellIs" dxfId="835" priority="77" operator="equal">
      <formula>1</formula>
    </cfRule>
  </conditionalFormatting>
  <conditionalFormatting sqref="HS147">
    <cfRule type="cellIs" dxfId="834" priority="76" operator="equal">
      <formula>1</formula>
    </cfRule>
  </conditionalFormatting>
  <conditionalFormatting sqref="HS146">
    <cfRule type="cellIs" dxfId="833" priority="74" operator="equal">
      <formula>1</formula>
    </cfRule>
    <cfRule type="cellIs" dxfId="832" priority="75" operator="equal">
      <formula>1</formula>
    </cfRule>
  </conditionalFormatting>
  <conditionalFormatting sqref="HS156">
    <cfRule type="cellIs" dxfId="831" priority="73" operator="equal">
      <formula>1</formula>
    </cfRule>
  </conditionalFormatting>
  <conditionalFormatting sqref="HS161">
    <cfRule type="cellIs" dxfId="830" priority="72" operator="equal">
      <formula>1</formula>
    </cfRule>
  </conditionalFormatting>
  <conditionalFormatting sqref="HS166">
    <cfRule type="cellIs" dxfId="829" priority="71" operator="equal">
      <formula>1</formula>
    </cfRule>
  </conditionalFormatting>
  <conditionalFormatting sqref="HS165">
    <cfRule type="cellIs" dxfId="828" priority="69" operator="equal">
      <formula>1</formula>
    </cfRule>
    <cfRule type="cellIs" dxfId="827" priority="70" operator="equal">
      <formula>1</formula>
    </cfRule>
  </conditionalFormatting>
  <conditionalFormatting sqref="HS170">
    <cfRule type="cellIs" dxfId="826" priority="68" operator="equal">
      <formula>1</formula>
    </cfRule>
  </conditionalFormatting>
  <conditionalFormatting sqref="HS174">
    <cfRule type="cellIs" dxfId="825" priority="67" operator="equal">
      <formula>1</formula>
    </cfRule>
  </conditionalFormatting>
  <conditionalFormatting sqref="HS178">
    <cfRule type="cellIs" dxfId="824" priority="66" operator="equal">
      <formula>1</formula>
    </cfRule>
  </conditionalFormatting>
  <conditionalFormatting sqref="HS180">
    <cfRule type="cellIs" dxfId="823" priority="65" operator="equal">
      <formula>1</formula>
    </cfRule>
  </conditionalFormatting>
  <conditionalFormatting sqref="HS183">
    <cfRule type="cellIs" dxfId="822" priority="64" operator="equal">
      <formula>1</formula>
    </cfRule>
  </conditionalFormatting>
  <conditionalFormatting sqref="HS185">
    <cfRule type="cellIs" dxfId="821" priority="63" operator="equal">
      <formula>1</formula>
    </cfRule>
  </conditionalFormatting>
  <conditionalFormatting sqref="HS187">
    <cfRule type="cellIs" dxfId="820" priority="62" operator="equal">
      <formula>1</formula>
    </cfRule>
  </conditionalFormatting>
  <conditionalFormatting sqref="HS190">
    <cfRule type="cellIs" dxfId="819" priority="61" operator="equal">
      <formula>1</formula>
    </cfRule>
  </conditionalFormatting>
  <conditionalFormatting sqref="HS189">
    <cfRule type="cellIs" dxfId="818" priority="59" operator="equal">
      <formula>1</formula>
    </cfRule>
    <cfRule type="cellIs" dxfId="817" priority="60" operator="equal">
      <formula>1</formula>
    </cfRule>
  </conditionalFormatting>
  <conditionalFormatting sqref="HS198">
    <cfRule type="cellIs" dxfId="816" priority="58" operator="equal">
      <formula>1</formula>
    </cfRule>
  </conditionalFormatting>
  <conditionalFormatting sqref="HS211">
    <cfRule type="cellIs" dxfId="815" priority="57" operator="equal">
      <formula>1</formula>
    </cfRule>
  </conditionalFormatting>
  <conditionalFormatting sqref="HR218">
    <cfRule type="cellIs" dxfId="814" priority="55" operator="equal">
      <formula>0</formula>
    </cfRule>
    <cfRule type="cellIs" dxfId="813" priority="56" operator="equal">
      <formula>1</formula>
    </cfRule>
  </conditionalFormatting>
  <conditionalFormatting sqref="HR218">
    <cfRule type="cellIs" dxfId="812" priority="53" operator="equal">
      <formula>0</formula>
    </cfRule>
    <cfRule type="cellIs" dxfId="811" priority="54" operator="equal">
      <formula>1</formula>
    </cfRule>
  </conditionalFormatting>
  <conditionalFormatting sqref="HQ218">
    <cfRule type="cellIs" dxfId="810" priority="49" operator="equal">
      <formula>0</formula>
    </cfRule>
    <cfRule type="cellIs" dxfId="809" priority="50" operator="equal">
      <formula>1</formula>
    </cfRule>
  </conditionalFormatting>
  <conditionalFormatting sqref="F229:F241">
    <cfRule type="cellIs" dxfId="808" priority="47" operator="equal">
      <formula>"NH"</formula>
    </cfRule>
    <cfRule type="cellIs" dxfId="807" priority="48" operator="equal">
      <formula>"H"</formula>
    </cfRule>
  </conditionalFormatting>
  <conditionalFormatting sqref="AL214">
    <cfRule type="cellIs" dxfId="806" priority="45" operator="equal">
      <formula>0</formula>
    </cfRule>
    <cfRule type="cellIs" dxfId="805" priority="46" operator="equal">
      <formula>1</formula>
    </cfRule>
  </conditionalFormatting>
  <conditionalFormatting sqref="AL218">
    <cfRule type="cellIs" dxfId="804" priority="43" operator="equal">
      <formula>0</formula>
    </cfRule>
    <cfRule type="cellIs" dxfId="803" priority="44" operator="equal">
      <formula>1</formula>
    </cfRule>
  </conditionalFormatting>
  <conditionalFormatting sqref="AN12:AN218">
    <cfRule type="cellIs" dxfId="802" priority="41" operator="equal">
      <formula>0</formula>
    </cfRule>
    <cfRule type="cellIs" dxfId="801" priority="42" operator="equal">
      <formula>1</formula>
    </cfRule>
  </conditionalFormatting>
  <conditionalFormatting sqref="AN20">
    <cfRule type="cellIs" dxfId="800" priority="40" operator="equal">
      <formula>1</formula>
    </cfRule>
  </conditionalFormatting>
  <conditionalFormatting sqref="AN28">
    <cfRule type="cellIs" dxfId="799" priority="39" operator="equal">
      <formula>1</formula>
    </cfRule>
  </conditionalFormatting>
  <conditionalFormatting sqref="AN34">
    <cfRule type="cellIs" dxfId="798" priority="38" operator="equal">
      <formula>1</formula>
    </cfRule>
  </conditionalFormatting>
  <conditionalFormatting sqref="AN43">
    <cfRule type="cellIs" dxfId="797" priority="37" operator="equal">
      <formula>1</formula>
    </cfRule>
  </conditionalFormatting>
  <conditionalFormatting sqref="AN51">
    <cfRule type="cellIs" dxfId="796" priority="36" operator="equal">
      <formula>1</formula>
    </cfRule>
  </conditionalFormatting>
  <conditionalFormatting sqref="AN56">
    <cfRule type="cellIs" dxfId="795" priority="35" operator="equal">
      <formula>1</formula>
    </cfRule>
  </conditionalFormatting>
  <conditionalFormatting sqref="AN77">
    <cfRule type="cellIs" dxfId="794" priority="33" operator="equal">
      <formula>1</formula>
    </cfRule>
    <cfRule type="cellIs" dxfId="793" priority="34" operator="equal">
      <formula>1</formula>
    </cfRule>
  </conditionalFormatting>
  <conditionalFormatting sqref="AN78">
    <cfRule type="cellIs" dxfId="792" priority="32" operator="equal">
      <formula>1</formula>
    </cfRule>
  </conditionalFormatting>
  <conditionalFormatting sqref="AN79">
    <cfRule type="cellIs" dxfId="791" priority="31" operator="equal">
      <formula>1</formula>
    </cfRule>
  </conditionalFormatting>
  <conditionalFormatting sqref="AN82">
    <cfRule type="cellIs" dxfId="790" priority="30" operator="equal">
      <formula>1</formula>
    </cfRule>
  </conditionalFormatting>
  <conditionalFormatting sqref="AN83">
    <cfRule type="cellIs" dxfId="789" priority="29" operator="equal">
      <formula>1</formula>
    </cfRule>
  </conditionalFormatting>
  <conditionalFormatting sqref="AN90">
    <cfRule type="cellIs" dxfId="788" priority="28" operator="equal">
      <formula>1</formula>
    </cfRule>
  </conditionalFormatting>
  <conditionalFormatting sqref="AN91">
    <cfRule type="cellIs" dxfId="787" priority="27" operator="equal">
      <formula>1</formula>
    </cfRule>
  </conditionalFormatting>
  <conditionalFormatting sqref="AN104:AN105">
    <cfRule type="cellIs" dxfId="786" priority="26" operator="equal">
      <formula>1</formula>
    </cfRule>
  </conditionalFormatting>
  <conditionalFormatting sqref="AN108:AN109">
    <cfRule type="cellIs" dxfId="785" priority="25" operator="equal">
      <formula>1</formula>
    </cfRule>
  </conditionalFormatting>
  <conditionalFormatting sqref="AN117:AN118">
    <cfRule type="cellIs" dxfId="784" priority="24" operator="equal">
      <formula>1</formula>
    </cfRule>
  </conditionalFormatting>
  <conditionalFormatting sqref="AN125:AN126">
    <cfRule type="cellIs" dxfId="783" priority="23" operator="equal">
      <formula>1</formula>
    </cfRule>
  </conditionalFormatting>
  <conditionalFormatting sqref="AN136">
    <cfRule type="cellIs" dxfId="782" priority="22" operator="equal">
      <formula>1</formula>
    </cfRule>
  </conditionalFormatting>
  <conditionalFormatting sqref="AN143">
    <cfRule type="cellIs" dxfId="781" priority="21" operator="equal">
      <formula>1</formula>
    </cfRule>
  </conditionalFormatting>
  <conditionalFormatting sqref="AN147">
    <cfRule type="cellIs" dxfId="780" priority="20" operator="equal">
      <formula>1</formula>
    </cfRule>
  </conditionalFormatting>
  <conditionalFormatting sqref="AN146">
    <cfRule type="cellIs" dxfId="779" priority="18" operator="equal">
      <formula>1</formula>
    </cfRule>
    <cfRule type="cellIs" dxfId="778" priority="19" operator="equal">
      <formula>1</formula>
    </cfRule>
  </conditionalFormatting>
  <conditionalFormatting sqref="AN156">
    <cfRule type="cellIs" dxfId="777" priority="17" operator="equal">
      <formula>1</formula>
    </cfRule>
  </conditionalFormatting>
  <conditionalFormatting sqref="AN161">
    <cfRule type="cellIs" dxfId="776" priority="16" operator="equal">
      <formula>1</formula>
    </cfRule>
  </conditionalFormatting>
  <conditionalFormatting sqref="AN166">
    <cfRule type="cellIs" dxfId="775" priority="15" operator="equal">
      <formula>1</formula>
    </cfRule>
  </conditionalFormatting>
  <conditionalFormatting sqref="AN165">
    <cfRule type="cellIs" dxfId="774" priority="13" operator="equal">
      <formula>1</formula>
    </cfRule>
    <cfRule type="cellIs" dxfId="773" priority="14" operator="equal">
      <formula>1</formula>
    </cfRule>
  </conditionalFormatting>
  <conditionalFormatting sqref="AN170">
    <cfRule type="cellIs" dxfId="772" priority="12" operator="equal">
      <formula>1</formula>
    </cfRule>
  </conditionalFormatting>
  <conditionalFormatting sqref="AN174">
    <cfRule type="cellIs" dxfId="771" priority="11" operator="equal">
      <formula>1</formula>
    </cfRule>
  </conditionalFormatting>
  <conditionalFormatting sqref="AN178">
    <cfRule type="cellIs" dxfId="770" priority="10" operator="equal">
      <formula>1</formula>
    </cfRule>
  </conditionalFormatting>
  <conditionalFormatting sqref="AN180">
    <cfRule type="cellIs" dxfId="769" priority="9" operator="equal">
      <formula>1</formula>
    </cfRule>
  </conditionalFormatting>
  <conditionalFormatting sqref="AN183">
    <cfRule type="cellIs" dxfId="768" priority="8" operator="equal">
      <formula>1</formula>
    </cfRule>
  </conditionalFormatting>
  <conditionalFormatting sqref="AN185">
    <cfRule type="cellIs" dxfId="767" priority="7" operator="equal">
      <formula>1</formula>
    </cfRule>
  </conditionalFormatting>
  <conditionalFormatting sqref="AN187">
    <cfRule type="cellIs" dxfId="766" priority="6" operator="equal">
      <formula>1</formula>
    </cfRule>
  </conditionalFormatting>
  <conditionalFormatting sqref="AN190">
    <cfRule type="cellIs" dxfId="765" priority="5" operator="equal">
      <formula>1</formula>
    </cfRule>
  </conditionalFormatting>
  <conditionalFormatting sqref="AN189">
    <cfRule type="cellIs" dxfId="764" priority="3" operator="equal">
      <formula>1</formula>
    </cfRule>
    <cfRule type="cellIs" dxfId="763" priority="4" operator="equal">
      <formula>1</formula>
    </cfRule>
  </conditionalFormatting>
  <conditionalFormatting sqref="AN198">
    <cfRule type="cellIs" dxfId="762" priority="2" operator="equal">
      <formula>1</formula>
    </cfRule>
  </conditionalFormatting>
  <conditionalFormatting sqref="AN211">
    <cfRule type="cellIs" dxfId="761" priority="1" operator="equal">
      <formula>1</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dimension ref="A1:KW65"/>
  <sheetViews>
    <sheetView zoomScale="110" zoomScaleNormal="110" workbookViewId="0">
      <selection activeCell="C7" sqref="C7"/>
    </sheetView>
  </sheetViews>
  <sheetFormatPr baseColWidth="10" defaultColWidth="11.42578125" defaultRowHeight="12.75"/>
  <cols>
    <col min="1" max="1" width="8.42578125" style="186" customWidth="1"/>
    <col min="2" max="2" width="53.140625" style="186" customWidth="1"/>
    <col min="3" max="3" width="16.140625" style="186" customWidth="1"/>
    <col min="4" max="4" width="13.42578125" style="186" customWidth="1"/>
    <col min="5" max="5" width="17.140625" style="186" customWidth="1"/>
    <col min="6" max="6" width="13.85546875" style="186" customWidth="1"/>
    <col min="7" max="7" width="16.85546875" style="186" customWidth="1"/>
    <col min="8" max="8" width="19.7109375" style="186" customWidth="1"/>
    <col min="9" max="9" width="11.42578125" style="187"/>
    <col min="10" max="10" width="11.42578125" style="186"/>
    <col min="11" max="11" width="8.42578125" style="186" customWidth="1"/>
    <col min="12" max="12" width="53.140625" style="186" customWidth="1"/>
    <col min="13" max="13" width="16.140625" style="186" customWidth="1"/>
    <col min="14" max="14" width="13.42578125" style="186" customWidth="1"/>
    <col min="15" max="15" width="17.140625" style="186" customWidth="1"/>
    <col min="16" max="16" width="13.85546875" style="186" customWidth="1"/>
    <col min="17" max="17" width="16.85546875" style="186" customWidth="1"/>
    <col min="18" max="18" width="19.7109375" style="186" customWidth="1"/>
    <col min="19" max="19" width="8.28515625" style="192" customWidth="1"/>
    <col min="20" max="27" width="7.85546875" style="192" customWidth="1"/>
    <col min="28" max="28" width="17.5703125" style="192" customWidth="1"/>
    <col min="29" max="29" width="18.140625" style="192" customWidth="1"/>
    <col min="30" max="31" width="10.7109375" style="186" customWidth="1"/>
    <col min="32" max="32" width="8.42578125" style="186" customWidth="1"/>
    <col min="33" max="33" width="53.140625" style="186" customWidth="1"/>
    <col min="34" max="34" width="16.140625" style="186" customWidth="1"/>
    <col min="35" max="35" width="13.42578125" style="186" customWidth="1"/>
    <col min="36" max="36" width="17.140625" style="186" customWidth="1"/>
    <col min="37" max="37" width="13.85546875" style="186" customWidth="1"/>
    <col min="38" max="38" width="16.85546875" style="186" customWidth="1"/>
    <col min="39" max="39" width="19.7109375" style="186" customWidth="1"/>
    <col min="40" max="40" width="8.28515625" style="192" customWidth="1"/>
    <col min="41" max="48" width="7.85546875" style="192" customWidth="1"/>
    <col min="49" max="49" width="17.5703125" style="192" customWidth="1"/>
    <col min="50" max="50" width="18.140625" style="192" customWidth="1"/>
    <col min="51" max="52" width="11.42578125" style="186"/>
    <col min="53" max="53" width="8.42578125" style="186" customWidth="1"/>
    <col min="54" max="54" width="53.140625" style="186" customWidth="1"/>
    <col min="55" max="55" width="16.140625" style="186" customWidth="1"/>
    <col min="56" max="56" width="13.42578125" style="186" customWidth="1"/>
    <col min="57" max="57" width="17.140625" style="186" customWidth="1"/>
    <col min="58" max="58" width="13.85546875" style="186" customWidth="1"/>
    <col min="59" max="59" width="16.85546875" style="186" customWidth="1"/>
    <col min="60" max="60" width="19.7109375" style="186" customWidth="1"/>
    <col min="61" max="61" width="8.28515625" style="192" customWidth="1"/>
    <col min="62" max="69" width="7.85546875" style="192" customWidth="1"/>
    <col min="70" max="70" width="17.5703125" style="192" customWidth="1"/>
    <col min="71" max="71" width="18.140625" style="192" customWidth="1"/>
    <col min="72" max="73" width="11.42578125" style="186"/>
    <col min="74" max="74" width="8.42578125" style="186" customWidth="1"/>
    <col min="75" max="75" width="53.140625" style="186" customWidth="1"/>
    <col min="76" max="76" width="16.140625" style="186" customWidth="1"/>
    <col min="77" max="77" width="13.42578125" style="186" customWidth="1"/>
    <col min="78" max="78" width="17.140625" style="186" customWidth="1"/>
    <col min="79" max="79" width="13.85546875" style="186" customWidth="1"/>
    <col min="80" max="80" width="16.85546875" style="186" customWidth="1"/>
    <col min="81" max="81" width="19.7109375" style="186" customWidth="1"/>
    <col min="82" max="82" width="8.28515625" style="192" customWidth="1"/>
    <col min="83" max="90" width="7.85546875" style="192" customWidth="1"/>
    <col min="91" max="91" width="17.5703125" style="192" customWidth="1"/>
    <col min="92" max="92" width="18.140625" style="192" customWidth="1"/>
    <col min="93" max="94" width="11.42578125" style="186"/>
    <col min="95" max="95" width="8.42578125" style="186" customWidth="1"/>
    <col min="96" max="96" width="53.140625" style="186" customWidth="1"/>
    <col min="97" max="97" width="16.140625" style="186" customWidth="1"/>
    <col min="98" max="98" width="13.42578125" style="186" customWidth="1"/>
    <col min="99" max="99" width="17.140625" style="186" customWidth="1"/>
    <col min="100" max="100" width="13.85546875" style="186" customWidth="1"/>
    <col min="101" max="101" width="16.85546875" style="186" customWidth="1"/>
    <col min="102" max="102" width="19.7109375" style="186" customWidth="1"/>
    <col min="103" max="103" width="8.28515625" style="192" customWidth="1"/>
    <col min="104" max="111" width="7.85546875" style="192" customWidth="1"/>
    <col min="112" max="112" width="17.5703125" style="192" customWidth="1"/>
    <col min="113" max="113" width="18.140625" style="192" customWidth="1"/>
    <col min="114" max="115" width="11.42578125" style="186"/>
    <col min="116" max="116" width="8.42578125" style="186" customWidth="1"/>
    <col min="117" max="117" width="53.140625" style="186" customWidth="1"/>
    <col min="118" max="118" width="16.140625" style="186" customWidth="1"/>
    <col min="119" max="119" width="13.42578125" style="186" customWidth="1"/>
    <col min="120" max="120" width="17.140625" style="186" customWidth="1"/>
    <col min="121" max="121" width="13.85546875" style="186" customWidth="1"/>
    <col min="122" max="122" width="16.85546875" style="186" customWidth="1"/>
    <col min="123" max="123" width="19.7109375" style="186" customWidth="1"/>
    <col min="124" max="124" width="8.28515625" style="192" customWidth="1"/>
    <col min="125" max="132" width="7.85546875" style="192" customWidth="1"/>
    <col min="133" max="133" width="17.5703125" style="192" customWidth="1"/>
    <col min="134" max="134" width="18.140625" style="192" customWidth="1"/>
    <col min="135" max="136" width="11.42578125" style="186"/>
    <col min="137" max="137" width="8.42578125" style="186" customWidth="1"/>
    <col min="138" max="138" width="53.140625" style="186" customWidth="1"/>
    <col min="139" max="139" width="16.140625" style="186" customWidth="1"/>
    <col min="140" max="140" width="13.42578125" style="186" customWidth="1"/>
    <col min="141" max="141" width="17.140625" style="186" customWidth="1"/>
    <col min="142" max="142" width="13.85546875" style="186" customWidth="1"/>
    <col min="143" max="143" width="16.85546875" style="186" customWidth="1"/>
    <col min="144" max="144" width="19.7109375" style="186" customWidth="1"/>
    <col min="145" max="145" width="8.28515625" style="192" customWidth="1"/>
    <col min="146" max="153" width="7.85546875" style="192" customWidth="1"/>
    <col min="154" max="154" width="17.5703125" style="192" customWidth="1"/>
    <col min="155" max="155" width="18.140625" style="192" customWidth="1"/>
    <col min="156" max="157" width="11.42578125" style="186"/>
    <col min="158" max="158" width="8.42578125" style="186" customWidth="1"/>
    <col min="159" max="159" width="53.140625" style="186" customWidth="1"/>
    <col min="160" max="160" width="16.140625" style="186" customWidth="1"/>
    <col min="161" max="161" width="13.42578125" style="186" customWidth="1"/>
    <col min="162" max="162" width="17.140625" style="186" customWidth="1"/>
    <col min="163" max="163" width="13.85546875" style="186" customWidth="1"/>
    <col min="164" max="164" width="16.85546875" style="186" customWidth="1"/>
    <col min="165" max="165" width="19.7109375" style="186" customWidth="1"/>
    <col min="166" max="166" width="8.28515625" style="192" customWidth="1"/>
    <col min="167" max="174" width="7.85546875" style="192" customWidth="1"/>
    <col min="175" max="175" width="17.5703125" style="192" customWidth="1"/>
    <col min="176" max="176" width="18.140625" style="192" customWidth="1"/>
    <col min="177" max="178" width="11.42578125" style="186"/>
    <col min="179" max="179" width="8.42578125" style="186" customWidth="1"/>
    <col min="180" max="180" width="53.140625" style="186" customWidth="1"/>
    <col min="181" max="181" width="16.140625" style="186" customWidth="1"/>
    <col min="182" max="182" width="13.42578125" style="186" customWidth="1"/>
    <col min="183" max="183" width="17.140625" style="186" customWidth="1"/>
    <col min="184" max="184" width="13.85546875" style="186" customWidth="1"/>
    <col min="185" max="185" width="16.85546875" style="186" customWidth="1"/>
    <col min="186" max="186" width="19.7109375" style="186" customWidth="1"/>
    <col min="187" max="187" width="8.28515625" style="192" customWidth="1"/>
    <col min="188" max="195" width="7.85546875" style="192" customWidth="1"/>
    <col min="196" max="196" width="17.5703125" style="192" customWidth="1"/>
    <col min="197" max="197" width="18.140625" style="192" customWidth="1"/>
    <col min="198" max="199" width="11.42578125" style="186"/>
    <col min="200" max="200" width="8.42578125" style="186" customWidth="1"/>
    <col min="201" max="201" width="53.140625" style="186" customWidth="1"/>
    <col min="202" max="202" width="16.140625" style="186" customWidth="1"/>
    <col min="203" max="203" width="13.42578125" style="186" customWidth="1"/>
    <col min="204" max="204" width="17.140625" style="186" customWidth="1"/>
    <col min="205" max="205" width="13.85546875" style="186" customWidth="1"/>
    <col min="206" max="206" width="16.85546875" style="186" customWidth="1"/>
    <col min="207" max="207" width="19.7109375" style="186" customWidth="1"/>
    <col min="208" max="208" width="8.28515625" style="192" customWidth="1"/>
    <col min="209" max="216" width="7.85546875" style="192" customWidth="1"/>
    <col min="217" max="217" width="17.5703125" style="192" customWidth="1"/>
    <col min="218" max="218" width="18.140625" style="192" customWidth="1"/>
    <col min="219" max="220" width="11.42578125" style="186"/>
    <col min="221" max="221" width="8.42578125" style="186" customWidth="1"/>
    <col min="222" max="222" width="53.140625" style="186" customWidth="1"/>
    <col min="223" max="223" width="16.140625" style="186" customWidth="1"/>
    <col min="224" max="224" width="13.42578125" style="186" customWidth="1"/>
    <col min="225" max="225" width="17.140625" style="186" customWidth="1"/>
    <col min="226" max="226" width="13.85546875" style="186" customWidth="1"/>
    <col min="227" max="227" width="16.85546875" style="186" customWidth="1"/>
    <col min="228" max="228" width="19.7109375" style="186" customWidth="1"/>
    <col min="229" max="229" width="8.28515625" style="192" customWidth="1"/>
    <col min="230" max="237" width="7.85546875" style="192" customWidth="1"/>
    <col min="238" max="238" width="17.5703125" style="192" customWidth="1"/>
    <col min="239" max="239" width="18.140625" style="192" customWidth="1"/>
    <col min="240" max="241" width="11.42578125" style="186"/>
    <col min="242" max="242" width="8.42578125" style="186" customWidth="1"/>
    <col min="243" max="243" width="53.140625" style="186" customWidth="1"/>
    <col min="244" max="244" width="16.140625" style="186" customWidth="1"/>
    <col min="245" max="245" width="13.42578125" style="186" customWidth="1"/>
    <col min="246" max="246" width="17.140625" style="186" customWidth="1"/>
    <col min="247" max="247" width="13.85546875" style="186" customWidth="1"/>
    <col min="248" max="248" width="16.85546875" style="186" customWidth="1"/>
    <col min="249" max="249" width="19.7109375" style="186" customWidth="1"/>
    <col min="250" max="250" width="8.28515625" style="192" customWidth="1"/>
    <col min="251" max="258" width="7.85546875" style="192" customWidth="1"/>
    <col min="259" max="259" width="17.5703125" style="192" customWidth="1"/>
    <col min="260" max="260" width="18.140625" style="192" customWidth="1"/>
    <col min="261" max="262" width="11.42578125" style="186"/>
    <col min="263" max="263" width="8.42578125" style="186" customWidth="1"/>
    <col min="264" max="264" width="53.140625" style="186" customWidth="1"/>
    <col min="265" max="265" width="16.140625" style="186" customWidth="1"/>
    <col min="266" max="266" width="13.42578125" style="186" customWidth="1"/>
    <col min="267" max="267" width="17.140625" style="186" customWidth="1"/>
    <col min="268" max="268" width="13.85546875" style="186" customWidth="1"/>
    <col min="269" max="269" width="16.85546875" style="186" customWidth="1"/>
    <col min="270" max="270" width="19.7109375" style="186" customWidth="1"/>
    <col min="271" max="271" width="8.28515625" style="192" customWidth="1"/>
    <col min="272" max="279" width="7.85546875" style="192" customWidth="1"/>
    <col min="280" max="280" width="17.5703125" style="192" customWidth="1"/>
    <col min="281" max="281" width="18.140625" style="192" customWidth="1"/>
    <col min="282" max="16384" width="11.42578125" style="186"/>
  </cols>
  <sheetData>
    <row r="1" spans="1:281" ht="13.5" customHeight="1" thickTop="1">
      <c r="K1" s="747">
        <v>1</v>
      </c>
      <c r="L1" s="747" t="s">
        <v>3</v>
      </c>
      <c r="M1" s="764" t="str">
        <f>K3</f>
        <v>GUSTAVO CARMONA ALARCON</v>
      </c>
      <c r="N1" s="800"/>
      <c r="O1" s="800"/>
      <c r="P1" s="800"/>
      <c r="Q1" s="800"/>
      <c r="R1" s="765"/>
      <c r="S1" s="778" t="s">
        <v>198</v>
      </c>
      <c r="T1" s="778" t="s">
        <v>199</v>
      </c>
      <c r="U1" s="781" t="s">
        <v>209</v>
      </c>
      <c r="V1" s="781" t="s">
        <v>210</v>
      </c>
      <c r="W1" s="778" t="s">
        <v>211</v>
      </c>
      <c r="X1" s="778" t="s">
        <v>212</v>
      </c>
      <c r="Y1" s="778" t="s">
        <v>213</v>
      </c>
      <c r="Z1" s="781" t="s">
        <v>214</v>
      </c>
      <c r="AA1" s="784" t="s">
        <v>215</v>
      </c>
      <c r="AB1" s="787" t="s">
        <v>205</v>
      </c>
      <c r="AC1" s="787" t="s">
        <v>205</v>
      </c>
      <c r="AF1" s="747">
        <v>2</v>
      </c>
      <c r="AG1" s="747" t="s">
        <v>3</v>
      </c>
      <c r="AH1" s="764" t="str">
        <f>AF3</f>
        <v>LUIS CARLOS PARRA VELASQUEZ</v>
      </c>
      <c r="AI1" s="800"/>
      <c r="AJ1" s="800"/>
      <c r="AK1" s="800"/>
      <c r="AL1" s="800"/>
      <c r="AM1" s="765"/>
      <c r="AN1" s="778" t="s">
        <v>198</v>
      </c>
      <c r="AO1" s="778" t="s">
        <v>199</v>
      </c>
      <c r="AP1" s="781" t="s">
        <v>209</v>
      </c>
      <c r="AQ1" s="781" t="s">
        <v>210</v>
      </c>
      <c r="AR1" s="778" t="s">
        <v>211</v>
      </c>
      <c r="AS1" s="778" t="s">
        <v>212</v>
      </c>
      <c r="AT1" s="778" t="s">
        <v>213</v>
      </c>
      <c r="AU1" s="781" t="s">
        <v>214</v>
      </c>
      <c r="AV1" s="784" t="s">
        <v>215</v>
      </c>
      <c r="AW1" s="787" t="s">
        <v>205</v>
      </c>
      <c r="AX1" s="787" t="s">
        <v>205</v>
      </c>
      <c r="BA1" s="747">
        <v>3</v>
      </c>
      <c r="BB1" s="747" t="s">
        <v>3</v>
      </c>
      <c r="BC1" s="764" t="str">
        <f>BA3</f>
        <v>ARGES INGENIEROS S.A.S.</v>
      </c>
      <c r="BD1" s="800"/>
      <c r="BE1" s="800"/>
      <c r="BF1" s="800"/>
      <c r="BG1" s="800"/>
      <c r="BH1" s="765"/>
      <c r="BI1" s="778" t="s">
        <v>198</v>
      </c>
      <c r="BJ1" s="778" t="s">
        <v>199</v>
      </c>
      <c r="BK1" s="781" t="s">
        <v>209</v>
      </c>
      <c r="BL1" s="781" t="s">
        <v>210</v>
      </c>
      <c r="BM1" s="778" t="s">
        <v>211</v>
      </c>
      <c r="BN1" s="778" t="s">
        <v>212</v>
      </c>
      <c r="BO1" s="778" t="s">
        <v>213</v>
      </c>
      <c r="BP1" s="781" t="s">
        <v>214</v>
      </c>
      <c r="BQ1" s="784" t="s">
        <v>215</v>
      </c>
      <c r="BR1" s="787" t="s">
        <v>205</v>
      </c>
      <c r="BS1" s="787" t="s">
        <v>205</v>
      </c>
      <c r="BV1" s="747">
        <v>4</v>
      </c>
      <c r="BW1" s="747" t="s">
        <v>3</v>
      </c>
      <c r="BX1" s="764" t="str">
        <f>BV3</f>
        <v>CONSTRUCON S.A.S.</v>
      </c>
      <c r="BY1" s="800"/>
      <c r="BZ1" s="800"/>
      <c r="CA1" s="800"/>
      <c r="CB1" s="800"/>
      <c r="CC1" s="765"/>
      <c r="CD1" s="778" t="s">
        <v>198</v>
      </c>
      <c r="CE1" s="778" t="s">
        <v>199</v>
      </c>
      <c r="CF1" s="781" t="s">
        <v>209</v>
      </c>
      <c r="CG1" s="781" t="s">
        <v>210</v>
      </c>
      <c r="CH1" s="778" t="s">
        <v>211</v>
      </c>
      <c r="CI1" s="778" t="s">
        <v>212</v>
      </c>
      <c r="CJ1" s="778" t="s">
        <v>213</v>
      </c>
      <c r="CK1" s="781" t="s">
        <v>214</v>
      </c>
      <c r="CL1" s="784" t="s">
        <v>215</v>
      </c>
      <c r="CM1" s="787" t="s">
        <v>205</v>
      </c>
      <c r="CN1" s="787" t="s">
        <v>205</v>
      </c>
      <c r="CQ1" s="747">
        <v>5</v>
      </c>
      <c r="CR1" s="747" t="s">
        <v>3</v>
      </c>
      <c r="CS1" s="764" t="str">
        <f>CQ3</f>
        <v>ARATTI S.A.S</v>
      </c>
      <c r="CT1" s="800"/>
      <c r="CU1" s="800"/>
      <c r="CV1" s="800"/>
      <c r="CW1" s="800"/>
      <c r="CX1" s="765"/>
      <c r="CY1" s="778" t="s">
        <v>198</v>
      </c>
      <c r="CZ1" s="778" t="s">
        <v>199</v>
      </c>
      <c r="DA1" s="781" t="s">
        <v>209</v>
      </c>
      <c r="DB1" s="781" t="s">
        <v>210</v>
      </c>
      <c r="DC1" s="778" t="s">
        <v>211</v>
      </c>
      <c r="DD1" s="778" t="s">
        <v>212</v>
      </c>
      <c r="DE1" s="778" t="s">
        <v>213</v>
      </c>
      <c r="DF1" s="781" t="s">
        <v>214</v>
      </c>
      <c r="DG1" s="784" t="s">
        <v>215</v>
      </c>
      <c r="DH1" s="787" t="s">
        <v>205</v>
      </c>
      <c r="DI1" s="787" t="s">
        <v>205</v>
      </c>
      <c r="DL1" s="747">
        <v>6</v>
      </c>
      <c r="DM1" s="747" t="s">
        <v>3</v>
      </c>
      <c r="DN1" s="764" t="str">
        <f>DL3</f>
        <v>VERTICES INGENIERIA S.A.S.</v>
      </c>
      <c r="DO1" s="800"/>
      <c r="DP1" s="800"/>
      <c r="DQ1" s="800"/>
      <c r="DR1" s="800"/>
      <c r="DS1" s="765"/>
      <c r="DT1" s="778" t="s">
        <v>198</v>
      </c>
      <c r="DU1" s="778" t="s">
        <v>199</v>
      </c>
      <c r="DV1" s="781" t="s">
        <v>209</v>
      </c>
      <c r="DW1" s="781" t="s">
        <v>210</v>
      </c>
      <c r="DX1" s="778" t="s">
        <v>211</v>
      </c>
      <c r="DY1" s="778" t="s">
        <v>212</v>
      </c>
      <c r="DZ1" s="778" t="s">
        <v>213</v>
      </c>
      <c r="EA1" s="781" t="s">
        <v>214</v>
      </c>
      <c r="EB1" s="784" t="s">
        <v>215</v>
      </c>
      <c r="EC1" s="787" t="s">
        <v>205</v>
      </c>
      <c r="ED1" s="787" t="s">
        <v>205</v>
      </c>
      <c r="EG1" s="747">
        <v>7</v>
      </c>
      <c r="EH1" s="747" t="s">
        <v>3</v>
      </c>
      <c r="EI1" s="764" t="str">
        <f>EG3</f>
        <v>URBANICO S.A.S</v>
      </c>
      <c r="EJ1" s="800"/>
      <c r="EK1" s="800"/>
      <c r="EL1" s="800"/>
      <c r="EM1" s="800"/>
      <c r="EN1" s="765"/>
      <c r="EO1" s="778" t="s">
        <v>198</v>
      </c>
      <c r="EP1" s="778" t="s">
        <v>199</v>
      </c>
      <c r="EQ1" s="781" t="s">
        <v>209</v>
      </c>
      <c r="ER1" s="781" t="s">
        <v>210</v>
      </c>
      <c r="ES1" s="778" t="s">
        <v>211</v>
      </c>
      <c r="ET1" s="778" t="s">
        <v>212</v>
      </c>
      <c r="EU1" s="778" t="s">
        <v>213</v>
      </c>
      <c r="EV1" s="781" t="s">
        <v>214</v>
      </c>
      <c r="EW1" s="784" t="s">
        <v>215</v>
      </c>
      <c r="EX1" s="787" t="s">
        <v>205</v>
      </c>
      <c r="EY1" s="787" t="s">
        <v>205</v>
      </c>
      <c r="FB1" s="747">
        <v>8</v>
      </c>
      <c r="FC1" s="747" t="s">
        <v>3</v>
      </c>
      <c r="FD1" s="764" t="str">
        <f>FB3</f>
        <v>CONCIVE S.A.S</v>
      </c>
      <c r="FE1" s="800"/>
      <c r="FF1" s="800"/>
      <c r="FG1" s="800"/>
      <c r="FH1" s="800"/>
      <c r="FI1" s="765"/>
      <c r="FJ1" s="778" t="s">
        <v>198</v>
      </c>
      <c r="FK1" s="778" t="s">
        <v>199</v>
      </c>
      <c r="FL1" s="781" t="s">
        <v>209</v>
      </c>
      <c r="FM1" s="781" t="s">
        <v>210</v>
      </c>
      <c r="FN1" s="778" t="s">
        <v>211</v>
      </c>
      <c r="FO1" s="778" t="s">
        <v>212</v>
      </c>
      <c r="FP1" s="778" t="s">
        <v>213</v>
      </c>
      <c r="FQ1" s="781" t="s">
        <v>214</v>
      </c>
      <c r="FR1" s="784" t="s">
        <v>215</v>
      </c>
      <c r="FS1" s="787" t="s">
        <v>205</v>
      </c>
      <c r="FT1" s="787" t="s">
        <v>205</v>
      </c>
      <c r="FW1" s="747">
        <v>9</v>
      </c>
      <c r="FX1" s="747" t="s">
        <v>3</v>
      </c>
      <c r="FY1" s="764" t="str">
        <f>FW3</f>
        <v>JORGE FERNANDO PRIETO MUÑOZ</v>
      </c>
      <c r="FZ1" s="800"/>
      <c r="GA1" s="800"/>
      <c r="GB1" s="800"/>
      <c r="GC1" s="800"/>
      <c r="GD1" s="765"/>
      <c r="GE1" s="778" t="s">
        <v>198</v>
      </c>
      <c r="GF1" s="778" t="s">
        <v>199</v>
      </c>
      <c r="GG1" s="781" t="s">
        <v>209</v>
      </c>
      <c r="GH1" s="781" t="s">
        <v>210</v>
      </c>
      <c r="GI1" s="778" t="s">
        <v>211</v>
      </c>
      <c r="GJ1" s="778" t="s">
        <v>212</v>
      </c>
      <c r="GK1" s="778" t="s">
        <v>213</v>
      </c>
      <c r="GL1" s="781" t="s">
        <v>214</v>
      </c>
      <c r="GM1" s="784" t="s">
        <v>215</v>
      </c>
      <c r="GN1" s="787" t="s">
        <v>205</v>
      </c>
      <c r="GO1" s="787" t="s">
        <v>205</v>
      </c>
      <c r="GR1" s="747">
        <v>10</v>
      </c>
      <c r="GS1" s="747" t="s">
        <v>3</v>
      </c>
      <c r="GT1" s="764" t="str">
        <f>GR3</f>
        <v>JOSE DE LA CRUZ MIRA HENAO</v>
      </c>
      <c r="GU1" s="800"/>
      <c r="GV1" s="800"/>
      <c r="GW1" s="800"/>
      <c r="GX1" s="800"/>
      <c r="GY1" s="765"/>
      <c r="GZ1" s="778" t="s">
        <v>198</v>
      </c>
      <c r="HA1" s="778" t="s">
        <v>199</v>
      </c>
      <c r="HB1" s="781" t="s">
        <v>209</v>
      </c>
      <c r="HC1" s="781" t="s">
        <v>210</v>
      </c>
      <c r="HD1" s="778" t="s">
        <v>211</v>
      </c>
      <c r="HE1" s="778" t="s">
        <v>212</v>
      </c>
      <c r="HF1" s="778" t="s">
        <v>213</v>
      </c>
      <c r="HG1" s="781" t="s">
        <v>214</v>
      </c>
      <c r="HH1" s="784" t="s">
        <v>215</v>
      </c>
      <c r="HI1" s="787" t="s">
        <v>205</v>
      </c>
      <c r="HJ1" s="787" t="s">
        <v>205</v>
      </c>
      <c r="HM1" s="747">
        <v>11</v>
      </c>
      <c r="HN1" s="747" t="s">
        <v>3</v>
      </c>
      <c r="HO1" s="764" t="str">
        <f>HM3</f>
        <v>GUINCO S.A.S.</v>
      </c>
      <c r="HP1" s="800"/>
      <c r="HQ1" s="800"/>
      <c r="HR1" s="800"/>
      <c r="HS1" s="800"/>
      <c r="HT1" s="765"/>
      <c r="HU1" s="778" t="s">
        <v>198</v>
      </c>
      <c r="HV1" s="778" t="s">
        <v>199</v>
      </c>
      <c r="HW1" s="781" t="s">
        <v>209</v>
      </c>
      <c r="HX1" s="781" t="s">
        <v>210</v>
      </c>
      <c r="HY1" s="778" t="s">
        <v>211</v>
      </c>
      <c r="HZ1" s="778" t="s">
        <v>212</v>
      </c>
      <c r="IA1" s="778" t="s">
        <v>213</v>
      </c>
      <c r="IB1" s="781" t="s">
        <v>214</v>
      </c>
      <c r="IC1" s="784" t="s">
        <v>215</v>
      </c>
      <c r="ID1" s="787" t="s">
        <v>205</v>
      </c>
      <c r="IE1" s="787" t="s">
        <v>205</v>
      </c>
      <c r="IH1" s="747">
        <v>12</v>
      </c>
      <c r="II1" s="747" t="s">
        <v>3</v>
      </c>
      <c r="IJ1" s="764" t="str">
        <f>IH3</f>
        <v>ACEROS Y CONCRETOS S.A.S.</v>
      </c>
      <c r="IK1" s="800"/>
      <c r="IL1" s="800"/>
      <c r="IM1" s="800"/>
      <c r="IN1" s="800"/>
      <c r="IO1" s="765"/>
      <c r="IP1" s="778" t="s">
        <v>198</v>
      </c>
      <c r="IQ1" s="778" t="s">
        <v>199</v>
      </c>
      <c r="IR1" s="781" t="s">
        <v>209</v>
      </c>
      <c r="IS1" s="781" t="s">
        <v>210</v>
      </c>
      <c r="IT1" s="778" t="s">
        <v>211</v>
      </c>
      <c r="IU1" s="778" t="s">
        <v>212</v>
      </c>
      <c r="IV1" s="778" t="s">
        <v>213</v>
      </c>
      <c r="IW1" s="781" t="s">
        <v>214</v>
      </c>
      <c r="IX1" s="784" t="s">
        <v>215</v>
      </c>
      <c r="IY1" s="787" t="s">
        <v>205</v>
      </c>
      <c r="IZ1" s="787" t="s">
        <v>205</v>
      </c>
      <c r="JC1" s="747">
        <v>13</v>
      </c>
      <c r="JD1" s="747" t="s">
        <v>3</v>
      </c>
      <c r="JE1" s="764" t="str">
        <f>JC3</f>
        <v>KA S.A.</v>
      </c>
      <c r="JF1" s="800"/>
      <c r="JG1" s="800"/>
      <c r="JH1" s="800"/>
      <c r="JI1" s="800"/>
      <c r="JJ1" s="765"/>
      <c r="JK1" s="778" t="s">
        <v>198</v>
      </c>
      <c r="JL1" s="778" t="s">
        <v>199</v>
      </c>
      <c r="JM1" s="781" t="s">
        <v>209</v>
      </c>
      <c r="JN1" s="781" t="s">
        <v>210</v>
      </c>
      <c r="JO1" s="778" t="s">
        <v>211</v>
      </c>
      <c r="JP1" s="778" t="s">
        <v>212</v>
      </c>
      <c r="JQ1" s="778" t="s">
        <v>213</v>
      </c>
      <c r="JR1" s="781" t="s">
        <v>214</v>
      </c>
      <c r="JS1" s="784" t="s">
        <v>215</v>
      </c>
      <c r="JT1" s="787" t="s">
        <v>205</v>
      </c>
      <c r="JU1" s="787" t="s">
        <v>205</v>
      </c>
    </row>
    <row r="2" spans="1:281" ht="13.5" customHeight="1" thickBot="1">
      <c r="K2" s="748"/>
      <c r="L2" s="748"/>
      <c r="M2" s="768"/>
      <c r="N2" s="801"/>
      <c r="O2" s="801"/>
      <c r="P2" s="801"/>
      <c r="Q2" s="801"/>
      <c r="R2" s="769"/>
      <c r="S2" s="779"/>
      <c r="T2" s="779"/>
      <c r="U2" s="782"/>
      <c r="V2" s="782"/>
      <c r="W2" s="779"/>
      <c r="X2" s="779"/>
      <c r="Y2" s="779"/>
      <c r="Z2" s="782"/>
      <c r="AA2" s="785"/>
      <c r="AB2" s="788"/>
      <c r="AC2" s="788"/>
      <c r="AF2" s="748"/>
      <c r="AG2" s="748"/>
      <c r="AH2" s="768"/>
      <c r="AI2" s="801"/>
      <c r="AJ2" s="801"/>
      <c r="AK2" s="801"/>
      <c r="AL2" s="801"/>
      <c r="AM2" s="769"/>
      <c r="AN2" s="779"/>
      <c r="AO2" s="779"/>
      <c r="AP2" s="782"/>
      <c r="AQ2" s="782"/>
      <c r="AR2" s="779"/>
      <c r="AS2" s="779"/>
      <c r="AT2" s="779"/>
      <c r="AU2" s="782"/>
      <c r="AV2" s="785"/>
      <c r="AW2" s="788"/>
      <c r="AX2" s="788"/>
      <c r="BA2" s="748"/>
      <c r="BB2" s="748"/>
      <c r="BC2" s="768"/>
      <c r="BD2" s="801"/>
      <c r="BE2" s="801"/>
      <c r="BF2" s="801"/>
      <c r="BG2" s="801"/>
      <c r="BH2" s="769"/>
      <c r="BI2" s="779"/>
      <c r="BJ2" s="779"/>
      <c r="BK2" s="782"/>
      <c r="BL2" s="782"/>
      <c r="BM2" s="779"/>
      <c r="BN2" s="779"/>
      <c r="BO2" s="779"/>
      <c r="BP2" s="782"/>
      <c r="BQ2" s="785"/>
      <c r="BR2" s="788"/>
      <c r="BS2" s="788"/>
      <c r="BV2" s="748"/>
      <c r="BW2" s="748"/>
      <c r="BX2" s="768"/>
      <c r="BY2" s="801"/>
      <c r="BZ2" s="801"/>
      <c r="CA2" s="801"/>
      <c r="CB2" s="801"/>
      <c r="CC2" s="769"/>
      <c r="CD2" s="779"/>
      <c r="CE2" s="779"/>
      <c r="CF2" s="782"/>
      <c r="CG2" s="782"/>
      <c r="CH2" s="779"/>
      <c r="CI2" s="779"/>
      <c r="CJ2" s="779"/>
      <c r="CK2" s="782"/>
      <c r="CL2" s="785"/>
      <c r="CM2" s="788"/>
      <c r="CN2" s="788"/>
      <c r="CQ2" s="748"/>
      <c r="CR2" s="748"/>
      <c r="CS2" s="768"/>
      <c r="CT2" s="801"/>
      <c r="CU2" s="801"/>
      <c r="CV2" s="801"/>
      <c r="CW2" s="801"/>
      <c r="CX2" s="769"/>
      <c r="CY2" s="779"/>
      <c r="CZ2" s="779"/>
      <c r="DA2" s="782"/>
      <c r="DB2" s="782"/>
      <c r="DC2" s="779"/>
      <c r="DD2" s="779"/>
      <c r="DE2" s="779"/>
      <c r="DF2" s="782"/>
      <c r="DG2" s="785"/>
      <c r="DH2" s="788"/>
      <c r="DI2" s="788"/>
      <c r="DL2" s="748"/>
      <c r="DM2" s="748"/>
      <c r="DN2" s="768"/>
      <c r="DO2" s="801"/>
      <c r="DP2" s="801"/>
      <c r="DQ2" s="801"/>
      <c r="DR2" s="801"/>
      <c r="DS2" s="769"/>
      <c r="DT2" s="779"/>
      <c r="DU2" s="779"/>
      <c r="DV2" s="782"/>
      <c r="DW2" s="782"/>
      <c r="DX2" s="779"/>
      <c r="DY2" s="779"/>
      <c r="DZ2" s="779"/>
      <c r="EA2" s="782"/>
      <c r="EB2" s="785"/>
      <c r="EC2" s="788"/>
      <c r="ED2" s="788"/>
      <c r="EG2" s="748"/>
      <c r="EH2" s="748"/>
      <c r="EI2" s="768"/>
      <c r="EJ2" s="801"/>
      <c r="EK2" s="801"/>
      <c r="EL2" s="801"/>
      <c r="EM2" s="801"/>
      <c r="EN2" s="769"/>
      <c r="EO2" s="779"/>
      <c r="EP2" s="779"/>
      <c r="EQ2" s="782"/>
      <c r="ER2" s="782"/>
      <c r="ES2" s="779"/>
      <c r="ET2" s="779"/>
      <c r="EU2" s="779"/>
      <c r="EV2" s="782"/>
      <c r="EW2" s="785"/>
      <c r="EX2" s="788"/>
      <c r="EY2" s="788"/>
      <c r="FB2" s="748"/>
      <c r="FC2" s="748"/>
      <c r="FD2" s="768"/>
      <c r="FE2" s="801"/>
      <c r="FF2" s="801"/>
      <c r="FG2" s="801"/>
      <c r="FH2" s="801"/>
      <c r="FI2" s="769"/>
      <c r="FJ2" s="779"/>
      <c r="FK2" s="779"/>
      <c r="FL2" s="782"/>
      <c r="FM2" s="782"/>
      <c r="FN2" s="779"/>
      <c r="FO2" s="779"/>
      <c r="FP2" s="779"/>
      <c r="FQ2" s="782"/>
      <c r="FR2" s="785"/>
      <c r="FS2" s="788"/>
      <c r="FT2" s="788"/>
      <c r="FW2" s="748"/>
      <c r="FX2" s="748"/>
      <c r="FY2" s="768"/>
      <c r="FZ2" s="801"/>
      <c r="GA2" s="801"/>
      <c r="GB2" s="801"/>
      <c r="GC2" s="801"/>
      <c r="GD2" s="769"/>
      <c r="GE2" s="779"/>
      <c r="GF2" s="779"/>
      <c r="GG2" s="782"/>
      <c r="GH2" s="782"/>
      <c r="GI2" s="779"/>
      <c r="GJ2" s="779"/>
      <c r="GK2" s="779"/>
      <c r="GL2" s="782"/>
      <c r="GM2" s="785"/>
      <c r="GN2" s="788"/>
      <c r="GO2" s="788"/>
      <c r="GR2" s="748"/>
      <c r="GS2" s="748"/>
      <c r="GT2" s="768"/>
      <c r="GU2" s="801"/>
      <c r="GV2" s="801"/>
      <c r="GW2" s="801"/>
      <c r="GX2" s="801"/>
      <c r="GY2" s="769"/>
      <c r="GZ2" s="779"/>
      <c r="HA2" s="779"/>
      <c r="HB2" s="782"/>
      <c r="HC2" s="782"/>
      <c r="HD2" s="779"/>
      <c r="HE2" s="779"/>
      <c r="HF2" s="779"/>
      <c r="HG2" s="782"/>
      <c r="HH2" s="785"/>
      <c r="HI2" s="788"/>
      <c r="HJ2" s="788"/>
      <c r="HM2" s="748"/>
      <c r="HN2" s="748"/>
      <c r="HO2" s="768"/>
      <c r="HP2" s="801"/>
      <c r="HQ2" s="801"/>
      <c r="HR2" s="801"/>
      <c r="HS2" s="801"/>
      <c r="HT2" s="769"/>
      <c r="HU2" s="779"/>
      <c r="HV2" s="779"/>
      <c r="HW2" s="782"/>
      <c r="HX2" s="782"/>
      <c r="HY2" s="779"/>
      <c r="HZ2" s="779"/>
      <c r="IA2" s="779"/>
      <c r="IB2" s="782"/>
      <c r="IC2" s="785"/>
      <c r="ID2" s="788"/>
      <c r="IE2" s="788"/>
      <c r="IH2" s="748"/>
      <c r="II2" s="748"/>
      <c r="IJ2" s="768"/>
      <c r="IK2" s="801"/>
      <c r="IL2" s="801"/>
      <c r="IM2" s="801"/>
      <c r="IN2" s="801"/>
      <c r="IO2" s="769"/>
      <c r="IP2" s="779"/>
      <c r="IQ2" s="779"/>
      <c r="IR2" s="782"/>
      <c r="IS2" s="782"/>
      <c r="IT2" s="779"/>
      <c r="IU2" s="779"/>
      <c r="IV2" s="779"/>
      <c r="IW2" s="782"/>
      <c r="IX2" s="785"/>
      <c r="IY2" s="788"/>
      <c r="IZ2" s="788"/>
      <c r="JC2" s="748"/>
      <c r="JD2" s="748"/>
      <c r="JE2" s="768"/>
      <c r="JF2" s="801"/>
      <c r="JG2" s="801"/>
      <c r="JH2" s="801"/>
      <c r="JI2" s="801"/>
      <c r="JJ2" s="769"/>
      <c r="JK2" s="779"/>
      <c r="JL2" s="779"/>
      <c r="JM2" s="782"/>
      <c r="JN2" s="782"/>
      <c r="JO2" s="779"/>
      <c r="JP2" s="779"/>
      <c r="JQ2" s="779"/>
      <c r="JR2" s="782"/>
      <c r="JS2" s="785"/>
      <c r="JT2" s="788"/>
      <c r="JU2" s="788"/>
    </row>
    <row r="3" spans="1:281" ht="17.25" customHeight="1" thickTop="1" thickBot="1">
      <c r="A3" s="804" t="s">
        <v>147</v>
      </c>
      <c r="B3" s="805"/>
      <c r="C3" s="802" t="s">
        <v>126</v>
      </c>
      <c r="D3" s="802"/>
      <c r="E3" s="802"/>
      <c r="F3" s="802"/>
      <c r="G3" s="802"/>
      <c r="H3" s="803"/>
      <c r="K3" s="804" t="str">
        <f>VLOOKUP(K1,OFERENTES,2,FALSE)</f>
        <v>GUSTAVO CARMONA ALARCON</v>
      </c>
      <c r="L3" s="805"/>
      <c r="M3" s="802" t="s">
        <v>126</v>
      </c>
      <c r="N3" s="802"/>
      <c r="O3" s="802"/>
      <c r="P3" s="802"/>
      <c r="Q3" s="802"/>
      <c r="R3" s="803"/>
      <c r="S3" s="779"/>
      <c r="T3" s="779"/>
      <c r="U3" s="782"/>
      <c r="V3" s="782"/>
      <c r="W3" s="779"/>
      <c r="X3" s="779"/>
      <c r="Y3" s="779"/>
      <c r="Z3" s="782"/>
      <c r="AA3" s="785"/>
      <c r="AB3" s="788"/>
      <c r="AC3" s="788"/>
      <c r="AF3" s="804" t="str">
        <f>VLOOKUP(AF1,OFERENTES,2,FALSE)</f>
        <v>LUIS CARLOS PARRA VELASQUEZ</v>
      </c>
      <c r="AG3" s="805"/>
      <c r="AH3" s="802" t="s">
        <v>126</v>
      </c>
      <c r="AI3" s="802"/>
      <c r="AJ3" s="802"/>
      <c r="AK3" s="802"/>
      <c r="AL3" s="802"/>
      <c r="AM3" s="803"/>
      <c r="AN3" s="779"/>
      <c r="AO3" s="779"/>
      <c r="AP3" s="782"/>
      <c r="AQ3" s="782"/>
      <c r="AR3" s="779"/>
      <c r="AS3" s="779"/>
      <c r="AT3" s="779"/>
      <c r="AU3" s="782"/>
      <c r="AV3" s="785"/>
      <c r="AW3" s="788"/>
      <c r="AX3" s="788"/>
      <c r="BA3" s="804" t="str">
        <f>VLOOKUP(BA1,OFERENTES,2,FALSE)</f>
        <v>ARGES INGENIEROS S.A.S.</v>
      </c>
      <c r="BB3" s="805"/>
      <c r="BC3" s="802" t="s">
        <v>126</v>
      </c>
      <c r="BD3" s="802"/>
      <c r="BE3" s="802"/>
      <c r="BF3" s="802"/>
      <c r="BG3" s="802"/>
      <c r="BH3" s="803"/>
      <c r="BI3" s="779"/>
      <c r="BJ3" s="779"/>
      <c r="BK3" s="782"/>
      <c r="BL3" s="782"/>
      <c r="BM3" s="779"/>
      <c r="BN3" s="779"/>
      <c r="BO3" s="779"/>
      <c r="BP3" s="782"/>
      <c r="BQ3" s="785"/>
      <c r="BR3" s="788"/>
      <c r="BS3" s="788"/>
      <c r="BV3" s="804" t="str">
        <f>VLOOKUP(BV1,OFERENTES,2,FALSE)</f>
        <v>CONSTRUCON S.A.S.</v>
      </c>
      <c r="BW3" s="805"/>
      <c r="BX3" s="802" t="s">
        <v>126</v>
      </c>
      <c r="BY3" s="802"/>
      <c r="BZ3" s="802"/>
      <c r="CA3" s="802"/>
      <c r="CB3" s="802"/>
      <c r="CC3" s="803"/>
      <c r="CD3" s="779"/>
      <c r="CE3" s="779"/>
      <c r="CF3" s="782"/>
      <c r="CG3" s="782"/>
      <c r="CH3" s="779"/>
      <c r="CI3" s="779"/>
      <c r="CJ3" s="779"/>
      <c r="CK3" s="782"/>
      <c r="CL3" s="785"/>
      <c r="CM3" s="788"/>
      <c r="CN3" s="788"/>
      <c r="CQ3" s="804" t="str">
        <f>VLOOKUP(CQ1,OFERENTES,2,FALSE)</f>
        <v>ARATTI S.A.S</v>
      </c>
      <c r="CR3" s="805"/>
      <c r="CS3" s="802" t="s">
        <v>126</v>
      </c>
      <c r="CT3" s="802"/>
      <c r="CU3" s="802"/>
      <c r="CV3" s="802"/>
      <c r="CW3" s="802"/>
      <c r="CX3" s="803"/>
      <c r="CY3" s="779"/>
      <c r="CZ3" s="779"/>
      <c r="DA3" s="782"/>
      <c r="DB3" s="782"/>
      <c r="DC3" s="779"/>
      <c r="DD3" s="779"/>
      <c r="DE3" s="779"/>
      <c r="DF3" s="782"/>
      <c r="DG3" s="785"/>
      <c r="DH3" s="788"/>
      <c r="DI3" s="788"/>
      <c r="DL3" s="804" t="str">
        <f>VLOOKUP(DL1,OFERENTES,2,FALSE)</f>
        <v>VERTICES INGENIERIA S.A.S.</v>
      </c>
      <c r="DM3" s="805"/>
      <c r="DN3" s="802" t="s">
        <v>126</v>
      </c>
      <c r="DO3" s="802"/>
      <c r="DP3" s="802"/>
      <c r="DQ3" s="802"/>
      <c r="DR3" s="802"/>
      <c r="DS3" s="803"/>
      <c r="DT3" s="779"/>
      <c r="DU3" s="779"/>
      <c r="DV3" s="782"/>
      <c r="DW3" s="782"/>
      <c r="DX3" s="779"/>
      <c r="DY3" s="779"/>
      <c r="DZ3" s="779"/>
      <c r="EA3" s="782"/>
      <c r="EB3" s="785"/>
      <c r="EC3" s="788"/>
      <c r="ED3" s="788"/>
      <c r="EG3" s="804" t="str">
        <f>VLOOKUP(EG1,OFERENTES,2,FALSE)</f>
        <v>URBANICO S.A.S</v>
      </c>
      <c r="EH3" s="805"/>
      <c r="EI3" s="802" t="s">
        <v>126</v>
      </c>
      <c r="EJ3" s="802"/>
      <c r="EK3" s="802"/>
      <c r="EL3" s="802"/>
      <c r="EM3" s="802"/>
      <c r="EN3" s="803"/>
      <c r="EO3" s="779"/>
      <c r="EP3" s="779"/>
      <c r="EQ3" s="782"/>
      <c r="ER3" s="782"/>
      <c r="ES3" s="779"/>
      <c r="ET3" s="779"/>
      <c r="EU3" s="779"/>
      <c r="EV3" s="782"/>
      <c r="EW3" s="785"/>
      <c r="EX3" s="788"/>
      <c r="EY3" s="788"/>
      <c r="FB3" s="804" t="str">
        <f>VLOOKUP(FB1,OFERENTES,2,FALSE)</f>
        <v>CONCIVE S.A.S</v>
      </c>
      <c r="FC3" s="805"/>
      <c r="FD3" s="802" t="s">
        <v>126</v>
      </c>
      <c r="FE3" s="802"/>
      <c r="FF3" s="802"/>
      <c r="FG3" s="802"/>
      <c r="FH3" s="802"/>
      <c r="FI3" s="803"/>
      <c r="FJ3" s="779"/>
      <c r="FK3" s="779"/>
      <c r="FL3" s="782"/>
      <c r="FM3" s="782"/>
      <c r="FN3" s="779"/>
      <c r="FO3" s="779"/>
      <c r="FP3" s="779"/>
      <c r="FQ3" s="782"/>
      <c r="FR3" s="785"/>
      <c r="FS3" s="788"/>
      <c r="FT3" s="788"/>
      <c r="FW3" s="804" t="str">
        <f>VLOOKUP(FW1,OFERENTES,2,FALSE)</f>
        <v>JORGE FERNANDO PRIETO MUÑOZ</v>
      </c>
      <c r="FX3" s="805"/>
      <c r="FY3" s="802" t="s">
        <v>126</v>
      </c>
      <c r="FZ3" s="802"/>
      <c r="GA3" s="802"/>
      <c r="GB3" s="802"/>
      <c r="GC3" s="802"/>
      <c r="GD3" s="803"/>
      <c r="GE3" s="779"/>
      <c r="GF3" s="779"/>
      <c r="GG3" s="782"/>
      <c r="GH3" s="782"/>
      <c r="GI3" s="779"/>
      <c r="GJ3" s="779"/>
      <c r="GK3" s="779"/>
      <c r="GL3" s="782"/>
      <c r="GM3" s="785"/>
      <c r="GN3" s="788"/>
      <c r="GO3" s="788"/>
      <c r="GR3" s="804" t="str">
        <f>VLOOKUP(GR1,OFERENTES,2,FALSE)</f>
        <v>JOSE DE LA CRUZ MIRA HENAO</v>
      </c>
      <c r="GS3" s="805"/>
      <c r="GT3" s="802" t="s">
        <v>126</v>
      </c>
      <c r="GU3" s="802"/>
      <c r="GV3" s="802"/>
      <c r="GW3" s="802"/>
      <c r="GX3" s="802"/>
      <c r="GY3" s="803"/>
      <c r="GZ3" s="779"/>
      <c r="HA3" s="779"/>
      <c r="HB3" s="782"/>
      <c r="HC3" s="782"/>
      <c r="HD3" s="779"/>
      <c r="HE3" s="779"/>
      <c r="HF3" s="779"/>
      <c r="HG3" s="782"/>
      <c r="HH3" s="785"/>
      <c r="HI3" s="788"/>
      <c r="HJ3" s="788"/>
      <c r="HM3" s="804" t="str">
        <f>VLOOKUP(HM1,OFERENTES,2,FALSE)</f>
        <v>GUINCO S.A.S.</v>
      </c>
      <c r="HN3" s="805"/>
      <c r="HO3" s="802" t="s">
        <v>126</v>
      </c>
      <c r="HP3" s="802"/>
      <c r="HQ3" s="802"/>
      <c r="HR3" s="802"/>
      <c r="HS3" s="802"/>
      <c r="HT3" s="803"/>
      <c r="HU3" s="779"/>
      <c r="HV3" s="779"/>
      <c r="HW3" s="782"/>
      <c r="HX3" s="782"/>
      <c r="HY3" s="779"/>
      <c r="HZ3" s="779"/>
      <c r="IA3" s="779"/>
      <c r="IB3" s="782"/>
      <c r="IC3" s="785"/>
      <c r="ID3" s="788"/>
      <c r="IE3" s="788"/>
      <c r="IH3" s="804" t="str">
        <f>VLOOKUP(IH1,OFERENTES,2,FALSE)</f>
        <v>ACEROS Y CONCRETOS S.A.S.</v>
      </c>
      <c r="II3" s="805"/>
      <c r="IJ3" s="802" t="s">
        <v>126</v>
      </c>
      <c r="IK3" s="802"/>
      <c r="IL3" s="802"/>
      <c r="IM3" s="802"/>
      <c r="IN3" s="802"/>
      <c r="IO3" s="803"/>
      <c r="IP3" s="779"/>
      <c r="IQ3" s="779"/>
      <c r="IR3" s="782"/>
      <c r="IS3" s="782"/>
      <c r="IT3" s="779"/>
      <c r="IU3" s="779"/>
      <c r="IV3" s="779"/>
      <c r="IW3" s="782"/>
      <c r="IX3" s="785"/>
      <c r="IY3" s="788"/>
      <c r="IZ3" s="788"/>
      <c r="JC3" s="804" t="str">
        <f>VLOOKUP(JC1,OFERENTES,2,FALSE)</f>
        <v>KA S.A.</v>
      </c>
      <c r="JD3" s="805"/>
      <c r="JE3" s="802" t="s">
        <v>126</v>
      </c>
      <c r="JF3" s="802"/>
      <c r="JG3" s="802"/>
      <c r="JH3" s="802"/>
      <c r="JI3" s="802"/>
      <c r="JJ3" s="803"/>
      <c r="JK3" s="779"/>
      <c r="JL3" s="779"/>
      <c r="JM3" s="782"/>
      <c r="JN3" s="782"/>
      <c r="JO3" s="779"/>
      <c r="JP3" s="779"/>
      <c r="JQ3" s="779"/>
      <c r="JR3" s="782"/>
      <c r="JS3" s="785"/>
      <c r="JT3" s="788"/>
      <c r="JU3" s="788"/>
    </row>
    <row r="4" spans="1:281" ht="25.5" thickTop="1" thickBot="1">
      <c r="A4" s="449" t="s">
        <v>127</v>
      </c>
      <c r="B4" s="450" t="s">
        <v>128</v>
      </c>
      <c r="C4" s="451" t="s">
        <v>63</v>
      </c>
      <c r="D4" s="450" t="s">
        <v>64</v>
      </c>
      <c r="E4" s="451" t="s">
        <v>129</v>
      </c>
      <c r="F4" s="452" t="s">
        <v>130</v>
      </c>
      <c r="G4" s="452" t="s">
        <v>65</v>
      </c>
      <c r="H4" s="453" t="s">
        <v>32</v>
      </c>
      <c r="K4" s="449" t="s">
        <v>127</v>
      </c>
      <c r="L4" s="450" t="s">
        <v>128</v>
      </c>
      <c r="M4" s="451" t="s">
        <v>63</v>
      </c>
      <c r="N4" s="450" t="s">
        <v>64</v>
      </c>
      <c r="O4" s="451" t="s">
        <v>129</v>
      </c>
      <c r="P4" s="452" t="s">
        <v>130</v>
      </c>
      <c r="Q4" s="452" t="s">
        <v>65</v>
      </c>
      <c r="R4" s="453" t="s">
        <v>32</v>
      </c>
      <c r="S4" s="780"/>
      <c r="T4" s="780"/>
      <c r="U4" s="783"/>
      <c r="V4" s="783"/>
      <c r="W4" s="780"/>
      <c r="X4" s="780"/>
      <c r="Y4" s="780"/>
      <c r="Z4" s="783"/>
      <c r="AA4" s="786"/>
      <c r="AB4" s="788"/>
      <c r="AC4" s="788"/>
      <c r="AF4" s="449" t="s">
        <v>127</v>
      </c>
      <c r="AG4" s="450" t="s">
        <v>128</v>
      </c>
      <c r="AH4" s="451" t="s">
        <v>63</v>
      </c>
      <c r="AI4" s="450" t="s">
        <v>64</v>
      </c>
      <c r="AJ4" s="451" t="s">
        <v>129</v>
      </c>
      <c r="AK4" s="452" t="s">
        <v>130</v>
      </c>
      <c r="AL4" s="452" t="s">
        <v>65</v>
      </c>
      <c r="AM4" s="453" t="s">
        <v>32</v>
      </c>
      <c r="AN4" s="780"/>
      <c r="AO4" s="780"/>
      <c r="AP4" s="783"/>
      <c r="AQ4" s="783"/>
      <c r="AR4" s="780"/>
      <c r="AS4" s="780"/>
      <c r="AT4" s="780"/>
      <c r="AU4" s="783"/>
      <c r="AV4" s="786"/>
      <c r="AW4" s="788"/>
      <c r="AX4" s="788"/>
      <c r="BA4" s="449" t="s">
        <v>127</v>
      </c>
      <c r="BB4" s="450" t="s">
        <v>128</v>
      </c>
      <c r="BC4" s="451" t="s">
        <v>63</v>
      </c>
      <c r="BD4" s="450" t="s">
        <v>64</v>
      </c>
      <c r="BE4" s="451" t="s">
        <v>129</v>
      </c>
      <c r="BF4" s="452" t="s">
        <v>130</v>
      </c>
      <c r="BG4" s="452" t="s">
        <v>65</v>
      </c>
      <c r="BH4" s="453" t="s">
        <v>32</v>
      </c>
      <c r="BI4" s="780"/>
      <c r="BJ4" s="780"/>
      <c r="BK4" s="783"/>
      <c r="BL4" s="783"/>
      <c r="BM4" s="780"/>
      <c r="BN4" s="780"/>
      <c r="BO4" s="780"/>
      <c r="BP4" s="783"/>
      <c r="BQ4" s="786"/>
      <c r="BR4" s="788"/>
      <c r="BS4" s="788"/>
      <c r="BV4" s="449" t="s">
        <v>127</v>
      </c>
      <c r="BW4" s="450" t="s">
        <v>128</v>
      </c>
      <c r="BX4" s="451" t="s">
        <v>63</v>
      </c>
      <c r="BY4" s="450" t="s">
        <v>64</v>
      </c>
      <c r="BZ4" s="451" t="s">
        <v>129</v>
      </c>
      <c r="CA4" s="452" t="s">
        <v>130</v>
      </c>
      <c r="CB4" s="452" t="s">
        <v>65</v>
      </c>
      <c r="CC4" s="453" t="s">
        <v>32</v>
      </c>
      <c r="CD4" s="780"/>
      <c r="CE4" s="780"/>
      <c r="CF4" s="783"/>
      <c r="CG4" s="783"/>
      <c r="CH4" s="780"/>
      <c r="CI4" s="780"/>
      <c r="CJ4" s="780"/>
      <c r="CK4" s="783"/>
      <c r="CL4" s="786"/>
      <c r="CM4" s="788"/>
      <c r="CN4" s="788"/>
      <c r="CQ4" s="449" t="s">
        <v>127</v>
      </c>
      <c r="CR4" s="450" t="s">
        <v>128</v>
      </c>
      <c r="CS4" s="451" t="s">
        <v>63</v>
      </c>
      <c r="CT4" s="450" t="s">
        <v>64</v>
      </c>
      <c r="CU4" s="451" t="s">
        <v>129</v>
      </c>
      <c r="CV4" s="452" t="s">
        <v>130</v>
      </c>
      <c r="CW4" s="452" t="s">
        <v>65</v>
      </c>
      <c r="CX4" s="453" t="s">
        <v>32</v>
      </c>
      <c r="CY4" s="780"/>
      <c r="CZ4" s="780"/>
      <c r="DA4" s="783"/>
      <c r="DB4" s="783"/>
      <c r="DC4" s="780"/>
      <c r="DD4" s="780"/>
      <c r="DE4" s="780"/>
      <c r="DF4" s="783"/>
      <c r="DG4" s="786"/>
      <c r="DH4" s="788"/>
      <c r="DI4" s="788"/>
      <c r="DL4" s="449" t="s">
        <v>127</v>
      </c>
      <c r="DM4" s="450" t="s">
        <v>128</v>
      </c>
      <c r="DN4" s="451" t="s">
        <v>63</v>
      </c>
      <c r="DO4" s="450" t="s">
        <v>64</v>
      </c>
      <c r="DP4" s="451" t="s">
        <v>129</v>
      </c>
      <c r="DQ4" s="452" t="s">
        <v>130</v>
      </c>
      <c r="DR4" s="452" t="s">
        <v>65</v>
      </c>
      <c r="DS4" s="453" t="s">
        <v>32</v>
      </c>
      <c r="DT4" s="780"/>
      <c r="DU4" s="780"/>
      <c r="DV4" s="783"/>
      <c r="DW4" s="783"/>
      <c r="DX4" s="780"/>
      <c r="DY4" s="780"/>
      <c r="DZ4" s="780"/>
      <c r="EA4" s="783"/>
      <c r="EB4" s="786"/>
      <c r="EC4" s="788"/>
      <c r="ED4" s="788"/>
      <c r="EG4" s="449" t="s">
        <v>127</v>
      </c>
      <c r="EH4" s="450" t="s">
        <v>128</v>
      </c>
      <c r="EI4" s="451" t="s">
        <v>63</v>
      </c>
      <c r="EJ4" s="450" t="s">
        <v>64</v>
      </c>
      <c r="EK4" s="451" t="s">
        <v>129</v>
      </c>
      <c r="EL4" s="452" t="s">
        <v>130</v>
      </c>
      <c r="EM4" s="452" t="s">
        <v>65</v>
      </c>
      <c r="EN4" s="453" t="s">
        <v>32</v>
      </c>
      <c r="EO4" s="780"/>
      <c r="EP4" s="780"/>
      <c r="EQ4" s="783"/>
      <c r="ER4" s="783"/>
      <c r="ES4" s="780"/>
      <c r="ET4" s="780"/>
      <c r="EU4" s="780"/>
      <c r="EV4" s="783"/>
      <c r="EW4" s="786"/>
      <c r="EX4" s="788"/>
      <c r="EY4" s="788"/>
      <c r="FB4" s="449" t="s">
        <v>127</v>
      </c>
      <c r="FC4" s="450" t="s">
        <v>128</v>
      </c>
      <c r="FD4" s="451" t="s">
        <v>63</v>
      </c>
      <c r="FE4" s="450" t="s">
        <v>64</v>
      </c>
      <c r="FF4" s="451" t="s">
        <v>129</v>
      </c>
      <c r="FG4" s="452" t="s">
        <v>130</v>
      </c>
      <c r="FH4" s="452" t="s">
        <v>65</v>
      </c>
      <c r="FI4" s="453" t="s">
        <v>32</v>
      </c>
      <c r="FJ4" s="780"/>
      <c r="FK4" s="780"/>
      <c r="FL4" s="783"/>
      <c r="FM4" s="783"/>
      <c r="FN4" s="780"/>
      <c r="FO4" s="780"/>
      <c r="FP4" s="780"/>
      <c r="FQ4" s="783"/>
      <c r="FR4" s="786"/>
      <c r="FS4" s="788"/>
      <c r="FT4" s="788"/>
      <c r="FW4" s="449" t="s">
        <v>127</v>
      </c>
      <c r="FX4" s="450" t="s">
        <v>128</v>
      </c>
      <c r="FY4" s="451" t="s">
        <v>63</v>
      </c>
      <c r="FZ4" s="450" t="s">
        <v>64</v>
      </c>
      <c r="GA4" s="451" t="s">
        <v>129</v>
      </c>
      <c r="GB4" s="452" t="s">
        <v>130</v>
      </c>
      <c r="GC4" s="452" t="s">
        <v>65</v>
      </c>
      <c r="GD4" s="453" t="s">
        <v>32</v>
      </c>
      <c r="GE4" s="780"/>
      <c r="GF4" s="780"/>
      <c r="GG4" s="783"/>
      <c r="GH4" s="783"/>
      <c r="GI4" s="780"/>
      <c r="GJ4" s="780"/>
      <c r="GK4" s="780"/>
      <c r="GL4" s="783"/>
      <c r="GM4" s="786"/>
      <c r="GN4" s="788"/>
      <c r="GO4" s="788"/>
      <c r="GR4" s="449" t="s">
        <v>127</v>
      </c>
      <c r="GS4" s="450" t="s">
        <v>128</v>
      </c>
      <c r="GT4" s="451" t="s">
        <v>63</v>
      </c>
      <c r="GU4" s="450" t="s">
        <v>64</v>
      </c>
      <c r="GV4" s="451" t="s">
        <v>129</v>
      </c>
      <c r="GW4" s="452" t="s">
        <v>130</v>
      </c>
      <c r="GX4" s="452" t="s">
        <v>65</v>
      </c>
      <c r="GY4" s="453" t="s">
        <v>32</v>
      </c>
      <c r="GZ4" s="780"/>
      <c r="HA4" s="780"/>
      <c r="HB4" s="783"/>
      <c r="HC4" s="783"/>
      <c r="HD4" s="780"/>
      <c r="HE4" s="780"/>
      <c r="HF4" s="780"/>
      <c r="HG4" s="783"/>
      <c r="HH4" s="786"/>
      <c r="HI4" s="788"/>
      <c r="HJ4" s="788"/>
      <c r="HM4" s="449" t="s">
        <v>127</v>
      </c>
      <c r="HN4" s="450" t="s">
        <v>128</v>
      </c>
      <c r="HO4" s="451" t="s">
        <v>63</v>
      </c>
      <c r="HP4" s="450" t="s">
        <v>64</v>
      </c>
      <c r="HQ4" s="451" t="s">
        <v>129</v>
      </c>
      <c r="HR4" s="452" t="s">
        <v>130</v>
      </c>
      <c r="HS4" s="452" t="s">
        <v>65</v>
      </c>
      <c r="HT4" s="453" t="s">
        <v>32</v>
      </c>
      <c r="HU4" s="780"/>
      <c r="HV4" s="780"/>
      <c r="HW4" s="783"/>
      <c r="HX4" s="783"/>
      <c r="HY4" s="780"/>
      <c r="HZ4" s="780"/>
      <c r="IA4" s="780"/>
      <c r="IB4" s="783"/>
      <c r="IC4" s="786"/>
      <c r="ID4" s="788"/>
      <c r="IE4" s="788"/>
      <c r="IH4" s="449" t="s">
        <v>127</v>
      </c>
      <c r="II4" s="450" t="s">
        <v>128</v>
      </c>
      <c r="IJ4" s="451" t="s">
        <v>63</v>
      </c>
      <c r="IK4" s="450" t="s">
        <v>64</v>
      </c>
      <c r="IL4" s="451" t="s">
        <v>129</v>
      </c>
      <c r="IM4" s="452" t="s">
        <v>130</v>
      </c>
      <c r="IN4" s="452" t="s">
        <v>65</v>
      </c>
      <c r="IO4" s="453" t="s">
        <v>32</v>
      </c>
      <c r="IP4" s="780"/>
      <c r="IQ4" s="780"/>
      <c r="IR4" s="783"/>
      <c r="IS4" s="783"/>
      <c r="IT4" s="780"/>
      <c r="IU4" s="780"/>
      <c r="IV4" s="780"/>
      <c r="IW4" s="783"/>
      <c r="IX4" s="786"/>
      <c r="IY4" s="788"/>
      <c r="IZ4" s="788"/>
      <c r="JC4" s="449" t="s">
        <v>127</v>
      </c>
      <c r="JD4" s="450" t="s">
        <v>128</v>
      </c>
      <c r="JE4" s="451" t="s">
        <v>63</v>
      </c>
      <c r="JF4" s="450" t="s">
        <v>64</v>
      </c>
      <c r="JG4" s="451" t="s">
        <v>129</v>
      </c>
      <c r="JH4" s="452" t="s">
        <v>130</v>
      </c>
      <c r="JI4" s="452" t="s">
        <v>65</v>
      </c>
      <c r="JJ4" s="453" t="s">
        <v>32</v>
      </c>
      <c r="JK4" s="780"/>
      <c r="JL4" s="780"/>
      <c r="JM4" s="783"/>
      <c r="JN4" s="783"/>
      <c r="JO4" s="780"/>
      <c r="JP4" s="780"/>
      <c r="JQ4" s="780"/>
      <c r="JR4" s="783"/>
      <c r="JS4" s="786"/>
      <c r="JT4" s="788"/>
      <c r="JU4" s="788"/>
    </row>
    <row r="5" spans="1:281" ht="14.25" thickTop="1" thickBot="1">
      <c r="A5" s="454" t="s">
        <v>114</v>
      </c>
      <c r="B5" s="455" t="s">
        <v>115</v>
      </c>
      <c r="C5" s="456"/>
      <c r="D5" s="456"/>
      <c r="E5" s="456"/>
      <c r="F5" s="456"/>
      <c r="G5" s="457"/>
      <c r="H5" s="458"/>
      <c r="K5" s="454" t="s">
        <v>114</v>
      </c>
      <c r="L5" s="455" t="s">
        <v>115</v>
      </c>
      <c r="M5" s="456"/>
      <c r="N5" s="456"/>
      <c r="O5" s="456"/>
      <c r="P5" s="456"/>
      <c r="Q5" s="457"/>
      <c r="R5" s="458"/>
      <c r="S5" s="180">
        <f>IF(EXACT($A$5,K5),1,0)</f>
        <v>1</v>
      </c>
      <c r="T5" s="180">
        <f>IF(EXACT(B5,L5),1,0)</f>
        <v>1</v>
      </c>
      <c r="U5" s="180">
        <f>IF(EXACT(C5,M5),1,0)</f>
        <v>1</v>
      </c>
      <c r="V5" s="180">
        <f t="shared" ref="V5:V6" si="0">IF(EXACT(D5,N5),1,0)</f>
        <v>1</v>
      </c>
      <c r="W5" s="180">
        <f t="shared" ref="T5:Z20" si="1">IF(EXACT(E5,O5),1,0)</f>
        <v>1</v>
      </c>
      <c r="X5" s="180">
        <f t="shared" si="1"/>
        <v>1</v>
      </c>
      <c r="Y5" s="180">
        <f t="shared" si="1"/>
        <v>1</v>
      </c>
      <c r="Z5" s="180">
        <f t="shared" si="1"/>
        <v>1</v>
      </c>
      <c r="AA5" s="181">
        <f>S5*T5*U5*V5*W5*X5*Y5*Z5</f>
        <v>1</v>
      </c>
      <c r="AB5" s="788"/>
      <c r="AC5" s="788"/>
      <c r="AF5" s="454" t="s">
        <v>114</v>
      </c>
      <c r="AG5" s="455" t="s">
        <v>115</v>
      </c>
      <c r="AH5" s="456"/>
      <c r="AI5" s="456"/>
      <c r="AJ5" s="456"/>
      <c r="AK5" s="456"/>
      <c r="AL5" s="457"/>
      <c r="AM5" s="458"/>
      <c r="AN5" s="180">
        <f>IF(EXACT($A$5,AF5),1,0)</f>
        <v>1</v>
      </c>
      <c r="AO5" s="180">
        <f>IF(EXACT($B$5,AG5),1,0)</f>
        <v>1</v>
      </c>
      <c r="AP5" s="180">
        <f>IF(EXACT($C$5,AH5),1,0)</f>
        <v>1</v>
      </c>
      <c r="AQ5" s="180">
        <f>IF(EXACT($D$5,AI5),1,0)</f>
        <v>1</v>
      </c>
      <c r="AR5" s="180">
        <f>IF(EXACT($E$5,AJ5),1,0)</f>
        <v>1</v>
      </c>
      <c r="AS5" s="180">
        <f>IF(EXACT($F$5,AK5),1,0)</f>
        <v>1</v>
      </c>
      <c r="AT5" s="180">
        <f>IF(EXACT($G$5,AL5),1,0)</f>
        <v>1</v>
      </c>
      <c r="AU5" s="180">
        <f>IF(EXACT($H$5,AM5),1,0)</f>
        <v>1</v>
      </c>
      <c r="AV5" s="181">
        <f>AN5*AO5*AP5*AQ5*AR5*AS5*AT5*AU5</f>
        <v>1</v>
      </c>
      <c r="AW5" s="788"/>
      <c r="AX5" s="788"/>
      <c r="BA5" s="454" t="s">
        <v>114</v>
      </c>
      <c r="BB5" s="455" t="s">
        <v>115</v>
      </c>
      <c r="BC5" s="456"/>
      <c r="BD5" s="456"/>
      <c r="BE5" s="456"/>
      <c r="BF5" s="456"/>
      <c r="BG5" s="457"/>
      <c r="BH5" s="458"/>
      <c r="BI5" s="180">
        <f>IF(EXACT(A5,BA5),1,0)</f>
        <v>1</v>
      </c>
      <c r="BJ5" s="180">
        <f t="shared" ref="BJ5:BP20" si="2">IF(EXACT(B5,BB5),1,0)</f>
        <v>1</v>
      </c>
      <c r="BK5" s="180">
        <f t="shared" ref="BK5:BK6" si="3">IF(EXACT(C5,BC5),1,0)</f>
        <v>1</v>
      </c>
      <c r="BL5" s="180">
        <f t="shared" ref="BL5:BL6" si="4">IF(EXACT(D5,BD5),1,0)</f>
        <v>1</v>
      </c>
      <c r="BM5" s="180">
        <f t="shared" ref="BM5:BM6" si="5">IF(EXACT(E5,BE5),1,0)</f>
        <v>1</v>
      </c>
      <c r="BN5" s="180">
        <f t="shared" ref="BN5:BN6" si="6">IF(EXACT(F5,BF5),1,0)</f>
        <v>1</v>
      </c>
      <c r="BO5" s="180">
        <f t="shared" ref="BO5:BP6" si="7">IF(EXACT(G5,BG5),1,0)</f>
        <v>1</v>
      </c>
      <c r="BP5" s="180">
        <f t="shared" si="7"/>
        <v>1</v>
      </c>
      <c r="BQ5" s="181">
        <f>BI5*BJ5*BK5*BL5*BM5*BN5*BO5*BP5</f>
        <v>1</v>
      </c>
      <c r="BR5" s="788"/>
      <c r="BS5" s="788"/>
      <c r="BV5" s="454" t="s">
        <v>114</v>
      </c>
      <c r="BW5" s="455" t="s">
        <v>115</v>
      </c>
      <c r="BX5" s="456"/>
      <c r="BY5" s="456"/>
      <c r="BZ5" s="456"/>
      <c r="CA5" s="456"/>
      <c r="CB5" s="457"/>
      <c r="CC5" s="458"/>
      <c r="CD5" s="180">
        <f>IF(EXACT(A5,BV5),1,0)</f>
        <v>1</v>
      </c>
      <c r="CE5" s="180">
        <f>IF(EXACT(B5,BW5),1,0)</f>
        <v>1</v>
      </c>
      <c r="CF5" s="180">
        <f t="shared" ref="CF5:CG6" si="8">IF(EXACT(C5,BX5),1,0)</f>
        <v>1</v>
      </c>
      <c r="CG5" s="180">
        <f t="shared" si="8"/>
        <v>1</v>
      </c>
      <c r="CH5" s="180">
        <f t="shared" ref="CH5:CK20" si="9">IF(EXACT(E5,BZ5),1,0)</f>
        <v>1</v>
      </c>
      <c r="CI5" s="180">
        <f t="shared" si="9"/>
        <v>1</v>
      </c>
      <c r="CJ5" s="180">
        <f t="shared" si="9"/>
        <v>1</v>
      </c>
      <c r="CK5" s="180">
        <f t="shared" ref="CK5:CK6" si="10">IF(EXACT(AC5,CC5),1,0)</f>
        <v>1</v>
      </c>
      <c r="CL5" s="181">
        <f>CD5*CE5*CF5*CG5*CH5*CI5*CJ5*CK5</f>
        <v>1</v>
      </c>
      <c r="CM5" s="788"/>
      <c r="CN5" s="788"/>
      <c r="CQ5" s="454" t="s">
        <v>114</v>
      </c>
      <c r="CR5" s="455" t="s">
        <v>115</v>
      </c>
      <c r="CS5" s="456"/>
      <c r="CT5" s="456"/>
      <c r="CU5" s="456"/>
      <c r="CV5" s="456"/>
      <c r="CW5" s="457"/>
      <c r="CX5" s="458"/>
      <c r="CY5" s="180">
        <f>IF(EXACT(A5,CQ5),1,0)</f>
        <v>1</v>
      </c>
      <c r="CZ5" s="180">
        <f t="shared" ref="CZ5:DF20" si="11">IF(EXACT(B5,CR5),1,0)</f>
        <v>1</v>
      </c>
      <c r="DA5" s="180">
        <f t="shared" si="11"/>
        <v>1</v>
      </c>
      <c r="DB5" s="180">
        <f t="shared" si="11"/>
        <v>1</v>
      </c>
      <c r="DC5" s="180">
        <f t="shared" si="11"/>
        <v>1</v>
      </c>
      <c r="DD5" s="180">
        <f t="shared" si="11"/>
        <v>1</v>
      </c>
      <c r="DE5" s="180">
        <f t="shared" si="11"/>
        <v>1</v>
      </c>
      <c r="DF5" s="180">
        <f t="shared" ref="DF5:DF6" si="12">IF(EXACT(AX5,CX5),1,0)</f>
        <v>1</v>
      </c>
      <c r="DG5" s="181">
        <f>CY5*CZ5*DA5*DB5*DC5*DD5*DE5*DF5</f>
        <v>1</v>
      </c>
      <c r="DH5" s="788"/>
      <c r="DI5" s="788"/>
      <c r="DL5" s="454" t="s">
        <v>114</v>
      </c>
      <c r="DM5" s="455" t="s">
        <v>115</v>
      </c>
      <c r="DN5" s="456"/>
      <c r="DO5" s="456"/>
      <c r="DP5" s="456"/>
      <c r="DQ5" s="456"/>
      <c r="DR5" s="457"/>
      <c r="DS5" s="458"/>
      <c r="DT5" s="180">
        <f>IF(EXACT($A$5,DL5),1,0)</f>
        <v>1</v>
      </c>
      <c r="DU5" s="180">
        <f>IF(EXACT($B$5,DM5),1,0)</f>
        <v>1</v>
      </c>
      <c r="DV5" s="180">
        <f>IF(EXACT($C$5,DN5),1,0)</f>
        <v>1</v>
      </c>
      <c r="DW5" s="180">
        <f>IF(EXACT($D$5,DO5),1,0)</f>
        <v>1</v>
      </c>
      <c r="DX5" s="180">
        <f>IF(EXACT($E$5,DP5),1,0)</f>
        <v>1</v>
      </c>
      <c r="DY5" s="180">
        <f>IF(EXACT($F$5,DQ5),1,0)</f>
        <v>1</v>
      </c>
      <c r="DZ5" s="180">
        <f>IF(EXACT($G$5,DR5),1,0)</f>
        <v>1</v>
      </c>
      <c r="EA5" s="180">
        <f>IF(EXACT($H$5,DS5),1,0)</f>
        <v>1</v>
      </c>
      <c r="EB5" s="181">
        <f>DT5*DU5*DV5*DW5*DX5*DY5*DZ5*EA5</f>
        <v>1</v>
      </c>
      <c r="EC5" s="788"/>
      <c r="ED5" s="788"/>
      <c r="EG5" s="454" t="s">
        <v>114</v>
      </c>
      <c r="EH5" s="455" t="s">
        <v>115</v>
      </c>
      <c r="EI5" s="456"/>
      <c r="EJ5" s="456"/>
      <c r="EK5" s="456"/>
      <c r="EL5" s="456"/>
      <c r="EM5" s="457"/>
      <c r="EN5" s="458"/>
      <c r="EO5" s="180">
        <f>IF(EXACT($A$5,EG5),1,0)</f>
        <v>1</v>
      </c>
      <c r="EP5" s="180">
        <f>IF(EXACT($B$5,EH5),1,0)</f>
        <v>1</v>
      </c>
      <c r="EQ5" s="180">
        <f>IF(EXACT($C$5,EI5),1,0)</f>
        <v>1</v>
      </c>
      <c r="ER5" s="180">
        <f>IF(EXACT($D$5,EJ5),1,0)</f>
        <v>1</v>
      </c>
      <c r="ES5" s="180">
        <f>IF(EXACT($E$5,EK5),1,0)</f>
        <v>1</v>
      </c>
      <c r="ET5" s="180">
        <f>IF(EXACT($F$5,EL5),1,0)</f>
        <v>1</v>
      </c>
      <c r="EU5" s="180">
        <f>IF(EXACT($G$5,EM5),1,0)</f>
        <v>1</v>
      </c>
      <c r="EV5" s="180">
        <f>IF(EXACT($H$5,EN5),1,0)</f>
        <v>1</v>
      </c>
      <c r="EW5" s="181">
        <f>EO5*EP5*EQ5*ER5*ES5*ET5*EU5*EV5</f>
        <v>1</v>
      </c>
      <c r="EX5" s="788"/>
      <c r="EY5" s="788"/>
      <c r="FB5" s="454" t="s">
        <v>114</v>
      </c>
      <c r="FC5" s="455" t="s">
        <v>115</v>
      </c>
      <c r="FD5" s="456"/>
      <c r="FE5" s="456"/>
      <c r="FF5" s="456"/>
      <c r="FG5" s="456"/>
      <c r="FH5" s="457"/>
      <c r="FI5" s="458"/>
      <c r="FJ5" s="180">
        <f>IF(EXACT($A$5,FB5),1,0)</f>
        <v>1</v>
      </c>
      <c r="FK5" s="180">
        <f>IF(EXACT($B$5,FC5),1,0)</f>
        <v>1</v>
      </c>
      <c r="FL5" s="180">
        <f>IF(EXACT($C$5,FD5),1,0)</f>
        <v>1</v>
      </c>
      <c r="FM5" s="180">
        <f>IF(EXACT($D$5,FE5),1,0)</f>
        <v>1</v>
      </c>
      <c r="FN5" s="180">
        <f>IF(EXACT($E$5,FF5),1,0)</f>
        <v>1</v>
      </c>
      <c r="FO5" s="180">
        <f>IF(EXACT($F$5,FG5),1,0)</f>
        <v>1</v>
      </c>
      <c r="FP5" s="180">
        <f>IF(EXACT($G$5,FH5),1,0)</f>
        <v>1</v>
      </c>
      <c r="FQ5" s="180">
        <f>IF(EXACT($H$5,FI5),1,0)</f>
        <v>1</v>
      </c>
      <c r="FR5" s="181">
        <f>FJ5*FK5*FL5*FM5*FN5*FO5*FP5*FQ5</f>
        <v>1</v>
      </c>
      <c r="FS5" s="788"/>
      <c r="FT5" s="788"/>
      <c r="FW5" s="454" t="s">
        <v>114</v>
      </c>
      <c r="FX5" s="455" t="s">
        <v>115</v>
      </c>
      <c r="FY5" s="456"/>
      <c r="FZ5" s="456"/>
      <c r="GA5" s="456"/>
      <c r="GB5" s="456"/>
      <c r="GC5" s="457"/>
      <c r="GD5" s="458"/>
      <c r="GE5" s="180">
        <f>IF(EXACT($A$5,FW5),1,0)</f>
        <v>1</v>
      </c>
      <c r="GF5" s="180">
        <f>IF(EXACT($B$5,FX5),1,0)</f>
        <v>1</v>
      </c>
      <c r="GG5" s="180">
        <f>IF(EXACT($C$5,FY5),1,0)</f>
        <v>1</v>
      </c>
      <c r="GH5" s="180">
        <f>IF(EXACT($D$5,FZ5),1,0)</f>
        <v>1</v>
      </c>
      <c r="GI5" s="180">
        <f>IF(EXACT($E$5,GA5),1,0)</f>
        <v>1</v>
      </c>
      <c r="GJ5" s="180">
        <f>IF(EXACT($F$5,GB5),1,0)</f>
        <v>1</v>
      </c>
      <c r="GK5" s="180">
        <f>IF(EXACT($G$5,GC5),1,0)</f>
        <v>1</v>
      </c>
      <c r="GL5" s="180">
        <f>IF(EXACT($H$5,GD5),1,0)</f>
        <v>1</v>
      </c>
      <c r="GM5" s="181">
        <f>GE5*GF5*GG5*GH5*GI5*GJ5*GK5*GL5</f>
        <v>1</v>
      </c>
      <c r="GN5" s="788"/>
      <c r="GO5" s="788"/>
      <c r="GR5" s="454" t="s">
        <v>114</v>
      </c>
      <c r="GS5" s="455" t="s">
        <v>115</v>
      </c>
      <c r="GT5" s="456"/>
      <c r="GU5" s="456"/>
      <c r="GV5" s="456"/>
      <c r="GW5" s="456"/>
      <c r="GX5" s="457"/>
      <c r="GY5" s="458"/>
      <c r="GZ5" s="180">
        <f>IF(EXACT($A$5,GR5),1,0)</f>
        <v>1</v>
      </c>
      <c r="HA5" s="180">
        <f>IF(EXACT($B$5,GS5),1,0)</f>
        <v>1</v>
      </c>
      <c r="HB5" s="180">
        <f>IF(EXACT($C$5,GT5),1,0)</f>
        <v>1</v>
      </c>
      <c r="HC5" s="180">
        <f>IF(EXACT($D$5,GU5),1,0)</f>
        <v>1</v>
      </c>
      <c r="HD5" s="180">
        <f>IF(EXACT($E$5,GV5),1,0)</f>
        <v>1</v>
      </c>
      <c r="HE5" s="180">
        <f>IF(EXACT($F$5,GW5),1,0)</f>
        <v>1</v>
      </c>
      <c r="HF5" s="180">
        <f>IF(EXACT($G$5,GX5),1,0)</f>
        <v>1</v>
      </c>
      <c r="HG5" s="180">
        <f>IF(EXACT($H$5,GY5),1,0)</f>
        <v>1</v>
      </c>
      <c r="HH5" s="181">
        <f>GZ5*HA5*HB5*HC5*HD5*HE5*HF5*HG5</f>
        <v>1</v>
      </c>
      <c r="HI5" s="788"/>
      <c r="HJ5" s="788"/>
      <c r="HM5" s="454" t="s">
        <v>114</v>
      </c>
      <c r="HN5" s="455" t="s">
        <v>115</v>
      </c>
      <c r="HO5" s="456"/>
      <c r="HP5" s="456"/>
      <c r="HQ5" s="456"/>
      <c r="HR5" s="456"/>
      <c r="HS5" s="457"/>
      <c r="HT5" s="458"/>
      <c r="HU5" s="180">
        <f>IF(EXACT($A$5,HM5),1,0)</f>
        <v>1</v>
      </c>
      <c r="HV5" s="180">
        <f>IF(EXACT($B$5,HN5),1,0)</f>
        <v>1</v>
      </c>
      <c r="HW5" s="180">
        <f>IF(EXACT($C$5,HO5),1,0)</f>
        <v>1</v>
      </c>
      <c r="HX5" s="180">
        <f>IF(EXACT($D$5,HP5),1,0)</f>
        <v>1</v>
      </c>
      <c r="HY5" s="180">
        <f>IF(EXACT($E$5,HQ5),1,0)</f>
        <v>1</v>
      </c>
      <c r="HZ5" s="180">
        <f>IF(EXACT($F$5,HR5),1,0)</f>
        <v>1</v>
      </c>
      <c r="IA5" s="180">
        <f>IF(EXACT($G$5,HS5),1,0)</f>
        <v>1</v>
      </c>
      <c r="IB5" s="180">
        <f>IF(EXACT($H$5,HT5),1,0)</f>
        <v>1</v>
      </c>
      <c r="IC5" s="181">
        <f>HU5*HV5*HW5*HX5*HY5*HZ5*IA5*IB5</f>
        <v>1</v>
      </c>
      <c r="ID5" s="788"/>
      <c r="IE5" s="788"/>
      <c r="IH5" s="454" t="s">
        <v>114</v>
      </c>
      <c r="II5" s="455" t="s">
        <v>115</v>
      </c>
      <c r="IJ5" s="456"/>
      <c r="IK5" s="456"/>
      <c r="IL5" s="456"/>
      <c r="IM5" s="456"/>
      <c r="IN5" s="457"/>
      <c r="IO5" s="458"/>
      <c r="IP5" s="180">
        <f>IF(EXACT($A$5,IH5),1,0)</f>
        <v>1</v>
      </c>
      <c r="IQ5" s="180">
        <f>IF(EXACT($B$5,II5),1,0)</f>
        <v>1</v>
      </c>
      <c r="IR5" s="180">
        <f>IF(EXACT($C$5,IJ5),1,0)</f>
        <v>1</v>
      </c>
      <c r="IS5" s="180">
        <f>IF(EXACT($D$5,IK5),1,0)</f>
        <v>1</v>
      </c>
      <c r="IT5" s="180">
        <f>IF(EXACT($E$5,IL5),1,0)</f>
        <v>1</v>
      </c>
      <c r="IU5" s="180">
        <f>IF(EXACT($F$5,IM5),1,0)</f>
        <v>1</v>
      </c>
      <c r="IV5" s="180">
        <f>IF(EXACT($G$5,IN5),1,0)</f>
        <v>1</v>
      </c>
      <c r="IW5" s="180">
        <f>IF(EXACT($H$5,IO5),1,0)</f>
        <v>1</v>
      </c>
      <c r="IX5" s="181">
        <f>IP5*IQ5*IR5*IS5*IT5*IU5*IV5*IW5</f>
        <v>1</v>
      </c>
      <c r="IY5" s="788"/>
      <c r="IZ5" s="788"/>
      <c r="JC5" s="454" t="s">
        <v>114</v>
      </c>
      <c r="JD5" s="455" t="s">
        <v>115</v>
      </c>
      <c r="JE5" s="456"/>
      <c r="JF5" s="456"/>
      <c r="JG5" s="456"/>
      <c r="JH5" s="456"/>
      <c r="JI5" s="457"/>
      <c r="JJ5" s="458"/>
      <c r="JK5" s="180">
        <f>IF(EXACT($A$5,JC5),1,0)</f>
        <v>1</v>
      </c>
      <c r="JL5" s="180">
        <f>IF(EXACT($B$5,JD5),1,0)</f>
        <v>1</v>
      </c>
      <c r="JM5" s="180">
        <f>IF(EXACT($C$5,JE5),1,0)</f>
        <v>1</v>
      </c>
      <c r="JN5" s="180">
        <f>IF(EXACT($D$5,JF5),1,0)</f>
        <v>1</v>
      </c>
      <c r="JO5" s="180">
        <f>IF(EXACT($E$5,JG5),1,0)</f>
        <v>1</v>
      </c>
      <c r="JP5" s="180">
        <f>IF(EXACT($F$5,JH5),1,0)</f>
        <v>1</v>
      </c>
      <c r="JQ5" s="180">
        <f>IF(EXACT($G$5,JI5),1,0)</f>
        <v>1</v>
      </c>
      <c r="JR5" s="180">
        <f>IF(EXACT($H$5,JJ5),1,0)</f>
        <v>1</v>
      </c>
      <c r="JS5" s="181">
        <f>JK5*JL5*JM5*JN5*JO5*JP5*JQ5*JR5</f>
        <v>1</v>
      </c>
      <c r="JT5" s="788"/>
      <c r="JU5" s="788"/>
    </row>
    <row r="6" spans="1:281" ht="14.25" thickTop="1" thickBot="1">
      <c r="A6" s="459" t="s">
        <v>116</v>
      </c>
      <c r="B6" s="460" t="s">
        <v>117</v>
      </c>
      <c r="C6" s="461"/>
      <c r="D6" s="461"/>
      <c r="E6" s="461"/>
      <c r="F6" s="461"/>
      <c r="G6" s="462"/>
      <c r="H6" s="463"/>
      <c r="K6" s="459" t="s">
        <v>116</v>
      </c>
      <c r="L6" s="460" t="s">
        <v>117</v>
      </c>
      <c r="M6" s="461"/>
      <c r="N6" s="461"/>
      <c r="O6" s="461"/>
      <c r="P6" s="461"/>
      <c r="Q6" s="462"/>
      <c r="R6" s="463"/>
      <c r="S6" s="180">
        <f>IF(EXACT(A6,K6),1,0)</f>
        <v>1</v>
      </c>
      <c r="T6" s="180">
        <f t="shared" si="1"/>
        <v>1</v>
      </c>
      <c r="U6" s="180">
        <f>IF(EXACT(C6,M6),1,0)</f>
        <v>1</v>
      </c>
      <c r="V6" s="180">
        <f t="shared" si="0"/>
        <v>1</v>
      </c>
      <c r="W6" s="180">
        <f t="shared" si="1"/>
        <v>1</v>
      </c>
      <c r="X6" s="180">
        <f t="shared" si="1"/>
        <v>1</v>
      </c>
      <c r="Y6" s="180">
        <f t="shared" si="1"/>
        <v>1</v>
      </c>
      <c r="Z6" s="180">
        <f t="shared" si="1"/>
        <v>1</v>
      </c>
      <c r="AA6" s="181">
        <f>S6*T6*U6*V6*W6*X6*Y6*Z6</f>
        <v>1</v>
      </c>
      <c r="AB6" s="789"/>
      <c r="AC6" s="789"/>
      <c r="AF6" s="459" t="s">
        <v>116</v>
      </c>
      <c r="AG6" s="460" t="s">
        <v>117</v>
      </c>
      <c r="AH6" s="461"/>
      <c r="AI6" s="461"/>
      <c r="AJ6" s="461"/>
      <c r="AK6" s="461"/>
      <c r="AL6" s="462"/>
      <c r="AM6" s="463"/>
      <c r="AN6" s="180">
        <f>IF(EXACT($A$6,AF6),1,0)</f>
        <v>1</v>
      </c>
      <c r="AO6" s="180">
        <f>IF(EXACT($B$6,AG6),1,0)</f>
        <v>1</v>
      </c>
      <c r="AP6" s="180">
        <f>IF(EXACT($C$6,AH6),1,0)</f>
        <v>1</v>
      </c>
      <c r="AQ6" s="180">
        <f>IF(EXACT($D$6,AI6),1,0)</f>
        <v>1</v>
      </c>
      <c r="AR6" s="180">
        <f>IF(EXACT($E$6,AJ6),1,0)</f>
        <v>1</v>
      </c>
      <c r="AS6" s="180">
        <f>IF(EXACT($F$6,AK6),1,0)</f>
        <v>1</v>
      </c>
      <c r="AT6" s="180">
        <f>IF(EXACT($G$6,AL6),1,0)</f>
        <v>1</v>
      </c>
      <c r="AU6" s="180">
        <f>IF(EXACT($H$6,AM6),1,0)</f>
        <v>1</v>
      </c>
      <c r="AV6" s="181">
        <f t="shared" ref="AV6:AV27" si="13">AN6*AO6*AP6*AQ6*AR6*AS6*AT6*AU6</f>
        <v>1</v>
      </c>
      <c r="AW6" s="789"/>
      <c r="AX6" s="789"/>
      <c r="BA6" s="459" t="s">
        <v>116</v>
      </c>
      <c r="BB6" s="460" t="s">
        <v>117</v>
      </c>
      <c r="BC6" s="461"/>
      <c r="BD6" s="461"/>
      <c r="BE6" s="461"/>
      <c r="BF6" s="461"/>
      <c r="BG6" s="462"/>
      <c r="BH6" s="463"/>
      <c r="BI6" s="180">
        <f t="shared" ref="BI6:BJ26" si="14">IF(EXACT(A6,BA6),1,0)</f>
        <v>1</v>
      </c>
      <c r="BJ6" s="180">
        <f t="shared" si="2"/>
        <v>1</v>
      </c>
      <c r="BK6" s="180">
        <f t="shared" si="3"/>
        <v>1</v>
      </c>
      <c r="BL6" s="180">
        <f t="shared" si="4"/>
        <v>1</v>
      </c>
      <c r="BM6" s="180">
        <f t="shared" si="5"/>
        <v>1</v>
      </c>
      <c r="BN6" s="180">
        <f t="shared" si="6"/>
        <v>1</v>
      </c>
      <c r="BO6" s="180">
        <f t="shared" si="7"/>
        <v>1</v>
      </c>
      <c r="BP6" s="180">
        <f t="shared" si="7"/>
        <v>1</v>
      </c>
      <c r="BQ6" s="181">
        <f>BI6*BJ6*BK6*BL6*BM6*BN6*BO6*BP6</f>
        <v>1</v>
      </c>
      <c r="BR6" s="789"/>
      <c r="BS6" s="789"/>
      <c r="BV6" s="459" t="s">
        <v>116</v>
      </c>
      <c r="BW6" s="460" t="s">
        <v>117</v>
      </c>
      <c r="BX6" s="461"/>
      <c r="BY6" s="461"/>
      <c r="BZ6" s="461"/>
      <c r="CA6" s="461"/>
      <c r="CB6" s="462"/>
      <c r="CC6" s="463"/>
      <c r="CD6" s="180">
        <f t="shared" ref="CD6:CD26" si="15">IF(EXACT(A6,BV6),1,0)</f>
        <v>1</v>
      </c>
      <c r="CE6" s="180">
        <f t="shared" ref="CE6:CF26" si="16">IF(EXACT(B6,BW6),1,0)</f>
        <v>1</v>
      </c>
      <c r="CF6" s="180">
        <f t="shared" si="8"/>
        <v>1</v>
      </c>
      <c r="CG6" s="180">
        <f t="shared" si="8"/>
        <v>1</v>
      </c>
      <c r="CH6" s="180">
        <f t="shared" si="9"/>
        <v>1</v>
      </c>
      <c r="CI6" s="180">
        <f t="shared" si="9"/>
        <v>1</v>
      </c>
      <c r="CJ6" s="180">
        <f t="shared" si="9"/>
        <v>1</v>
      </c>
      <c r="CK6" s="180">
        <f t="shared" si="10"/>
        <v>1</v>
      </c>
      <c r="CL6" s="181">
        <f t="shared" ref="CL6:CL27" si="17">CD6*CE6*CF6*CG6*CH6*CI6*CJ6*CK6</f>
        <v>1</v>
      </c>
      <c r="CM6" s="789"/>
      <c r="CN6" s="789"/>
      <c r="CQ6" s="459" t="s">
        <v>116</v>
      </c>
      <c r="CR6" s="460" t="s">
        <v>117</v>
      </c>
      <c r="CS6" s="461"/>
      <c r="CT6" s="461"/>
      <c r="CU6" s="461"/>
      <c r="CV6" s="461"/>
      <c r="CW6" s="462"/>
      <c r="CX6" s="463"/>
      <c r="CY6" s="180">
        <f>IF(EXACT(A6,CQ6),1,0)</f>
        <v>1</v>
      </c>
      <c r="CZ6" s="180">
        <f t="shared" ref="CZ6" si="18">IF(EXACT(B6,CR6),1,0)</f>
        <v>1</v>
      </c>
      <c r="DA6" s="180">
        <f t="shared" ref="DA6" si="19">IF(EXACT(C6,CS6),1,0)</f>
        <v>1</v>
      </c>
      <c r="DB6" s="180">
        <f t="shared" ref="DB6" si="20">IF(EXACT(D6,CT6),1,0)</f>
        <v>1</v>
      </c>
      <c r="DC6" s="180">
        <f t="shared" ref="DC6:DC7" si="21">IF(EXACT(E6,CU6),1,0)</f>
        <v>1</v>
      </c>
      <c r="DD6" s="180">
        <f t="shared" ref="DD6:DD7" si="22">IF(EXACT(F6,CV6),1,0)</f>
        <v>1</v>
      </c>
      <c r="DE6" s="180">
        <f t="shared" si="11"/>
        <v>1</v>
      </c>
      <c r="DF6" s="180">
        <f t="shared" si="12"/>
        <v>1</v>
      </c>
      <c r="DG6" s="181">
        <f t="shared" ref="DG6:DG27" si="23">CY6*CZ6*DA6*DB6*DC6*DD6*DE6*DF6</f>
        <v>1</v>
      </c>
      <c r="DH6" s="789"/>
      <c r="DI6" s="789"/>
      <c r="DL6" s="459" t="s">
        <v>116</v>
      </c>
      <c r="DM6" s="460" t="s">
        <v>117</v>
      </c>
      <c r="DN6" s="461"/>
      <c r="DO6" s="461"/>
      <c r="DP6" s="461"/>
      <c r="DQ6" s="461"/>
      <c r="DR6" s="462"/>
      <c r="DS6" s="463"/>
      <c r="DT6" s="180">
        <f>IF(EXACT($A$6,DL6),1,0)</f>
        <v>1</v>
      </c>
      <c r="DU6" s="180">
        <f>IF(EXACT($B$6,DM6),1,0)</f>
        <v>1</v>
      </c>
      <c r="DV6" s="180">
        <f>IF(EXACT($C$6,DN6),1,0)</f>
        <v>1</v>
      </c>
      <c r="DW6" s="180">
        <f>IF(EXACT($D$6,DO6),1,0)</f>
        <v>1</v>
      </c>
      <c r="DX6" s="180">
        <f>IF(EXACT($E$6,DP6),1,0)</f>
        <v>1</v>
      </c>
      <c r="DY6" s="180">
        <f>IF(EXACT($F$6,DQ6),1,0)</f>
        <v>1</v>
      </c>
      <c r="DZ6" s="180">
        <f>IF(EXACT($G$6,DR6),1,0)</f>
        <v>1</v>
      </c>
      <c r="EA6" s="180">
        <f>IF(EXACT($H$6,DS6),1,0)</f>
        <v>1</v>
      </c>
      <c r="EB6" s="181">
        <f t="shared" ref="EB6:EB27" si="24">DT6*DU6*DV6*DW6*DX6*DY6*DZ6*EA6</f>
        <v>1</v>
      </c>
      <c r="EC6" s="789"/>
      <c r="ED6" s="789"/>
      <c r="EG6" s="459" t="s">
        <v>116</v>
      </c>
      <c r="EH6" s="460" t="s">
        <v>117</v>
      </c>
      <c r="EI6" s="461"/>
      <c r="EJ6" s="461"/>
      <c r="EK6" s="461"/>
      <c r="EL6" s="461"/>
      <c r="EM6" s="462"/>
      <c r="EN6" s="463"/>
      <c r="EO6" s="180">
        <f>IF(EXACT($A$6,EG6),1,0)</f>
        <v>1</v>
      </c>
      <c r="EP6" s="180">
        <f>IF(EXACT($B$6,EH6),1,0)</f>
        <v>1</v>
      </c>
      <c r="EQ6" s="180">
        <f>IF(EXACT($C$6,EI6),1,0)</f>
        <v>1</v>
      </c>
      <c r="ER6" s="180">
        <f>IF(EXACT($D$6,EJ6),1,0)</f>
        <v>1</v>
      </c>
      <c r="ES6" s="180">
        <f>IF(EXACT($E$6,EK6),1,0)</f>
        <v>1</v>
      </c>
      <c r="ET6" s="180">
        <f>IF(EXACT($F$6,EL6),1,0)</f>
        <v>1</v>
      </c>
      <c r="EU6" s="180">
        <f>IF(EXACT($G$6,EM6),1,0)</f>
        <v>1</v>
      </c>
      <c r="EV6" s="180">
        <f>IF(EXACT($H$6,EN6),1,0)</f>
        <v>1</v>
      </c>
      <c r="EW6" s="181">
        <f t="shared" ref="EW6:EW27" si="25">EO6*EP6*EQ6*ER6*ES6*ET6*EU6*EV6</f>
        <v>1</v>
      </c>
      <c r="EX6" s="789"/>
      <c r="EY6" s="789"/>
      <c r="FB6" s="459" t="s">
        <v>116</v>
      </c>
      <c r="FC6" s="460" t="s">
        <v>117</v>
      </c>
      <c r="FD6" s="461"/>
      <c r="FE6" s="461"/>
      <c r="FF6" s="461"/>
      <c r="FG6" s="461"/>
      <c r="FH6" s="462"/>
      <c r="FI6" s="463"/>
      <c r="FJ6" s="180">
        <f>IF(EXACT($A$6,FB6),1,0)</f>
        <v>1</v>
      </c>
      <c r="FK6" s="180">
        <f>IF(EXACT($B$6,FC6),1,0)</f>
        <v>1</v>
      </c>
      <c r="FL6" s="180">
        <f>IF(EXACT($C$6,FD6),1,0)</f>
        <v>1</v>
      </c>
      <c r="FM6" s="180">
        <f>IF(EXACT($D$6,FE6),1,0)</f>
        <v>1</v>
      </c>
      <c r="FN6" s="180">
        <f>IF(EXACT($E$6,FF6),1,0)</f>
        <v>1</v>
      </c>
      <c r="FO6" s="180">
        <f>IF(EXACT($F$6,FG6),1,0)</f>
        <v>1</v>
      </c>
      <c r="FP6" s="180">
        <f>IF(EXACT($G$6,FH6),1,0)</f>
        <v>1</v>
      </c>
      <c r="FQ6" s="180">
        <f>IF(EXACT($H$6,FI6),1,0)</f>
        <v>1</v>
      </c>
      <c r="FR6" s="181">
        <f t="shared" ref="FR6:FR27" si="26">FJ6*FK6*FL6*FM6*FN6*FO6*FP6*FQ6</f>
        <v>1</v>
      </c>
      <c r="FS6" s="789"/>
      <c r="FT6" s="789"/>
      <c r="FW6" s="459" t="s">
        <v>116</v>
      </c>
      <c r="FX6" s="460" t="s">
        <v>117</v>
      </c>
      <c r="FY6" s="461"/>
      <c r="FZ6" s="461"/>
      <c r="GA6" s="461"/>
      <c r="GB6" s="461"/>
      <c r="GC6" s="462"/>
      <c r="GD6" s="463"/>
      <c r="GE6" s="180">
        <f>IF(EXACT($A$6,FW6),1,0)</f>
        <v>1</v>
      </c>
      <c r="GF6" s="180">
        <f>IF(EXACT($B$6,FX6),1,0)</f>
        <v>1</v>
      </c>
      <c r="GG6" s="180">
        <f>IF(EXACT($C$6,FY6),1,0)</f>
        <v>1</v>
      </c>
      <c r="GH6" s="180">
        <f>IF(EXACT($D$6,FZ6),1,0)</f>
        <v>1</v>
      </c>
      <c r="GI6" s="180">
        <f>IF(EXACT($E$6,GA6),1,0)</f>
        <v>1</v>
      </c>
      <c r="GJ6" s="180">
        <f>IF(EXACT($F$6,GB6),1,0)</f>
        <v>1</v>
      </c>
      <c r="GK6" s="180">
        <f>IF(EXACT($G$6,GC6),1,0)</f>
        <v>1</v>
      </c>
      <c r="GL6" s="180">
        <f>IF(EXACT($H$6,GD6),1,0)</f>
        <v>1</v>
      </c>
      <c r="GM6" s="181">
        <f t="shared" ref="GM6:GM27" si="27">GE6*GF6*GG6*GH6*GI6*GJ6*GK6*GL6</f>
        <v>1</v>
      </c>
      <c r="GN6" s="789"/>
      <c r="GO6" s="789"/>
      <c r="GR6" s="459" t="s">
        <v>116</v>
      </c>
      <c r="GS6" s="460" t="s">
        <v>117</v>
      </c>
      <c r="GT6" s="461"/>
      <c r="GU6" s="461"/>
      <c r="GV6" s="461"/>
      <c r="GW6" s="461"/>
      <c r="GX6" s="462"/>
      <c r="GY6" s="463"/>
      <c r="GZ6" s="180">
        <f>IF(EXACT($A$6,GR6),1,0)</f>
        <v>1</v>
      </c>
      <c r="HA6" s="180">
        <f>IF(EXACT($B$6,GS6),1,0)</f>
        <v>1</v>
      </c>
      <c r="HB6" s="180">
        <f>IF(EXACT($C$6,GT6),1,0)</f>
        <v>1</v>
      </c>
      <c r="HC6" s="180">
        <f>IF(EXACT($D$6,GU6),1,0)</f>
        <v>1</v>
      </c>
      <c r="HD6" s="180">
        <f>IF(EXACT($E$6,GV6),1,0)</f>
        <v>1</v>
      </c>
      <c r="HE6" s="180">
        <f>IF(EXACT($F$6,GW6),1,0)</f>
        <v>1</v>
      </c>
      <c r="HF6" s="180">
        <f>IF(EXACT($G$6,GX6),1,0)</f>
        <v>1</v>
      </c>
      <c r="HG6" s="180">
        <f>IF(EXACT($H$6,GY6),1,0)</f>
        <v>1</v>
      </c>
      <c r="HH6" s="181">
        <f t="shared" ref="HH6:HH27" si="28">GZ6*HA6*HB6*HC6*HD6*HE6*HF6*HG6</f>
        <v>1</v>
      </c>
      <c r="HI6" s="789"/>
      <c r="HJ6" s="789"/>
      <c r="HM6" s="459" t="s">
        <v>116</v>
      </c>
      <c r="HN6" s="460" t="s">
        <v>117</v>
      </c>
      <c r="HO6" s="461"/>
      <c r="HP6" s="461"/>
      <c r="HQ6" s="461"/>
      <c r="HR6" s="461"/>
      <c r="HS6" s="462"/>
      <c r="HT6" s="463"/>
      <c r="HU6" s="180">
        <f>IF(EXACT($A$6,HM6),1,0)</f>
        <v>1</v>
      </c>
      <c r="HV6" s="180">
        <f>IF(EXACT($B$6,HN6),1,0)</f>
        <v>1</v>
      </c>
      <c r="HW6" s="180">
        <f>IF(EXACT($C$6,HO6),1,0)</f>
        <v>1</v>
      </c>
      <c r="HX6" s="180">
        <f>IF(EXACT($D$6,HP6),1,0)</f>
        <v>1</v>
      </c>
      <c r="HY6" s="180">
        <f>IF(EXACT($E$6,HQ6),1,0)</f>
        <v>1</v>
      </c>
      <c r="HZ6" s="180">
        <f>IF(EXACT($F$6,HR6),1,0)</f>
        <v>1</v>
      </c>
      <c r="IA6" s="180">
        <f>IF(EXACT($G$6,HS6),1,0)</f>
        <v>1</v>
      </c>
      <c r="IB6" s="180">
        <f>IF(EXACT($H$6,HT6),1,0)</f>
        <v>1</v>
      </c>
      <c r="IC6" s="181">
        <f t="shared" ref="IC6:IC27" si="29">HU6*HV6*HW6*HX6*HY6*HZ6*IA6*IB6</f>
        <v>1</v>
      </c>
      <c r="ID6" s="789"/>
      <c r="IE6" s="789"/>
      <c r="IH6" s="459" t="s">
        <v>116</v>
      </c>
      <c r="II6" s="460" t="s">
        <v>117</v>
      </c>
      <c r="IJ6" s="461"/>
      <c r="IK6" s="461"/>
      <c r="IL6" s="461"/>
      <c r="IM6" s="461"/>
      <c r="IN6" s="462"/>
      <c r="IO6" s="463"/>
      <c r="IP6" s="180">
        <f>IF(EXACT($A$6,IH6),1,0)</f>
        <v>1</v>
      </c>
      <c r="IQ6" s="180">
        <f>IF(EXACT($B$6,II6),1,0)</f>
        <v>1</v>
      </c>
      <c r="IR6" s="180">
        <f>IF(EXACT($C$6,IJ6),1,0)</f>
        <v>1</v>
      </c>
      <c r="IS6" s="180">
        <f>IF(EXACT($D$6,IK6),1,0)</f>
        <v>1</v>
      </c>
      <c r="IT6" s="180">
        <f>IF(EXACT($E$6,IL6),1,0)</f>
        <v>1</v>
      </c>
      <c r="IU6" s="180">
        <f>IF(EXACT($F$6,IM6),1,0)</f>
        <v>1</v>
      </c>
      <c r="IV6" s="180">
        <f>IF(EXACT($G$6,IN6),1,0)</f>
        <v>1</v>
      </c>
      <c r="IW6" s="180">
        <f>IF(EXACT($H$6,IO6),1,0)</f>
        <v>1</v>
      </c>
      <c r="IX6" s="181">
        <f t="shared" ref="IX6:IX27" si="30">IP6*IQ6*IR6*IS6*IT6*IU6*IV6*IW6</f>
        <v>1</v>
      </c>
      <c r="IY6" s="789"/>
      <c r="IZ6" s="789"/>
      <c r="JC6" s="459" t="s">
        <v>116</v>
      </c>
      <c r="JD6" s="460" t="s">
        <v>117</v>
      </c>
      <c r="JE6" s="461"/>
      <c r="JF6" s="461"/>
      <c r="JG6" s="461"/>
      <c r="JH6" s="461"/>
      <c r="JI6" s="462"/>
      <c r="JJ6" s="463"/>
      <c r="JK6" s="180">
        <f>IF(EXACT($A$6,JC6),1,0)</f>
        <v>1</v>
      </c>
      <c r="JL6" s="180">
        <f>IF(EXACT($B$6,JD6),1,0)</f>
        <v>1</v>
      </c>
      <c r="JM6" s="180">
        <f>IF(EXACT($C$6,JE6),1,0)</f>
        <v>1</v>
      </c>
      <c r="JN6" s="180">
        <f>IF(EXACT($D$6,JF6),1,0)</f>
        <v>1</v>
      </c>
      <c r="JO6" s="180">
        <f>IF(EXACT($E$6,JG6),1,0)</f>
        <v>1</v>
      </c>
      <c r="JP6" s="180">
        <f>IF(EXACT($F$6,JH6),1,0)</f>
        <v>1</v>
      </c>
      <c r="JQ6" s="180">
        <f>IF(EXACT($G$6,JI6),1,0)</f>
        <v>1</v>
      </c>
      <c r="JR6" s="180">
        <f>IF(EXACT($H$6,JJ6),1,0)</f>
        <v>1</v>
      </c>
      <c r="JS6" s="181">
        <f t="shared" ref="JS6:JS27" si="31">JK6*JL6*JM6*JN6*JO6*JP6*JQ6*JR6</f>
        <v>1</v>
      </c>
      <c r="JT6" s="789"/>
      <c r="JU6" s="789"/>
    </row>
    <row r="7" spans="1:281" s="473" customFormat="1" ht="14.25" thickTop="1" thickBot="1">
      <c r="A7" s="464" t="s">
        <v>154</v>
      </c>
      <c r="B7" s="465" t="s">
        <v>629</v>
      </c>
      <c r="C7" s="466">
        <v>2898406</v>
      </c>
      <c r="D7" s="467">
        <v>0</v>
      </c>
      <c r="E7" s="468">
        <v>1</v>
      </c>
      <c r="F7" s="469">
        <v>4</v>
      </c>
      <c r="G7" s="470">
        <v>1</v>
      </c>
      <c r="H7" s="471">
        <f>ROUND((C7*D7*E7*F7*G7),0)</f>
        <v>0</v>
      </c>
      <c r="I7" s="472"/>
      <c r="K7" s="464" t="s">
        <v>154</v>
      </c>
      <c r="L7" s="465" t="s">
        <v>629</v>
      </c>
      <c r="M7" s="466">
        <v>2898406</v>
      </c>
      <c r="N7" s="467">
        <v>1.6</v>
      </c>
      <c r="O7" s="468">
        <v>1</v>
      </c>
      <c r="P7" s="469">
        <v>4</v>
      </c>
      <c r="Q7" s="470">
        <v>1</v>
      </c>
      <c r="R7" s="471">
        <f>ROUND((M7*N7*O7*P7*Q7),0)</f>
        <v>18549798</v>
      </c>
      <c r="S7" s="180">
        <f t="shared" ref="S7:U27" si="32">IF(EXACT(A7,K7),1,0)</f>
        <v>1</v>
      </c>
      <c r="T7" s="180">
        <f t="shared" si="1"/>
        <v>1</v>
      </c>
      <c r="U7" s="265">
        <f>IF(AND(M7&lt;&gt;0,M7&gt;=$C$7),1,0)</f>
        <v>1</v>
      </c>
      <c r="V7" s="265">
        <f>IF(N7&lt;&gt;0,1,0)</f>
        <v>1</v>
      </c>
      <c r="W7" s="180">
        <f t="shared" si="1"/>
        <v>1</v>
      </c>
      <c r="X7" s="180">
        <f t="shared" si="1"/>
        <v>1</v>
      </c>
      <c r="Y7" s="180">
        <f t="shared" si="1"/>
        <v>1</v>
      </c>
      <c r="Z7" s="265">
        <f>IF(R7&lt;&gt;0,1,0)</f>
        <v>1</v>
      </c>
      <c r="AA7" s="180">
        <f>S7*T7*U7*V7*W7*X7*Y7*Z7</f>
        <v>1</v>
      </c>
      <c r="AB7" s="188">
        <f>ROUND(R7,0)</f>
        <v>18549798</v>
      </c>
      <c r="AC7" s="189">
        <f>R7-AB7</f>
        <v>0</v>
      </c>
      <c r="AD7" s="474"/>
      <c r="AF7" s="464" t="s">
        <v>154</v>
      </c>
      <c r="AG7" s="465" t="s">
        <v>629</v>
      </c>
      <c r="AH7" s="466">
        <v>2898406</v>
      </c>
      <c r="AI7" s="475">
        <v>1.6</v>
      </c>
      <c r="AJ7" s="468">
        <v>1</v>
      </c>
      <c r="AK7" s="469">
        <v>4</v>
      </c>
      <c r="AL7" s="470">
        <v>1</v>
      </c>
      <c r="AM7" s="471">
        <f>ROUND((AH7*AI7*AJ7*AK7*AL7),0)</f>
        <v>18549798</v>
      </c>
      <c r="AN7" s="180">
        <f>IF(EXACT($A$7,AF7),1,0)</f>
        <v>1</v>
      </c>
      <c r="AO7" s="180">
        <f>IF(EXACT($B$7,AG7),1,0)</f>
        <v>1</v>
      </c>
      <c r="AP7" s="265">
        <f>IF(AND(AH7&lt;&gt;0,AH7&gt;=$C$7),1,0)</f>
        <v>1</v>
      </c>
      <c r="AQ7" s="265">
        <f>IF(AI7&lt;&gt;0,1,0)</f>
        <v>1</v>
      </c>
      <c r="AR7" s="180">
        <f>IF(EXACT($E$7,AJ7),1,0)</f>
        <v>1</v>
      </c>
      <c r="AS7" s="180">
        <f>IF(EXACT($F$7,AK7),1,0)</f>
        <v>1</v>
      </c>
      <c r="AT7" s="180">
        <f>IF(EXACT($G$7,AL7),1,0)</f>
        <v>1</v>
      </c>
      <c r="AU7" s="265">
        <f>IF(AM7&lt;&gt;0,1,0)</f>
        <v>1</v>
      </c>
      <c r="AV7" s="181">
        <f t="shared" si="13"/>
        <v>1</v>
      </c>
      <c r="AW7" s="188">
        <f>ROUND(AM7,0)</f>
        <v>18549798</v>
      </c>
      <c r="AX7" s="189">
        <f>AM7-AW7</f>
        <v>0</v>
      </c>
      <c r="BA7" s="464" t="s">
        <v>154</v>
      </c>
      <c r="BB7" s="465" t="s">
        <v>629</v>
      </c>
      <c r="BC7" s="466">
        <v>2898410</v>
      </c>
      <c r="BD7" s="467">
        <v>1.68</v>
      </c>
      <c r="BE7" s="468">
        <v>1</v>
      </c>
      <c r="BF7" s="469">
        <v>4</v>
      </c>
      <c r="BG7" s="470">
        <v>1</v>
      </c>
      <c r="BH7" s="471">
        <f>ROUND((BC7*BD7*BE7*BF7*BG7),0)</f>
        <v>19477315</v>
      </c>
      <c r="BI7" s="180">
        <f t="shared" si="14"/>
        <v>1</v>
      </c>
      <c r="BJ7" s="180">
        <f t="shared" si="2"/>
        <v>1</v>
      </c>
      <c r="BK7" s="265">
        <f>IF(AND(BC7&lt;&gt;0,BC7&gt;=$C$7),1,0)</f>
        <v>1</v>
      </c>
      <c r="BL7" s="265">
        <f>IF(BD7&lt;&gt;0,1,0)</f>
        <v>1</v>
      </c>
      <c r="BM7" s="180">
        <f t="shared" si="2"/>
        <v>1</v>
      </c>
      <c r="BN7" s="180">
        <f t="shared" si="2"/>
        <v>1</v>
      </c>
      <c r="BO7" s="180">
        <f t="shared" si="2"/>
        <v>1</v>
      </c>
      <c r="BP7" s="265">
        <f>IF(BH7&lt;&gt;0,1,0)</f>
        <v>1</v>
      </c>
      <c r="BQ7" s="180">
        <f>BI7*BJ7*BK7*BL7*BM7*BN7*BO7*BP7</f>
        <v>1</v>
      </c>
      <c r="BR7" s="188">
        <f>ROUND(BH7,0)</f>
        <v>19477315</v>
      </c>
      <c r="BS7" s="189">
        <f>BH7-BR7</f>
        <v>0</v>
      </c>
      <c r="BV7" s="464" t="s">
        <v>154</v>
      </c>
      <c r="BW7" s="465" t="s">
        <v>629</v>
      </c>
      <c r="BX7" s="466">
        <v>2900000</v>
      </c>
      <c r="BY7" s="467">
        <v>1.5829</v>
      </c>
      <c r="BZ7" s="468">
        <v>1</v>
      </c>
      <c r="CA7" s="469">
        <v>4</v>
      </c>
      <c r="CB7" s="470">
        <v>1</v>
      </c>
      <c r="CC7" s="471">
        <f>ROUND((BX7*BY7*BZ7*CA7*CB7),0)</f>
        <v>18361640</v>
      </c>
      <c r="CD7" s="180">
        <f t="shared" si="15"/>
        <v>1</v>
      </c>
      <c r="CE7" s="180">
        <f t="shared" si="16"/>
        <v>1</v>
      </c>
      <c r="CF7" s="265">
        <f>IF(AND(BX7&lt;&gt;0,BX7&gt;=$C$7),1,0)</f>
        <v>1</v>
      </c>
      <c r="CG7" s="265">
        <f>IF(BY7&lt;&gt;0,1,0)</f>
        <v>1</v>
      </c>
      <c r="CH7" s="180">
        <f t="shared" si="9"/>
        <v>1</v>
      </c>
      <c r="CI7" s="180">
        <f t="shared" si="9"/>
        <v>1</v>
      </c>
      <c r="CJ7" s="180">
        <f t="shared" si="9"/>
        <v>1</v>
      </c>
      <c r="CK7" s="265">
        <f>IF(CC7&lt;&gt;0,1,0)</f>
        <v>1</v>
      </c>
      <c r="CL7" s="181">
        <f t="shared" si="17"/>
        <v>1</v>
      </c>
      <c r="CM7" s="188">
        <f>ROUND(CC7,0)</f>
        <v>18361640</v>
      </c>
      <c r="CN7" s="189">
        <f>CC7-CM7</f>
        <v>0</v>
      </c>
      <c r="CQ7" s="464" t="s">
        <v>154</v>
      </c>
      <c r="CR7" s="465" t="s">
        <v>629</v>
      </c>
      <c r="CS7" s="466">
        <v>2898406</v>
      </c>
      <c r="CT7" s="475">
        <v>632722</v>
      </c>
      <c r="CU7" s="468">
        <v>1</v>
      </c>
      <c r="CV7" s="469">
        <v>4</v>
      </c>
      <c r="CW7" s="470">
        <v>1</v>
      </c>
      <c r="CX7" s="471">
        <f>ROUND((CS7+CT7)*(CV7*CW7),0)</f>
        <v>14124512</v>
      </c>
      <c r="CY7" s="180">
        <f t="shared" ref="CY7:CZ27" si="33">IF(EXACT(A7,CQ7),1,0)</f>
        <v>1</v>
      </c>
      <c r="CZ7" s="180">
        <f t="shared" ref="CZ7:DA25" si="34">IF(EXACT(B7,CR7),1,0)</f>
        <v>1</v>
      </c>
      <c r="DA7" s="265">
        <f>IF(AND(CS7&lt;&gt;0,CS7&gt;=$C$7),1,0)</f>
        <v>1</v>
      </c>
      <c r="DB7" s="265">
        <f>IF(CT7&lt;&gt;0,1,0)</f>
        <v>1</v>
      </c>
      <c r="DC7" s="180">
        <f t="shared" si="21"/>
        <v>1</v>
      </c>
      <c r="DD7" s="180">
        <f t="shared" si="22"/>
        <v>1</v>
      </c>
      <c r="DE7" s="180">
        <f t="shared" si="11"/>
        <v>1</v>
      </c>
      <c r="DF7" s="265">
        <f>IF(CX7&lt;&gt;0,1,0)</f>
        <v>1</v>
      </c>
      <c r="DG7" s="181">
        <f t="shared" si="23"/>
        <v>1</v>
      </c>
      <c r="DH7" s="188">
        <f>ROUND(CX7,0)</f>
        <v>14124512</v>
      </c>
      <c r="DI7" s="189">
        <f>CX7-DH7</f>
        <v>0</v>
      </c>
      <c r="DL7" s="464" t="s">
        <v>154</v>
      </c>
      <c r="DM7" s="465" t="s">
        <v>629</v>
      </c>
      <c r="DN7" s="466">
        <v>2900000</v>
      </c>
      <c r="DO7" s="467">
        <v>1.54</v>
      </c>
      <c r="DP7" s="468">
        <v>1</v>
      </c>
      <c r="DQ7" s="469">
        <v>4</v>
      </c>
      <c r="DR7" s="470">
        <v>1</v>
      </c>
      <c r="DS7" s="471">
        <f>ROUND((DN7*DO7*DP7*DQ7*DR7),0)</f>
        <v>17864000</v>
      </c>
      <c r="DT7" s="180">
        <f>IF(EXACT($A$7,DL7),1,0)</f>
        <v>1</v>
      </c>
      <c r="DU7" s="180">
        <f>IF(EXACT($B$7,DM7),1,0)</f>
        <v>1</v>
      </c>
      <c r="DV7" s="265">
        <f>IF(AND(DN7&lt;&gt;0,DN7&gt;=$C$7),1,0)</f>
        <v>1</v>
      </c>
      <c r="DW7" s="265">
        <f>IF(DO7&lt;&gt;0,1,0)</f>
        <v>1</v>
      </c>
      <c r="DX7" s="180">
        <f>IF(EXACT($E$7,DP7),1,0)</f>
        <v>1</v>
      </c>
      <c r="DY7" s="180">
        <f>IF(EXACT($F$7,DQ7),1,0)</f>
        <v>1</v>
      </c>
      <c r="DZ7" s="180">
        <f>IF(EXACT($G$7,DR7),1,0)</f>
        <v>1</v>
      </c>
      <c r="EA7" s="265">
        <f>IF(DS7&lt;&gt;0,1,0)</f>
        <v>1</v>
      </c>
      <c r="EB7" s="181">
        <f t="shared" si="24"/>
        <v>1</v>
      </c>
      <c r="EC7" s="188">
        <f>ROUND(DS7,0)</f>
        <v>17864000</v>
      </c>
      <c r="ED7" s="189">
        <f>DS7-EC7</f>
        <v>0</v>
      </c>
      <c r="EG7" s="464" t="s">
        <v>154</v>
      </c>
      <c r="EH7" s="465" t="s">
        <v>629</v>
      </c>
      <c r="EI7" s="466">
        <v>2898406</v>
      </c>
      <c r="EJ7" s="467">
        <v>1.45</v>
      </c>
      <c r="EK7" s="468">
        <v>1</v>
      </c>
      <c r="EL7" s="469">
        <v>4</v>
      </c>
      <c r="EM7" s="470">
        <v>1</v>
      </c>
      <c r="EN7" s="471">
        <f>ROUND((EI7*EJ7*EK7*EL7*EM7),0)</f>
        <v>16810755</v>
      </c>
      <c r="EO7" s="180">
        <f>IF(EXACT($A$7,EG7),1,0)</f>
        <v>1</v>
      </c>
      <c r="EP7" s="180">
        <f>IF(EXACT($B$7,EH7),1,0)</f>
        <v>1</v>
      </c>
      <c r="EQ7" s="265">
        <f>IF(AND(EI7&lt;&gt;0,EI7&gt;=$C$7),1,0)</f>
        <v>1</v>
      </c>
      <c r="ER7" s="265">
        <f>IF(EJ7&lt;&gt;0,1,0)</f>
        <v>1</v>
      </c>
      <c r="ES7" s="180">
        <f>IF(EXACT($E$7,EK7),1,0)</f>
        <v>1</v>
      </c>
      <c r="ET7" s="180">
        <f>IF(EXACT($F$7,EL7),1,0)</f>
        <v>1</v>
      </c>
      <c r="EU7" s="180">
        <f>IF(EXACT($G$7,EM7),1,0)</f>
        <v>1</v>
      </c>
      <c r="EV7" s="265">
        <f>IF(EN7&lt;&gt;0,1,0)</f>
        <v>1</v>
      </c>
      <c r="EW7" s="181">
        <f t="shared" si="25"/>
        <v>1</v>
      </c>
      <c r="EX7" s="188">
        <f>ROUND(EN7,0)</f>
        <v>16810755</v>
      </c>
      <c r="EY7" s="189">
        <f>EN7-EX7</f>
        <v>0</v>
      </c>
      <c r="FB7" s="464" t="s">
        <v>154</v>
      </c>
      <c r="FC7" s="465" t="s">
        <v>629</v>
      </c>
      <c r="FD7" s="466">
        <v>3000000</v>
      </c>
      <c r="FE7" s="467">
        <v>1.6</v>
      </c>
      <c r="FF7" s="468">
        <v>1</v>
      </c>
      <c r="FG7" s="469">
        <v>4</v>
      </c>
      <c r="FH7" s="470">
        <v>1</v>
      </c>
      <c r="FI7" s="471">
        <f>ROUND((FD7*FE7*FF7*FG7*FH7),0)</f>
        <v>19200000</v>
      </c>
      <c r="FJ7" s="180">
        <f>IF(EXACT($A$7,FB7),1,0)</f>
        <v>1</v>
      </c>
      <c r="FK7" s="180">
        <f>IF(EXACT($B$7,FC7),1,0)</f>
        <v>1</v>
      </c>
      <c r="FL7" s="265">
        <f>IF(AND(FD7&lt;&gt;0,FD7&gt;=$C$7),1,0)</f>
        <v>1</v>
      </c>
      <c r="FM7" s="265">
        <f>IF(FE7&lt;&gt;0,1,0)</f>
        <v>1</v>
      </c>
      <c r="FN7" s="180">
        <f>IF(EXACT($E$7,FF7),1,0)</f>
        <v>1</v>
      </c>
      <c r="FO7" s="180">
        <f>IF(EXACT($F$7,FG7),1,0)</f>
        <v>1</v>
      </c>
      <c r="FP7" s="180">
        <f>IF(EXACT($G$7,FH7),1,0)</f>
        <v>1</v>
      </c>
      <c r="FQ7" s="265">
        <f>IF(FI7&lt;&gt;0,1,0)</f>
        <v>1</v>
      </c>
      <c r="FR7" s="181">
        <f t="shared" si="26"/>
        <v>1</v>
      </c>
      <c r="FS7" s="188">
        <f>ROUND(FI7,0)</f>
        <v>19200000</v>
      </c>
      <c r="FT7" s="189">
        <f>FI7-FS7</f>
        <v>0</v>
      </c>
      <c r="FW7" s="464" t="s">
        <v>154</v>
      </c>
      <c r="FX7" s="465" t="s">
        <v>629</v>
      </c>
      <c r="FY7" s="466">
        <v>2900000</v>
      </c>
      <c r="FZ7" s="467">
        <v>1.56</v>
      </c>
      <c r="GA7" s="468">
        <v>1</v>
      </c>
      <c r="GB7" s="469">
        <v>4</v>
      </c>
      <c r="GC7" s="470">
        <v>1</v>
      </c>
      <c r="GD7" s="471">
        <f>ROUND((FY7*FZ7*GA7*GB7*GC7),0)</f>
        <v>18096000</v>
      </c>
      <c r="GE7" s="180">
        <f>IF(EXACT($A$7,FW7),1,0)</f>
        <v>1</v>
      </c>
      <c r="GF7" s="180">
        <f>IF(EXACT($B$7,FX7),1,0)</f>
        <v>1</v>
      </c>
      <c r="GG7" s="265">
        <f>IF(AND(FY7&lt;&gt;0,FY7&gt;=$C$7),1,0)</f>
        <v>1</v>
      </c>
      <c r="GH7" s="265">
        <f>IF(FZ7&lt;&gt;0,1,0)</f>
        <v>1</v>
      </c>
      <c r="GI7" s="180">
        <f>IF(EXACT($E$7,GA7),1,0)</f>
        <v>1</v>
      </c>
      <c r="GJ7" s="180">
        <f>IF(EXACT($F$7,GB7),1,0)</f>
        <v>1</v>
      </c>
      <c r="GK7" s="180">
        <f>IF(EXACT($G$7,GC7),1,0)</f>
        <v>1</v>
      </c>
      <c r="GL7" s="265">
        <f>IF(GD7&lt;&gt;0,1,0)</f>
        <v>1</v>
      </c>
      <c r="GM7" s="181">
        <f t="shared" si="27"/>
        <v>1</v>
      </c>
      <c r="GN7" s="188">
        <f>ROUND(GD7,0)</f>
        <v>18096000</v>
      </c>
      <c r="GO7" s="189">
        <f>GD7-GN7</f>
        <v>0</v>
      </c>
      <c r="GR7" s="464" t="s">
        <v>154</v>
      </c>
      <c r="GS7" s="465" t="s">
        <v>629</v>
      </c>
      <c r="GT7" s="466">
        <v>2900000</v>
      </c>
      <c r="GU7" s="467">
        <v>1.56</v>
      </c>
      <c r="GV7" s="468">
        <v>1</v>
      </c>
      <c r="GW7" s="469">
        <v>4</v>
      </c>
      <c r="GX7" s="470">
        <v>1</v>
      </c>
      <c r="GY7" s="471">
        <f>ROUND((GT7*GU7*GV7*GW7*GX7),0)</f>
        <v>18096000</v>
      </c>
      <c r="GZ7" s="180">
        <f>IF(EXACT($A$7,GR7),1,0)</f>
        <v>1</v>
      </c>
      <c r="HA7" s="180">
        <f>IF(EXACT($B$7,GS7),1,0)</f>
        <v>1</v>
      </c>
      <c r="HB7" s="265">
        <f>IF(AND(GT7&lt;&gt;0,GT7&gt;=$C$7),1,0)</f>
        <v>1</v>
      </c>
      <c r="HC7" s="265">
        <f>IF(GU7&lt;&gt;0,1,0)</f>
        <v>1</v>
      </c>
      <c r="HD7" s="180">
        <f>IF(EXACT($E$7,GV7),1,0)</f>
        <v>1</v>
      </c>
      <c r="HE7" s="180">
        <f>IF(EXACT($F$7,GW7),1,0)</f>
        <v>1</v>
      </c>
      <c r="HF7" s="180">
        <f>IF(EXACT($G$7,GX7),1,0)</f>
        <v>1</v>
      </c>
      <c r="HG7" s="265">
        <f>IF(GY7&lt;&gt;0,1,0)</f>
        <v>1</v>
      </c>
      <c r="HH7" s="181">
        <f t="shared" si="28"/>
        <v>1</v>
      </c>
      <c r="HI7" s="188">
        <f>ROUND(GY7,0)</f>
        <v>18096000</v>
      </c>
      <c r="HJ7" s="189">
        <f>GY7-HI7</f>
        <v>0</v>
      </c>
      <c r="HM7" s="464" t="s">
        <v>154</v>
      </c>
      <c r="HN7" s="465" t="s">
        <v>629</v>
      </c>
      <c r="HO7" s="466">
        <v>2898406</v>
      </c>
      <c r="HP7" s="467">
        <v>1.45</v>
      </c>
      <c r="HQ7" s="468">
        <v>1</v>
      </c>
      <c r="HR7" s="469">
        <v>4</v>
      </c>
      <c r="HS7" s="470">
        <v>1</v>
      </c>
      <c r="HT7" s="471">
        <f>ROUND((HO7*HP7*HQ7*HR7*HS7),0)</f>
        <v>16810755</v>
      </c>
      <c r="HU7" s="180">
        <f>IF(EXACT($A$7,HM7),1,0)</f>
        <v>1</v>
      </c>
      <c r="HV7" s="180">
        <f>IF(EXACT($B$7,HN7),1,0)</f>
        <v>1</v>
      </c>
      <c r="HW7" s="265">
        <f>IF(AND(HO7&lt;&gt;0,HO7&gt;=$C$7),1,0)</f>
        <v>1</v>
      </c>
      <c r="HX7" s="265">
        <f>IF(HP7&lt;&gt;0,1,0)</f>
        <v>1</v>
      </c>
      <c r="HY7" s="180">
        <f>IF(EXACT($E$7,HQ7),1,0)</f>
        <v>1</v>
      </c>
      <c r="HZ7" s="180">
        <f>IF(EXACT($F$7,HR7),1,0)</f>
        <v>1</v>
      </c>
      <c r="IA7" s="180">
        <f>IF(EXACT($G$7,HS7),1,0)</f>
        <v>1</v>
      </c>
      <c r="IB7" s="265">
        <f>IF(HT7&lt;&gt;0,1,0)</f>
        <v>1</v>
      </c>
      <c r="IC7" s="181">
        <f t="shared" si="29"/>
        <v>1</v>
      </c>
      <c r="ID7" s="188">
        <f>ROUND(HT7,0)</f>
        <v>16810755</v>
      </c>
      <c r="IE7" s="189">
        <f>HT7-ID7</f>
        <v>0</v>
      </c>
      <c r="IH7" s="464" t="s">
        <v>154</v>
      </c>
      <c r="II7" s="465" t="s">
        <v>629</v>
      </c>
      <c r="IJ7" s="466">
        <v>2900000</v>
      </c>
      <c r="IK7" s="467">
        <v>1.6</v>
      </c>
      <c r="IL7" s="468">
        <v>1</v>
      </c>
      <c r="IM7" s="469">
        <v>4</v>
      </c>
      <c r="IN7" s="470">
        <v>1</v>
      </c>
      <c r="IO7" s="471">
        <f>ROUND((IJ7*IK7*IL7*IM7*IN7),0)</f>
        <v>18560000</v>
      </c>
      <c r="IP7" s="180">
        <f>IF(EXACT($A$7,IH7),1,0)</f>
        <v>1</v>
      </c>
      <c r="IQ7" s="180">
        <f>IF(EXACT($B$7,II7),1,0)</f>
        <v>1</v>
      </c>
      <c r="IR7" s="265">
        <f>IF(AND(IJ7&lt;&gt;0,IJ7&gt;=$C$7),1,0)</f>
        <v>1</v>
      </c>
      <c r="IS7" s="265">
        <f>IF(IK7&lt;&gt;0,1,0)</f>
        <v>1</v>
      </c>
      <c r="IT7" s="180">
        <f>IF(EXACT($E$7,IL7),1,0)</f>
        <v>1</v>
      </c>
      <c r="IU7" s="180">
        <f>IF(EXACT($F$7,IM7),1,0)</f>
        <v>1</v>
      </c>
      <c r="IV7" s="180">
        <f>IF(EXACT($G$7,IN7),1,0)</f>
        <v>1</v>
      </c>
      <c r="IW7" s="265">
        <f>IF(IO7&lt;&gt;0,1,0)</f>
        <v>1</v>
      </c>
      <c r="IX7" s="181">
        <f t="shared" si="30"/>
        <v>1</v>
      </c>
      <c r="IY7" s="188">
        <f>ROUND(IO7,0)</f>
        <v>18560000</v>
      </c>
      <c r="IZ7" s="189">
        <f>IO7-IY7</f>
        <v>0</v>
      </c>
      <c r="JC7" s="464" t="s">
        <v>154</v>
      </c>
      <c r="JD7" s="465" t="s">
        <v>629</v>
      </c>
      <c r="JE7" s="466">
        <v>2898406</v>
      </c>
      <c r="JF7" s="467">
        <v>1.58</v>
      </c>
      <c r="JG7" s="468">
        <v>1</v>
      </c>
      <c r="JH7" s="469">
        <v>4</v>
      </c>
      <c r="JI7" s="470">
        <v>1</v>
      </c>
      <c r="JJ7" s="471">
        <f>ROUND((JE7*JF7*JG7*JH7*JI7),0)</f>
        <v>18317926</v>
      </c>
      <c r="JK7" s="180">
        <f>IF(EXACT($A$7,JC7),1,0)</f>
        <v>1</v>
      </c>
      <c r="JL7" s="180">
        <f>IF(EXACT($B$7,JD7),1,0)</f>
        <v>1</v>
      </c>
      <c r="JM7" s="265">
        <f>IF(AND(JE7&lt;&gt;0,JE7&gt;=$C$7),1,0)</f>
        <v>1</v>
      </c>
      <c r="JN7" s="265">
        <f>IF(JF7&lt;&gt;0,1,0)</f>
        <v>1</v>
      </c>
      <c r="JO7" s="180">
        <f>IF(EXACT($E$7,JG7),1,0)</f>
        <v>1</v>
      </c>
      <c r="JP7" s="180">
        <f>IF(EXACT($F$7,JH7),1,0)</f>
        <v>1</v>
      </c>
      <c r="JQ7" s="180">
        <f>IF(EXACT($G$7,JI7),1,0)</f>
        <v>1</v>
      </c>
      <c r="JR7" s="265">
        <f>IF(JJ7&lt;&gt;0,1,0)</f>
        <v>1</v>
      </c>
      <c r="JS7" s="181">
        <f t="shared" si="31"/>
        <v>1</v>
      </c>
      <c r="JT7" s="188">
        <f>ROUND(JJ7,0)</f>
        <v>18317926</v>
      </c>
      <c r="JU7" s="189">
        <f>JJ7-JT7</f>
        <v>0</v>
      </c>
    </row>
    <row r="8" spans="1:281" ht="14.25" thickTop="1" thickBot="1">
      <c r="A8" s="459" t="s">
        <v>630</v>
      </c>
      <c r="B8" s="460" t="s">
        <v>631</v>
      </c>
      <c r="C8" s="476"/>
      <c r="D8" s="476"/>
      <c r="E8" s="476"/>
      <c r="F8" s="476"/>
      <c r="G8" s="477"/>
      <c r="H8" s="478"/>
      <c r="K8" s="459" t="s">
        <v>630</v>
      </c>
      <c r="L8" s="460" t="s">
        <v>631</v>
      </c>
      <c r="M8" s="476"/>
      <c r="N8" s="476"/>
      <c r="O8" s="476"/>
      <c r="P8" s="476"/>
      <c r="Q8" s="477"/>
      <c r="R8" s="478"/>
      <c r="S8" s="180">
        <f t="shared" si="32"/>
        <v>1</v>
      </c>
      <c r="T8" s="180">
        <f t="shared" si="1"/>
        <v>1</v>
      </c>
      <c r="U8" s="180">
        <f>IF(EXACT(C8,M8),1,0)</f>
        <v>1</v>
      </c>
      <c r="V8" s="180">
        <f t="shared" ref="V8:V10" si="35">IF(EXACT(D8,N8),1,0)</f>
        <v>1</v>
      </c>
      <c r="W8" s="180">
        <f t="shared" si="1"/>
        <v>1</v>
      </c>
      <c r="X8" s="180">
        <f t="shared" si="1"/>
        <v>1</v>
      </c>
      <c r="Y8" s="180">
        <f t="shared" si="1"/>
        <v>1</v>
      </c>
      <c r="Z8" s="180">
        <f t="shared" si="1"/>
        <v>1</v>
      </c>
      <c r="AA8" s="180">
        <f t="shared" ref="AA8:AA26" si="36">S8*T8*U8*V8*W8*X8*Y8*Z8</f>
        <v>1</v>
      </c>
      <c r="AB8" s="188">
        <f t="shared" ref="AB8:AB27" si="37">ROUND(R8,0)</f>
        <v>0</v>
      </c>
      <c r="AC8" s="189">
        <f t="shared" ref="AC8:AC27" si="38">R8-AB8</f>
        <v>0</v>
      </c>
      <c r="AF8" s="459" t="s">
        <v>630</v>
      </c>
      <c r="AG8" s="460" t="s">
        <v>631</v>
      </c>
      <c r="AH8" s="476"/>
      <c r="AI8" s="476"/>
      <c r="AJ8" s="476"/>
      <c r="AK8" s="476"/>
      <c r="AL8" s="477"/>
      <c r="AM8" s="478"/>
      <c r="AN8" s="180">
        <f>IF(EXACT($A$8,AF8),1,0)</f>
        <v>1</v>
      </c>
      <c r="AO8" s="180">
        <f>IF(EXACT($B$8,AG8),1,0)</f>
        <v>1</v>
      </c>
      <c r="AP8" s="180">
        <f>IF(EXACT($C$8,AH8),1,0)</f>
        <v>1</v>
      </c>
      <c r="AQ8" s="180">
        <f>IF(EXACT($D$8,AI8),1,0)</f>
        <v>1</v>
      </c>
      <c r="AR8" s="180">
        <f>IF(EXACT($E$8,AJ8),1,0)</f>
        <v>1</v>
      </c>
      <c r="AS8" s="180">
        <f>IF(EXACT($F$8,AK8),1,0)</f>
        <v>1</v>
      </c>
      <c r="AT8" s="180">
        <f>IF(EXACT($G$8,AL8),1,0)</f>
        <v>1</v>
      </c>
      <c r="AU8" s="180">
        <f>IF(EXACT($H$8,AM8),1,0)</f>
        <v>1</v>
      </c>
      <c r="AV8" s="181">
        <f t="shared" si="13"/>
        <v>1</v>
      </c>
      <c r="AW8" s="188">
        <f t="shared" ref="AW8:AW26" si="39">ROUND(AM8,0)</f>
        <v>0</v>
      </c>
      <c r="AX8" s="189">
        <f t="shared" ref="AX8:AX26" si="40">AM8-AW8</f>
        <v>0</v>
      </c>
      <c r="BA8" s="459" t="s">
        <v>630</v>
      </c>
      <c r="BB8" s="460" t="s">
        <v>631</v>
      </c>
      <c r="BC8" s="476"/>
      <c r="BD8" s="476"/>
      <c r="BE8" s="476"/>
      <c r="BF8" s="476"/>
      <c r="BG8" s="477"/>
      <c r="BH8" s="478"/>
      <c r="BI8" s="180">
        <f t="shared" si="14"/>
        <v>1</v>
      </c>
      <c r="BJ8" s="180">
        <f t="shared" si="2"/>
        <v>1</v>
      </c>
      <c r="BK8" s="180">
        <f t="shared" ref="BK8" si="41">IF(EXACT(C8,BC8),1,0)</f>
        <v>1</v>
      </c>
      <c r="BL8" s="180">
        <f t="shared" ref="BL8" si="42">IF(EXACT(D8,BD8),1,0)</f>
        <v>1</v>
      </c>
      <c r="BM8" s="180">
        <f t="shared" si="2"/>
        <v>1</v>
      </c>
      <c r="BN8" s="180">
        <f t="shared" si="2"/>
        <v>1</v>
      </c>
      <c r="BO8" s="180">
        <f t="shared" si="2"/>
        <v>1</v>
      </c>
      <c r="BP8" s="180">
        <f t="shared" si="2"/>
        <v>1</v>
      </c>
      <c r="BQ8" s="180">
        <f t="shared" ref="BQ8:BQ26" si="43">BI8*BJ8*BK8*BL8*BM8*BN8*BO8*BP8</f>
        <v>1</v>
      </c>
      <c r="BR8" s="188">
        <f t="shared" ref="BR8:BR27" si="44">ROUND(BH8,0)</f>
        <v>0</v>
      </c>
      <c r="BS8" s="189">
        <f t="shared" ref="BS8:BS27" si="45">BH8-BR8</f>
        <v>0</v>
      </c>
      <c r="BV8" s="459" t="s">
        <v>630</v>
      </c>
      <c r="BW8" s="460" t="s">
        <v>631</v>
      </c>
      <c r="BX8" s="476"/>
      <c r="BY8" s="476"/>
      <c r="BZ8" s="476"/>
      <c r="CA8" s="476"/>
      <c r="CB8" s="477"/>
      <c r="CC8" s="478"/>
      <c r="CD8" s="180">
        <f t="shared" si="15"/>
        <v>1</v>
      </c>
      <c r="CE8" s="180">
        <f t="shared" si="16"/>
        <v>1</v>
      </c>
      <c r="CF8" s="180">
        <f t="shared" ref="CF8" si="46">IF(EXACT(C8,BX8),1,0)</f>
        <v>1</v>
      </c>
      <c r="CG8" s="180">
        <f t="shared" ref="CG8" si="47">IF(EXACT(D8,BY8),1,0)</f>
        <v>1</v>
      </c>
      <c r="CH8" s="180">
        <f t="shared" si="9"/>
        <v>1</v>
      </c>
      <c r="CI8" s="180">
        <f t="shared" si="9"/>
        <v>1</v>
      </c>
      <c r="CJ8" s="180">
        <f>IF(EXACT(G8,CB8),1,0)</f>
        <v>1</v>
      </c>
      <c r="CK8" s="180">
        <f>IF(EXACT(H8,CC8),1,0)</f>
        <v>1</v>
      </c>
      <c r="CL8" s="181">
        <f t="shared" si="17"/>
        <v>1</v>
      </c>
      <c r="CM8" s="188">
        <f t="shared" ref="CM8:CM27" si="48">ROUND(CC8,0)</f>
        <v>0</v>
      </c>
      <c r="CN8" s="189">
        <f t="shared" ref="CN8:CN27" si="49">CC8-CM8</f>
        <v>0</v>
      </c>
      <c r="CQ8" s="459" t="s">
        <v>630</v>
      </c>
      <c r="CR8" s="460" t="s">
        <v>631</v>
      </c>
      <c r="CS8" s="476"/>
      <c r="CT8" s="479"/>
      <c r="CU8" s="476"/>
      <c r="CV8" s="476"/>
      <c r="CW8" s="477"/>
      <c r="CX8" s="478"/>
      <c r="CY8" s="180">
        <f t="shared" si="33"/>
        <v>1</v>
      </c>
      <c r="CZ8" s="180">
        <f t="shared" si="34"/>
        <v>1</v>
      </c>
      <c r="DA8" s="180">
        <f t="shared" ref="DA8" si="50">IF(EXACT(C8,CS8),1,0)</f>
        <v>1</v>
      </c>
      <c r="DB8" s="180">
        <f t="shared" ref="DB8" si="51">IF(EXACT(D8,CT8),1,0)</f>
        <v>1</v>
      </c>
      <c r="DC8" s="180">
        <f t="shared" ref="DC8:DC27" si="52">IF(EXACT(E8,CU8),1,0)</f>
        <v>1</v>
      </c>
      <c r="DD8" s="180">
        <f t="shared" ref="DD8:DF27" si="53">IF(EXACT(F8,CV8),1,0)</f>
        <v>1</v>
      </c>
      <c r="DE8" s="180">
        <f t="shared" si="11"/>
        <v>1</v>
      </c>
      <c r="DF8" s="180">
        <f t="shared" ref="DF8" si="54">IF(EXACT(H8,CX8),1,0)</f>
        <v>1</v>
      </c>
      <c r="DG8" s="181">
        <f t="shared" si="23"/>
        <v>1</v>
      </c>
      <c r="DH8" s="188">
        <f t="shared" ref="DH8:DH27" si="55">ROUND(CX8,0)</f>
        <v>0</v>
      </c>
      <c r="DI8" s="189">
        <f t="shared" ref="DI8:DI27" si="56">CX8-DH8</f>
        <v>0</v>
      </c>
      <c r="DL8" s="459" t="s">
        <v>630</v>
      </c>
      <c r="DM8" s="460" t="s">
        <v>631</v>
      </c>
      <c r="DN8" s="476"/>
      <c r="DO8" s="476"/>
      <c r="DP8" s="476"/>
      <c r="DQ8" s="476"/>
      <c r="DR8" s="477"/>
      <c r="DS8" s="478"/>
      <c r="DT8" s="180">
        <f>IF(EXACT($A$8,DL8),1,0)</f>
        <v>1</v>
      </c>
      <c r="DU8" s="180">
        <f>IF(EXACT($B$8,DM8),1,0)</f>
        <v>1</v>
      </c>
      <c r="DV8" s="180">
        <f>IF(EXACT($C$8,DN8),1,0)</f>
        <v>1</v>
      </c>
      <c r="DW8" s="180">
        <f>IF(EXACT($D$8,DO8),1,0)</f>
        <v>1</v>
      </c>
      <c r="DX8" s="180">
        <f>IF(EXACT($E$8,DP8),1,0)</f>
        <v>1</v>
      </c>
      <c r="DY8" s="180">
        <f>IF(EXACT($F$8,DQ8),1,0)</f>
        <v>1</v>
      </c>
      <c r="DZ8" s="180">
        <f>IF(EXACT($G$8,DR8),1,0)</f>
        <v>1</v>
      </c>
      <c r="EA8" s="180">
        <f>IF(EXACT($H$8,DS8),1,0)</f>
        <v>1</v>
      </c>
      <c r="EB8" s="181">
        <f t="shared" si="24"/>
        <v>1</v>
      </c>
      <c r="EC8" s="188">
        <f t="shared" ref="EC8:EC26" si="57">ROUND(DS8,0)</f>
        <v>0</v>
      </c>
      <c r="ED8" s="189">
        <f t="shared" ref="ED8:ED26" si="58">DS8-EC8</f>
        <v>0</v>
      </c>
      <c r="EG8" s="459" t="s">
        <v>630</v>
      </c>
      <c r="EH8" s="460" t="s">
        <v>631</v>
      </c>
      <c r="EI8" s="476"/>
      <c r="EJ8" s="476"/>
      <c r="EK8" s="476"/>
      <c r="EL8" s="476"/>
      <c r="EM8" s="477"/>
      <c r="EN8" s="478"/>
      <c r="EO8" s="180">
        <f>IF(EXACT($A$8,EG8),1,0)</f>
        <v>1</v>
      </c>
      <c r="EP8" s="180">
        <f>IF(EXACT($B$8,EH8),1,0)</f>
        <v>1</v>
      </c>
      <c r="EQ8" s="180">
        <f>IF(EXACT($C$8,EI8),1,0)</f>
        <v>1</v>
      </c>
      <c r="ER8" s="180">
        <f>IF(EXACT($D$8,EJ8),1,0)</f>
        <v>1</v>
      </c>
      <c r="ES8" s="180">
        <f>IF(EXACT($E$8,EK8),1,0)</f>
        <v>1</v>
      </c>
      <c r="ET8" s="180">
        <f>IF(EXACT($F$8,EL8),1,0)</f>
        <v>1</v>
      </c>
      <c r="EU8" s="180">
        <f>IF(EXACT($G$8,EM8),1,0)</f>
        <v>1</v>
      </c>
      <c r="EV8" s="180">
        <f>IF(EXACT($H$8,EN8),1,0)</f>
        <v>1</v>
      </c>
      <c r="EW8" s="181">
        <f t="shared" si="25"/>
        <v>1</v>
      </c>
      <c r="EX8" s="188">
        <f t="shared" ref="EX8:EX26" si="59">ROUND(EN8,0)</f>
        <v>0</v>
      </c>
      <c r="EY8" s="189">
        <f t="shared" ref="EY8:EY26" si="60">EN8-EX8</f>
        <v>0</v>
      </c>
      <c r="FB8" s="459" t="s">
        <v>630</v>
      </c>
      <c r="FC8" s="460" t="s">
        <v>631</v>
      </c>
      <c r="FD8" s="476"/>
      <c r="FE8" s="476"/>
      <c r="FF8" s="476"/>
      <c r="FG8" s="476"/>
      <c r="FH8" s="477"/>
      <c r="FI8" s="478"/>
      <c r="FJ8" s="180">
        <f>IF(EXACT($A$8,FB8),1,0)</f>
        <v>1</v>
      </c>
      <c r="FK8" s="180">
        <f>IF(EXACT($B$8,FC8),1,0)</f>
        <v>1</v>
      </c>
      <c r="FL8" s="180">
        <f>IF(EXACT($C$8,FD8),1,0)</f>
        <v>1</v>
      </c>
      <c r="FM8" s="180">
        <f>IF(EXACT($D$8,FE8),1,0)</f>
        <v>1</v>
      </c>
      <c r="FN8" s="180">
        <f>IF(EXACT($E$8,FF8),1,0)</f>
        <v>1</v>
      </c>
      <c r="FO8" s="180">
        <f>IF(EXACT($F$8,FG8),1,0)</f>
        <v>1</v>
      </c>
      <c r="FP8" s="180">
        <f>IF(EXACT($G$8,FH8),1,0)</f>
        <v>1</v>
      </c>
      <c r="FQ8" s="180">
        <f>IF(EXACT($H$8,FI8),1,0)</f>
        <v>1</v>
      </c>
      <c r="FR8" s="181">
        <f t="shared" si="26"/>
        <v>1</v>
      </c>
      <c r="FS8" s="188">
        <f t="shared" ref="FS8:FS26" si="61">ROUND(FI8,0)</f>
        <v>0</v>
      </c>
      <c r="FT8" s="189">
        <f t="shared" ref="FT8:FT26" si="62">FI8-FS8</f>
        <v>0</v>
      </c>
      <c r="FW8" s="459" t="s">
        <v>630</v>
      </c>
      <c r="FX8" s="460" t="s">
        <v>631</v>
      </c>
      <c r="FY8" s="476"/>
      <c r="FZ8" s="476"/>
      <c r="GA8" s="476"/>
      <c r="GB8" s="476"/>
      <c r="GC8" s="477"/>
      <c r="GD8" s="478"/>
      <c r="GE8" s="180">
        <f>IF(EXACT($A$8,FW8),1,0)</f>
        <v>1</v>
      </c>
      <c r="GF8" s="180">
        <f>IF(EXACT($B$8,FX8),1,0)</f>
        <v>1</v>
      </c>
      <c r="GG8" s="180">
        <f>IF(EXACT($C$8,FY8),1,0)</f>
        <v>1</v>
      </c>
      <c r="GH8" s="180">
        <f>IF(EXACT($D$8,FZ8),1,0)</f>
        <v>1</v>
      </c>
      <c r="GI8" s="180">
        <f>IF(EXACT($E$8,GA8),1,0)</f>
        <v>1</v>
      </c>
      <c r="GJ8" s="180">
        <f>IF(EXACT($F$8,GB8),1,0)</f>
        <v>1</v>
      </c>
      <c r="GK8" s="180">
        <f>IF(EXACT($G$8,GC8),1,0)</f>
        <v>1</v>
      </c>
      <c r="GL8" s="180">
        <f>IF(EXACT($H$8,GD8),1,0)</f>
        <v>1</v>
      </c>
      <c r="GM8" s="181">
        <f t="shared" si="27"/>
        <v>1</v>
      </c>
      <c r="GN8" s="188">
        <f t="shared" ref="GN8:GN26" si="63">ROUND(GD8,0)</f>
        <v>0</v>
      </c>
      <c r="GO8" s="189">
        <f t="shared" ref="GO8:GO26" si="64">GD8-GN8</f>
        <v>0</v>
      </c>
      <c r="GR8" s="459" t="s">
        <v>630</v>
      </c>
      <c r="GS8" s="460" t="s">
        <v>631</v>
      </c>
      <c r="GT8" s="476"/>
      <c r="GU8" s="476"/>
      <c r="GV8" s="476"/>
      <c r="GW8" s="476"/>
      <c r="GX8" s="477"/>
      <c r="GY8" s="478"/>
      <c r="GZ8" s="180">
        <f>IF(EXACT($A$8,GR8),1,0)</f>
        <v>1</v>
      </c>
      <c r="HA8" s="180">
        <f>IF(EXACT($B$8,GS8),1,0)</f>
        <v>1</v>
      </c>
      <c r="HB8" s="180">
        <f>IF(EXACT($C$8,GT8),1,0)</f>
        <v>1</v>
      </c>
      <c r="HC8" s="180">
        <f>IF(EXACT($D$8,GU8),1,0)</f>
        <v>1</v>
      </c>
      <c r="HD8" s="180">
        <f>IF(EXACT($E$8,GV8),1,0)</f>
        <v>1</v>
      </c>
      <c r="HE8" s="180">
        <f>IF(EXACT($F$8,GW8),1,0)</f>
        <v>1</v>
      </c>
      <c r="HF8" s="180">
        <f>IF(EXACT($G$8,GX8),1,0)</f>
        <v>1</v>
      </c>
      <c r="HG8" s="180">
        <f>IF(EXACT($H$8,GY8),1,0)</f>
        <v>1</v>
      </c>
      <c r="HH8" s="181">
        <f t="shared" si="28"/>
        <v>1</v>
      </c>
      <c r="HI8" s="188">
        <f t="shared" ref="HI8:HI26" si="65">ROUND(GY8,0)</f>
        <v>0</v>
      </c>
      <c r="HJ8" s="189">
        <f t="shared" ref="HJ8:HJ26" si="66">GY8-HI8</f>
        <v>0</v>
      </c>
      <c r="HM8" s="459" t="s">
        <v>630</v>
      </c>
      <c r="HN8" s="460" t="s">
        <v>631</v>
      </c>
      <c r="HO8" s="476"/>
      <c r="HP8" s="476"/>
      <c r="HQ8" s="476"/>
      <c r="HR8" s="476"/>
      <c r="HS8" s="477"/>
      <c r="HT8" s="478"/>
      <c r="HU8" s="180">
        <f>IF(EXACT($A$8,HM8),1,0)</f>
        <v>1</v>
      </c>
      <c r="HV8" s="180">
        <f>IF(EXACT($B$8,HN8),1,0)</f>
        <v>1</v>
      </c>
      <c r="HW8" s="180">
        <f>IF(EXACT($C$8,HO8),1,0)</f>
        <v>1</v>
      </c>
      <c r="HX8" s="180">
        <f>IF(EXACT($D$8,HP8),1,0)</f>
        <v>1</v>
      </c>
      <c r="HY8" s="180">
        <f>IF(EXACT($E$8,HQ8),1,0)</f>
        <v>1</v>
      </c>
      <c r="HZ8" s="180">
        <f>IF(EXACT($F$8,HR8),1,0)</f>
        <v>1</v>
      </c>
      <c r="IA8" s="180">
        <f>IF(EXACT($G$8,HS8),1,0)</f>
        <v>1</v>
      </c>
      <c r="IB8" s="180">
        <f>IF(EXACT($H$8,HT8),1,0)</f>
        <v>1</v>
      </c>
      <c r="IC8" s="181">
        <f t="shared" si="29"/>
        <v>1</v>
      </c>
      <c r="ID8" s="188">
        <f t="shared" ref="ID8:ID26" si="67">ROUND(HT8,0)</f>
        <v>0</v>
      </c>
      <c r="IE8" s="189">
        <f t="shared" ref="IE8:IE26" si="68">HT8-ID8</f>
        <v>0</v>
      </c>
      <c r="IH8" s="459" t="s">
        <v>630</v>
      </c>
      <c r="II8" s="460" t="s">
        <v>631</v>
      </c>
      <c r="IJ8" s="476"/>
      <c r="IK8" s="476"/>
      <c r="IL8" s="476"/>
      <c r="IM8" s="476"/>
      <c r="IN8" s="477"/>
      <c r="IO8" s="478"/>
      <c r="IP8" s="180">
        <f>IF(EXACT($A$8,IH8),1,0)</f>
        <v>1</v>
      </c>
      <c r="IQ8" s="180">
        <f>IF(EXACT($B$8,II8),1,0)</f>
        <v>1</v>
      </c>
      <c r="IR8" s="180">
        <f>IF(EXACT($C$8,IJ8),1,0)</f>
        <v>1</v>
      </c>
      <c r="IS8" s="180">
        <f>IF(EXACT($D$8,IK8),1,0)</f>
        <v>1</v>
      </c>
      <c r="IT8" s="180">
        <f>IF(EXACT($E$8,IL8),1,0)</f>
        <v>1</v>
      </c>
      <c r="IU8" s="180">
        <f>IF(EXACT($F$8,IM8),1,0)</f>
        <v>1</v>
      </c>
      <c r="IV8" s="180">
        <f>IF(EXACT($G$8,IN8),1,0)</f>
        <v>1</v>
      </c>
      <c r="IW8" s="180">
        <f>IF(EXACT($H$8,IO8),1,0)</f>
        <v>1</v>
      </c>
      <c r="IX8" s="181">
        <f t="shared" si="30"/>
        <v>1</v>
      </c>
      <c r="IY8" s="188">
        <f t="shared" ref="IY8:IY26" si="69">ROUND(IO8,0)</f>
        <v>0</v>
      </c>
      <c r="IZ8" s="189">
        <f t="shared" ref="IZ8:IZ26" si="70">IO8-IY8</f>
        <v>0</v>
      </c>
      <c r="JC8" s="459" t="s">
        <v>630</v>
      </c>
      <c r="JD8" s="460" t="s">
        <v>631</v>
      </c>
      <c r="JE8" s="476"/>
      <c r="JF8" s="476"/>
      <c r="JG8" s="476"/>
      <c r="JH8" s="476"/>
      <c r="JI8" s="477"/>
      <c r="JJ8" s="478"/>
      <c r="JK8" s="180">
        <f>IF(EXACT($A$8,JC8),1,0)</f>
        <v>1</v>
      </c>
      <c r="JL8" s="180">
        <f>IF(EXACT($B$8,JD8),1,0)</f>
        <v>1</v>
      </c>
      <c r="JM8" s="180">
        <f>IF(EXACT($C$8,JE8),1,0)</f>
        <v>1</v>
      </c>
      <c r="JN8" s="180">
        <f>IF(EXACT($D$8,JF8),1,0)</f>
        <v>1</v>
      </c>
      <c r="JO8" s="180">
        <f>IF(EXACT($E$8,JG8),1,0)</f>
        <v>1</v>
      </c>
      <c r="JP8" s="180">
        <f>IF(EXACT($F$8,JH8),1,0)</f>
        <v>1</v>
      </c>
      <c r="JQ8" s="180">
        <f>IF(EXACT($G$8,JI8),1,0)</f>
        <v>1</v>
      </c>
      <c r="JR8" s="180">
        <f>IF(EXACT($H$8,JJ8),1,0)</f>
        <v>1</v>
      </c>
      <c r="JS8" s="181">
        <f t="shared" si="31"/>
        <v>1</v>
      </c>
      <c r="JT8" s="188">
        <f t="shared" ref="JT8:JT26" si="71">ROUND(JJ8,0)</f>
        <v>0</v>
      </c>
      <c r="JU8" s="189">
        <f t="shared" ref="JU8:JU26" si="72">JJ8-JT8</f>
        <v>0</v>
      </c>
    </row>
    <row r="9" spans="1:281" s="473" customFormat="1" ht="14.25" thickTop="1" thickBot="1">
      <c r="A9" s="480" t="s">
        <v>159</v>
      </c>
      <c r="B9" s="481" t="s">
        <v>632</v>
      </c>
      <c r="C9" s="466">
        <v>2898406</v>
      </c>
      <c r="D9" s="467">
        <v>0</v>
      </c>
      <c r="E9" s="482">
        <v>0.5</v>
      </c>
      <c r="F9" s="483">
        <v>4</v>
      </c>
      <c r="G9" s="484">
        <v>1</v>
      </c>
      <c r="H9" s="485">
        <f>ROUND((C9*D9*E9*F9*G9),0)</f>
        <v>0</v>
      </c>
      <c r="I9" s="486"/>
      <c r="K9" s="480" t="s">
        <v>159</v>
      </c>
      <c r="L9" s="481" t="s">
        <v>632</v>
      </c>
      <c r="M9" s="466">
        <v>2898406</v>
      </c>
      <c r="N9" s="467">
        <v>1.6</v>
      </c>
      <c r="O9" s="482">
        <v>0.5</v>
      </c>
      <c r="P9" s="483">
        <v>4</v>
      </c>
      <c r="Q9" s="484">
        <v>1</v>
      </c>
      <c r="R9" s="485">
        <f>ROUND((M9*N9*O9*P9*Q9),0)</f>
        <v>9274899</v>
      </c>
      <c r="S9" s="180">
        <f t="shared" si="32"/>
        <v>1</v>
      </c>
      <c r="T9" s="180">
        <f t="shared" si="1"/>
        <v>1</v>
      </c>
      <c r="U9" s="265">
        <f>IF(AND(M9&lt;&gt;0,M9&gt;=$C$9),1,0)</f>
        <v>1</v>
      </c>
      <c r="V9" s="265">
        <f t="shared" ref="V9:V21" si="73">IF(N9&lt;&gt;0,1,0)</f>
        <v>1</v>
      </c>
      <c r="W9" s="180">
        <f t="shared" si="1"/>
        <v>1</v>
      </c>
      <c r="X9" s="180">
        <f t="shared" si="1"/>
        <v>1</v>
      </c>
      <c r="Y9" s="180">
        <f t="shared" si="1"/>
        <v>1</v>
      </c>
      <c r="Z9" s="265">
        <f t="shared" ref="Z9:Z24" si="74">IF(R9&lt;&gt;0,1,0)</f>
        <v>1</v>
      </c>
      <c r="AA9" s="180">
        <f t="shared" si="36"/>
        <v>1</v>
      </c>
      <c r="AB9" s="188">
        <f t="shared" si="37"/>
        <v>9274899</v>
      </c>
      <c r="AC9" s="189">
        <f t="shared" si="38"/>
        <v>0</v>
      </c>
      <c r="AF9" s="480" t="s">
        <v>159</v>
      </c>
      <c r="AG9" s="481" t="s">
        <v>632</v>
      </c>
      <c r="AH9" s="466">
        <v>2898406</v>
      </c>
      <c r="AI9" s="475">
        <v>1.6</v>
      </c>
      <c r="AJ9" s="482">
        <v>0.5</v>
      </c>
      <c r="AK9" s="483">
        <v>4</v>
      </c>
      <c r="AL9" s="484">
        <v>1</v>
      </c>
      <c r="AM9" s="485">
        <f>ROUND((AH9*AI9*AJ9*AK9*AL9),0)</f>
        <v>9274899</v>
      </c>
      <c r="AN9" s="180">
        <f>IF(EXACT($A$9,AF9),1,0)</f>
        <v>1</v>
      </c>
      <c r="AO9" s="180">
        <f>IF(EXACT($B$9,AG9),1,0)</f>
        <v>1</v>
      </c>
      <c r="AP9" s="265">
        <f>IF(AND(AH9&lt;&gt;0,AH9&gt;=$C$9),1,0)</f>
        <v>1</v>
      </c>
      <c r="AQ9" s="265">
        <f t="shared" ref="AQ9" si="75">IF(AI9&lt;&gt;0,1,0)</f>
        <v>1</v>
      </c>
      <c r="AR9" s="180">
        <f>IF(EXACT($E$9,AJ9),1,0)</f>
        <v>1</v>
      </c>
      <c r="AS9" s="180">
        <f>IF(EXACT($F$9,AK9),1,0)</f>
        <v>1</v>
      </c>
      <c r="AT9" s="180">
        <f>IF(EXACT($G$9,AL9),1,0)</f>
        <v>1</v>
      </c>
      <c r="AU9" s="265">
        <f t="shared" ref="AU9" si="76">IF(AM9&lt;&gt;0,1,0)</f>
        <v>1</v>
      </c>
      <c r="AV9" s="181">
        <f t="shared" si="13"/>
        <v>1</v>
      </c>
      <c r="AW9" s="188">
        <f t="shared" si="39"/>
        <v>9274899</v>
      </c>
      <c r="AX9" s="189">
        <f t="shared" si="40"/>
        <v>0</v>
      </c>
      <c r="BA9" s="480" t="s">
        <v>159</v>
      </c>
      <c r="BB9" s="481" t="s">
        <v>632</v>
      </c>
      <c r="BC9" s="466">
        <v>2898410</v>
      </c>
      <c r="BD9" s="467">
        <v>1.68</v>
      </c>
      <c r="BE9" s="482">
        <v>0.5</v>
      </c>
      <c r="BF9" s="483">
        <v>4</v>
      </c>
      <c r="BG9" s="484">
        <v>1</v>
      </c>
      <c r="BH9" s="485">
        <f>ROUND((BC9*BD9*BE9*BF9*BG9),0)</f>
        <v>9738658</v>
      </c>
      <c r="BI9" s="180">
        <f t="shared" si="14"/>
        <v>1</v>
      </c>
      <c r="BJ9" s="180">
        <f t="shared" si="2"/>
        <v>1</v>
      </c>
      <c r="BK9" s="265">
        <f>IF(AND(BC9&lt;&gt;0,BC9&gt;=$C$9),1,0)</f>
        <v>1</v>
      </c>
      <c r="BL9" s="265">
        <f t="shared" ref="BL9" si="77">IF(BD9&lt;&gt;0,1,0)</f>
        <v>1</v>
      </c>
      <c r="BM9" s="180">
        <f t="shared" si="2"/>
        <v>1</v>
      </c>
      <c r="BN9" s="180">
        <f t="shared" si="2"/>
        <v>1</v>
      </c>
      <c r="BO9" s="180">
        <f t="shared" si="2"/>
        <v>1</v>
      </c>
      <c r="BP9" s="265">
        <f t="shared" ref="BP9:BP26" si="78">IF(BH9&lt;&gt;0,1,0)</f>
        <v>1</v>
      </c>
      <c r="BQ9" s="180">
        <f t="shared" si="43"/>
        <v>1</v>
      </c>
      <c r="BR9" s="188">
        <f t="shared" si="44"/>
        <v>9738658</v>
      </c>
      <c r="BS9" s="189">
        <f t="shared" si="45"/>
        <v>0</v>
      </c>
      <c r="BV9" s="480" t="s">
        <v>159</v>
      </c>
      <c r="BW9" s="481" t="s">
        <v>632</v>
      </c>
      <c r="BX9" s="466">
        <v>2900000</v>
      </c>
      <c r="BY9" s="467">
        <v>1.5829</v>
      </c>
      <c r="BZ9" s="482">
        <v>0.5</v>
      </c>
      <c r="CA9" s="483">
        <v>4</v>
      </c>
      <c r="CB9" s="484">
        <v>1</v>
      </c>
      <c r="CC9" s="485">
        <f>ROUND((BX9*BY9*BZ9*CA9*CB9),0)</f>
        <v>9180820</v>
      </c>
      <c r="CD9" s="180">
        <f t="shared" si="15"/>
        <v>1</v>
      </c>
      <c r="CE9" s="180">
        <f t="shared" si="16"/>
        <v>1</v>
      </c>
      <c r="CF9" s="265">
        <f>IF(AND(BX9&lt;&gt;0,BX9&gt;=$C$9),1,0)</f>
        <v>1</v>
      </c>
      <c r="CG9" s="265">
        <f t="shared" ref="CG9" si="79">IF(BY9&lt;&gt;0,1,0)</f>
        <v>1</v>
      </c>
      <c r="CH9" s="180">
        <f t="shared" si="9"/>
        <v>1</v>
      </c>
      <c r="CI9" s="180">
        <f t="shared" si="9"/>
        <v>1</v>
      </c>
      <c r="CJ9" s="180">
        <f t="shared" si="9"/>
        <v>1</v>
      </c>
      <c r="CK9" s="265">
        <f t="shared" ref="CK9:CK26" si="80">IF(CC9&lt;&gt;0,1,0)</f>
        <v>1</v>
      </c>
      <c r="CL9" s="181">
        <f t="shared" si="17"/>
        <v>1</v>
      </c>
      <c r="CM9" s="188">
        <f t="shared" si="48"/>
        <v>9180820</v>
      </c>
      <c r="CN9" s="189">
        <f t="shared" si="49"/>
        <v>0</v>
      </c>
      <c r="CQ9" s="480" t="s">
        <v>159</v>
      </c>
      <c r="CR9" s="481" t="s">
        <v>632</v>
      </c>
      <c r="CS9" s="466">
        <v>2898406</v>
      </c>
      <c r="CT9" s="475">
        <v>632722</v>
      </c>
      <c r="CU9" s="482">
        <v>0.5</v>
      </c>
      <c r="CV9" s="483">
        <v>4</v>
      </c>
      <c r="CW9" s="484">
        <v>1</v>
      </c>
      <c r="CX9" s="471">
        <f>ROUND((CS9+CT9)*(CV9*CW9),0)</f>
        <v>14124512</v>
      </c>
      <c r="CY9" s="180">
        <f t="shared" si="33"/>
        <v>1</v>
      </c>
      <c r="CZ9" s="180">
        <f t="shared" si="34"/>
        <v>1</v>
      </c>
      <c r="DA9" s="265">
        <f>IF(AND(CS9&lt;&gt;0,CS9&gt;=$C$9),1,0)</f>
        <v>1</v>
      </c>
      <c r="DB9" s="265">
        <f t="shared" ref="DB9" si="81">IF(CT9&lt;&gt;0,1,0)</f>
        <v>1</v>
      </c>
      <c r="DC9" s="180">
        <f t="shared" si="52"/>
        <v>1</v>
      </c>
      <c r="DD9" s="180">
        <f t="shared" si="53"/>
        <v>1</v>
      </c>
      <c r="DE9" s="180">
        <f t="shared" si="11"/>
        <v>1</v>
      </c>
      <c r="DF9" s="265">
        <f t="shared" ref="DF9" si="82">IF(CX9&lt;&gt;0,1,0)</f>
        <v>1</v>
      </c>
      <c r="DG9" s="181">
        <f t="shared" si="23"/>
        <v>1</v>
      </c>
      <c r="DH9" s="188">
        <f t="shared" si="55"/>
        <v>14124512</v>
      </c>
      <c r="DI9" s="189">
        <f t="shared" si="56"/>
        <v>0</v>
      </c>
      <c r="DL9" s="480" t="s">
        <v>159</v>
      </c>
      <c r="DM9" s="481" t="s">
        <v>632</v>
      </c>
      <c r="DN9" s="466">
        <f>+DN7</f>
        <v>2900000</v>
      </c>
      <c r="DO9" s="467">
        <f>+DO7</f>
        <v>1.54</v>
      </c>
      <c r="DP9" s="482">
        <v>0.5</v>
      </c>
      <c r="DQ9" s="483">
        <v>4</v>
      </c>
      <c r="DR9" s="484">
        <v>1</v>
      </c>
      <c r="DS9" s="485">
        <f>ROUND((DN9*DO9*DP9*DQ9*DR9),0)</f>
        <v>8932000</v>
      </c>
      <c r="DT9" s="180">
        <f>IF(EXACT($A$9,DL9),1,0)</f>
        <v>1</v>
      </c>
      <c r="DU9" s="180">
        <f>IF(EXACT($B$9,DM9),1,0)</f>
        <v>1</v>
      </c>
      <c r="DV9" s="265">
        <f>IF(AND(DN9&lt;&gt;0,DN9&gt;=$C$9),1,0)</f>
        <v>1</v>
      </c>
      <c r="DW9" s="265">
        <f t="shared" ref="DW9" si="83">IF(DO9&lt;&gt;0,1,0)</f>
        <v>1</v>
      </c>
      <c r="DX9" s="180">
        <f>IF(EXACT($E$9,DP9),1,0)</f>
        <v>1</v>
      </c>
      <c r="DY9" s="180">
        <f>IF(EXACT($F$9,DQ9),1,0)</f>
        <v>1</v>
      </c>
      <c r="DZ9" s="180">
        <f>IF(EXACT($G$9,DR9),1,0)</f>
        <v>1</v>
      </c>
      <c r="EA9" s="265">
        <f t="shared" ref="EA9" si="84">IF(DS9&lt;&gt;0,1,0)</f>
        <v>1</v>
      </c>
      <c r="EB9" s="181">
        <f t="shared" si="24"/>
        <v>1</v>
      </c>
      <c r="EC9" s="188">
        <f t="shared" si="57"/>
        <v>8932000</v>
      </c>
      <c r="ED9" s="189">
        <f t="shared" si="58"/>
        <v>0</v>
      </c>
      <c r="EG9" s="480" t="s">
        <v>159</v>
      </c>
      <c r="EH9" s="481" t="s">
        <v>632</v>
      </c>
      <c r="EI9" s="466">
        <v>2898406</v>
      </c>
      <c r="EJ9" s="467">
        <v>1.45</v>
      </c>
      <c r="EK9" s="482">
        <v>0.5</v>
      </c>
      <c r="EL9" s="483">
        <v>4</v>
      </c>
      <c r="EM9" s="484">
        <v>1</v>
      </c>
      <c r="EN9" s="485">
        <f>ROUND((EI9*EJ9*EK9*EL9*EM9),0)</f>
        <v>8405377</v>
      </c>
      <c r="EO9" s="180">
        <f>IF(EXACT($A$9,EG9),1,0)</f>
        <v>1</v>
      </c>
      <c r="EP9" s="180">
        <f>IF(EXACT($B$9,EH9),1,0)</f>
        <v>1</v>
      </c>
      <c r="EQ9" s="265">
        <f>IF(AND(EI9&lt;&gt;0,EI9&gt;=$C$9),1,0)</f>
        <v>1</v>
      </c>
      <c r="ER9" s="265">
        <f t="shared" ref="ER9" si="85">IF(EJ9&lt;&gt;0,1,0)</f>
        <v>1</v>
      </c>
      <c r="ES9" s="180">
        <f>IF(EXACT($E$9,EK9),1,0)</f>
        <v>1</v>
      </c>
      <c r="ET9" s="180">
        <f>IF(EXACT($F$9,EL9),1,0)</f>
        <v>1</v>
      </c>
      <c r="EU9" s="180">
        <f>IF(EXACT($G$9,EM9),1,0)</f>
        <v>1</v>
      </c>
      <c r="EV9" s="265">
        <f t="shared" ref="EV9" si="86">IF(EN9&lt;&gt;0,1,0)</f>
        <v>1</v>
      </c>
      <c r="EW9" s="181">
        <f t="shared" si="25"/>
        <v>1</v>
      </c>
      <c r="EX9" s="188">
        <f t="shared" si="59"/>
        <v>8405377</v>
      </c>
      <c r="EY9" s="189">
        <f t="shared" si="60"/>
        <v>0</v>
      </c>
      <c r="FB9" s="480" t="s">
        <v>159</v>
      </c>
      <c r="FC9" s="481" t="s">
        <v>632</v>
      </c>
      <c r="FD9" s="466">
        <v>2900000</v>
      </c>
      <c r="FE9" s="467">
        <v>1.6</v>
      </c>
      <c r="FF9" s="482">
        <v>0.5</v>
      </c>
      <c r="FG9" s="483">
        <v>4</v>
      </c>
      <c r="FH9" s="484">
        <v>1</v>
      </c>
      <c r="FI9" s="485">
        <f>ROUND((FD9*FE9*FF9*FG9*FH9),0)</f>
        <v>9280000</v>
      </c>
      <c r="FJ9" s="180">
        <f>IF(EXACT($A$9,FB9),1,0)</f>
        <v>1</v>
      </c>
      <c r="FK9" s="180">
        <f>IF(EXACT($B$9,FC9),1,0)</f>
        <v>1</v>
      </c>
      <c r="FL9" s="265">
        <f>IF(AND(FD9&lt;&gt;0,FD9&gt;=$C$9),1,0)</f>
        <v>1</v>
      </c>
      <c r="FM9" s="265">
        <f t="shared" ref="FM9" si="87">IF(FE9&lt;&gt;0,1,0)</f>
        <v>1</v>
      </c>
      <c r="FN9" s="180">
        <f>IF(EXACT($E$9,FF9),1,0)</f>
        <v>1</v>
      </c>
      <c r="FO9" s="180">
        <f>IF(EXACT($F$9,FG9),1,0)</f>
        <v>1</v>
      </c>
      <c r="FP9" s="180">
        <f>IF(EXACT($G$9,FH9),1,0)</f>
        <v>1</v>
      </c>
      <c r="FQ9" s="265">
        <f t="shared" ref="FQ9" si="88">IF(FI9&lt;&gt;0,1,0)</f>
        <v>1</v>
      </c>
      <c r="FR9" s="181">
        <f t="shared" si="26"/>
        <v>1</v>
      </c>
      <c r="FS9" s="188">
        <f t="shared" si="61"/>
        <v>9280000</v>
      </c>
      <c r="FT9" s="189">
        <f t="shared" si="62"/>
        <v>0</v>
      </c>
      <c r="FW9" s="480" t="s">
        <v>159</v>
      </c>
      <c r="FX9" s="481" t="s">
        <v>632</v>
      </c>
      <c r="FY9" s="466">
        <v>2900000</v>
      </c>
      <c r="FZ9" s="467">
        <v>1.56</v>
      </c>
      <c r="GA9" s="482">
        <v>0.5</v>
      </c>
      <c r="GB9" s="483">
        <v>4</v>
      </c>
      <c r="GC9" s="484">
        <v>1</v>
      </c>
      <c r="GD9" s="485">
        <f>ROUND((FY9*FZ9*GA9*GB9*GC9),0)</f>
        <v>9048000</v>
      </c>
      <c r="GE9" s="180">
        <f>IF(EXACT($A$9,FW9),1,0)</f>
        <v>1</v>
      </c>
      <c r="GF9" s="180">
        <f>IF(EXACT($B$9,FX9),1,0)</f>
        <v>1</v>
      </c>
      <c r="GG9" s="265">
        <f>IF(AND(FY9&lt;&gt;0,FY9&gt;=$C$9),1,0)</f>
        <v>1</v>
      </c>
      <c r="GH9" s="265">
        <f t="shared" ref="GH9" si="89">IF(FZ9&lt;&gt;0,1,0)</f>
        <v>1</v>
      </c>
      <c r="GI9" s="180">
        <f>IF(EXACT($E$9,GA9),1,0)</f>
        <v>1</v>
      </c>
      <c r="GJ9" s="180">
        <f>IF(EXACT($F$9,GB9),1,0)</f>
        <v>1</v>
      </c>
      <c r="GK9" s="180">
        <f>IF(EXACT($G$9,GC9),1,0)</f>
        <v>1</v>
      </c>
      <c r="GL9" s="265">
        <f t="shared" ref="GL9" si="90">IF(GD9&lt;&gt;0,1,0)</f>
        <v>1</v>
      </c>
      <c r="GM9" s="181">
        <f t="shared" si="27"/>
        <v>1</v>
      </c>
      <c r="GN9" s="188">
        <f t="shared" si="63"/>
        <v>9048000</v>
      </c>
      <c r="GO9" s="189">
        <f t="shared" si="64"/>
        <v>0</v>
      </c>
      <c r="GR9" s="480" t="s">
        <v>159</v>
      </c>
      <c r="GS9" s="481" t="s">
        <v>632</v>
      </c>
      <c r="GT9" s="466">
        <v>2900000</v>
      </c>
      <c r="GU9" s="467">
        <v>1.56</v>
      </c>
      <c r="GV9" s="482">
        <v>0.5</v>
      </c>
      <c r="GW9" s="483">
        <v>4</v>
      </c>
      <c r="GX9" s="484">
        <v>1</v>
      </c>
      <c r="GY9" s="485">
        <f>ROUND((GT9*GU9*GV9*GW9*GX9),0)</f>
        <v>9048000</v>
      </c>
      <c r="GZ9" s="180">
        <f>IF(EXACT($A$9,GR9),1,0)</f>
        <v>1</v>
      </c>
      <c r="HA9" s="180">
        <f>IF(EXACT($B$9,GS9),1,0)</f>
        <v>1</v>
      </c>
      <c r="HB9" s="265">
        <f>IF(AND(GT9&lt;&gt;0,GT9&gt;=$C$9),1,0)</f>
        <v>1</v>
      </c>
      <c r="HC9" s="265">
        <f t="shared" ref="HC9" si="91">IF(GU9&lt;&gt;0,1,0)</f>
        <v>1</v>
      </c>
      <c r="HD9" s="180">
        <f>IF(EXACT($E$9,GV9),1,0)</f>
        <v>1</v>
      </c>
      <c r="HE9" s="180">
        <f>IF(EXACT($F$9,GW9),1,0)</f>
        <v>1</v>
      </c>
      <c r="HF9" s="180">
        <f>IF(EXACT($G$9,GX9),1,0)</f>
        <v>1</v>
      </c>
      <c r="HG9" s="265">
        <f t="shared" ref="HG9" si="92">IF(GY9&lt;&gt;0,1,0)</f>
        <v>1</v>
      </c>
      <c r="HH9" s="181">
        <f t="shared" si="28"/>
        <v>1</v>
      </c>
      <c r="HI9" s="188">
        <f t="shared" si="65"/>
        <v>9048000</v>
      </c>
      <c r="HJ9" s="189">
        <f t="shared" si="66"/>
        <v>0</v>
      </c>
      <c r="HM9" s="480" t="s">
        <v>159</v>
      </c>
      <c r="HN9" s="481" t="s">
        <v>632</v>
      </c>
      <c r="HO9" s="466">
        <v>2898406</v>
      </c>
      <c r="HP9" s="467">
        <v>1.45</v>
      </c>
      <c r="HQ9" s="482">
        <v>0.5</v>
      </c>
      <c r="HR9" s="483">
        <v>4</v>
      </c>
      <c r="HS9" s="484">
        <v>1</v>
      </c>
      <c r="HT9" s="485">
        <f>ROUND((HO9*HP9*HQ9*HR9*HS9),0)</f>
        <v>8405377</v>
      </c>
      <c r="HU9" s="180">
        <f>IF(EXACT($A$9,HM9),1,0)</f>
        <v>1</v>
      </c>
      <c r="HV9" s="180">
        <f>IF(EXACT($B$9,HN9),1,0)</f>
        <v>1</v>
      </c>
      <c r="HW9" s="265">
        <f>IF(AND(HO9&lt;&gt;0,HO9&gt;=$C$9),1,0)</f>
        <v>1</v>
      </c>
      <c r="HX9" s="265">
        <f t="shared" ref="HX9" si="93">IF(HP9&lt;&gt;0,1,0)</f>
        <v>1</v>
      </c>
      <c r="HY9" s="180">
        <f>IF(EXACT($E$9,HQ9),1,0)</f>
        <v>1</v>
      </c>
      <c r="HZ9" s="180">
        <f>IF(EXACT($F$9,HR9),1,0)</f>
        <v>1</v>
      </c>
      <c r="IA9" s="180">
        <f>IF(EXACT($G$9,HS9),1,0)</f>
        <v>1</v>
      </c>
      <c r="IB9" s="265">
        <f t="shared" ref="IB9" si="94">IF(HT9&lt;&gt;0,1,0)</f>
        <v>1</v>
      </c>
      <c r="IC9" s="181">
        <f t="shared" si="29"/>
        <v>1</v>
      </c>
      <c r="ID9" s="188">
        <f t="shared" si="67"/>
        <v>8405377</v>
      </c>
      <c r="IE9" s="189">
        <f t="shared" si="68"/>
        <v>0</v>
      </c>
      <c r="IH9" s="480" t="s">
        <v>159</v>
      </c>
      <c r="II9" s="481" t="s">
        <v>632</v>
      </c>
      <c r="IJ9" s="466">
        <v>2900000</v>
      </c>
      <c r="IK9" s="467">
        <v>1.6</v>
      </c>
      <c r="IL9" s="482">
        <v>0.5</v>
      </c>
      <c r="IM9" s="483">
        <v>4</v>
      </c>
      <c r="IN9" s="484">
        <v>1</v>
      </c>
      <c r="IO9" s="485">
        <f>ROUND((IJ9*IK9*IL9*IM9*IN9),0)</f>
        <v>9280000</v>
      </c>
      <c r="IP9" s="180">
        <f>IF(EXACT($A$9,IH9),1,0)</f>
        <v>1</v>
      </c>
      <c r="IQ9" s="180">
        <f>IF(EXACT($B$9,II9),1,0)</f>
        <v>1</v>
      </c>
      <c r="IR9" s="265">
        <f>IF(AND(IJ9&lt;&gt;0,IJ9&gt;=$C$9),1,0)</f>
        <v>1</v>
      </c>
      <c r="IS9" s="265">
        <f t="shared" ref="IS9" si="95">IF(IK9&lt;&gt;0,1,0)</f>
        <v>1</v>
      </c>
      <c r="IT9" s="180">
        <f>IF(EXACT($E$9,IL9),1,0)</f>
        <v>1</v>
      </c>
      <c r="IU9" s="180">
        <f>IF(EXACT($F$9,IM9),1,0)</f>
        <v>1</v>
      </c>
      <c r="IV9" s="180">
        <f>IF(EXACT($G$9,IN9),1,0)</f>
        <v>1</v>
      </c>
      <c r="IW9" s="265">
        <f t="shared" ref="IW9" si="96">IF(IO9&lt;&gt;0,1,0)</f>
        <v>1</v>
      </c>
      <c r="IX9" s="181">
        <f t="shared" si="30"/>
        <v>1</v>
      </c>
      <c r="IY9" s="188">
        <f t="shared" si="69"/>
        <v>9280000</v>
      </c>
      <c r="IZ9" s="189">
        <f t="shared" si="70"/>
        <v>0</v>
      </c>
      <c r="JC9" s="480" t="s">
        <v>159</v>
      </c>
      <c r="JD9" s="481" t="s">
        <v>632</v>
      </c>
      <c r="JE9" s="466">
        <v>2898406</v>
      </c>
      <c r="JF9" s="467">
        <v>1.58</v>
      </c>
      <c r="JG9" s="482">
        <v>0.5</v>
      </c>
      <c r="JH9" s="483">
        <v>4</v>
      </c>
      <c r="JI9" s="484">
        <v>1</v>
      </c>
      <c r="JJ9" s="485">
        <f>ROUND((JE9*JF9*JG9*JH9*JI9),0)</f>
        <v>9158963</v>
      </c>
      <c r="JK9" s="180">
        <f>IF(EXACT($A$9,JC9),1,0)</f>
        <v>1</v>
      </c>
      <c r="JL9" s="180">
        <f>IF(EXACT($B$9,JD9),1,0)</f>
        <v>1</v>
      </c>
      <c r="JM9" s="265">
        <f>IF(AND(JE9&lt;&gt;0,JE9&gt;=$C$9),1,0)</f>
        <v>1</v>
      </c>
      <c r="JN9" s="265">
        <f t="shared" ref="JN9" si="97">IF(JF9&lt;&gt;0,1,0)</f>
        <v>1</v>
      </c>
      <c r="JO9" s="180">
        <f>IF(EXACT($E$9,JG9),1,0)</f>
        <v>1</v>
      </c>
      <c r="JP9" s="180">
        <f>IF(EXACT($F$9,JH9),1,0)</f>
        <v>1</v>
      </c>
      <c r="JQ9" s="180">
        <f>IF(EXACT($G$9,JI9),1,0)</f>
        <v>1</v>
      </c>
      <c r="JR9" s="265">
        <f t="shared" ref="JR9" si="98">IF(JJ9&lt;&gt;0,1,0)</f>
        <v>1</v>
      </c>
      <c r="JS9" s="181">
        <f t="shared" si="31"/>
        <v>1</v>
      </c>
      <c r="JT9" s="188">
        <f t="shared" si="71"/>
        <v>9158963</v>
      </c>
      <c r="JU9" s="189">
        <f t="shared" si="72"/>
        <v>0</v>
      </c>
    </row>
    <row r="10" spans="1:281" ht="14.25" thickTop="1" thickBot="1">
      <c r="A10" s="459" t="s">
        <v>298</v>
      </c>
      <c r="B10" s="460" t="s">
        <v>633</v>
      </c>
      <c r="C10" s="476"/>
      <c r="D10" s="476"/>
      <c r="E10" s="476"/>
      <c r="F10" s="476"/>
      <c r="G10" s="477"/>
      <c r="H10" s="478"/>
      <c r="K10" s="459" t="s">
        <v>298</v>
      </c>
      <c r="L10" s="460" t="s">
        <v>633</v>
      </c>
      <c r="M10" s="476"/>
      <c r="N10" s="476"/>
      <c r="O10" s="476"/>
      <c r="P10" s="476"/>
      <c r="Q10" s="477"/>
      <c r="R10" s="478"/>
      <c r="S10" s="180">
        <f t="shared" si="32"/>
        <v>1</v>
      </c>
      <c r="T10" s="180">
        <f t="shared" si="1"/>
        <v>1</v>
      </c>
      <c r="U10" s="180">
        <f>IF(EXACT(C10,M10),1,0)</f>
        <v>1</v>
      </c>
      <c r="V10" s="180">
        <f t="shared" si="35"/>
        <v>1</v>
      </c>
      <c r="W10" s="180">
        <f t="shared" si="1"/>
        <v>1</v>
      </c>
      <c r="X10" s="180">
        <f t="shared" si="1"/>
        <v>1</v>
      </c>
      <c r="Y10" s="180">
        <f t="shared" si="1"/>
        <v>1</v>
      </c>
      <c r="Z10" s="180">
        <f t="shared" si="1"/>
        <v>1</v>
      </c>
      <c r="AA10" s="180">
        <f t="shared" si="36"/>
        <v>1</v>
      </c>
      <c r="AB10" s="188">
        <f t="shared" si="37"/>
        <v>0</v>
      </c>
      <c r="AC10" s="189">
        <f t="shared" si="38"/>
        <v>0</v>
      </c>
      <c r="AD10" s="473"/>
      <c r="AE10" s="473"/>
      <c r="AF10" s="459" t="s">
        <v>298</v>
      </c>
      <c r="AG10" s="460" t="s">
        <v>633</v>
      </c>
      <c r="AH10" s="476"/>
      <c r="AI10" s="476"/>
      <c r="AJ10" s="476"/>
      <c r="AK10" s="476"/>
      <c r="AL10" s="477"/>
      <c r="AM10" s="478"/>
      <c r="AN10" s="180">
        <f>IF(EXACT($A$10,AF10),1,0)</f>
        <v>1</v>
      </c>
      <c r="AO10" s="180">
        <f>IF(EXACT($B$10,AG10),1,0)</f>
        <v>1</v>
      </c>
      <c r="AP10" s="180">
        <f>IF(EXACT($C$10,AH10),1,0)</f>
        <v>1</v>
      </c>
      <c r="AQ10" s="180">
        <f>IF(EXACT($D$10,AI10),1,0)</f>
        <v>1</v>
      </c>
      <c r="AR10" s="180">
        <f>IF(EXACT($E$10,AJ10),1,0)</f>
        <v>1</v>
      </c>
      <c r="AS10" s="180">
        <f>IF(EXACT($F$10,AK10),1,0)</f>
        <v>1</v>
      </c>
      <c r="AT10" s="180">
        <f>IF(EXACT($G$10,AL10),1,0)</f>
        <v>1</v>
      </c>
      <c r="AU10" s="180">
        <f>IF(EXACT($H$10,AM10),1,0)</f>
        <v>1</v>
      </c>
      <c r="AV10" s="181">
        <f t="shared" si="13"/>
        <v>1</v>
      </c>
      <c r="AW10" s="188">
        <f t="shared" si="39"/>
        <v>0</v>
      </c>
      <c r="AX10" s="189">
        <f t="shared" si="40"/>
        <v>0</v>
      </c>
      <c r="AY10" s="473"/>
      <c r="AZ10" s="473"/>
      <c r="BA10" s="459" t="s">
        <v>298</v>
      </c>
      <c r="BB10" s="460" t="s">
        <v>633</v>
      </c>
      <c r="BC10" s="476"/>
      <c r="BD10" s="476"/>
      <c r="BE10" s="476"/>
      <c r="BF10" s="476"/>
      <c r="BG10" s="477"/>
      <c r="BH10" s="478"/>
      <c r="BI10" s="180">
        <f t="shared" si="14"/>
        <v>1</v>
      </c>
      <c r="BJ10" s="180">
        <f t="shared" si="2"/>
        <v>1</v>
      </c>
      <c r="BK10" s="180">
        <f t="shared" ref="BK10" si="99">IF(EXACT(C10,BC10),1,0)</f>
        <v>1</v>
      </c>
      <c r="BL10" s="180">
        <f t="shared" ref="BL10" si="100">IF(EXACT(D10,BD10),1,0)</f>
        <v>1</v>
      </c>
      <c r="BM10" s="180">
        <f t="shared" ref="BM10" si="101">IF(EXACT(E10,BE10),1,0)</f>
        <v>1</v>
      </c>
      <c r="BN10" s="180">
        <f t="shared" si="2"/>
        <v>1</v>
      </c>
      <c r="BO10" s="180">
        <f t="shared" si="2"/>
        <v>1</v>
      </c>
      <c r="BP10" s="180">
        <f t="shared" si="2"/>
        <v>1</v>
      </c>
      <c r="BQ10" s="180">
        <f t="shared" si="43"/>
        <v>1</v>
      </c>
      <c r="BR10" s="188">
        <f t="shared" si="44"/>
        <v>0</v>
      </c>
      <c r="BS10" s="189">
        <f t="shared" si="45"/>
        <v>0</v>
      </c>
      <c r="BV10" s="459" t="s">
        <v>298</v>
      </c>
      <c r="BW10" s="460" t="s">
        <v>633</v>
      </c>
      <c r="BX10" s="476"/>
      <c r="BY10" s="476"/>
      <c r="BZ10" s="476"/>
      <c r="CA10" s="476"/>
      <c r="CB10" s="477"/>
      <c r="CC10" s="478"/>
      <c r="CD10" s="180">
        <f t="shared" si="15"/>
        <v>1</v>
      </c>
      <c r="CE10" s="180">
        <f t="shared" si="16"/>
        <v>1</v>
      </c>
      <c r="CF10" s="180">
        <f t="shared" ref="CF10" si="102">IF(EXACT(C10,BX10),1,0)</f>
        <v>1</v>
      </c>
      <c r="CG10" s="180">
        <f t="shared" ref="CG10" si="103">IF(EXACT(D10,BY10),1,0)</f>
        <v>1</v>
      </c>
      <c r="CH10" s="180">
        <f t="shared" si="9"/>
        <v>1</v>
      </c>
      <c r="CI10" s="180">
        <f t="shared" si="9"/>
        <v>1</v>
      </c>
      <c r="CJ10" s="180">
        <f t="shared" si="9"/>
        <v>1</v>
      </c>
      <c r="CK10" s="180">
        <f t="shared" si="9"/>
        <v>1</v>
      </c>
      <c r="CL10" s="181">
        <f t="shared" si="17"/>
        <v>1</v>
      </c>
      <c r="CM10" s="188">
        <f t="shared" si="48"/>
        <v>0</v>
      </c>
      <c r="CN10" s="189">
        <f t="shared" si="49"/>
        <v>0</v>
      </c>
      <c r="CQ10" s="459" t="s">
        <v>298</v>
      </c>
      <c r="CR10" s="460" t="s">
        <v>633</v>
      </c>
      <c r="CS10" s="476"/>
      <c r="CT10" s="479"/>
      <c r="CU10" s="476"/>
      <c r="CV10" s="476"/>
      <c r="CW10" s="477"/>
      <c r="CX10" s="478"/>
      <c r="CY10" s="180">
        <f t="shared" si="33"/>
        <v>1</v>
      </c>
      <c r="CZ10" s="180">
        <f t="shared" si="34"/>
        <v>1</v>
      </c>
      <c r="DA10" s="180">
        <f t="shared" ref="DA10" si="104">IF(EXACT(C10,CS10),1,0)</f>
        <v>1</v>
      </c>
      <c r="DB10" s="180">
        <f t="shared" ref="DB10" si="105">IF(EXACT(D10,CT10),1,0)</f>
        <v>1</v>
      </c>
      <c r="DC10" s="180">
        <f t="shared" si="52"/>
        <v>1</v>
      </c>
      <c r="DD10" s="180">
        <f t="shared" si="53"/>
        <v>1</v>
      </c>
      <c r="DE10" s="180">
        <f t="shared" si="11"/>
        <v>1</v>
      </c>
      <c r="DF10" s="180">
        <f t="shared" ref="DF10" si="106">IF(EXACT(H10,CX10),1,0)</f>
        <v>1</v>
      </c>
      <c r="DG10" s="181">
        <f t="shared" si="23"/>
        <v>1</v>
      </c>
      <c r="DH10" s="188">
        <f t="shared" si="55"/>
        <v>0</v>
      </c>
      <c r="DI10" s="189">
        <f t="shared" si="56"/>
        <v>0</v>
      </c>
      <c r="DL10" s="459" t="s">
        <v>298</v>
      </c>
      <c r="DM10" s="460" t="s">
        <v>633</v>
      </c>
      <c r="DN10" s="476"/>
      <c r="DO10" s="476"/>
      <c r="DP10" s="476"/>
      <c r="DQ10" s="476"/>
      <c r="DR10" s="477"/>
      <c r="DS10" s="478"/>
      <c r="DT10" s="180">
        <f>IF(EXACT($A$10,DL10),1,0)</f>
        <v>1</v>
      </c>
      <c r="DU10" s="180">
        <f>IF(EXACT($B$10,DM10),1,0)</f>
        <v>1</v>
      </c>
      <c r="DV10" s="180">
        <f>IF(EXACT($C$10,DN10),1,0)</f>
        <v>1</v>
      </c>
      <c r="DW10" s="180">
        <f>IF(EXACT($D$10,DO10),1,0)</f>
        <v>1</v>
      </c>
      <c r="DX10" s="180">
        <f>IF(EXACT($E$10,DP10),1,0)</f>
        <v>1</v>
      </c>
      <c r="DY10" s="180">
        <f>IF(EXACT($F$10,DQ10),1,0)</f>
        <v>1</v>
      </c>
      <c r="DZ10" s="180">
        <f>IF(EXACT($G$10,DR10),1,0)</f>
        <v>1</v>
      </c>
      <c r="EA10" s="180">
        <f>IF(EXACT($H$10,DS10),1,0)</f>
        <v>1</v>
      </c>
      <c r="EB10" s="181">
        <f t="shared" si="24"/>
        <v>1</v>
      </c>
      <c r="EC10" s="188">
        <f t="shared" si="57"/>
        <v>0</v>
      </c>
      <c r="ED10" s="189">
        <f t="shared" si="58"/>
        <v>0</v>
      </c>
      <c r="EG10" s="459" t="s">
        <v>298</v>
      </c>
      <c r="EH10" s="460" t="s">
        <v>633</v>
      </c>
      <c r="EI10" s="476"/>
      <c r="EJ10" s="476"/>
      <c r="EK10" s="476"/>
      <c r="EL10" s="476"/>
      <c r="EM10" s="477"/>
      <c r="EN10" s="478"/>
      <c r="EO10" s="180">
        <f>IF(EXACT($A$10,EG10),1,0)</f>
        <v>1</v>
      </c>
      <c r="EP10" s="180">
        <f>IF(EXACT($B$10,EH10),1,0)</f>
        <v>1</v>
      </c>
      <c r="EQ10" s="180">
        <f>IF(EXACT($C$10,EI10),1,0)</f>
        <v>1</v>
      </c>
      <c r="ER10" s="180">
        <f>IF(EXACT($D$10,EJ10),1,0)</f>
        <v>1</v>
      </c>
      <c r="ES10" s="180">
        <f>IF(EXACT($E$10,EK10),1,0)</f>
        <v>1</v>
      </c>
      <c r="ET10" s="180">
        <f>IF(EXACT($F$10,EL10),1,0)</f>
        <v>1</v>
      </c>
      <c r="EU10" s="180">
        <f>IF(EXACT($G$10,EM10),1,0)</f>
        <v>1</v>
      </c>
      <c r="EV10" s="180">
        <f>IF(EXACT($H$10,EN10),1,0)</f>
        <v>1</v>
      </c>
      <c r="EW10" s="181">
        <f t="shared" si="25"/>
        <v>1</v>
      </c>
      <c r="EX10" s="188">
        <f t="shared" si="59"/>
        <v>0</v>
      </c>
      <c r="EY10" s="189">
        <f t="shared" si="60"/>
        <v>0</v>
      </c>
      <c r="FB10" s="459" t="s">
        <v>298</v>
      </c>
      <c r="FC10" s="460" t="s">
        <v>633</v>
      </c>
      <c r="FD10" s="476"/>
      <c r="FE10" s="476"/>
      <c r="FF10" s="476"/>
      <c r="FG10" s="476"/>
      <c r="FH10" s="477"/>
      <c r="FI10" s="478"/>
      <c r="FJ10" s="180">
        <f>IF(EXACT($A$10,FB10),1,0)</f>
        <v>1</v>
      </c>
      <c r="FK10" s="180">
        <f>IF(EXACT($B$10,FC10),1,0)</f>
        <v>1</v>
      </c>
      <c r="FL10" s="180">
        <f>IF(EXACT($C$10,FD10),1,0)</f>
        <v>1</v>
      </c>
      <c r="FM10" s="180">
        <f>IF(EXACT($D$10,FE10),1,0)</f>
        <v>1</v>
      </c>
      <c r="FN10" s="180">
        <f>IF(EXACT($E$10,FF10),1,0)</f>
        <v>1</v>
      </c>
      <c r="FO10" s="180">
        <f>IF(EXACT($F$10,FG10),1,0)</f>
        <v>1</v>
      </c>
      <c r="FP10" s="180">
        <f>IF(EXACT($G$10,FH10),1,0)</f>
        <v>1</v>
      </c>
      <c r="FQ10" s="180">
        <f>IF(EXACT($H$10,FI10),1,0)</f>
        <v>1</v>
      </c>
      <c r="FR10" s="181">
        <f t="shared" si="26"/>
        <v>1</v>
      </c>
      <c r="FS10" s="188">
        <f t="shared" si="61"/>
        <v>0</v>
      </c>
      <c r="FT10" s="189">
        <f t="shared" si="62"/>
        <v>0</v>
      </c>
      <c r="FW10" s="459" t="s">
        <v>298</v>
      </c>
      <c r="FX10" s="460" t="s">
        <v>633</v>
      </c>
      <c r="FY10" s="476"/>
      <c r="FZ10" s="476"/>
      <c r="GA10" s="476"/>
      <c r="GB10" s="476"/>
      <c r="GC10" s="477"/>
      <c r="GD10" s="478"/>
      <c r="GE10" s="180">
        <f>IF(EXACT($A$10,FW10),1,0)</f>
        <v>1</v>
      </c>
      <c r="GF10" s="180">
        <f>IF(EXACT($B$10,FX10),1,0)</f>
        <v>1</v>
      </c>
      <c r="GG10" s="180">
        <f>IF(EXACT($C$10,FY10),1,0)</f>
        <v>1</v>
      </c>
      <c r="GH10" s="180">
        <f>IF(EXACT($D$10,FZ10),1,0)</f>
        <v>1</v>
      </c>
      <c r="GI10" s="180">
        <f>IF(EXACT($E$10,GA10),1,0)</f>
        <v>1</v>
      </c>
      <c r="GJ10" s="180">
        <f>IF(EXACT($F$10,GB10),1,0)</f>
        <v>1</v>
      </c>
      <c r="GK10" s="180">
        <f>IF(EXACT($G$10,GC10),1,0)</f>
        <v>1</v>
      </c>
      <c r="GL10" s="180">
        <f>IF(EXACT($H$10,GD10),1,0)</f>
        <v>1</v>
      </c>
      <c r="GM10" s="181">
        <f t="shared" si="27"/>
        <v>1</v>
      </c>
      <c r="GN10" s="188">
        <f t="shared" si="63"/>
        <v>0</v>
      </c>
      <c r="GO10" s="189">
        <f t="shared" si="64"/>
        <v>0</v>
      </c>
      <c r="GR10" s="459" t="s">
        <v>298</v>
      </c>
      <c r="GS10" s="460" t="s">
        <v>633</v>
      </c>
      <c r="GT10" s="476"/>
      <c r="GU10" s="476"/>
      <c r="GV10" s="476"/>
      <c r="GW10" s="476"/>
      <c r="GX10" s="477"/>
      <c r="GY10" s="478"/>
      <c r="GZ10" s="180">
        <f>IF(EXACT($A$10,GR10),1,0)</f>
        <v>1</v>
      </c>
      <c r="HA10" s="180">
        <f>IF(EXACT($B$10,GS10),1,0)</f>
        <v>1</v>
      </c>
      <c r="HB10" s="180">
        <f>IF(EXACT($C$10,GT10),1,0)</f>
        <v>1</v>
      </c>
      <c r="HC10" s="180">
        <f>IF(EXACT($D$10,GU10),1,0)</f>
        <v>1</v>
      </c>
      <c r="HD10" s="180">
        <f>IF(EXACT($E$10,GV10),1,0)</f>
        <v>1</v>
      </c>
      <c r="HE10" s="180">
        <f>IF(EXACT($F$10,GW10),1,0)</f>
        <v>1</v>
      </c>
      <c r="HF10" s="180">
        <f>IF(EXACT($G$10,GX10),1,0)</f>
        <v>1</v>
      </c>
      <c r="HG10" s="180">
        <f>IF(EXACT($H$10,GY10),1,0)</f>
        <v>1</v>
      </c>
      <c r="HH10" s="181">
        <f t="shared" si="28"/>
        <v>1</v>
      </c>
      <c r="HI10" s="188">
        <f t="shared" si="65"/>
        <v>0</v>
      </c>
      <c r="HJ10" s="189">
        <f t="shared" si="66"/>
        <v>0</v>
      </c>
      <c r="HM10" s="459" t="s">
        <v>298</v>
      </c>
      <c r="HN10" s="460" t="s">
        <v>633</v>
      </c>
      <c r="HO10" s="476"/>
      <c r="HP10" s="476"/>
      <c r="HQ10" s="476"/>
      <c r="HR10" s="476"/>
      <c r="HS10" s="477"/>
      <c r="HT10" s="478"/>
      <c r="HU10" s="180">
        <f>IF(EXACT($A$10,HM10),1,0)</f>
        <v>1</v>
      </c>
      <c r="HV10" s="180">
        <f>IF(EXACT($B$10,HN10),1,0)</f>
        <v>1</v>
      </c>
      <c r="HW10" s="180">
        <f>IF(EXACT($C$10,HO10),1,0)</f>
        <v>1</v>
      </c>
      <c r="HX10" s="180">
        <f>IF(EXACT($D$10,HP10),1,0)</f>
        <v>1</v>
      </c>
      <c r="HY10" s="180">
        <f>IF(EXACT($E$10,HQ10),1,0)</f>
        <v>1</v>
      </c>
      <c r="HZ10" s="180">
        <f>IF(EXACT($F$10,HR10),1,0)</f>
        <v>1</v>
      </c>
      <c r="IA10" s="180">
        <f>IF(EXACT($G$10,HS10),1,0)</f>
        <v>1</v>
      </c>
      <c r="IB10" s="180">
        <f>IF(EXACT($H$10,HT10),1,0)</f>
        <v>1</v>
      </c>
      <c r="IC10" s="181">
        <f t="shared" si="29"/>
        <v>1</v>
      </c>
      <c r="ID10" s="188">
        <f t="shared" si="67"/>
        <v>0</v>
      </c>
      <c r="IE10" s="189">
        <f t="shared" si="68"/>
        <v>0</v>
      </c>
      <c r="IH10" s="459" t="s">
        <v>298</v>
      </c>
      <c r="II10" s="460" t="s">
        <v>633</v>
      </c>
      <c r="IJ10" s="476"/>
      <c r="IK10" s="476"/>
      <c r="IL10" s="476"/>
      <c r="IM10" s="476"/>
      <c r="IN10" s="477"/>
      <c r="IO10" s="478"/>
      <c r="IP10" s="180">
        <f>IF(EXACT($A$10,IH10),1,0)</f>
        <v>1</v>
      </c>
      <c r="IQ10" s="180">
        <f>IF(EXACT($B$10,II10),1,0)</f>
        <v>1</v>
      </c>
      <c r="IR10" s="180">
        <f>IF(EXACT($C$10,IJ10),1,0)</f>
        <v>1</v>
      </c>
      <c r="IS10" s="180">
        <f>IF(EXACT($D$10,IK10),1,0)</f>
        <v>1</v>
      </c>
      <c r="IT10" s="180">
        <f>IF(EXACT($E$10,IL10),1,0)</f>
        <v>1</v>
      </c>
      <c r="IU10" s="180">
        <f>IF(EXACT($F$10,IM10),1,0)</f>
        <v>1</v>
      </c>
      <c r="IV10" s="180">
        <f>IF(EXACT($G$10,IN10),1,0)</f>
        <v>1</v>
      </c>
      <c r="IW10" s="180">
        <f>IF(EXACT($H$10,IO10),1,0)</f>
        <v>1</v>
      </c>
      <c r="IX10" s="181">
        <f t="shared" si="30"/>
        <v>1</v>
      </c>
      <c r="IY10" s="188">
        <f t="shared" si="69"/>
        <v>0</v>
      </c>
      <c r="IZ10" s="189">
        <f t="shared" si="70"/>
        <v>0</v>
      </c>
      <c r="JC10" s="459" t="s">
        <v>298</v>
      </c>
      <c r="JD10" s="460" t="s">
        <v>633</v>
      </c>
      <c r="JE10" s="476"/>
      <c r="JF10" s="476"/>
      <c r="JG10" s="476"/>
      <c r="JH10" s="476"/>
      <c r="JI10" s="477"/>
      <c r="JJ10" s="478"/>
      <c r="JK10" s="180">
        <f>IF(EXACT($A$10,JC10),1,0)</f>
        <v>1</v>
      </c>
      <c r="JL10" s="180">
        <f>IF(EXACT($B$10,JD10),1,0)</f>
        <v>1</v>
      </c>
      <c r="JM10" s="180">
        <f>IF(EXACT($C$10,JE10),1,0)</f>
        <v>1</v>
      </c>
      <c r="JN10" s="180">
        <f>IF(EXACT($D$10,JF10),1,0)</f>
        <v>1</v>
      </c>
      <c r="JO10" s="180">
        <f>IF(EXACT($E$10,JG10),1,0)</f>
        <v>1</v>
      </c>
      <c r="JP10" s="180">
        <f>IF(EXACT($F$10,JH10),1,0)</f>
        <v>1</v>
      </c>
      <c r="JQ10" s="180">
        <f>IF(EXACT($G$10,JI10),1,0)</f>
        <v>1</v>
      </c>
      <c r="JR10" s="180">
        <f>IF(EXACT($H$10,JJ10),1,0)</f>
        <v>1</v>
      </c>
      <c r="JS10" s="181">
        <f t="shared" si="31"/>
        <v>1</v>
      </c>
      <c r="JT10" s="188">
        <f t="shared" si="71"/>
        <v>0</v>
      </c>
      <c r="JU10" s="189">
        <f t="shared" si="72"/>
        <v>0</v>
      </c>
    </row>
    <row r="11" spans="1:281" s="473" customFormat="1" ht="14.25" thickTop="1" thickBot="1">
      <c r="A11" s="487" t="s">
        <v>299</v>
      </c>
      <c r="B11" s="465" t="s">
        <v>634</v>
      </c>
      <c r="C11" s="466">
        <v>2898406</v>
      </c>
      <c r="D11" s="467">
        <v>0</v>
      </c>
      <c r="E11" s="468">
        <v>0.5</v>
      </c>
      <c r="F11" s="469">
        <v>4</v>
      </c>
      <c r="G11" s="470">
        <v>1</v>
      </c>
      <c r="H11" s="471">
        <f>ROUND((C11*D11*E11*F11*G11),0)</f>
        <v>0</v>
      </c>
      <c r="I11" s="486"/>
      <c r="K11" s="487" t="s">
        <v>299</v>
      </c>
      <c r="L11" s="465" t="s">
        <v>634</v>
      </c>
      <c r="M11" s="466">
        <v>2898406</v>
      </c>
      <c r="N11" s="467">
        <v>1.6</v>
      </c>
      <c r="O11" s="468">
        <v>0.5</v>
      </c>
      <c r="P11" s="469">
        <v>4</v>
      </c>
      <c r="Q11" s="470">
        <v>1</v>
      </c>
      <c r="R11" s="471">
        <f>ROUND((M11*N11*O11*P11*Q11),0)</f>
        <v>9274899</v>
      </c>
      <c r="S11" s="180">
        <f t="shared" si="32"/>
        <v>1</v>
      </c>
      <c r="T11" s="180">
        <f t="shared" si="1"/>
        <v>1</v>
      </c>
      <c r="U11" s="265">
        <f>IF(AND(M11&lt;&gt;0,M11&gt;=$C$11),1,0)</f>
        <v>1</v>
      </c>
      <c r="V11" s="265">
        <f t="shared" si="73"/>
        <v>1</v>
      </c>
      <c r="W11" s="180">
        <f t="shared" si="1"/>
        <v>1</v>
      </c>
      <c r="X11" s="180">
        <f t="shared" si="1"/>
        <v>1</v>
      </c>
      <c r="Y11" s="180">
        <f t="shared" si="1"/>
        <v>1</v>
      </c>
      <c r="Z11" s="265">
        <f t="shared" si="74"/>
        <v>1</v>
      </c>
      <c r="AA11" s="180">
        <f t="shared" si="36"/>
        <v>1</v>
      </c>
      <c r="AB11" s="188">
        <f t="shared" si="37"/>
        <v>9274899</v>
      </c>
      <c r="AC11" s="189">
        <f t="shared" si="38"/>
        <v>0</v>
      </c>
      <c r="AF11" s="487" t="s">
        <v>299</v>
      </c>
      <c r="AG11" s="465" t="s">
        <v>634</v>
      </c>
      <c r="AH11" s="466">
        <v>2898406</v>
      </c>
      <c r="AI11" s="475">
        <v>1.6</v>
      </c>
      <c r="AJ11" s="468">
        <v>0.5</v>
      </c>
      <c r="AK11" s="469">
        <v>4</v>
      </c>
      <c r="AL11" s="470">
        <v>1</v>
      </c>
      <c r="AM11" s="471">
        <f>ROUND((AH11*AI11*AJ11*AK11*AL11),0)</f>
        <v>9274899</v>
      </c>
      <c r="AN11" s="180">
        <f>IF(EXACT($A$11,AF11),1,0)</f>
        <v>1</v>
      </c>
      <c r="AO11" s="180">
        <f>IF(EXACT($B$11,AG11),1,0)</f>
        <v>1</v>
      </c>
      <c r="AP11" s="265">
        <f>IF(AND(AH11&lt;&gt;0,AH11&gt;=$C$11),1,0)</f>
        <v>1</v>
      </c>
      <c r="AQ11" s="265">
        <f t="shared" ref="AQ11" si="107">IF(AI11&lt;&gt;0,1,0)</f>
        <v>1</v>
      </c>
      <c r="AR11" s="180">
        <f>IF(EXACT($E$11,AJ11),1,0)</f>
        <v>1</v>
      </c>
      <c r="AS11" s="180">
        <f>IF(EXACT($F$11,AK11),1,0)</f>
        <v>1</v>
      </c>
      <c r="AT11" s="180">
        <f>IF(EXACT($G$11,AL11),1,0)</f>
        <v>1</v>
      </c>
      <c r="AU11" s="265">
        <f t="shared" ref="AU11" si="108">IF(AM11&lt;&gt;0,1,0)</f>
        <v>1</v>
      </c>
      <c r="AV11" s="181">
        <f t="shared" si="13"/>
        <v>1</v>
      </c>
      <c r="AW11" s="188">
        <f t="shared" si="39"/>
        <v>9274899</v>
      </c>
      <c r="AX11" s="189">
        <f t="shared" si="40"/>
        <v>0</v>
      </c>
      <c r="BA11" s="487" t="s">
        <v>299</v>
      </c>
      <c r="BB11" s="465" t="s">
        <v>634</v>
      </c>
      <c r="BC11" s="466">
        <v>2898410</v>
      </c>
      <c r="BD11" s="467">
        <v>1.68</v>
      </c>
      <c r="BE11" s="468">
        <v>0.5</v>
      </c>
      <c r="BF11" s="469">
        <v>4</v>
      </c>
      <c r="BG11" s="470">
        <v>1</v>
      </c>
      <c r="BH11" s="471">
        <f>ROUND((BC11*BD11*BE11*BF11*BG11),0)</f>
        <v>9738658</v>
      </c>
      <c r="BI11" s="180">
        <f t="shared" si="14"/>
        <v>1</v>
      </c>
      <c r="BJ11" s="180">
        <f t="shared" si="2"/>
        <v>1</v>
      </c>
      <c r="BK11" s="265">
        <f>IF(AND(BC11&lt;&gt;0,BC11&gt;=$C$11),1,0)</f>
        <v>1</v>
      </c>
      <c r="BL11" s="265">
        <f t="shared" ref="BL11" si="109">IF(BD11&lt;&gt;0,1,0)</f>
        <v>1</v>
      </c>
      <c r="BM11" s="180">
        <f t="shared" si="2"/>
        <v>1</v>
      </c>
      <c r="BN11" s="180">
        <f t="shared" si="2"/>
        <v>1</v>
      </c>
      <c r="BO11" s="180">
        <f t="shared" si="2"/>
        <v>1</v>
      </c>
      <c r="BP11" s="265">
        <f t="shared" si="78"/>
        <v>1</v>
      </c>
      <c r="BQ11" s="180">
        <f t="shared" si="43"/>
        <v>1</v>
      </c>
      <c r="BR11" s="188">
        <f t="shared" si="44"/>
        <v>9738658</v>
      </c>
      <c r="BS11" s="189">
        <f t="shared" si="45"/>
        <v>0</v>
      </c>
      <c r="BV11" s="487" t="s">
        <v>299</v>
      </c>
      <c r="BW11" s="465" t="s">
        <v>634</v>
      </c>
      <c r="BX11" s="466">
        <v>2900000</v>
      </c>
      <c r="BY11" s="467">
        <v>1.5829</v>
      </c>
      <c r="BZ11" s="468">
        <v>0.5</v>
      </c>
      <c r="CA11" s="469">
        <v>4</v>
      </c>
      <c r="CB11" s="470">
        <v>1</v>
      </c>
      <c r="CC11" s="471">
        <f>ROUND((BX11*BY11*BZ11*CA11*CB11),0)</f>
        <v>9180820</v>
      </c>
      <c r="CD11" s="180">
        <f t="shared" si="15"/>
        <v>1</v>
      </c>
      <c r="CE11" s="180">
        <f t="shared" si="16"/>
        <v>1</v>
      </c>
      <c r="CF11" s="265">
        <f>IF(AND(BX11&lt;&gt;0,BX11&gt;=$C$11),1,0)</f>
        <v>1</v>
      </c>
      <c r="CG11" s="265">
        <f t="shared" ref="CG11" si="110">IF(BY11&lt;&gt;0,1,0)</f>
        <v>1</v>
      </c>
      <c r="CH11" s="180">
        <f t="shared" si="9"/>
        <v>1</v>
      </c>
      <c r="CI11" s="180">
        <f t="shared" si="9"/>
        <v>1</v>
      </c>
      <c r="CJ11" s="180">
        <f t="shared" si="9"/>
        <v>1</v>
      </c>
      <c r="CK11" s="265">
        <f t="shared" si="80"/>
        <v>1</v>
      </c>
      <c r="CL11" s="181">
        <f t="shared" si="17"/>
        <v>1</v>
      </c>
      <c r="CM11" s="188">
        <f t="shared" si="48"/>
        <v>9180820</v>
      </c>
      <c r="CN11" s="189">
        <f t="shared" si="49"/>
        <v>0</v>
      </c>
      <c r="CQ11" s="487" t="s">
        <v>299</v>
      </c>
      <c r="CR11" s="465" t="s">
        <v>634</v>
      </c>
      <c r="CS11" s="466">
        <v>2898406</v>
      </c>
      <c r="CT11" s="475">
        <v>632722</v>
      </c>
      <c r="CU11" s="468">
        <v>0.5</v>
      </c>
      <c r="CV11" s="469">
        <v>4</v>
      </c>
      <c r="CW11" s="470">
        <v>1</v>
      </c>
      <c r="CX11" s="471">
        <f>ROUND((CS11+CT11)*(CV11*CW11),0)</f>
        <v>14124512</v>
      </c>
      <c r="CY11" s="180">
        <f t="shared" si="33"/>
        <v>1</v>
      </c>
      <c r="CZ11" s="180">
        <f t="shared" si="34"/>
        <v>1</v>
      </c>
      <c r="DA11" s="265">
        <f>IF(AND(CS11&lt;&gt;0,CS11&gt;=$C$11),1,0)</f>
        <v>1</v>
      </c>
      <c r="DB11" s="265">
        <f t="shared" ref="DB11" si="111">IF(CT11&lt;&gt;0,1,0)</f>
        <v>1</v>
      </c>
      <c r="DC11" s="180">
        <f t="shared" si="52"/>
        <v>1</v>
      </c>
      <c r="DD11" s="180">
        <f t="shared" si="53"/>
        <v>1</v>
      </c>
      <c r="DE11" s="180">
        <f t="shared" si="11"/>
        <v>1</v>
      </c>
      <c r="DF11" s="265">
        <f t="shared" ref="DF11" si="112">IF(CX11&lt;&gt;0,1,0)</f>
        <v>1</v>
      </c>
      <c r="DG11" s="181">
        <f t="shared" si="23"/>
        <v>1</v>
      </c>
      <c r="DH11" s="188">
        <f t="shared" si="55"/>
        <v>14124512</v>
      </c>
      <c r="DI11" s="189">
        <f t="shared" si="56"/>
        <v>0</v>
      </c>
      <c r="DL11" s="487" t="s">
        <v>299</v>
      </c>
      <c r="DM11" s="465" t="s">
        <v>634</v>
      </c>
      <c r="DN11" s="466">
        <f>+DN9</f>
        <v>2900000</v>
      </c>
      <c r="DO11" s="467">
        <f>+DO7</f>
        <v>1.54</v>
      </c>
      <c r="DP11" s="468">
        <v>0.5</v>
      </c>
      <c r="DQ11" s="469">
        <v>4</v>
      </c>
      <c r="DR11" s="470">
        <v>1</v>
      </c>
      <c r="DS11" s="471">
        <f>ROUND((DN11*DO11*DP11*DQ11*DR11),0)</f>
        <v>8932000</v>
      </c>
      <c r="DT11" s="180">
        <f>IF(EXACT($A$11,DL11),1,0)</f>
        <v>1</v>
      </c>
      <c r="DU11" s="180">
        <f>IF(EXACT($B$11,DM11),1,0)</f>
        <v>1</v>
      </c>
      <c r="DV11" s="265">
        <f>IF(AND(DN11&lt;&gt;0,DN11&gt;=$C$11),1,0)</f>
        <v>1</v>
      </c>
      <c r="DW11" s="265">
        <f t="shared" ref="DW11" si="113">IF(DO11&lt;&gt;0,1,0)</f>
        <v>1</v>
      </c>
      <c r="DX11" s="180">
        <f>IF(EXACT($E$11,DP11),1,0)</f>
        <v>1</v>
      </c>
      <c r="DY11" s="180">
        <f>IF(EXACT($F$11,DQ11),1,0)</f>
        <v>1</v>
      </c>
      <c r="DZ11" s="180">
        <f>IF(EXACT($G$11,DR11),1,0)</f>
        <v>1</v>
      </c>
      <c r="EA11" s="265">
        <f t="shared" ref="EA11" si="114">IF(DS11&lt;&gt;0,1,0)</f>
        <v>1</v>
      </c>
      <c r="EB11" s="181">
        <f t="shared" si="24"/>
        <v>1</v>
      </c>
      <c r="EC11" s="188">
        <f t="shared" si="57"/>
        <v>8932000</v>
      </c>
      <c r="ED11" s="189">
        <f t="shared" si="58"/>
        <v>0</v>
      </c>
      <c r="EG11" s="487" t="s">
        <v>299</v>
      </c>
      <c r="EH11" s="465" t="s">
        <v>634</v>
      </c>
      <c r="EI11" s="466">
        <v>2898406</v>
      </c>
      <c r="EJ11" s="467">
        <v>1.45</v>
      </c>
      <c r="EK11" s="468">
        <v>0.5</v>
      </c>
      <c r="EL11" s="469">
        <v>4</v>
      </c>
      <c r="EM11" s="470">
        <v>1</v>
      </c>
      <c r="EN11" s="471">
        <f>ROUND((EI11*EJ11*EK11*EL11*EM11),0)</f>
        <v>8405377</v>
      </c>
      <c r="EO11" s="180">
        <f>IF(EXACT($A$11,EG11),1,0)</f>
        <v>1</v>
      </c>
      <c r="EP11" s="180">
        <f>IF(EXACT($B$11,EH11),1,0)</f>
        <v>1</v>
      </c>
      <c r="EQ11" s="265">
        <f>IF(AND(EI11&lt;&gt;0,EI11&gt;=$C$11),1,0)</f>
        <v>1</v>
      </c>
      <c r="ER11" s="265">
        <f t="shared" ref="ER11" si="115">IF(EJ11&lt;&gt;0,1,0)</f>
        <v>1</v>
      </c>
      <c r="ES11" s="180">
        <f>IF(EXACT($E$11,EK11),1,0)</f>
        <v>1</v>
      </c>
      <c r="ET11" s="180">
        <f>IF(EXACT($F$11,EL11),1,0)</f>
        <v>1</v>
      </c>
      <c r="EU11" s="180">
        <f>IF(EXACT($G$11,EM11),1,0)</f>
        <v>1</v>
      </c>
      <c r="EV11" s="265">
        <f t="shared" ref="EV11" si="116">IF(EN11&lt;&gt;0,1,0)</f>
        <v>1</v>
      </c>
      <c r="EW11" s="181">
        <f t="shared" si="25"/>
        <v>1</v>
      </c>
      <c r="EX11" s="188">
        <f t="shared" si="59"/>
        <v>8405377</v>
      </c>
      <c r="EY11" s="189">
        <f t="shared" si="60"/>
        <v>0</v>
      </c>
      <c r="FB11" s="487" t="s">
        <v>299</v>
      </c>
      <c r="FC11" s="465" t="s">
        <v>634</v>
      </c>
      <c r="FD11" s="466">
        <v>2900000</v>
      </c>
      <c r="FE11" s="467">
        <v>1.6</v>
      </c>
      <c r="FF11" s="468">
        <v>0.5</v>
      </c>
      <c r="FG11" s="469">
        <v>4</v>
      </c>
      <c r="FH11" s="470">
        <v>1</v>
      </c>
      <c r="FI11" s="471">
        <f>ROUND((FD11*FE11*FF11*FG11*FH11),0)</f>
        <v>9280000</v>
      </c>
      <c r="FJ11" s="180">
        <f>IF(EXACT($A$11,FB11),1,0)</f>
        <v>1</v>
      </c>
      <c r="FK11" s="180">
        <f>IF(EXACT($B$11,FC11),1,0)</f>
        <v>1</v>
      </c>
      <c r="FL11" s="265">
        <f>IF(AND(FD11&lt;&gt;0,FD11&gt;=$C$11),1,0)</f>
        <v>1</v>
      </c>
      <c r="FM11" s="265">
        <f t="shared" ref="FM11" si="117">IF(FE11&lt;&gt;0,1,0)</f>
        <v>1</v>
      </c>
      <c r="FN11" s="180">
        <f>IF(EXACT($E$11,FF11),1,0)</f>
        <v>1</v>
      </c>
      <c r="FO11" s="180">
        <f>IF(EXACT($F$11,FG11),1,0)</f>
        <v>1</v>
      </c>
      <c r="FP11" s="180">
        <f>IF(EXACT($G$11,FH11),1,0)</f>
        <v>1</v>
      </c>
      <c r="FQ11" s="265">
        <f t="shared" ref="FQ11" si="118">IF(FI11&lt;&gt;0,1,0)</f>
        <v>1</v>
      </c>
      <c r="FR11" s="181">
        <f t="shared" si="26"/>
        <v>1</v>
      </c>
      <c r="FS11" s="188">
        <f t="shared" si="61"/>
        <v>9280000</v>
      </c>
      <c r="FT11" s="189">
        <f t="shared" si="62"/>
        <v>0</v>
      </c>
      <c r="FW11" s="487" t="s">
        <v>299</v>
      </c>
      <c r="FX11" s="465" t="s">
        <v>634</v>
      </c>
      <c r="FY11" s="466">
        <v>2900000</v>
      </c>
      <c r="FZ11" s="467">
        <v>1.56</v>
      </c>
      <c r="GA11" s="468">
        <v>0.5</v>
      </c>
      <c r="GB11" s="469">
        <v>4</v>
      </c>
      <c r="GC11" s="470">
        <v>1</v>
      </c>
      <c r="GD11" s="471">
        <f>ROUND((FY11*FZ11*GA11*GB11*GC11),0)</f>
        <v>9048000</v>
      </c>
      <c r="GE11" s="180">
        <f>IF(EXACT($A$11,FW11),1,0)</f>
        <v>1</v>
      </c>
      <c r="GF11" s="180">
        <f>IF(EXACT($B$11,FX11),1,0)</f>
        <v>1</v>
      </c>
      <c r="GG11" s="265">
        <f>IF(AND(FY11&lt;&gt;0,FY11&gt;=$C$11),1,0)</f>
        <v>1</v>
      </c>
      <c r="GH11" s="265">
        <f t="shared" ref="GH11" si="119">IF(FZ11&lt;&gt;0,1,0)</f>
        <v>1</v>
      </c>
      <c r="GI11" s="180">
        <f>IF(EXACT($E$11,GA11),1,0)</f>
        <v>1</v>
      </c>
      <c r="GJ11" s="180">
        <f>IF(EXACT($F$11,GB11),1,0)</f>
        <v>1</v>
      </c>
      <c r="GK11" s="180">
        <f>IF(EXACT($G$11,GC11),1,0)</f>
        <v>1</v>
      </c>
      <c r="GL11" s="265">
        <f t="shared" ref="GL11" si="120">IF(GD11&lt;&gt;0,1,0)</f>
        <v>1</v>
      </c>
      <c r="GM11" s="181">
        <f t="shared" si="27"/>
        <v>1</v>
      </c>
      <c r="GN11" s="188">
        <f t="shared" si="63"/>
        <v>9048000</v>
      </c>
      <c r="GO11" s="189">
        <f t="shared" si="64"/>
        <v>0</v>
      </c>
      <c r="GR11" s="487" t="s">
        <v>299</v>
      </c>
      <c r="GS11" s="465" t="s">
        <v>634</v>
      </c>
      <c r="GT11" s="466">
        <v>2900000</v>
      </c>
      <c r="GU11" s="467">
        <v>1.56</v>
      </c>
      <c r="GV11" s="468">
        <v>0.5</v>
      </c>
      <c r="GW11" s="469">
        <v>4</v>
      </c>
      <c r="GX11" s="470">
        <v>1</v>
      </c>
      <c r="GY11" s="471">
        <f>ROUND((GT11*GU11*GV11*GW11*GX11),0)</f>
        <v>9048000</v>
      </c>
      <c r="GZ11" s="180">
        <f>IF(EXACT($A$11,GR11),1,0)</f>
        <v>1</v>
      </c>
      <c r="HA11" s="180">
        <f>IF(EXACT($B$11,GS11),1,0)</f>
        <v>1</v>
      </c>
      <c r="HB11" s="265">
        <f>IF(AND(GT11&lt;&gt;0,GT11&gt;=$C$11),1,0)</f>
        <v>1</v>
      </c>
      <c r="HC11" s="265">
        <f t="shared" ref="HC11" si="121">IF(GU11&lt;&gt;0,1,0)</f>
        <v>1</v>
      </c>
      <c r="HD11" s="180">
        <f>IF(EXACT($E$11,GV11),1,0)</f>
        <v>1</v>
      </c>
      <c r="HE11" s="180">
        <f>IF(EXACT($F$11,GW11),1,0)</f>
        <v>1</v>
      </c>
      <c r="HF11" s="180">
        <f>IF(EXACT($G$11,GX11),1,0)</f>
        <v>1</v>
      </c>
      <c r="HG11" s="265">
        <f t="shared" ref="HG11" si="122">IF(GY11&lt;&gt;0,1,0)</f>
        <v>1</v>
      </c>
      <c r="HH11" s="181">
        <f t="shared" si="28"/>
        <v>1</v>
      </c>
      <c r="HI11" s="188">
        <f t="shared" si="65"/>
        <v>9048000</v>
      </c>
      <c r="HJ11" s="189">
        <f t="shared" si="66"/>
        <v>0</v>
      </c>
      <c r="HM11" s="487" t="s">
        <v>299</v>
      </c>
      <c r="HN11" s="465" t="s">
        <v>634</v>
      </c>
      <c r="HO11" s="466">
        <v>2898406</v>
      </c>
      <c r="HP11" s="467">
        <v>1.45</v>
      </c>
      <c r="HQ11" s="468">
        <v>0.5</v>
      </c>
      <c r="HR11" s="469">
        <v>4</v>
      </c>
      <c r="HS11" s="470">
        <v>1</v>
      </c>
      <c r="HT11" s="471">
        <f>ROUND((HO11*HP11*HQ11*HR11*HS11),0)</f>
        <v>8405377</v>
      </c>
      <c r="HU11" s="180">
        <f>IF(EXACT($A$11,HM11),1,0)</f>
        <v>1</v>
      </c>
      <c r="HV11" s="180">
        <f>IF(EXACT($B$11,HN11),1,0)</f>
        <v>1</v>
      </c>
      <c r="HW11" s="265">
        <f>IF(AND(HO11&lt;&gt;0,HO11&gt;=$C$11),1,0)</f>
        <v>1</v>
      </c>
      <c r="HX11" s="265">
        <f t="shared" ref="HX11" si="123">IF(HP11&lt;&gt;0,1,0)</f>
        <v>1</v>
      </c>
      <c r="HY11" s="180">
        <f>IF(EXACT($E$11,HQ11),1,0)</f>
        <v>1</v>
      </c>
      <c r="HZ11" s="180">
        <f>IF(EXACT($F$11,HR11),1,0)</f>
        <v>1</v>
      </c>
      <c r="IA11" s="180">
        <f>IF(EXACT($G$11,HS11),1,0)</f>
        <v>1</v>
      </c>
      <c r="IB11" s="265">
        <f t="shared" ref="IB11" si="124">IF(HT11&lt;&gt;0,1,0)</f>
        <v>1</v>
      </c>
      <c r="IC11" s="181">
        <f t="shared" si="29"/>
        <v>1</v>
      </c>
      <c r="ID11" s="188">
        <f t="shared" si="67"/>
        <v>8405377</v>
      </c>
      <c r="IE11" s="189">
        <f t="shared" si="68"/>
        <v>0</v>
      </c>
      <c r="IH11" s="487" t="s">
        <v>299</v>
      </c>
      <c r="II11" s="465" t="s">
        <v>634</v>
      </c>
      <c r="IJ11" s="466">
        <v>2900000</v>
      </c>
      <c r="IK11" s="467">
        <v>1.6</v>
      </c>
      <c r="IL11" s="468">
        <v>0.5</v>
      </c>
      <c r="IM11" s="469">
        <v>4</v>
      </c>
      <c r="IN11" s="470">
        <v>1</v>
      </c>
      <c r="IO11" s="471">
        <f>ROUND((IJ11*IK11*IL11*IM11*IN11),0)</f>
        <v>9280000</v>
      </c>
      <c r="IP11" s="180">
        <f>IF(EXACT($A$11,IH11),1,0)</f>
        <v>1</v>
      </c>
      <c r="IQ11" s="180">
        <f>IF(EXACT($B$11,II11),1,0)</f>
        <v>1</v>
      </c>
      <c r="IR11" s="265">
        <f>IF(AND(IJ11&lt;&gt;0,IJ11&gt;=$C$11),1,0)</f>
        <v>1</v>
      </c>
      <c r="IS11" s="265">
        <f t="shared" ref="IS11" si="125">IF(IK11&lt;&gt;0,1,0)</f>
        <v>1</v>
      </c>
      <c r="IT11" s="180">
        <f>IF(EXACT($E$11,IL11),1,0)</f>
        <v>1</v>
      </c>
      <c r="IU11" s="180">
        <f>IF(EXACT($F$11,IM11),1,0)</f>
        <v>1</v>
      </c>
      <c r="IV11" s="180">
        <f>IF(EXACT($G$11,IN11),1,0)</f>
        <v>1</v>
      </c>
      <c r="IW11" s="265">
        <f t="shared" ref="IW11" si="126">IF(IO11&lt;&gt;0,1,0)</f>
        <v>1</v>
      </c>
      <c r="IX11" s="181">
        <f t="shared" si="30"/>
        <v>1</v>
      </c>
      <c r="IY11" s="188">
        <f t="shared" si="69"/>
        <v>9280000</v>
      </c>
      <c r="IZ11" s="189">
        <f t="shared" si="70"/>
        <v>0</v>
      </c>
      <c r="JC11" s="487" t="s">
        <v>299</v>
      </c>
      <c r="JD11" s="465" t="s">
        <v>634</v>
      </c>
      <c r="JE11" s="466">
        <v>2898406</v>
      </c>
      <c r="JF11" s="467">
        <v>1.58</v>
      </c>
      <c r="JG11" s="468">
        <v>0.5</v>
      </c>
      <c r="JH11" s="469">
        <v>4</v>
      </c>
      <c r="JI11" s="470">
        <v>1</v>
      </c>
      <c r="JJ11" s="471">
        <f>ROUND((JE11*JF11*JG11*JH11*JI11),0)</f>
        <v>9158963</v>
      </c>
      <c r="JK11" s="180">
        <f>IF(EXACT($A$11,JC11),1,0)</f>
        <v>1</v>
      </c>
      <c r="JL11" s="180">
        <f>IF(EXACT($B$11,JD11),1,0)</f>
        <v>1</v>
      </c>
      <c r="JM11" s="265">
        <f>IF(AND(JE11&lt;&gt;0,JE11&gt;=$C$11),1,0)</f>
        <v>1</v>
      </c>
      <c r="JN11" s="265">
        <f t="shared" ref="JN11" si="127">IF(JF11&lt;&gt;0,1,0)</f>
        <v>1</v>
      </c>
      <c r="JO11" s="180">
        <f>IF(EXACT($E$11,JG11),1,0)</f>
        <v>1</v>
      </c>
      <c r="JP11" s="180">
        <f>IF(EXACT($F$11,JH11),1,0)</f>
        <v>1</v>
      </c>
      <c r="JQ11" s="180">
        <f>IF(EXACT($G$11,JI11),1,0)</f>
        <v>1</v>
      </c>
      <c r="JR11" s="265">
        <f t="shared" ref="JR11" si="128">IF(JJ11&lt;&gt;0,1,0)</f>
        <v>1</v>
      </c>
      <c r="JS11" s="181">
        <f t="shared" si="31"/>
        <v>1</v>
      </c>
      <c r="JT11" s="188">
        <f t="shared" si="71"/>
        <v>9158963</v>
      </c>
      <c r="JU11" s="189">
        <f t="shared" si="72"/>
        <v>0</v>
      </c>
    </row>
    <row r="12" spans="1:281" ht="14.25" thickTop="1" thickBot="1">
      <c r="A12" s="454" t="s">
        <v>118</v>
      </c>
      <c r="B12" s="455" t="s">
        <v>119</v>
      </c>
      <c r="C12" s="488"/>
      <c r="D12" s="488"/>
      <c r="E12" s="488"/>
      <c r="F12" s="489"/>
      <c r="G12" s="490"/>
      <c r="H12" s="491"/>
      <c r="K12" s="454" t="s">
        <v>118</v>
      </c>
      <c r="L12" s="455" t="s">
        <v>119</v>
      </c>
      <c r="M12" s="488"/>
      <c r="N12" s="488"/>
      <c r="O12" s="488"/>
      <c r="P12" s="489"/>
      <c r="Q12" s="490"/>
      <c r="R12" s="491"/>
      <c r="S12" s="180">
        <f t="shared" si="32"/>
        <v>1</v>
      </c>
      <c r="T12" s="180">
        <f t="shared" si="1"/>
        <v>1</v>
      </c>
      <c r="U12" s="180">
        <f>IF(EXACT(C12,M12),1,0)</f>
        <v>1</v>
      </c>
      <c r="V12" s="180">
        <f>IF(EXACT(D12,N12),1,0)</f>
        <v>1</v>
      </c>
      <c r="W12" s="180">
        <f t="shared" si="1"/>
        <v>1</v>
      </c>
      <c r="X12" s="180">
        <f t="shared" si="1"/>
        <v>1</v>
      </c>
      <c r="Y12" s="180">
        <f t="shared" si="1"/>
        <v>1</v>
      </c>
      <c r="Z12" s="180">
        <f t="shared" si="1"/>
        <v>1</v>
      </c>
      <c r="AA12" s="180">
        <f t="shared" si="36"/>
        <v>1</v>
      </c>
      <c r="AB12" s="188">
        <f t="shared" si="37"/>
        <v>0</v>
      </c>
      <c r="AC12" s="189">
        <f t="shared" si="38"/>
        <v>0</v>
      </c>
      <c r="AF12" s="454" t="s">
        <v>118</v>
      </c>
      <c r="AG12" s="455" t="s">
        <v>119</v>
      </c>
      <c r="AH12" s="488"/>
      <c r="AI12" s="488"/>
      <c r="AJ12" s="488"/>
      <c r="AK12" s="489"/>
      <c r="AL12" s="490"/>
      <c r="AM12" s="491"/>
      <c r="AN12" s="180">
        <f>IF(EXACT($A$12,AF12),1,0)</f>
        <v>1</v>
      </c>
      <c r="AO12" s="180">
        <f>IF(EXACT($B$12,AG12),1,0)</f>
        <v>1</v>
      </c>
      <c r="AP12" s="180">
        <f>IF(EXACT($C$12,AH12),1,0)</f>
        <v>1</v>
      </c>
      <c r="AQ12" s="180">
        <f>IF(EXACT($D$12,AI12),1,0)</f>
        <v>1</v>
      </c>
      <c r="AR12" s="180">
        <f>IF(EXACT($E$12,AJ12),1,0)</f>
        <v>1</v>
      </c>
      <c r="AS12" s="180">
        <f>IF(EXACT($F$12,AK12),1,0)</f>
        <v>1</v>
      </c>
      <c r="AT12" s="180">
        <f>IF(EXACT($G$12,AL12),1,0)</f>
        <v>1</v>
      </c>
      <c r="AU12" s="180">
        <f>IF(EXACT($H$12,AM12),1,0)</f>
        <v>1</v>
      </c>
      <c r="AV12" s="181">
        <f t="shared" si="13"/>
        <v>1</v>
      </c>
      <c r="AW12" s="188">
        <f t="shared" si="39"/>
        <v>0</v>
      </c>
      <c r="AX12" s="189">
        <f t="shared" si="40"/>
        <v>0</v>
      </c>
      <c r="BA12" s="454" t="s">
        <v>118</v>
      </c>
      <c r="BB12" s="455" t="s">
        <v>119</v>
      </c>
      <c r="BC12" s="488"/>
      <c r="BD12" s="488"/>
      <c r="BE12" s="488"/>
      <c r="BF12" s="489"/>
      <c r="BG12" s="490"/>
      <c r="BH12" s="491"/>
      <c r="BI12" s="180">
        <f t="shared" si="14"/>
        <v>1</v>
      </c>
      <c r="BJ12" s="180">
        <f t="shared" si="2"/>
        <v>1</v>
      </c>
      <c r="BK12" s="180">
        <f t="shared" ref="BK12:BK13" si="129">IF(EXACT(C12,BC12),1,0)</f>
        <v>1</v>
      </c>
      <c r="BL12" s="180">
        <f t="shared" ref="BL12:BL13" si="130">IF(EXACT(D12,BD12),1,0)</f>
        <v>1</v>
      </c>
      <c r="BM12" s="180">
        <f t="shared" si="2"/>
        <v>1</v>
      </c>
      <c r="BN12" s="180">
        <f t="shared" si="2"/>
        <v>1</v>
      </c>
      <c r="BO12" s="180">
        <f t="shared" si="2"/>
        <v>1</v>
      </c>
      <c r="BP12" s="180">
        <f t="shared" si="2"/>
        <v>1</v>
      </c>
      <c r="BQ12" s="180">
        <f t="shared" si="43"/>
        <v>1</v>
      </c>
      <c r="BR12" s="188">
        <f t="shared" si="44"/>
        <v>0</v>
      </c>
      <c r="BS12" s="189">
        <f t="shared" si="45"/>
        <v>0</v>
      </c>
      <c r="BV12" s="454" t="s">
        <v>118</v>
      </c>
      <c r="BW12" s="455" t="s">
        <v>119</v>
      </c>
      <c r="BX12" s="488"/>
      <c r="BY12" s="488"/>
      <c r="BZ12" s="488"/>
      <c r="CA12" s="489"/>
      <c r="CB12" s="490"/>
      <c r="CC12" s="491"/>
      <c r="CD12" s="180">
        <f t="shared" si="15"/>
        <v>1</v>
      </c>
      <c r="CE12" s="180">
        <f t="shared" si="16"/>
        <v>1</v>
      </c>
      <c r="CF12" s="180">
        <f t="shared" ref="CF12:CF13" si="131">IF(EXACT(C12,BX12),1,0)</f>
        <v>1</v>
      </c>
      <c r="CG12" s="180">
        <f t="shared" ref="CG12:CG13" si="132">IF(EXACT(D12,BY12),1,0)</f>
        <v>1</v>
      </c>
      <c r="CH12" s="180">
        <f t="shared" si="9"/>
        <v>1</v>
      </c>
      <c r="CI12" s="180">
        <f t="shared" si="9"/>
        <v>1</v>
      </c>
      <c r="CJ12" s="180">
        <f t="shared" si="9"/>
        <v>1</v>
      </c>
      <c r="CK12" s="180">
        <f t="shared" si="9"/>
        <v>1</v>
      </c>
      <c r="CL12" s="181">
        <f t="shared" si="17"/>
        <v>1</v>
      </c>
      <c r="CM12" s="188">
        <f t="shared" si="48"/>
        <v>0</v>
      </c>
      <c r="CN12" s="189">
        <f t="shared" si="49"/>
        <v>0</v>
      </c>
      <c r="CQ12" s="454" t="s">
        <v>118</v>
      </c>
      <c r="CR12" s="455" t="s">
        <v>119</v>
      </c>
      <c r="CS12" s="488"/>
      <c r="CT12" s="492"/>
      <c r="CU12" s="488"/>
      <c r="CV12" s="489"/>
      <c r="CW12" s="490"/>
      <c r="CX12" s="491"/>
      <c r="CY12" s="180">
        <f t="shared" si="33"/>
        <v>1</v>
      </c>
      <c r="CZ12" s="180">
        <f>IF(EXACT(B12,CR12),1,0)</f>
        <v>1</v>
      </c>
      <c r="DA12" s="180">
        <f t="shared" ref="DA12:DF13" si="133">IF(EXACT(C12,CS12),1,0)</f>
        <v>1</v>
      </c>
      <c r="DB12" s="180">
        <f t="shared" si="133"/>
        <v>1</v>
      </c>
      <c r="DC12" s="180">
        <f t="shared" si="52"/>
        <v>1</v>
      </c>
      <c r="DD12" s="180">
        <f t="shared" si="53"/>
        <v>1</v>
      </c>
      <c r="DE12" s="180">
        <f t="shared" si="11"/>
        <v>1</v>
      </c>
      <c r="DF12" s="180">
        <f>IF(EXACT(H12,CX12),1,0)</f>
        <v>1</v>
      </c>
      <c r="DG12" s="181">
        <f t="shared" si="23"/>
        <v>1</v>
      </c>
      <c r="DH12" s="188">
        <f t="shared" si="55"/>
        <v>0</v>
      </c>
      <c r="DI12" s="189">
        <f t="shared" si="56"/>
        <v>0</v>
      </c>
      <c r="DL12" s="454" t="s">
        <v>118</v>
      </c>
      <c r="DM12" s="455" t="s">
        <v>119</v>
      </c>
      <c r="DN12" s="488"/>
      <c r="DO12" s="488"/>
      <c r="DP12" s="488"/>
      <c r="DQ12" s="489"/>
      <c r="DR12" s="490"/>
      <c r="DS12" s="491"/>
      <c r="DT12" s="180">
        <f>IF(EXACT($A$12,DL12),1,0)</f>
        <v>1</v>
      </c>
      <c r="DU12" s="180">
        <f>IF(EXACT($B$12,DM12),1,0)</f>
        <v>1</v>
      </c>
      <c r="DV12" s="180">
        <f>IF(EXACT($C$12,DN12),1,0)</f>
        <v>1</v>
      </c>
      <c r="DW12" s="180">
        <f>IF(EXACT($D$12,DO12),1,0)</f>
        <v>1</v>
      </c>
      <c r="DX12" s="180">
        <f>IF(EXACT($E$12,DP12),1,0)</f>
        <v>1</v>
      </c>
      <c r="DY12" s="180">
        <f>IF(EXACT($F$12,DQ12),1,0)</f>
        <v>1</v>
      </c>
      <c r="DZ12" s="180">
        <f>IF(EXACT($G$12,DR12),1,0)</f>
        <v>1</v>
      </c>
      <c r="EA12" s="180">
        <f>IF(EXACT($H$12,DS12),1,0)</f>
        <v>1</v>
      </c>
      <c r="EB12" s="181">
        <f t="shared" si="24"/>
        <v>1</v>
      </c>
      <c r="EC12" s="188">
        <f t="shared" si="57"/>
        <v>0</v>
      </c>
      <c r="ED12" s="189">
        <f t="shared" si="58"/>
        <v>0</v>
      </c>
      <c r="EG12" s="454" t="s">
        <v>118</v>
      </c>
      <c r="EH12" s="455" t="s">
        <v>119</v>
      </c>
      <c r="EI12" s="488"/>
      <c r="EJ12" s="488"/>
      <c r="EK12" s="488"/>
      <c r="EL12" s="489"/>
      <c r="EM12" s="490"/>
      <c r="EN12" s="491"/>
      <c r="EO12" s="180">
        <f>IF(EXACT($A$12,EG12),1,0)</f>
        <v>1</v>
      </c>
      <c r="EP12" s="180">
        <f>IF(EXACT($B$12,EH12),1,0)</f>
        <v>1</v>
      </c>
      <c r="EQ12" s="180">
        <f>IF(EXACT($C$12,EI12),1,0)</f>
        <v>1</v>
      </c>
      <c r="ER12" s="180">
        <f>IF(EXACT($D$12,EJ12),1,0)</f>
        <v>1</v>
      </c>
      <c r="ES12" s="180">
        <f>IF(EXACT($E$12,EK12),1,0)</f>
        <v>1</v>
      </c>
      <c r="ET12" s="180">
        <f>IF(EXACT($F$12,EL12),1,0)</f>
        <v>1</v>
      </c>
      <c r="EU12" s="180">
        <f>IF(EXACT($G$12,EM12),1,0)</f>
        <v>1</v>
      </c>
      <c r="EV12" s="180">
        <f>IF(EXACT($H$12,EN12),1,0)</f>
        <v>1</v>
      </c>
      <c r="EW12" s="181">
        <f t="shared" si="25"/>
        <v>1</v>
      </c>
      <c r="EX12" s="188">
        <f t="shared" si="59"/>
        <v>0</v>
      </c>
      <c r="EY12" s="189">
        <f t="shared" si="60"/>
        <v>0</v>
      </c>
      <c r="FB12" s="454" t="s">
        <v>118</v>
      </c>
      <c r="FC12" s="455" t="s">
        <v>119</v>
      </c>
      <c r="FD12" s="488"/>
      <c r="FE12" s="488"/>
      <c r="FF12" s="488"/>
      <c r="FG12" s="489"/>
      <c r="FH12" s="490"/>
      <c r="FI12" s="491"/>
      <c r="FJ12" s="180">
        <f>IF(EXACT($A$12,FB12),1,0)</f>
        <v>1</v>
      </c>
      <c r="FK12" s="180">
        <f>IF(EXACT($B$12,FC12),1,0)</f>
        <v>1</v>
      </c>
      <c r="FL12" s="180">
        <f>IF(EXACT($C$12,FD12),1,0)</f>
        <v>1</v>
      </c>
      <c r="FM12" s="180">
        <f>IF(EXACT($D$12,FE12),1,0)</f>
        <v>1</v>
      </c>
      <c r="FN12" s="180">
        <f>IF(EXACT($E$12,FF12),1,0)</f>
        <v>1</v>
      </c>
      <c r="FO12" s="180">
        <f>IF(EXACT($F$12,FG12),1,0)</f>
        <v>1</v>
      </c>
      <c r="FP12" s="180">
        <f>IF(EXACT($G$12,FH12),1,0)</f>
        <v>1</v>
      </c>
      <c r="FQ12" s="180">
        <f>IF(EXACT($H$12,FI12),1,0)</f>
        <v>1</v>
      </c>
      <c r="FR12" s="181">
        <f t="shared" si="26"/>
        <v>1</v>
      </c>
      <c r="FS12" s="188">
        <f t="shared" si="61"/>
        <v>0</v>
      </c>
      <c r="FT12" s="189">
        <f t="shared" si="62"/>
        <v>0</v>
      </c>
      <c r="FW12" s="454" t="s">
        <v>118</v>
      </c>
      <c r="FX12" s="455" t="s">
        <v>119</v>
      </c>
      <c r="FY12" s="488"/>
      <c r="FZ12" s="488"/>
      <c r="GA12" s="488"/>
      <c r="GB12" s="489"/>
      <c r="GC12" s="490"/>
      <c r="GD12" s="491"/>
      <c r="GE12" s="180">
        <f>IF(EXACT($A$12,FW12),1,0)</f>
        <v>1</v>
      </c>
      <c r="GF12" s="180">
        <f>IF(EXACT($B$12,FX12),1,0)</f>
        <v>1</v>
      </c>
      <c r="GG12" s="180">
        <f>IF(EXACT($C$12,FY12),1,0)</f>
        <v>1</v>
      </c>
      <c r="GH12" s="180">
        <f>IF(EXACT($D$12,FZ12),1,0)</f>
        <v>1</v>
      </c>
      <c r="GI12" s="180">
        <f>IF(EXACT($E$12,GA12),1,0)</f>
        <v>1</v>
      </c>
      <c r="GJ12" s="180">
        <f>IF(EXACT($F$12,GB12),1,0)</f>
        <v>1</v>
      </c>
      <c r="GK12" s="180">
        <f>IF(EXACT($G$12,GC12),1,0)</f>
        <v>1</v>
      </c>
      <c r="GL12" s="180">
        <f>IF(EXACT($H$12,GD12),1,0)</f>
        <v>1</v>
      </c>
      <c r="GM12" s="181">
        <f t="shared" si="27"/>
        <v>1</v>
      </c>
      <c r="GN12" s="188">
        <f t="shared" si="63"/>
        <v>0</v>
      </c>
      <c r="GO12" s="189">
        <f t="shared" si="64"/>
        <v>0</v>
      </c>
      <c r="GR12" s="454" t="s">
        <v>118</v>
      </c>
      <c r="GS12" s="455" t="s">
        <v>119</v>
      </c>
      <c r="GT12" s="488"/>
      <c r="GU12" s="488"/>
      <c r="GV12" s="488"/>
      <c r="GW12" s="489"/>
      <c r="GX12" s="490"/>
      <c r="GY12" s="491"/>
      <c r="GZ12" s="180">
        <f>IF(EXACT($A$12,GR12),1,0)</f>
        <v>1</v>
      </c>
      <c r="HA12" s="180">
        <f>IF(EXACT($B$12,GS12),1,0)</f>
        <v>1</v>
      </c>
      <c r="HB12" s="180">
        <f>IF(EXACT($C$12,GT12),1,0)</f>
        <v>1</v>
      </c>
      <c r="HC12" s="180">
        <f>IF(EXACT($D$12,GU12),1,0)</f>
        <v>1</v>
      </c>
      <c r="HD12" s="180">
        <f>IF(EXACT($E$12,GV12),1,0)</f>
        <v>1</v>
      </c>
      <c r="HE12" s="180">
        <f>IF(EXACT($F$12,GW12),1,0)</f>
        <v>1</v>
      </c>
      <c r="HF12" s="180">
        <f>IF(EXACT($G$12,GX12),1,0)</f>
        <v>1</v>
      </c>
      <c r="HG12" s="180">
        <f>IF(EXACT($H$12,GY12),1,0)</f>
        <v>1</v>
      </c>
      <c r="HH12" s="181">
        <f t="shared" si="28"/>
        <v>1</v>
      </c>
      <c r="HI12" s="188">
        <f t="shared" si="65"/>
        <v>0</v>
      </c>
      <c r="HJ12" s="189">
        <f t="shared" si="66"/>
        <v>0</v>
      </c>
      <c r="HM12" s="454" t="s">
        <v>118</v>
      </c>
      <c r="HN12" s="455" t="s">
        <v>119</v>
      </c>
      <c r="HO12" s="488"/>
      <c r="HP12" s="488"/>
      <c r="HQ12" s="488"/>
      <c r="HR12" s="489"/>
      <c r="HS12" s="490"/>
      <c r="HT12" s="491"/>
      <c r="HU12" s="180">
        <f>IF(EXACT($A$12,HM12),1,0)</f>
        <v>1</v>
      </c>
      <c r="HV12" s="180">
        <f>IF(EXACT($B$12,HN12),1,0)</f>
        <v>1</v>
      </c>
      <c r="HW12" s="180">
        <f>IF(EXACT($C$12,HO12),1,0)</f>
        <v>1</v>
      </c>
      <c r="HX12" s="180">
        <f>IF(EXACT($D$12,HP12),1,0)</f>
        <v>1</v>
      </c>
      <c r="HY12" s="180">
        <f>IF(EXACT($E$12,HQ12),1,0)</f>
        <v>1</v>
      </c>
      <c r="HZ12" s="180">
        <f>IF(EXACT($F$12,HR12),1,0)</f>
        <v>1</v>
      </c>
      <c r="IA12" s="180">
        <f>IF(EXACT($G$12,HS12),1,0)</f>
        <v>1</v>
      </c>
      <c r="IB12" s="180">
        <f>IF(EXACT($H$12,HT12),1,0)</f>
        <v>1</v>
      </c>
      <c r="IC12" s="181">
        <f t="shared" si="29"/>
        <v>1</v>
      </c>
      <c r="ID12" s="188">
        <f t="shared" si="67"/>
        <v>0</v>
      </c>
      <c r="IE12" s="189">
        <f t="shared" si="68"/>
        <v>0</v>
      </c>
      <c r="IH12" s="454" t="s">
        <v>118</v>
      </c>
      <c r="II12" s="455" t="s">
        <v>119</v>
      </c>
      <c r="IJ12" s="488"/>
      <c r="IK12" s="488"/>
      <c r="IL12" s="488"/>
      <c r="IM12" s="489"/>
      <c r="IN12" s="490"/>
      <c r="IO12" s="491"/>
      <c r="IP12" s="180">
        <f>IF(EXACT($A$12,IH12),1,0)</f>
        <v>1</v>
      </c>
      <c r="IQ12" s="180">
        <f>IF(EXACT($B$12,II12),1,0)</f>
        <v>1</v>
      </c>
      <c r="IR12" s="180">
        <f>IF(EXACT($C$12,IJ12),1,0)</f>
        <v>1</v>
      </c>
      <c r="IS12" s="180">
        <f>IF(EXACT($D$12,IK12),1,0)</f>
        <v>1</v>
      </c>
      <c r="IT12" s="180">
        <f>IF(EXACT($E$12,IL12),1,0)</f>
        <v>1</v>
      </c>
      <c r="IU12" s="180">
        <f>IF(EXACT($F$12,IM12),1,0)</f>
        <v>1</v>
      </c>
      <c r="IV12" s="180">
        <f>IF(EXACT($G$12,IN12),1,0)</f>
        <v>1</v>
      </c>
      <c r="IW12" s="180">
        <f>IF(EXACT($H$12,IO12),1,0)</f>
        <v>1</v>
      </c>
      <c r="IX12" s="181">
        <f t="shared" si="30"/>
        <v>1</v>
      </c>
      <c r="IY12" s="188">
        <f t="shared" si="69"/>
        <v>0</v>
      </c>
      <c r="IZ12" s="189">
        <f t="shared" si="70"/>
        <v>0</v>
      </c>
      <c r="JC12" s="454" t="s">
        <v>118</v>
      </c>
      <c r="JD12" s="455" t="s">
        <v>119</v>
      </c>
      <c r="JE12" s="488"/>
      <c r="JF12" s="488"/>
      <c r="JG12" s="488"/>
      <c r="JH12" s="489"/>
      <c r="JI12" s="490"/>
      <c r="JJ12" s="491"/>
      <c r="JK12" s="180">
        <f>IF(EXACT($A$12,JC12),1,0)</f>
        <v>1</v>
      </c>
      <c r="JL12" s="180">
        <f>IF(EXACT($B$12,JD12),1,0)</f>
        <v>1</v>
      </c>
      <c r="JM12" s="180">
        <f>IF(EXACT($C$12,JE12),1,0)</f>
        <v>1</v>
      </c>
      <c r="JN12" s="180">
        <f>IF(EXACT($D$12,JF12),1,0)</f>
        <v>1</v>
      </c>
      <c r="JO12" s="180">
        <f>IF(EXACT($E$12,JG12),1,0)</f>
        <v>1</v>
      </c>
      <c r="JP12" s="180">
        <f>IF(EXACT($F$12,JH12),1,0)</f>
        <v>1</v>
      </c>
      <c r="JQ12" s="180">
        <f>IF(EXACT($G$12,JI12),1,0)</f>
        <v>1</v>
      </c>
      <c r="JR12" s="180">
        <f>IF(EXACT($H$12,JJ12),1,0)</f>
        <v>1</v>
      </c>
      <c r="JS12" s="181">
        <f t="shared" si="31"/>
        <v>1</v>
      </c>
      <c r="JT12" s="188">
        <f t="shared" si="71"/>
        <v>0</v>
      </c>
      <c r="JU12" s="189">
        <f t="shared" si="72"/>
        <v>0</v>
      </c>
    </row>
    <row r="13" spans="1:281" ht="14.25" thickTop="1" thickBot="1">
      <c r="A13" s="459" t="s">
        <v>131</v>
      </c>
      <c r="B13" s="460" t="s">
        <v>120</v>
      </c>
      <c r="C13" s="476"/>
      <c r="D13" s="476"/>
      <c r="E13" s="476"/>
      <c r="F13" s="493"/>
      <c r="G13" s="494"/>
      <c r="H13" s="478"/>
      <c r="K13" s="459" t="s">
        <v>131</v>
      </c>
      <c r="L13" s="460" t="s">
        <v>120</v>
      </c>
      <c r="M13" s="476"/>
      <c r="N13" s="476"/>
      <c r="O13" s="476"/>
      <c r="P13" s="493"/>
      <c r="Q13" s="494"/>
      <c r="R13" s="478"/>
      <c r="S13" s="180">
        <f t="shared" si="32"/>
        <v>1</v>
      </c>
      <c r="T13" s="180">
        <f t="shared" si="1"/>
        <v>1</v>
      </c>
      <c r="U13" s="180">
        <f t="shared" ref="U13:V18" si="134">IF(EXACT(C13,M13),1,0)</f>
        <v>1</v>
      </c>
      <c r="V13" s="180">
        <f>IF(EXACT(D13,N13),1,0)</f>
        <v>1</v>
      </c>
      <c r="W13" s="180">
        <f t="shared" si="1"/>
        <v>1</v>
      </c>
      <c r="X13" s="180">
        <f t="shared" si="1"/>
        <v>1</v>
      </c>
      <c r="Y13" s="180">
        <f t="shared" si="1"/>
        <v>1</v>
      </c>
      <c r="Z13" s="180">
        <f t="shared" si="1"/>
        <v>1</v>
      </c>
      <c r="AA13" s="180">
        <f t="shared" si="36"/>
        <v>1</v>
      </c>
      <c r="AB13" s="188">
        <f t="shared" si="37"/>
        <v>0</v>
      </c>
      <c r="AC13" s="189">
        <f t="shared" si="38"/>
        <v>0</v>
      </c>
      <c r="AF13" s="459" t="s">
        <v>131</v>
      </c>
      <c r="AG13" s="460" t="s">
        <v>120</v>
      </c>
      <c r="AH13" s="476"/>
      <c r="AI13" s="476"/>
      <c r="AJ13" s="476"/>
      <c r="AK13" s="493"/>
      <c r="AL13" s="494"/>
      <c r="AM13" s="478"/>
      <c r="AN13" s="180">
        <f>IF(EXACT($A$13,AF13),1,0)</f>
        <v>1</v>
      </c>
      <c r="AO13" s="180">
        <f>IF(EXACT($B$13,AG13),1,0)</f>
        <v>1</v>
      </c>
      <c r="AP13" s="180">
        <f>IF(EXACT($C$13,AH13),1,0)</f>
        <v>1</v>
      </c>
      <c r="AQ13" s="180">
        <f>IF(EXACT($D$13,AI13),1,0)</f>
        <v>1</v>
      </c>
      <c r="AR13" s="180">
        <f>IF(EXACT($E$13,AJ13),1,0)</f>
        <v>1</v>
      </c>
      <c r="AS13" s="180">
        <f>IF(EXACT($F$13,AK13),1,0)</f>
        <v>1</v>
      </c>
      <c r="AT13" s="180">
        <f>IF(EXACT($G$13,AL13),1,0)</f>
        <v>1</v>
      </c>
      <c r="AU13" s="180">
        <f>IF(EXACT($H$13,AM13),1,0)</f>
        <v>1</v>
      </c>
      <c r="AV13" s="181">
        <f t="shared" si="13"/>
        <v>1</v>
      </c>
      <c r="AW13" s="188">
        <f t="shared" si="39"/>
        <v>0</v>
      </c>
      <c r="AX13" s="189">
        <f t="shared" si="40"/>
        <v>0</v>
      </c>
      <c r="BA13" s="459" t="s">
        <v>131</v>
      </c>
      <c r="BB13" s="460" t="s">
        <v>120</v>
      </c>
      <c r="BC13" s="476"/>
      <c r="BD13" s="476"/>
      <c r="BE13" s="476"/>
      <c r="BF13" s="493"/>
      <c r="BG13" s="494"/>
      <c r="BH13" s="478"/>
      <c r="BI13" s="180">
        <f t="shared" si="14"/>
        <v>1</v>
      </c>
      <c r="BJ13" s="180">
        <f t="shared" si="2"/>
        <v>1</v>
      </c>
      <c r="BK13" s="180">
        <f t="shared" si="129"/>
        <v>1</v>
      </c>
      <c r="BL13" s="180">
        <f t="shared" si="130"/>
        <v>1</v>
      </c>
      <c r="BM13" s="180">
        <f t="shared" si="2"/>
        <v>1</v>
      </c>
      <c r="BN13" s="180">
        <f t="shared" si="2"/>
        <v>1</v>
      </c>
      <c r="BO13" s="180">
        <f t="shared" si="2"/>
        <v>1</v>
      </c>
      <c r="BP13" s="180">
        <f t="shared" si="2"/>
        <v>1</v>
      </c>
      <c r="BQ13" s="180">
        <f t="shared" si="43"/>
        <v>1</v>
      </c>
      <c r="BR13" s="188">
        <f t="shared" si="44"/>
        <v>0</v>
      </c>
      <c r="BS13" s="189">
        <f t="shared" si="45"/>
        <v>0</v>
      </c>
      <c r="BV13" s="459" t="s">
        <v>131</v>
      </c>
      <c r="BW13" s="460" t="s">
        <v>120</v>
      </c>
      <c r="BX13" s="476"/>
      <c r="BY13" s="476"/>
      <c r="BZ13" s="476"/>
      <c r="CA13" s="493"/>
      <c r="CB13" s="494"/>
      <c r="CC13" s="478"/>
      <c r="CD13" s="180">
        <f t="shared" si="15"/>
        <v>1</v>
      </c>
      <c r="CE13" s="180">
        <f t="shared" si="16"/>
        <v>1</v>
      </c>
      <c r="CF13" s="180">
        <f t="shared" si="131"/>
        <v>1</v>
      </c>
      <c r="CG13" s="180">
        <f t="shared" si="132"/>
        <v>1</v>
      </c>
      <c r="CH13" s="180">
        <f t="shared" si="9"/>
        <v>1</v>
      </c>
      <c r="CI13" s="180">
        <f t="shared" si="9"/>
        <v>1</v>
      </c>
      <c r="CJ13" s="180">
        <f t="shared" si="9"/>
        <v>1</v>
      </c>
      <c r="CK13" s="180">
        <f t="shared" si="9"/>
        <v>1</v>
      </c>
      <c r="CL13" s="181">
        <f t="shared" si="17"/>
        <v>1</v>
      </c>
      <c r="CM13" s="188">
        <f t="shared" si="48"/>
        <v>0</v>
      </c>
      <c r="CN13" s="189">
        <f t="shared" si="49"/>
        <v>0</v>
      </c>
      <c r="CQ13" s="459" t="s">
        <v>131</v>
      </c>
      <c r="CR13" s="460" t="s">
        <v>120</v>
      </c>
      <c r="CS13" s="476"/>
      <c r="CT13" s="479"/>
      <c r="CU13" s="476"/>
      <c r="CV13" s="493"/>
      <c r="CW13" s="494"/>
      <c r="CX13" s="478"/>
      <c r="CY13" s="180">
        <f t="shared" si="33"/>
        <v>1</v>
      </c>
      <c r="CZ13" s="180">
        <f t="shared" si="34"/>
        <v>1</v>
      </c>
      <c r="DA13" s="180">
        <f t="shared" si="133"/>
        <v>1</v>
      </c>
      <c r="DB13" s="180">
        <f t="shared" si="133"/>
        <v>1</v>
      </c>
      <c r="DC13" s="180">
        <f t="shared" si="52"/>
        <v>1</v>
      </c>
      <c r="DD13" s="180">
        <f t="shared" si="53"/>
        <v>1</v>
      </c>
      <c r="DE13" s="180">
        <f t="shared" si="11"/>
        <v>1</v>
      </c>
      <c r="DF13" s="180">
        <f t="shared" si="133"/>
        <v>1</v>
      </c>
      <c r="DG13" s="181">
        <f t="shared" si="23"/>
        <v>1</v>
      </c>
      <c r="DH13" s="188">
        <f t="shared" si="55"/>
        <v>0</v>
      </c>
      <c r="DI13" s="189">
        <f t="shared" si="56"/>
        <v>0</v>
      </c>
      <c r="DL13" s="459" t="s">
        <v>131</v>
      </c>
      <c r="DM13" s="460" t="s">
        <v>120</v>
      </c>
      <c r="DN13" s="476"/>
      <c r="DO13" s="476"/>
      <c r="DP13" s="476"/>
      <c r="DQ13" s="493"/>
      <c r="DR13" s="494"/>
      <c r="DS13" s="478"/>
      <c r="DT13" s="180">
        <f>IF(EXACT($A$13,DL13),1,0)</f>
        <v>1</v>
      </c>
      <c r="DU13" s="180">
        <f>IF(EXACT($B$13,DM13),1,0)</f>
        <v>1</v>
      </c>
      <c r="DV13" s="180">
        <f>IF(EXACT($C$13,DN13),1,0)</f>
        <v>1</v>
      </c>
      <c r="DW13" s="180">
        <f>IF(EXACT($D$13,DO13),1,0)</f>
        <v>1</v>
      </c>
      <c r="DX13" s="180">
        <f>IF(EXACT($E$13,DP13),1,0)</f>
        <v>1</v>
      </c>
      <c r="DY13" s="180">
        <f>IF(EXACT($F$13,DQ13),1,0)</f>
        <v>1</v>
      </c>
      <c r="DZ13" s="180">
        <f>IF(EXACT($G$13,DR13),1,0)</f>
        <v>1</v>
      </c>
      <c r="EA13" s="180">
        <f>IF(EXACT($H$13,DS13),1,0)</f>
        <v>1</v>
      </c>
      <c r="EB13" s="181">
        <f t="shared" si="24"/>
        <v>1</v>
      </c>
      <c r="EC13" s="188">
        <f t="shared" si="57"/>
        <v>0</v>
      </c>
      <c r="ED13" s="189">
        <f t="shared" si="58"/>
        <v>0</v>
      </c>
      <c r="EG13" s="459" t="s">
        <v>131</v>
      </c>
      <c r="EH13" s="460" t="s">
        <v>120</v>
      </c>
      <c r="EI13" s="476"/>
      <c r="EJ13" s="476"/>
      <c r="EK13" s="476"/>
      <c r="EL13" s="493"/>
      <c r="EM13" s="494"/>
      <c r="EN13" s="478"/>
      <c r="EO13" s="180">
        <f>IF(EXACT($A$13,EG13),1,0)</f>
        <v>1</v>
      </c>
      <c r="EP13" s="180">
        <f>IF(EXACT($B$13,EH13),1,0)</f>
        <v>1</v>
      </c>
      <c r="EQ13" s="180">
        <f>IF(EXACT($C$13,EI13),1,0)</f>
        <v>1</v>
      </c>
      <c r="ER13" s="180">
        <f>IF(EXACT($D$13,EJ13),1,0)</f>
        <v>1</v>
      </c>
      <c r="ES13" s="180">
        <f>IF(EXACT($E$13,EK13),1,0)</f>
        <v>1</v>
      </c>
      <c r="ET13" s="180">
        <f>IF(EXACT($F$13,EL13),1,0)</f>
        <v>1</v>
      </c>
      <c r="EU13" s="180">
        <f>IF(EXACT($G$13,EM13),1,0)</f>
        <v>1</v>
      </c>
      <c r="EV13" s="180">
        <f>IF(EXACT($H$13,EN13),1,0)</f>
        <v>1</v>
      </c>
      <c r="EW13" s="181">
        <f t="shared" si="25"/>
        <v>1</v>
      </c>
      <c r="EX13" s="188">
        <f t="shared" si="59"/>
        <v>0</v>
      </c>
      <c r="EY13" s="189">
        <f t="shared" si="60"/>
        <v>0</v>
      </c>
      <c r="FB13" s="459" t="s">
        <v>131</v>
      </c>
      <c r="FC13" s="460" t="s">
        <v>120</v>
      </c>
      <c r="FD13" s="476"/>
      <c r="FE13" s="476"/>
      <c r="FF13" s="476"/>
      <c r="FG13" s="493"/>
      <c r="FH13" s="494"/>
      <c r="FI13" s="478"/>
      <c r="FJ13" s="180">
        <f>IF(EXACT($A$13,FB13),1,0)</f>
        <v>1</v>
      </c>
      <c r="FK13" s="180">
        <f>IF(EXACT($B$13,FC13),1,0)</f>
        <v>1</v>
      </c>
      <c r="FL13" s="180">
        <f>IF(EXACT($C$13,FD13),1,0)</f>
        <v>1</v>
      </c>
      <c r="FM13" s="180">
        <f>IF(EXACT($D$13,FE13),1,0)</f>
        <v>1</v>
      </c>
      <c r="FN13" s="180">
        <f>IF(EXACT($E$13,FF13),1,0)</f>
        <v>1</v>
      </c>
      <c r="FO13" s="180">
        <f>IF(EXACT($F$13,FG13),1,0)</f>
        <v>1</v>
      </c>
      <c r="FP13" s="180">
        <f>IF(EXACT($G$13,FH13),1,0)</f>
        <v>1</v>
      </c>
      <c r="FQ13" s="180">
        <f>IF(EXACT($H$13,FI13),1,0)</f>
        <v>1</v>
      </c>
      <c r="FR13" s="181">
        <f t="shared" si="26"/>
        <v>1</v>
      </c>
      <c r="FS13" s="188">
        <f t="shared" si="61"/>
        <v>0</v>
      </c>
      <c r="FT13" s="189">
        <f t="shared" si="62"/>
        <v>0</v>
      </c>
      <c r="FW13" s="459" t="s">
        <v>131</v>
      </c>
      <c r="FX13" s="460" t="s">
        <v>120</v>
      </c>
      <c r="FY13" s="476"/>
      <c r="FZ13" s="476"/>
      <c r="GA13" s="476"/>
      <c r="GB13" s="493"/>
      <c r="GC13" s="494"/>
      <c r="GD13" s="478"/>
      <c r="GE13" s="180">
        <f>IF(EXACT($A$13,FW13),1,0)</f>
        <v>1</v>
      </c>
      <c r="GF13" s="180">
        <f>IF(EXACT($B$13,FX13),1,0)</f>
        <v>1</v>
      </c>
      <c r="GG13" s="180">
        <f>IF(EXACT($C$13,FY13),1,0)</f>
        <v>1</v>
      </c>
      <c r="GH13" s="180">
        <f>IF(EXACT($D$13,FZ13),1,0)</f>
        <v>1</v>
      </c>
      <c r="GI13" s="180">
        <f>IF(EXACT($E$13,GA13),1,0)</f>
        <v>1</v>
      </c>
      <c r="GJ13" s="180">
        <f>IF(EXACT($F$13,GB13),1,0)</f>
        <v>1</v>
      </c>
      <c r="GK13" s="180">
        <f>IF(EXACT($G$13,GC13),1,0)</f>
        <v>1</v>
      </c>
      <c r="GL13" s="180">
        <f>IF(EXACT($H$13,GD13),1,0)</f>
        <v>1</v>
      </c>
      <c r="GM13" s="181">
        <f t="shared" si="27"/>
        <v>1</v>
      </c>
      <c r="GN13" s="188">
        <f t="shared" si="63"/>
        <v>0</v>
      </c>
      <c r="GO13" s="189">
        <f t="shared" si="64"/>
        <v>0</v>
      </c>
      <c r="GR13" s="459" t="s">
        <v>131</v>
      </c>
      <c r="GS13" s="460" t="s">
        <v>120</v>
      </c>
      <c r="GT13" s="476"/>
      <c r="GU13" s="476"/>
      <c r="GV13" s="476"/>
      <c r="GW13" s="493"/>
      <c r="GX13" s="494"/>
      <c r="GY13" s="478"/>
      <c r="GZ13" s="180">
        <f>IF(EXACT($A$13,GR13),1,0)</f>
        <v>1</v>
      </c>
      <c r="HA13" s="180">
        <f>IF(EXACT($B$13,GS13),1,0)</f>
        <v>1</v>
      </c>
      <c r="HB13" s="180">
        <f>IF(EXACT($C$13,GT13),1,0)</f>
        <v>1</v>
      </c>
      <c r="HC13" s="180">
        <f>IF(EXACT($D$13,GU13),1,0)</f>
        <v>1</v>
      </c>
      <c r="HD13" s="180">
        <f>IF(EXACT($E$13,GV13),1,0)</f>
        <v>1</v>
      </c>
      <c r="HE13" s="180">
        <f>IF(EXACT($F$13,GW13),1,0)</f>
        <v>1</v>
      </c>
      <c r="HF13" s="180">
        <f>IF(EXACT($G$13,GX13),1,0)</f>
        <v>1</v>
      </c>
      <c r="HG13" s="180">
        <f>IF(EXACT($H$13,GY13),1,0)</f>
        <v>1</v>
      </c>
      <c r="HH13" s="181">
        <f t="shared" si="28"/>
        <v>1</v>
      </c>
      <c r="HI13" s="188">
        <f t="shared" si="65"/>
        <v>0</v>
      </c>
      <c r="HJ13" s="189">
        <f t="shared" si="66"/>
        <v>0</v>
      </c>
      <c r="HM13" s="459" t="s">
        <v>131</v>
      </c>
      <c r="HN13" s="460" t="s">
        <v>120</v>
      </c>
      <c r="HO13" s="476"/>
      <c r="HP13" s="476"/>
      <c r="HQ13" s="476"/>
      <c r="HR13" s="493"/>
      <c r="HS13" s="494"/>
      <c r="HT13" s="478"/>
      <c r="HU13" s="180">
        <f>IF(EXACT($A$13,HM13),1,0)</f>
        <v>1</v>
      </c>
      <c r="HV13" s="180">
        <f>IF(EXACT($B$13,HN13),1,0)</f>
        <v>1</v>
      </c>
      <c r="HW13" s="180">
        <f>IF(EXACT($C$13,HO13),1,0)</f>
        <v>1</v>
      </c>
      <c r="HX13" s="180">
        <f>IF(EXACT($D$13,HP13),1,0)</f>
        <v>1</v>
      </c>
      <c r="HY13" s="180">
        <f>IF(EXACT($E$13,HQ13),1,0)</f>
        <v>1</v>
      </c>
      <c r="HZ13" s="180">
        <f>IF(EXACT($F$13,HR13),1,0)</f>
        <v>1</v>
      </c>
      <c r="IA13" s="180">
        <f>IF(EXACT($G$13,HS13),1,0)</f>
        <v>1</v>
      </c>
      <c r="IB13" s="180">
        <f>IF(EXACT($H$13,HT13),1,0)</f>
        <v>1</v>
      </c>
      <c r="IC13" s="181">
        <f t="shared" si="29"/>
        <v>1</v>
      </c>
      <c r="ID13" s="188">
        <f t="shared" si="67"/>
        <v>0</v>
      </c>
      <c r="IE13" s="189">
        <f t="shared" si="68"/>
        <v>0</v>
      </c>
      <c r="IH13" s="459" t="s">
        <v>131</v>
      </c>
      <c r="II13" s="460" t="s">
        <v>120</v>
      </c>
      <c r="IJ13" s="476"/>
      <c r="IK13" s="476"/>
      <c r="IL13" s="476"/>
      <c r="IM13" s="493"/>
      <c r="IN13" s="494"/>
      <c r="IO13" s="478"/>
      <c r="IP13" s="180">
        <f>IF(EXACT($A$13,IH13),1,0)</f>
        <v>1</v>
      </c>
      <c r="IQ13" s="180">
        <f>IF(EXACT($B$13,II13),1,0)</f>
        <v>1</v>
      </c>
      <c r="IR13" s="180">
        <f>IF(EXACT($C$13,IJ13),1,0)</f>
        <v>1</v>
      </c>
      <c r="IS13" s="180">
        <f>IF(EXACT($D$13,IK13),1,0)</f>
        <v>1</v>
      </c>
      <c r="IT13" s="180">
        <f>IF(EXACT($E$13,IL13),1,0)</f>
        <v>1</v>
      </c>
      <c r="IU13" s="180">
        <f>IF(EXACT($F$13,IM13),1,0)</f>
        <v>1</v>
      </c>
      <c r="IV13" s="180">
        <f>IF(EXACT($G$13,IN13),1,0)</f>
        <v>1</v>
      </c>
      <c r="IW13" s="180">
        <f>IF(EXACT($H$13,IO13),1,0)</f>
        <v>1</v>
      </c>
      <c r="IX13" s="181">
        <f t="shared" si="30"/>
        <v>1</v>
      </c>
      <c r="IY13" s="188">
        <f t="shared" si="69"/>
        <v>0</v>
      </c>
      <c r="IZ13" s="189">
        <f t="shared" si="70"/>
        <v>0</v>
      </c>
      <c r="JC13" s="459" t="s">
        <v>131</v>
      </c>
      <c r="JD13" s="460" t="s">
        <v>120</v>
      </c>
      <c r="JE13" s="476"/>
      <c r="JF13" s="476"/>
      <c r="JG13" s="476"/>
      <c r="JH13" s="493"/>
      <c r="JI13" s="494"/>
      <c r="JJ13" s="478"/>
      <c r="JK13" s="180">
        <f>IF(EXACT($A$13,JC13),1,0)</f>
        <v>1</v>
      </c>
      <c r="JL13" s="180">
        <f>IF(EXACT($B$13,JD13),1,0)</f>
        <v>1</v>
      </c>
      <c r="JM13" s="180">
        <f>IF(EXACT($C$13,JE13),1,0)</f>
        <v>1</v>
      </c>
      <c r="JN13" s="180">
        <f>IF(EXACT($D$13,JF13),1,0)</f>
        <v>1</v>
      </c>
      <c r="JO13" s="180">
        <f>IF(EXACT($E$13,JG13),1,0)</f>
        <v>1</v>
      </c>
      <c r="JP13" s="180">
        <f>IF(EXACT($F$13,JH13),1,0)</f>
        <v>1</v>
      </c>
      <c r="JQ13" s="180">
        <f>IF(EXACT($G$13,JI13),1,0)</f>
        <v>1</v>
      </c>
      <c r="JR13" s="180">
        <f>IF(EXACT($H$13,JJ13),1,0)</f>
        <v>1</v>
      </c>
      <c r="JS13" s="181">
        <f t="shared" si="31"/>
        <v>1</v>
      </c>
      <c r="JT13" s="188">
        <f t="shared" si="71"/>
        <v>0</v>
      </c>
      <c r="JU13" s="189">
        <f t="shared" si="72"/>
        <v>0</v>
      </c>
    </row>
    <row r="14" spans="1:281" s="473" customFormat="1" ht="25.5" thickTop="1" thickBot="1">
      <c r="A14" s="487" t="s">
        <v>162</v>
      </c>
      <c r="B14" s="495" t="s">
        <v>635</v>
      </c>
      <c r="C14" s="466">
        <v>2070290</v>
      </c>
      <c r="D14" s="467">
        <v>0</v>
      </c>
      <c r="E14" s="468">
        <v>1</v>
      </c>
      <c r="F14" s="469">
        <v>4</v>
      </c>
      <c r="G14" s="470">
        <v>1</v>
      </c>
      <c r="H14" s="471">
        <f>ROUND((C14*D14*E14*F14*G14),0)</f>
        <v>0</v>
      </c>
      <c r="I14" s="496"/>
      <c r="K14" s="487" t="s">
        <v>162</v>
      </c>
      <c r="L14" s="495" t="s">
        <v>635</v>
      </c>
      <c r="M14" s="466">
        <v>2070290</v>
      </c>
      <c r="N14" s="467">
        <v>1.6</v>
      </c>
      <c r="O14" s="468">
        <v>1</v>
      </c>
      <c r="P14" s="469">
        <v>4</v>
      </c>
      <c r="Q14" s="470">
        <v>1</v>
      </c>
      <c r="R14" s="471">
        <f>ROUND((M14*N14*O14*P14*Q14),0)</f>
        <v>13249856</v>
      </c>
      <c r="S14" s="180">
        <f t="shared" si="32"/>
        <v>1</v>
      </c>
      <c r="T14" s="180">
        <f t="shared" si="1"/>
        <v>1</v>
      </c>
      <c r="U14" s="265">
        <f>IF(AND(M14&lt;&gt;0,M14&gt;=$C$14),1,0)</f>
        <v>1</v>
      </c>
      <c r="V14" s="265">
        <f t="shared" si="73"/>
        <v>1</v>
      </c>
      <c r="W14" s="180">
        <f t="shared" si="1"/>
        <v>1</v>
      </c>
      <c r="X14" s="180">
        <f t="shared" si="1"/>
        <v>1</v>
      </c>
      <c r="Y14" s="180">
        <f t="shared" si="1"/>
        <v>1</v>
      </c>
      <c r="Z14" s="265">
        <f t="shared" si="74"/>
        <v>1</v>
      </c>
      <c r="AA14" s="180">
        <f t="shared" si="36"/>
        <v>1</v>
      </c>
      <c r="AB14" s="188">
        <f t="shared" si="37"/>
        <v>13249856</v>
      </c>
      <c r="AC14" s="189">
        <f t="shared" si="38"/>
        <v>0</v>
      </c>
      <c r="AF14" s="487" t="s">
        <v>162</v>
      </c>
      <c r="AG14" s="465" t="s">
        <v>641</v>
      </c>
      <c r="AH14" s="466">
        <v>2070290</v>
      </c>
      <c r="AI14" s="475">
        <v>1.6</v>
      </c>
      <c r="AJ14" s="468">
        <v>1</v>
      </c>
      <c r="AK14" s="469">
        <v>4</v>
      </c>
      <c r="AL14" s="470">
        <v>1</v>
      </c>
      <c r="AM14" s="471">
        <f>ROUND((AH14*AI14*AJ14*AK14*AL14),0)</f>
        <v>13249856</v>
      </c>
      <c r="AN14" s="180">
        <f>IF(EXACT($A$14,AF14),1,0)</f>
        <v>1</v>
      </c>
      <c r="AO14" s="180">
        <f>IF(EXACT($B$14,AG14),1,0)</f>
        <v>1</v>
      </c>
      <c r="AP14" s="265">
        <f>IF(AND(AH14&lt;&gt;0,AH14&gt;=$C$14),1,0)</f>
        <v>1</v>
      </c>
      <c r="AQ14" s="265">
        <f t="shared" ref="AQ14" si="135">IF(AI14&lt;&gt;0,1,0)</f>
        <v>1</v>
      </c>
      <c r="AR14" s="180">
        <f>IF(EXACT($E$14,AJ14),1,0)</f>
        <v>1</v>
      </c>
      <c r="AS14" s="180">
        <f>IF(EXACT($F$14,AK14),1,0)</f>
        <v>1</v>
      </c>
      <c r="AT14" s="180">
        <f>IF(EXACT($G$14,AL14),1,0)</f>
        <v>1</v>
      </c>
      <c r="AU14" s="265">
        <f t="shared" ref="AU14" si="136">IF(AM14&lt;&gt;0,1,0)</f>
        <v>1</v>
      </c>
      <c r="AV14" s="181">
        <f t="shared" si="13"/>
        <v>1</v>
      </c>
      <c r="AW14" s="188">
        <f t="shared" si="39"/>
        <v>13249856</v>
      </c>
      <c r="AX14" s="189">
        <f t="shared" si="40"/>
        <v>0</v>
      </c>
      <c r="BA14" s="487" t="s">
        <v>162</v>
      </c>
      <c r="BB14" s="495" t="s">
        <v>635</v>
      </c>
      <c r="BC14" s="466">
        <v>2070310</v>
      </c>
      <c r="BD14" s="467">
        <v>1.68</v>
      </c>
      <c r="BE14" s="468">
        <v>1</v>
      </c>
      <c r="BF14" s="469">
        <v>4</v>
      </c>
      <c r="BG14" s="470">
        <v>1</v>
      </c>
      <c r="BH14" s="471">
        <f>ROUND((BC14*BD14*BE14*BF14*BG14),0)</f>
        <v>13912483</v>
      </c>
      <c r="BI14" s="180">
        <f t="shared" si="14"/>
        <v>1</v>
      </c>
      <c r="BJ14" s="180">
        <f t="shared" si="2"/>
        <v>1</v>
      </c>
      <c r="BK14" s="265">
        <f>IF(AND(BC14&lt;&gt;0,BC14&gt;=$C$14),1,0)</f>
        <v>1</v>
      </c>
      <c r="BL14" s="265">
        <f t="shared" ref="BL14" si="137">IF(BD14&lt;&gt;0,1,0)</f>
        <v>1</v>
      </c>
      <c r="BM14" s="180">
        <f t="shared" si="2"/>
        <v>1</v>
      </c>
      <c r="BN14" s="180">
        <f t="shared" si="2"/>
        <v>1</v>
      </c>
      <c r="BO14" s="180">
        <f t="shared" si="2"/>
        <v>1</v>
      </c>
      <c r="BP14" s="265">
        <f t="shared" si="78"/>
        <v>1</v>
      </c>
      <c r="BQ14" s="180">
        <f t="shared" si="43"/>
        <v>1</v>
      </c>
      <c r="BR14" s="188">
        <f t="shared" si="44"/>
        <v>13912483</v>
      </c>
      <c r="BS14" s="189">
        <f t="shared" si="45"/>
        <v>0</v>
      </c>
      <c r="BV14" s="487" t="s">
        <v>162</v>
      </c>
      <c r="BW14" s="495" t="s">
        <v>635</v>
      </c>
      <c r="BX14" s="466">
        <v>2100000</v>
      </c>
      <c r="BY14" s="467">
        <v>1.5829</v>
      </c>
      <c r="BZ14" s="468">
        <v>1</v>
      </c>
      <c r="CA14" s="469">
        <v>4</v>
      </c>
      <c r="CB14" s="470">
        <v>1</v>
      </c>
      <c r="CC14" s="471">
        <f>ROUND((BX14*BY14*BZ14*CA14*CB14),0)</f>
        <v>13296360</v>
      </c>
      <c r="CD14" s="180">
        <f t="shared" si="15"/>
        <v>1</v>
      </c>
      <c r="CE14" s="180">
        <f t="shared" si="16"/>
        <v>1</v>
      </c>
      <c r="CF14" s="265">
        <f>IF(AND(BX14&lt;&gt;0,BX14&gt;=$C$14),1,0)</f>
        <v>1</v>
      </c>
      <c r="CG14" s="265">
        <f t="shared" ref="CG14" si="138">IF(BY14&lt;&gt;0,1,0)</f>
        <v>1</v>
      </c>
      <c r="CH14" s="180">
        <f t="shared" si="9"/>
        <v>1</v>
      </c>
      <c r="CI14" s="180">
        <f t="shared" si="9"/>
        <v>1</v>
      </c>
      <c r="CJ14" s="180">
        <f t="shared" si="9"/>
        <v>1</v>
      </c>
      <c r="CK14" s="265">
        <f t="shared" si="80"/>
        <v>1</v>
      </c>
      <c r="CL14" s="181">
        <f t="shared" si="17"/>
        <v>1</v>
      </c>
      <c r="CM14" s="188">
        <f t="shared" si="48"/>
        <v>13296360</v>
      </c>
      <c r="CN14" s="189">
        <f t="shared" si="49"/>
        <v>0</v>
      </c>
      <c r="CQ14" s="487" t="s">
        <v>162</v>
      </c>
      <c r="CR14" s="495" t="s">
        <v>635</v>
      </c>
      <c r="CS14" s="466">
        <v>2070290</v>
      </c>
      <c r="CT14" s="475">
        <v>451944</v>
      </c>
      <c r="CU14" s="468">
        <v>1</v>
      </c>
      <c r="CV14" s="469">
        <v>4</v>
      </c>
      <c r="CW14" s="470">
        <v>1</v>
      </c>
      <c r="CX14" s="471">
        <f>ROUND((CS14+CT14)*(CV14*CW14),0)</f>
        <v>10088936</v>
      </c>
      <c r="CY14" s="180">
        <f t="shared" si="33"/>
        <v>1</v>
      </c>
      <c r="CZ14" s="180">
        <f t="shared" si="34"/>
        <v>1</v>
      </c>
      <c r="DA14" s="265">
        <f>IF(AND(CS14&lt;&gt;0,CS14&gt;=$C$14),1,0)</f>
        <v>1</v>
      </c>
      <c r="DB14" s="265">
        <f t="shared" ref="DB14" si="139">IF(CT14&lt;&gt;0,1,0)</f>
        <v>1</v>
      </c>
      <c r="DC14" s="180">
        <f t="shared" si="52"/>
        <v>1</v>
      </c>
      <c r="DD14" s="180">
        <f t="shared" si="53"/>
        <v>1</v>
      </c>
      <c r="DE14" s="180">
        <f t="shared" si="11"/>
        <v>1</v>
      </c>
      <c r="DF14" s="265">
        <f t="shared" ref="DF14" si="140">IF(CX14&lt;&gt;0,1,0)</f>
        <v>1</v>
      </c>
      <c r="DG14" s="181">
        <f t="shared" si="23"/>
        <v>1</v>
      </c>
      <c r="DH14" s="188">
        <f t="shared" si="55"/>
        <v>10088936</v>
      </c>
      <c r="DI14" s="189">
        <f t="shared" si="56"/>
        <v>0</v>
      </c>
      <c r="DL14" s="487" t="s">
        <v>162</v>
      </c>
      <c r="DM14" s="495" t="s">
        <v>635</v>
      </c>
      <c r="DN14" s="466">
        <v>2100000</v>
      </c>
      <c r="DO14" s="467">
        <f>+DO11</f>
        <v>1.54</v>
      </c>
      <c r="DP14" s="468">
        <v>1</v>
      </c>
      <c r="DQ14" s="469">
        <v>4</v>
      </c>
      <c r="DR14" s="470">
        <v>1</v>
      </c>
      <c r="DS14" s="471">
        <f>ROUND((DN14*DO14*DP14*DQ14*DR14),0)</f>
        <v>12936000</v>
      </c>
      <c r="DT14" s="180">
        <f>IF(EXACT($A$14,DL14),1,0)</f>
        <v>1</v>
      </c>
      <c r="DU14" s="180">
        <f>IF(EXACT($B$14,DM14),1,0)</f>
        <v>1</v>
      </c>
      <c r="DV14" s="265">
        <f>IF(AND(DN14&lt;&gt;0,DN14&gt;=$C$14),1,0)</f>
        <v>1</v>
      </c>
      <c r="DW14" s="265">
        <f t="shared" ref="DW14" si="141">IF(DO14&lt;&gt;0,1,0)</f>
        <v>1</v>
      </c>
      <c r="DX14" s="180">
        <f>IF(EXACT($E$14,DP14),1,0)</f>
        <v>1</v>
      </c>
      <c r="DY14" s="180">
        <f>IF(EXACT($F$14,DQ14),1,0)</f>
        <v>1</v>
      </c>
      <c r="DZ14" s="180">
        <f>IF(EXACT($G$14,DR14),1,0)</f>
        <v>1</v>
      </c>
      <c r="EA14" s="265">
        <f t="shared" ref="EA14" si="142">IF(DS14&lt;&gt;0,1,0)</f>
        <v>1</v>
      </c>
      <c r="EB14" s="181">
        <f t="shared" si="24"/>
        <v>1</v>
      </c>
      <c r="EC14" s="188">
        <f t="shared" si="57"/>
        <v>12936000</v>
      </c>
      <c r="ED14" s="189">
        <f t="shared" si="58"/>
        <v>0</v>
      </c>
      <c r="EG14" s="487" t="s">
        <v>162</v>
      </c>
      <c r="EH14" s="495" t="s">
        <v>635</v>
      </c>
      <c r="EI14" s="466">
        <v>2070290</v>
      </c>
      <c r="EJ14" s="467">
        <v>1.45</v>
      </c>
      <c r="EK14" s="468">
        <v>1</v>
      </c>
      <c r="EL14" s="469">
        <v>4</v>
      </c>
      <c r="EM14" s="470">
        <v>1</v>
      </c>
      <c r="EN14" s="471">
        <f>ROUND((EI14*EJ14*EK14*EL14*EM14),0)</f>
        <v>12007682</v>
      </c>
      <c r="EO14" s="180">
        <f>IF(EXACT($A$14,EG14),1,0)</f>
        <v>1</v>
      </c>
      <c r="EP14" s="180">
        <f>IF(EXACT($B$14,EH14),1,0)</f>
        <v>1</v>
      </c>
      <c r="EQ14" s="265">
        <f>IF(AND(EI14&lt;&gt;0,EI14&gt;=$C$14),1,0)</f>
        <v>1</v>
      </c>
      <c r="ER14" s="265">
        <f t="shared" ref="ER14" si="143">IF(EJ14&lt;&gt;0,1,0)</f>
        <v>1</v>
      </c>
      <c r="ES14" s="180">
        <f>IF(EXACT($E$14,EK14),1,0)</f>
        <v>1</v>
      </c>
      <c r="ET14" s="180">
        <f>IF(EXACT($F$14,EL14),1,0)</f>
        <v>1</v>
      </c>
      <c r="EU14" s="180">
        <f>IF(EXACT($G$14,EM14),1,0)</f>
        <v>1</v>
      </c>
      <c r="EV14" s="265">
        <f t="shared" ref="EV14" si="144">IF(EN14&lt;&gt;0,1,0)</f>
        <v>1</v>
      </c>
      <c r="EW14" s="181">
        <f t="shared" si="25"/>
        <v>1</v>
      </c>
      <c r="EX14" s="188">
        <f t="shared" si="59"/>
        <v>12007682</v>
      </c>
      <c r="EY14" s="189">
        <f t="shared" si="60"/>
        <v>0</v>
      </c>
      <c r="FB14" s="487" t="s">
        <v>162</v>
      </c>
      <c r="FC14" s="495" t="s">
        <v>635</v>
      </c>
      <c r="FD14" s="466">
        <v>2100000</v>
      </c>
      <c r="FE14" s="467">
        <v>1.6</v>
      </c>
      <c r="FF14" s="468">
        <v>1</v>
      </c>
      <c r="FG14" s="469">
        <v>4</v>
      </c>
      <c r="FH14" s="470">
        <v>1</v>
      </c>
      <c r="FI14" s="471">
        <f>ROUND((FD14*FE14*FF14*FG14*FH14),0)</f>
        <v>13440000</v>
      </c>
      <c r="FJ14" s="180">
        <f>IF(EXACT($A$14,FB14),1,0)</f>
        <v>1</v>
      </c>
      <c r="FK14" s="180">
        <f>IF(EXACT($B$14,FC14),1,0)</f>
        <v>1</v>
      </c>
      <c r="FL14" s="265">
        <f>IF(AND(FD14&lt;&gt;0,FD14&gt;=$C$14),1,0)</f>
        <v>1</v>
      </c>
      <c r="FM14" s="265">
        <f t="shared" ref="FM14" si="145">IF(FE14&lt;&gt;0,1,0)</f>
        <v>1</v>
      </c>
      <c r="FN14" s="180">
        <f>IF(EXACT($E$14,FF14),1,0)</f>
        <v>1</v>
      </c>
      <c r="FO14" s="180">
        <f>IF(EXACT($F$14,FG14),1,0)</f>
        <v>1</v>
      </c>
      <c r="FP14" s="180">
        <f>IF(EXACT($G$14,FH14),1,0)</f>
        <v>1</v>
      </c>
      <c r="FQ14" s="265">
        <f t="shared" ref="FQ14" si="146">IF(FI14&lt;&gt;0,1,0)</f>
        <v>1</v>
      </c>
      <c r="FR14" s="181">
        <f t="shared" si="26"/>
        <v>1</v>
      </c>
      <c r="FS14" s="188">
        <f t="shared" si="61"/>
        <v>13440000</v>
      </c>
      <c r="FT14" s="189">
        <f t="shared" si="62"/>
        <v>0</v>
      </c>
      <c r="FW14" s="487" t="s">
        <v>162</v>
      </c>
      <c r="FX14" s="495" t="s">
        <v>635</v>
      </c>
      <c r="FY14" s="466">
        <v>2090000</v>
      </c>
      <c r="FZ14" s="467">
        <v>1.56</v>
      </c>
      <c r="GA14" s="468">
        <v>1</v>
      </c>
      <c r="GB14" s="469">
        <v>4</v>
      </c>
      <c r="GC14" s="470">
        <v>1</v>
      </c>
      <c r="GD14" s="471">
        <f>ROUND((FY14*FZ14*GA14*GB14*GC14),0)</f>
        <v>13041600</v>
      </c>
      <c r="GE14" s="180">
        <f>IF(EXACT($A$14,FW14),1,0)</f>
        <v>1</v>
      </c>
      <c r="GF14" s="180">
        <f>IF(EXACT($B$14,FX14),1,0)</f>
        <v>1</v>
      </c>
      <c r="GG14" s="265">
        <f>IF(AND(FY14&lt;&gt;0,FY14&gt;=$C$14),1,0)</f>
        <v>1</v>
      </c>
      <c r="GH14" s="265">
        <f t="shared" ref="GH14" si="147">IF(FZ14&lt;&gt;0,1,0)</f>
        <v>1</v>
      </c>
      <c r="GI14" s="180">
        <f>IF(EXACT($E$14,GA14),1,0)</f>
        <v>1</v>
      </c>
      <c r="GJ14" s="180">
        <f>IF(EXACT($F$14,GB14),1,0)</f>
        <v>1</v>
      </c>
      <c r="GK14" s="180">
        <f>IF(EXACT($G$14,GC14),1,0)</f>
        <v>1</v>
      </c>
      <c r="GL14" s="265">
        <f t="shared" ref="GL14" si="148">IF(GD14&lt;&gt;0,1,0)</f>
        <v>1</v>
      </c>
      <c r="GM14" s="181">
        <f t="shared" si="27"/>
        <v>1</v>
      </c>
      <c r="GN14" s="188">
        <f t="shared" si="63"/>
        <v>13041600</v>
      </c>
      <c r="GO14" s="189">
        <f t="shared" si="64"/>
        <v>0</v>
      </c>
      <c r="GR14" s="487" t="s">
        <v>162</v>
      </c>
      <c r="GS14" s="495" t="s">
        <v>635</v>
      </c>
      <c r="GT14" s="466">
        <v>2080000</v>
      </c>
      <c r="GU14" s="467">
        <v>1.56</v>
      </c>
      <c r="GV14" s="468">
        <v>1</v>
      </c>
      <c r="GW14" s="469">
        <v>4</v>
      </c>
      <c r="GX14" s="470">
        <v>1</v>
      </c>
      <c r="GY14" s="471">
        <f>ROUND((GT14*GU14*GV14*GW14*GX14),0)</f>
        <v>12979200</v>
      </c>
      <c r="GZ14" s="180">
        <f>IF(EXACT($A$14,GR14),1,0)</f>
        <v>1</v>
      </c>
      <c r="HA14" s="180">
        <f>IF(EXACT($B$14,GS14),1,0)</f>
        <v>1</v>
      </c>
      <c r="HB14" s="265">
        <f>IF(AND(GT14&lt;&gt;0,GT14&gt;=$C$14),1,0)</f>
        <v>1</v>
      </c>
      <c r="HC14" s="265">
        <f t="shared" ref="HC14" si="149">IF(GU14&lt;&gt;0,1,0)</f>
        <v>1</v>
      </c>
      <c r="HD14" s="180">
        <f>IF(EXACT($E$14,GV14),1,0)</f>
        <v>1</v>
      </c>
      <c r="HE14" s="180">
        <f>IF(EXACT($F$14,GW14),1,0)</f>
        <v>1</v>
      </c>
      <c r="HF14" s="180">
        <f>IF(EXACT($G$14,GX14),1,0)</f>
        <v>1</v>
      </c>
      <c r="HG14" s="265">
        <f t="shared" ref="HG14" si="150">IF(GY14&lt;&gt;0,1,0)</f>
        <v>1</v>
      </c>
      <c r="HH14" s="181">
        <f t="shared" si="28"/>
        <v>1</v>
      </c>
      <c r="HI14" s="188">
        <f t="shared" si="65"/>
        <v>12979200</v>
      </c>
      <c r="HJ14" s="189">
        <f t="shared" si="66"/>
        <v>0</v>
      </c>
      <c r="HM14" s="487" t="s">
        <v>162</v>
      </c>
      <c r="HN14" s="495" t="s">
        <v>635</v>
      </c>
      <c r="HO14" s="466">
        <v>2070290</v>
      </c>
      <c r="HP14" s="467">
        <v>1.45</v>
      </c>
      <c r="HQ14" s="468">
        <v>1</v>
      </c>
      <c r="HR14" s="469">
        <v>4</v>
      </c>
      <c r="HS14" s="470">
        <v>1</v>
      </c>
      <c r="HT14" s="471">
        <f>ROUND((HO14*HP14*HQ14*HR14*HS14),0)</f>
        <v>12007682</v>
      </c>
      <c r="HU14" s="180">
        <f>IF(EXACT($A$14,HM14),1,0)</f>
        <v>1</v>
      </c>
      <c r="HV14" s="180">
        <f>IF(EXACT($B$14,HN14),1,0)</f>
        <v>1</v>
      </c>
      <c r="HW14" s="265">
        <f>IF(AND(HO14&lt;&gt;0,HO14&gt;=$C$14),1,0)</f>
        <v>1</v>
      </c>
      <c r="HX14" s="265">
        <f t="shared" ref="HX14" si="151">IF(HP14&lt;&gt;0,1,0)</f>
        <v>1</v>
      </c>
      <c r="HY14" s="180">
        <f>IF(EXACT($E$14,HQ14),1,0)</f>
        <v>1</v>
      </c>
      <c r="HZ14" s="180">
        <f>IF(EXACT($F$14,HR14),1,0)</f>
        <v>1</v>
      </c>
      <c r="IA14" s="180">
        <f>IF(EXACT($G$14,HS14),1,0)</f>
        <v>1</v>
      </c>
      <c r="IB14" s="265">
        <f t="shared" ref="IB14" si="152">IF(HT14&lt;&gt;0,1,0)</f>
        <v>1</v>
      </c>
      <c r="IC14" s="181">
        <f t="shared" si="29"/>
        <v>1</v>
      </c>
      <c r="ID14" s="188">
        <f t="shared" si="67"/>
        <v>12007682</v>
      </c>
      <c r="IE14" s="189">
        <f t="shared" si="68"/>
        <v>0</v>
      </c>
      <c r="IH14" s="487" t="s">
        <v>162</v>
      </c>
      <c r="II14" s="495" t="s">
        <v>635</v>
      </c>
      <c r="IJ14" s="466">
        <v>2080000</v>
      </c>
      <c r="IK14" s="467">
        <v>1.6</v>
      </c>
      <c r="IL14" s="468">
        <v>1</v>
      </c>
      <c r="IM14" s="469">
        <v>4</v>
      </c>
      <c r="IN14" s="470">
        <v>1</v>
      </c>
      <c r="IO14" s="471">
        <f>ROUND((IJ14*IK14*IL14*IM14*IN14),0)</f>
        <v>13312000</v>
      </c>
      <c r="IP14" s="180">
        <f>IF(EXACT($A$14,IH14),1,0)</f>
        <v>1</v>
      </c>
      <c r="IQ14" s="180">
        <f>IF(EXACT($B$14,II14),1,0)</f>
        <v>1</v>
      </c>
      <c r="IR14" s="265">
        <f>IF(AND(IJ14&lt;&gt;0,IJ14&gt;=$C$14),1,0)</f>
        <v>1</v>
      </c>
      <c r="IS14" s="265">
        <f t="shared" ref="IS14" si="153">IF(IK14&lt;&gt;0,1,0)</f>
        <v>1</v>
      </c>
      <c r="IT14" s="180">
        <f>IF(EXACT($E$14,IL14),1,0)</f>
        <v>1</v>
      </c>
      <c r="IU14" s="180">
        <f>IF(EXACT($F$14,IM14),1,0)</f>
        <v>1</v>
      </c>
      <c r="IV14" s="180">
        <f>IF(EXACT($G$14,IN14),1,0)</f>
        <v>1</v>
      </c>
      <c r="IW14" s="265">
        <f t="shared" ref="IW14" si="154">IF(IO14&lt;&gt;0,1,0)</f>
        <v>1</v>
      </c>
      <c r="IX14" s="181">
        <f t="shared" si="30"/>
        <v>1</v>
      </c>
      <c r="IY14" s="188">
        <f t="shared" si="69"/>
        <v>13312000</v>
      </c>
      <c r="IZ14" s="189">
        <f t="shared" si="70"/>
        <v>0</v>
      </c>
      <c r="JC14" s="487" t="s">
        <v>162</v>
      </c>
      <c r="JD14" s="495" t="s">
        <v>635</v>
      </c>
      <c r="JE14" s="466">
        <v>2070290</v>
      </c>
      <c r="JF14" s="467">
        <v>1.58</v>
      </c>
      <c r="JG14" s="468">
        <v>1</v>
      </c>
      <c r="JH14" s="469">
        <v>4</v>
      </c>
      <c r="JI14" s="470">
        <v>1</v>
      </c>
      <c r="JJ14" s="471">
        <f>ROUND((JE14*JF14*JG14*JH14*JI14),0)</f>
        <v>13084233</v>
      </c>
      <c r="JK14" s="180">
        <f>IF(EXACT($A$14,JC14),1,0)</f>
        <v>1</v>
      </c>
      <c r="JL14" s="180">
        <f>IF(EXACT($B$14,JD14),1,0)</f>
        <v>1</v>
      </c>
      <c r="JM14" s="265">
        <f>IF(AND(JE14&lt;&gt;0,JE14&gt;=$C$14),1,0)</f>
        <v>1</v>
      </c>
      <c r="JN14" s="265">
        <f t="shared" ref="JN14" si="155">IF(JF14&lt;&gt;0,1,0)</f>
        <v>1</v>
      </c>
      <c r="JO14" s="180">
        <f>IF(EXACT($E$14,JG14),1,0)</f>
        <v>1</v>
      </c>
      <c r="JP14" s="180">
        <f>IF(EXACT($F$14,JH14),1,0)</f>
        <v>1</v>
      </c>
      <c r="JQ14" s="180">
        <f>IF(EXACT($G$14,JI14),1,0)</f>
        <v>1</v>
      </c>
      <c r="JR14" s="265">
        <f t="shared" ref="JR14" si="156">IF(JJ14&lt;&gt;0,1,0)</f>
        <v>1</v>
      </c>
      <c r="JS14" s="181">
        <f t="shared" si="31"/>
        <v>1</v>
      </c>
      <c r="JT14" s="188">
        <f t="shared" si="71"/>
        <v>13084233</v>
      </c>
      <c r="JU14" s="189">
        <f t="shared" si="72"/>
        <v>0</v>
      </c>
    </row>
    <row r="15" spans="1:281" ht="14.25" thickTop="1" thickBot="1">
      <c r="A15" s="459" t="s">
        <v>192</v>
      </c>
      <c r="B15" s="460" t="s">
        <v>132</v>
      </c>
      <c r="C15" s="476"/>
      <c r="D15" s="476"/>
      <c r="E15" s="476"/>
      <c r="F15" s="476"/>
      <c r="G15" s="477"/>
      <c r="H15" s="478"/>
      <c r="K15" s="459" t="s">
        <v>192</v>
      </c>
      <c r="L15" s="460" t="s">
        <v>132</v>
      </c>
      <c r="M15" s="476"/>
      <c r="N15" s="476"/>
      <c r="O15" s="476"/>
      <c r="P15" s="476"/>
      <c r="Q15" s="477"/>
      <c r="R15" s="478"/>
      <c r="S15" s="180">
        <f t="shared" si="32"/>
        <v>1</v>
      </c>
      <c r="T15" s="180">
        <f t="shared" si="1"/>
        <v>1</v>
      </c>
      <c r="U15" s="180">
        <f t="shared" si="134"/>
        <v>1</v>
      </c>
      <c r="V15" s="180">
        <f t="shared" si="134"/>
        <v>1</v>
      </c>
      <c r="W15" s="180">
        <f t="shared" si="1"/>
        <v>1</v>
      </c>
      <c r="X15" s="180">
        <f t="shared" si="1"/>
        <v>1</v>
      </c>
      <c r="Y15" s="180">
        <f t="shared" si="1"/>
        <v>1</v>
      </c>
      <c r="Z15" s="180">
        <f t="shared" si="1"/>
        <v>1</v>
      </c>
      <c r="AA15" s="180">
        <f t="shared" si="36"/>
        <v>1</v>
      </c>
      <c r="AB15" s="188">
        <f t="shared" si="37"/>
        <v>0</v>
      </c>
      <c r="AC15" s="189">
        <f>R15-AB15</f>
        <v>0</v>
      </c>
      <c r="AF15" s="459" t="s">
        <v>192</v>
      </c>
      <c r="AG15" s="460" t="s">
        <v>132</v>
      </c>
      <c r="AH15" s="476"/>
      <c r="AI15" s="476"/>
      <c r="AJ15" s="476"/>
      <c r="AK15" s="476"/>
      <c r="AL15" s="477"/>
      <c r="AM15" s="478"/>
      <c r="AN15" s="180">
        <f>IF(EXACT($A$15,AF15),1,0)</f>
        <v>1</v>
      </c>
      <c r="AO15" s="180">
        <f>IF(EXACT($B$15,AG15),1,0)</f>
        <v>1</v>
      </c>
      <c r="AP15" s="180">
        <f>IF(EXACT($C$15,AH15),1,0)</f>
        <v>1</v>
      </c>
      <c r="AQ15" s="180">
        <f>IF(EXACT($D$15,AI15),1,0)</f>
        <v>1</v>
      </c>
      <c r="AR15" s="180">
        <f>IF(EXACT($E$15,AJ15),1,0)</f>
        <v>1</v>
      </c>
      <c r="AS15" s="180">
        <f>IF(EXACT($F$15,AK15),1,0)</f>
        <v>1</v>
      </c>
      <c r="AT15" s="180">
        <f>IF(EXACT($G$15,AL15),1,0)</f>
        <v>1</v>
      </c>
      <c r="AU15" s="180">
        <f>IF(EXACT($H$15,AM15),1,0)</f>
        <v>1</v>
      </c>
      <c r="AV15" s="181">
        <f t="shared" si="13"/>
        <v>1</v>
      </c>
      <c r="AW15" s="188">
        <f t="shared" si="39"/>
        <v>0</v>
      </c>
      <c r="AX15" s="189">
        <f t="shared" si="40"/>
        <v>0</v>
      </c>
      <c r="BA15" s="459" t="s">
        <v>192</v>
      </c>
      <c r="BB15" s="460" t="s">
        <v>132</v>
      </c>
      <c r="BC15" s="476"/>
      <c r="BD15" s="476"/>
      <c r="BE15" s="476"/>
      <c r="BF15" s="476"/>
      <c r="BG15" s="477"/>
      <c r="BH15" s="478"/>
      <c r="BI15" s="180">
        <f t="shared" si="14"/>
        <v>1</v>
      </c>
      <c r="BJ15" s="180">
        <f t="shared" si="2"/>
        <v>1</v>
      </c>
      <c r="BK15" s="180">
        <f t="shared" ref="BK15" si="157">IF(EXACT(C15,BC15),1,0)</f>
        <v>1</v>
      </c>
      <c r="BL15" s="180">
        <f t="shared" ref="BL15:BL16" si="158">IF(EXACT(D15,BD15),1,0)</f>
        <v>1</v>
      </c>
      <c r="BM15" s="180">
        <f t="shared" si="2"/>
        <v>1</v>
      </c>
      <c r="BN15" s="180">
        <f t="shared" si="2"/>
        <v>1</v>
      </c>
      <c r="BO15" s="180">
        <f t="shared" si="2"/>
        <v>1</v>
      </c>
      <c r="BP15" s="180">
        <f t="shared" si="2"/>
        <v>1</v>
      </c>
      <c r="BQ15" s="180">
        <f t="shared" si="43"/>
        <v>1</v>
      </c>
      <c r="BR15" s="188">
        <f t="shared" si="44"/>
        <v>0</v>
      </c>
      <c r="BS15" s="189">
        <f t="shared" si="45"/>
        <v>0</v>
      </c>
      <c r="BV15" s="459" t="s">
        <v>192</v>
      </c>
      <c r="BW15" s="460" t="s">
        <v>132</v>
      </c>
      <c r="BX15" s="476"/>
      <c r="BY15" s="476"/>
      <c r="BZ15" s="476"/>
      <c r="CA15" s="476"/>
      <c r="CB15" s="477"/>
      <c r="CC15" s="478"/>
      <c r="CD15" s="180">
        <f t="shared" si="15"/>
        <v>1</v>
      </c>
      <c r="CE15" s="180">
        <f t="shared" si="16"/>
        <v>1</v>
      </c>
      <c r="CF15" s="180">
        <f t="shared" ref="CF15" si="159">IF(EXACT(C15,BX15),1,0)</f>
        <v>1</v>
      </c>
      <c r="CG15" s="180">
        <f t="shared" ref="CG15:CG18" si="160">IF(EXACT(D15,BY15),1,0)</f>
        <v>1</v>
      </c>
      <c r="CH15" s="180">
        <f t="shared" si="9"/>
        <v>1</v>
      </c>
      <c r="CI15" s="180">
        <f t="shared" si="9"/>
        <v>1</v>
      </c>
      <c r="CJ15" s="180">
        <f t="shared" si="9"/>
        <v>1</v>
      </c>
      <c r="CK15" s="180">
        <f t="shared" si="9"/>
        <v>1</v>
      </c>
      <c r="CL15" s="181">
        <f t="shared" si="17"/>
        <v>1</v>
      </c>
      <c r="CM15" s="188">
        <f t="shared" si="48"/>
        <v>0</v>
      </c>
      <c r="CN15" s="189">
        <f t="shared" si="49"/>
        <v>0</v>
      </c>
      <c r="CQ15" s="459" t="s">
        <v>192</v>
      </c>
      <c r="CR15" s="460" t="s">
        <v>132</v>
      </c>
      <c r="CS15" s="476"/>
      <c r="CT15" s="479"/>
      <c r="CU15" s="476"/>
      <c r="CV15" s="476"/>
      <c r="CW15" s="477"/>
      <c r="CX15" s="478"/>
      <c r="CY15" s="180">
        <f t="shared" si="33"/>
        <v>1</v>
      </c>
      <c r="CZ15" s="180">
        <f t="shared" si="34"/>
        <v>1</v>
      </c>
      <c r="DA15" s="180">
        <f t="shared" ref="DA15" si="161">IF(EXACT(C15,CS15),1,0)</f>
        <v>1</v>
      </c>
      <c r="DB15" s="180">
        <f t="shared" ref="DB15:DB16" si="162">IF(EXACT(D15,CT15),1,0)</f>
        <v>1</v>
      </c>
      <c r="DC15" s="180">
        <f t="shared" si="52"/>
        <v>1</v>
      </c>
      <c r="DD15" s="180">
        <f t="shared" si="53"/>
        <v>1</v>
      </c>
      <c r="DE15" s="180">
        <f t="shared" si="11"/>
        <v>1</v>
      </c>
      <c r="DF15" s="180">
        <f t="shared" si="11"/>
        <v>1</v>
      </c>
      <c r="DG15" s="181">
        <f t="shared" si="23"/>
        <v>1</v>
      </c>
      <c r="DH15" s="188">
        <f t="shared" si="55"/>
        <v>0</v>
      </c>
      <c r="DI15" s="189">
        <f t="shared" si="56"/>
        <v>0</v>
      </c>
      <c r="DL15" s="459" t="s">
        <v>192</v>
      </c>
      <c r="DM15" s="460" t="s">
        <v>132</v>
      </c>
      <c r="DN15" s="476"/>
      <c r="DO15" s="476"/>
      <c r="DP15" s="476"/>
      <c r="DQ15" s="476"/>
      <c r="DR15" s="477"/>
      <c r="DS15" s="478"/>
      <c r="DT15" s="180">
        <f>IF(EXACT($A$15,DL15),1,0)</f>
        <v>1</v>
      </c>
      <c r="DU15" s="180">
        <f>IF(EXACT($B$15,DM15),1,0)</f>
        <v>1</v>
      </c>
      <c r="DV15" s="180">
        <f>IF(EXACT($C$15,DN15),1,0)</f>
        <v>1</v>
      </c>
      <c r="DW15" s="180">
        <f>IF(EXACT($D$15,DO15),1,0)</f>
        <v>1</v>
      </c>
      <c r="DX15" s="180">
        <f>IF(EXACT($E$15,DP15),1,0)</f>
        <v>1</v>
      </c>
      <c r="DY15" s="180">
        <f>IF(EXACT($F$15,DQ15),1,0)</f>
        <v>1</v>
      </c>
      <c r="DZ15" s="180">
        <f>IF(EXACT($G$15,DR15),1,0)</f>
        <v>1</v>
      </c>
      <c r="EA15" s="180">
        <f>IF(EXACT($H$15,DS15),1,0)</f>
        <v>1</v>
      </c>
      <c r="EB15" s="181">
        <f t="shared" si="24"/>
        <v>1</v>
      </c>
      <c r="EC15" s="188">
        <f t="shared" si="57"/>
        <v>0</v>
      </c>
      <c r="ED15" s="189">
        <f t="shared" si="58"/>
        <v>0</v>
      </c>
      <c r="EG15" s="459" t="s">
        <v>192</v>
      </c>
      <c r="EH15" s="460" t="s">
        <v>132</v>
      </c>
      <c r="EI15" s="476"/>
      <c r="EJ15" s="476"/>
      <c r="EK15" s="476"/>
      <c r="EL15" s="476"/>
      <c r="EM15" s="477"/>
      <c r="EN15" s="471"/>
      <c r="EO15" s="180">
        <f>IF(EXACT($A$15,EG15),1,0)</f>
        <v>1</v>
      </c>
      <c r="EP15" s="180">
        <f>IF(EXACT($B$15,EH15),1,0)</f>
        <v>1</v>
      </c>
      <c r="EQ15" s="180">
        <f>IF(EXACT($C$15,EI15),1,0)</f>
        <v>1</v>
      </c>
      <c r="ER15" s="180">
        <f>IF(EXACT($D$15,EJ15),1,0)</f>
        <v>1</v>
      </c>
      <c r="ES15" s="180">
        <f>IF(EXACT($E$15,EK15),1,0)</f>
        <v>1</v>
      </c>
      <c r="ET15" s="180">
        <f>IF(EXACT($F$15,EL15),1,0)</f>
        <v>1</v>
      </c>
      <c r="EU15" s="180">
        <f>IF(EXACT($G$15,EM15),1,0)</f>
        <v>1</v>
      </c>
      <c r="EV15" s="180">
        <f>IF(EXACT($H$15,EN15),1,0)</f>
        <v>1</v>
      </c>
      <c r="EW15" s="181">
        <f t="shared" si="25"/>
        <v>1</v>
      </c>
      <c r="EX15" s="188">
        <f t="shared" si="59"/>
        <v>0</v>
      </c>
      <c r="EY15" s="189">
        <f t="shared" si="60"/>
        <v>0</v>
      </c>
      <c r="FB15" s="459" t="s">
        <v>192</v>
      </c>
      <c r="FC15" s="460" t="s">
        <v>132</v>
      </c>
      <c r="FD15" s="476"/>
      <c r="FE15" s="476"/>
      <c r="FF15" s="476"/>
      <c r="FG15" s="476"/>
      <c r="FH15" s="477"/>
      <c r="FI15" s="478"/>
      <c r="FJ15" s="180">
        <f>IF(EXACT($A$15,FB15),1,0)</f>
        <v>1</v>
      </c>
      <c r="FK15" s="180">
        <f>IF(EXACT($B$15,FC15),1,0)</f>
        <v>1</v>
      </c>
      <c r="FL15" s="180">
        <f>IF(EXACT($C$15,FD15),1,0)</f>
        <v>1</v>
      </c>
      <c r="FM15" s="180">
        <f>IF(EXACT($D$15,FE15),1,0)</f>
        <v>1</v>
      </c>
      <c r="FN15" s="180">
        <f>IF(EXACT($E$15,FF15),1,0)</f>
        <v>1</v>
      </c>
      <c r="FO15" s="180">
        <f>IF(EXACT($F$15,FG15),1,0)</f>
        <v>1</v>
      </c>
      <c r="FP15" s="180">
        <f>IF(EXACT($G$15,FH15),1,0)</f>
        <v>1</v>
      </c>
      <c r="FQ15" s="180">
        <f>IF(EXACT($H$15,FI15),1,0)</f>
        <v>1</v>
      </c>
      <c r="FR15" s="181">
        <f t="shared" si="26"/>
        <v>1</v>
      </c>
      <c r="FS15" s="188">
        <f t="shared" si="61"/>
        <v>0</v>
      </c>
      <c r="FT15" s="189">
        <f t="shared" si="62"/>
        <v>0</v>
      </c>
      <c r="FW15" s="459" t="s">
        <v>192</v>
      </c>
      <c r="FX15" s="460" t="s">
        <v>132</v>
      </c>
      <c r="FY15" s="476"/>
      <c r="FZ15" s="476"/>
      <c r="GA15" s="476"/>
      <c r="GB15" s="476"/>
      <c r="GC15" s="477"/>
      <c r="GD15" s="478"/>
      <c r="GE15" s="180">
        <f>IF(EXACT($A$15,FW15),1,0)</f>
        <v>1</v>
      </c>
      <c r="GF15" s="180">
        <f>IF(EXACT($B$15,FX15),1,0)</f>
        <v>1</v>
      </c>
      <c r="GG15" s="180">
        <f>IF(EXACT($C$15,FY15),1,0)</f>
        <v>1</v>
      </c>
      <c r="GH15" s="180">
        <f>IF(EXACT($D$15,FZ15),1,0)</f>
        <v>1</v>
      </c>
      <c r="GI15" s="180">
        <f>IF(EXACT($E$15,GA15),1,0)</f>
        <v>1</v>
      </c>
      <c r="GJ15" s="180">
        <f>IF(EXACT($F$15,GB15),1,0)</f>
        <v>1</v>
      </c>
      <c r="GK15" s="180">
        <f>IF(EXACT($G$15,GC15),1,0)</f>
        <v>1</v>
      </c>
      <c r="GL15" s="180">
        <f>IF(EXACT($H$15,GD15),1,0)</f>
        <v>1</v>
      </c>
      <c r="GM15" s="181">
        <f t="shared" si="27"/>
        <v>1</v>
      </c>
      <c r="GN15" s="188">
        <f t="shared" si="63"/>
        <v>0</v>
      </c>
      <c r="GO15" s="189">
        <f t="shared" si="64"/>
        <v>0</v>
      </c>
      <c r="GR15" s="459" t="s">
        <v>192</v>
      </c>
      <c r="GS15" s="460" t="s">
        <v>132</v>
      </c>
      <c r="GT15" s="476"/>
      <c r="GU15" s="476"/>
      <c r="GV15" s="476"/>
      <c r="GW15" s="476"/>
      <c r="GX15" s="477"/>
      <c r="GY15" s="478"/>
      <c r="GZ15" s="180">
        <f>IF(EXACT($A$15,GR15),1,0)</f>
        <v>1</v>
      </c>
      <c r="HA15" s="180">
        <f>IF(EXACT($B$15,GS15),1,0)</f>
        <v>1</v>
      </c>
      <c r="HB15" s="180">
        <f>IF(EXACT($C$15,GT15),1,0)</f>
        <v>1</v>
      </c>
      <c r="HC15" s="180">
        <f>IF(EXACT($D$15,GU15),1,0)</f>
        <v>1</v>
      </c>
      <c r="HD15" s="180">
        <f>IF(EXACT($E$15,GV15),1,0)</f>
        <v>1</v>
      </c>
      <c r="HE15" s="180">
        <f>IF(EXACT($F$15,GW15),1,0)</f>
        <v>1</v>
      </c>
      <c r="HF15" s="180">
        <f>IF(EXACT($G$15,GX15),1,0)</f>
        <v>1</v>
      </c>
      <c r="HG15" s="180">
        <f>IF(EXACT($H$15,GY15),1,0)</f>
        <v>1</v>
      </c>
      <c r="HH15" s="181">
        <f t="shared" si="28"/>
        <v>1</v>
      </c>
      <c r="HI15" s="188">
        <f t="shared" si="65"/>
        <v>0</v>
      </c>
      <c r="HJ15" s="189">
        <f t="shared" si="66"/>
        <v>0</v>
      </c>
      <c r="HM15" s="459" t="s">
        <v>192</v>
      </c>
      <c r="HN15" s="460" t="s">
        <v>132</v>
      </c>
      <c r="HO15" s="476"/>
      <c r="HP15" s="476"/>
      <c r="HQ15" s="476"/>
      <c r="HR15" s="476"/>
      <c r="HS15" s="477"/>
      <c r="HT15" s="478"/>
      <c r="HU15" s="180">
        <f>IF(EXACT($A$15,HM15),1,0)</f>
        <v>1</v>
      </c>
      <c r="HV15" s="180">
        <f>IF(EXACT($B$15,HN15),1,0)</f>
        <v>1</v>
      </c>
      <c r="HW15" s="180">
        <f>IF(EXACT($C$15,HO15),1,0)</f>
        <v>1</v>
      </c>
      <c r="HX15" s="180">
        <f>IF(EXACT($D$15,HP15),1,0)</f>
        <v>1</v>
      </c>
      <c r="HY15" s="180">
        <f>IF(EXACT($E$15,HQ15),1,0)</f>
        <v>1</v>
      </c>
      <c r="HZ15" s="180">
        <f>IF(EXACT($F$15,HR15),1,0)</f>
        <v>1</v>
      </c>
      <c r="IA15" s="180">
        <f>IF(EXACT($G$15,HS15),1,0)</f>
        <v>1</v>
      </c>
      <c r="IB15" s="180">
        <f>IF(EXACT($H$15,HT15),1,0)</f>
        <v>1</v>
      </c>
      <c r="IC15" s="181">
        <f t="shared" si="29"/>
        <v>1</v>
      </c>
      <c r="ID15" s="188">
        <f t="shared" si="67"/>
        <v>0</v>
      </c>
      <c r="IE15" s="189">
        <f t="shared" si="68"/>
        <v>0</v>
      </c>
      <c r="IH15" s="459" t="s">
        <v>192</v>
      </c>
      <c r="II15" s="460" t="s">
        <v>132</v>
      </c>
      <c r="IJ15" s="476"/>
      <c r="IK15" s="476"/>
      <c r="IL15" s="476"/>
      <c r="IM15" s="476"/>
      <c r="IN15" s="477"/>
      <c r="IO15" s="478"/>
      <c r="IP15" s="180">
        <f>IF(EXACT($A$15,IH15),1,0)</f>
        <v>1</v>
      </c>
      <c r="IQ15" s="180">
        <f>IF(EXACT($B$15,II15),1,0)</f>
        <v>1</v>
      </c>
      <c r="IR15" s="180">
        <f>IF(EXACT($C$15,IJ15),1,0)</f>
        <v>1</v>
      </c>
      <c r="IS15" s="180">
        <f>IF(EXACT($D$15,IK15),1,0)</f>
        <v>1</v>
      </c>
      <c r="IT15" s="180">
        <f>IF(EXACT($E$15,IL15),1,0)</f>
        <v>1</v>
      </c>
      <c r="IU15" s="180">
        <f>IF(EXACT($F$15,IM15),1,0)</f>
        <v>1</v>
      </c>
      <c r="IV15" s="180">
        <f>IF(EXACT($G$15,IN15),1,0)</f>
        <v>1</v>
      </c>
      <c r="IW15" s="180">
        <f>IF(EXACT($H$15,IO15),1,0)</f>
        <v>1</v>
      </c>
      <c r="IX15" s="181">
        <f t="shared" si="30"/>
        <v>1</v>
      </c>
      <c r="IY15" s="188">
        <f t="shared" si="69"/>
        <v>0</v>
      </c>
      <c r="IZ15" s="189">
        <f t="shared" si="70"/>
        <v>0</v>
      </c>
      <c r="JC15" s="459" t="s">
        <v>192</v>
      </c>
      <c r="JD15" s="460" t="s">
        <v>132</v>
      </c>
      <c r="JE15" s="476"/>
      <c r="JF15" s="476"/>
      <c r="JG15" s="476"/>
      <c r="JH15" s="476"/>
      <c r="JI15" s="477"/>
      <c r="JJ15" s="478"/>
      <c r="JK15" s="180">
        <f>IF(EXACT($A$15,JC15),1,0)</f>
        <v>1</v>
      </c>
      <c r="JL15" s="180">
        <f>IF(EXACT($B$15,JD15),1,0)</f>
        <v>1</v>
      </c>
      <c r="JM15" s="180">
        <f>IF(EXACT($C$15,JE15),1,0)</f>
        <v>1</v>
      </c>
      <c r="JN15" s="180">
        <f>IF(EXACT($D$15,JF15),1,0)</f>
        <v>1</v>
      </c>
      <c r="JO15" s="180">
        <f>IF(EXACT($E$15,JG15),1,0)</f>
        <v>1</v>
      </c>
      <c r="JP15" s="180">
        <f>IF(EXACT($F$15,JH15),1,0)</f>
        <v>1</v>
      </c>
      <c r="JQ15" s="180">
        <f>IF(EXACT($G$15,JI15),1,0)</f>
        <v>1</v>
      </c>
      <c r="JR15" s="180">
        <f>IF(EXACT($H$15,JJ15),1,0)</f>
        <v>1</v>
      </c>
      <c r="JS15" s="181">
        <f t="shared" si="31"/>
        <v>1</v>
      </c>
      <c r="JT15" s="188">
        <f t="shared" si="71"/>
        <v>0</v>
      </c>
      <c r="JU15" s="189">
        <f t="shared" si="72"/>
        <v>0</v>
      </c>
    </row>
    <row r="16" spans="1:281" s="473" customFormat="1" ht="25.5" thickTop="1" thickBot="1">
      <c r="A16" s="497" t="s">
        <v>193</v>
      </c>
      <c r="B16" s="498" t="s">
        <v>636</v>
      </c>
      <c r="C16" s="466">
        <v>0</v>
      </c>
      <c r="D16" s="499"/>
      <c r="E16" s="500"/>
      <c r="F16" s="501"/>
      <c r="G16" s="502"/>
      <c r="H16" s="503">
        <f>+C16</f>
        <v>0</v>
      </c>
      <c r="I16" s="486"/>
      <c r="K16" s="497" t="s">
        <v>193</v>
      </c>
      <c r="L16" s="498" t="s">
        <v>636</v>
      </c>
      <c r="M16" s="504">
        <v>1989677</v>
      </c>
      <c r="N16" s="499"/>
      <c r="O16" s="500"/>
      <c r="P16" s="501"/>
      <c r="Q16" s="502"/>
      <c r="R16" s="505">
        <f>ROUND(+M16,0)</f>
        <v>1989677</v>
      </c>
      <c r="S16" s="180">
        <f t="shared" si="32"/>
        <v>1</v>
      </c>
      <c r="T16" s="180">
        <f t="shared" si="1"/>
        <v>1</v>
      </c>
      <c r="U16" s="265">
        <f>IF(M16&lt;&gt;0,1,0)</f>
        <v>1</v>
      </c>
      <c r="V16" s="180">
        <f t="shared" si="134"/>
        <v>1</v>
      </c>
      <c r="W16" s="180">
        <f t="shared" si="1"/>
        <v>1</v>
      </c>
      <c r="X16" s="180">
        <f t="shared" si="1"/>
        <v>1</v>
      </c>
      <c r="Y16" s="180">
        <f t="shared" si="1"/>
        <v>1</v>
      </c>
      <c r="Z16" s="265">
        <f t="shared" si="74"/>
        <v>1</v>
      </c>
      <c r="AA16" s="180">
        <f t="shared" si="36"/>
        <v>1</v>
      </c>
      <c r="AB16" s="188">
        <f t="shared" si="37"/>
        <v>1989677</v>
      </c>
      <c r="AC16" s="189">
        <f t="shared" si="38"/>
        <v>0</v>
      </c>
      <c r="AF16" s="497" t="s">
        <v>193</v>
      </c>
      <c r="AG16" s="498" t="s">
        <v>636</v>
      </c>
      <c r="AH16" s="466">
        <v>450000</v>
      </c>
      <c r="AI16" s="499"/>
      <c r="AJ16" s="500"/>
      <c r="AK16" s="501"/>
      <c r="AL16" s="502"/>
      <c r="AM16" s="503">
        <f>+AH16</f>
        <v>450000</v>
      </c>
      <c r="AN16" s="180">
        <f>IF(EXACT($A$16,AF16),1,0)</f>
        <v>1</v>
      </c>
      <c r="AO16" s="180">
        <f>IF(EXACT($B$16,AG16),1,0)</f>
        <v>1</v>
      </c>
      <c r="AP16" s="265">
        <f>IF(AH16&lt;&gt;0,1,0)</f>
        <v>1</v>
      </c>
      <c r="AQ16" s="180">
        <f>IF(EXACT($D$16,AI16),1,0)</f>
        <v>1</v>
      </c>
      <c r="AR16" s="180">
        <f>IF(EXACT($E$16,AJ16),1,0)</f>
        <v>1</v>
      </c>
      <c r="AS16" s="180">
        <f>IF(EXACT($F$16,AK16),1,0)</f>
        <v>1</v>
      </c>
      <c r="AT16" s="180">
        <f>IF(EXACT($G$16,AL16),1,0)</f>
        <v>1</v>
      </c>
      <c r="AU16" s="265">
        <f t="shared" ref="AU16" si="163">IF(AM16&lt;&gt;0,1,0)</f>
        <v>1</v>
      </c>
      <c r="AV16" s="181">
        <f t="shared" si="13"/>
        <v>1</v>
      </c>
      <c r="AW16" s="188">
        <f t="shared" si="39"/>
        <v>450000</v>
      </c>
      <c r="AX16" s="189">
        <f t="shared" si="40"/>
        <v>0</v>
      </c>
      <c r="BA16" s="497" t="s">
        <v>193</v>
      </c>
      <c r="BB16" s="498" t="s">
        <v>636</v>
      </c>
      <c r="BC16" s="466">
        <v>1300000</v>
      </c>
      <c r="BD16" s="499"/>
      <c r="BE16" s="500"/>
      <c r="BF16" s="501"/>
      <c r="BG16" s="502"/>
      <c r="BH16" s="503">
        <f>+BC16</f>
        <v>1300000</v>
      </c>
      <c r="BI16" s="180">
        <f t="shared" si="14"/>
        <v>1</v>
      </c>
      <c r="BJ16" s="180">
        <f t="shared" si="2"/>
        <v>1</v>
      </c>
      <c r="BK16" s="265">
        <f>IF(BC16&lt;&gt;0,1,0)</f>
        <v>1</v>
      </c>
      <c r="BL16" s="180">
        <f t="shared" si="158"/>
        <v>1</v>
      </c>
      <c r="BM16" s="180">
        <f t="shared" si="2"/>
        <v>1</v>
      </c>
      <c r="BN16" s="180">
        <f t="shared" si="2"/>
        <v>1</v>
      </c>
      <c r="BO16" s="180">
        <f t="shared" si="2"/>
        <v>1</v>
      </c>
      <c r="BP16" s="265">
        <f t="shared" si="78"/>
        <v>1</v>
      </c>
      <c r="BQ16" s="180">
        <f t="shared" si="43"/>
        <v>1</v>
      </c>
      <c r="BR16" s="188">
        <f t="shared" si="44"/>
        <v>1300000</v>
      </c>
      <c r="BS16" s="189">
        <f t="shared" si="45"/>
        <v>0</v>
      </c>
      <c r="BV16" s="497" t="s">
        <v>193</v>
      </c>
      <c r="BW16" s="498" t="s">
        <v>636</v>
      </c>
      <c r="BX16" s="466">
        <v>2000000</v>
      </c>
      <c r="BY16" s="499"/>
      <c r="BZ16" s="500"/>
      <c r="CA16" s="501"/>
      <c r="CB16" s="502"/>
      <c r="CC16" s="503">
        <f>+BX16</f>
        <v>2000000</v>
      </c>
      <c r="CD16" s="180">
        <f t="shared" si="15"/>
        <v>1</v>
      </c>
      <c r="CE16" s="180">
        <f t="shared" si="16"/>
        <v>1</v>
      </c>
      <c r="CF16" s="265">
        <f>IF(BX16&lt;&gt;0,1,0)</f>
        <v>1</v>
      </c>
      <c r="CG16" s="180">
        <f t="shared" si="160"/>
        <v>1</v>
      </c>
      <c r="CH16" s="180">
        <f t="shared" si="9"/>
        <v>1</v>
      </c>
      <c r="CI16" s="180">
        <f t="shared" si="9"/>
        <v>1</v>
      </c>
      <c r="CJ16" s="180">
        <f t="shared" si="9"/>
        <v>1</v>
      </c>
      <c r="CK16" s="265">
        <f t="shared" si="80"/>
        <v>1</v>
      </c>
      <c r="CL16" s="181">
        <f t="shared" si="17"/>
        <v>1</v>
      </c>
      <c r="CM16" s="188">
        <f t="shared" si="48"/>
        <v>2000000</v>
      </c>
      <c r="CN16" s="189">
        <f t="shared" si="49"/>
        <v>0</v>
      </c>
      <c r="CQ16" s="497" t="s">
        <v>193</v>
      </c>
      <c r="CR16" s="498" t="s">
        <v>636</v>
      </c>
      <c r="CS16" s="466">
        <v>1000000</v>
      </c>
      <c r="CT16" s="499"/>
      <c r="CU16" s="500"/>
      <c r="CV16" s="501"/>
      <c r="CW16" s="502"/>
      <c r="CX16" s="503">
        <f>+CS16</f>
        <v>1000000</v>
      </c>
      <c r="CY16" s="180">
        <f t="shared" si="33"/>
        <v>1</v>
      </c>
      <c r="CZ16" s="180">
        <f t="shared" si="34"/>
        <v>1</v>
      </c>
      <c r="DA16" s="265">
        <f>IF(CS16&lt;&gt;0,1,0)</f>
        <v>1</v>
      </c>
      <c r="DB16" s="180">
        <f t="shared" si="162"/>
        <v>1</v>
      </c>
      <c r="DC16" s="180">
        <f t="shared" si="52"/>
        <v>1</v>
      </c>
      <c r="DD16" s="180">
        <f t="shared" si="53"/>
        <v>1</v>
      </c>
      <c r="DE16" s="180">
        <f t="shared" si="11"/>
        <v>1</v>
      </c>
      <c r="DF16" s="265">
        <f t="shared" ref="DF16" si="164">IF(CX16&lt;&gt;0,1,0)</f>
        <v>1</v>
      </c>
      <c r="DG16" s="181">
        <f t="shared" si="23"/>
        <v>1</v>
      </c>
      <c r="DH16" s="188">
        <f t="shared" si="55"/>
        <v>1000000</v>
      </c>
      <c r="DI16" s="189">
        <f t="shared" si="56"/>
        <v>0</v>
      </c>
      <c r="DL16" s="497" t="s">
        <v>193</v>
      </c>
      <c r="DM16" s="498" t="s">
        <v>636</v>
      </c>
      <c r="DN16" s="466">
        <v>2500000</v>
      </c>
      <c r="DO16" s="499"/>
      <c r="DP16" s="500"/>
      <c r="DQ16" s="501"/>
      <c r="DR16" s="502"/>
      <c r="DS16" s="503">
        <f>+DN16</f>
        <v>2500000</v>
      </c>
      <c r="DT16" s="180">
        <f>IF(EXACT($A$16,DL16),1,0)</f>
        <v>1</v>
      </c>
      <c r="DU16" s="180">
        <f>IF(EXACT($B$16,DM16),1,0)</f>
        <v>1</v>
      </c>
      <c r="DV16" s="265">
        <f>IF(DN16&lt;&gt;0,1,0)</f>
        <v>1</v>
      </c>
      <c r="DW16" s="180">
        <f>IF(EXACT($D$16,DO16),1,0)</f>
        <v>1</v>
      </c>
      <c r="DX16" s="180">
        <f>IF(EXACT($E$16,DP16),1,0)</f>
        <v>1</v>
      </c>
      <c r="DY16" s="180">
        <f>IF(EXACT($F$16,DQ16),1,0)</f>
        <v>1</v>
      </c>
      <c r="DZ16" s="180">
        <f>IF(EXACT($G$16,DR16),1,0)</f>
        <v>1</v>
      </c>
      <c r="EA16" s="265">
        <f t="shared" ref="EA16" si="165">IF(DS16&lt;&gt;0,1,0)</f>
        <v>1</v>
      </c>
      <c r="EB16" s="181">
        <f t="shared" si="24"/>
        <v>1</v>
      </c>
      <c r="EC16" s="188">
        <f t="shared" si="57"/>
        <v>2500000</v>
      </c>
      <c r="ED16" s="189">
        <f t="shared" si="58"/>
        <v>0</v>
      </c>
      <c r="EG16" s="497" t="s">
        <v>193</v>
      </c>
      <c r="EH16" s="498" t="s">
        <v>636</v>
      </c>
      <c r="EI16" s="466">
        <v>1200000</v>
      </c>
      <c r="EJ16" s="499">
        <v>1</v>
      </c>
      <c r="EK16" s="500"/>
      <c r="EL16" s="501"/>
      <c r="EM16" s="502"/>
      <c r="EN16" s="471">
        <f>+EJ16*EI16</f>
        <v>1200000</v>
      </c>
      <c r="EO16" s="180">
        <f>IF(EXACT($A$16,EG16),1,0)</f>
        <v>1</v>
      </c>
      <c r="EP16" s="180">
        <f>IF(EXACT($B$16,EH16),1,0)</f>
        <v>1</v>
      </c>
      <c r="EQ16" s="265">
        <f>IF(EI16&lt;&gt;0,1,0)</f>
        <v>1</v>
      </c>
      <c r="ER16" s="180">
        <f>IF(EXACT($D$16,EJ16),1,0)</f>
        <v>0</v>
      </c>
      <c r="ES16" s="180">
        <f>IF(EXACT($E$16,EK16),1,0)</f>
        <v>1</v>
      </c>
      <c r="ET16" s="180">
        <f>IF(EXACT($F$16,EL16),1,0)</f>
        <v>1</v>
      </c>
      <c r="EU16" s="180">
        <f>IF(EXACT($G$16,EM16),1,0)</f>
        <v>1</v>
      </c>
      <c r="EV16" s="265">
        <f t="shared" ref="EV16" si="166">IF(EN16&lt;&gt;0,1,0)</f>
        <v>1</v>
      </c>
      <c r="EW16" s="181">
        <f t="shared" si="25"/>
        <v>0</v>
      </c>
      <c r="EX16" s="188">
        <f t="shared" si="59"/>
        <v>1200000</v>
      </c>
      <c r="EY16" s="189">
        <f t="shared" si="60"/>
        <v>0</v>
      </c>
      <c r="FB16" s="497" t="s">
        <v>193</v>
      </c>
      <c r="FC16" s="498" t="s">
        <v>636</v>
      </c>
      <c r="FD16" s="466">
        <v>300000</v>
      </c>
      <c r="FE16" s="499"/>
      <c r="FF16" s="500"/>
      <c r="FG16" s="501"/>
      <c r="FH16" s="502"/>
      <c r="FI16" s="503">
        <f>+FD16</f>
        <v>300000</v>
      </c>
      <c r="FJ16" s="180">
        <f>IF(EXACT($A$16,FB16),1,0)</f>
        <v>1</v>
      </c>
      <c r="FK16" s="180">
        <f>IF(EXACT($B$16,FC16),1,0)</f>
        <v>1</v>
      </c>
      <c r="FL16" s="265">
        <f>IF(FD16&lt;&gt;0,1,0)</f>
        <v>1</v>
      </c>
      <c r="FM16" s="180">
        <f>IF(EXACT($D$16,FE16),1,0)</f>
        <v>1</v>
      </c>
      <c r="FN16" s="180">
        <f>IF(EXACT($E$16,FF16),1,0)</f>
        <v>1</v>
      </c>
      <c r="FO16" s="180">
        <f>IF(EXACT($F$16,FG16),1,0)</f>
        <v>1</v>
      </c>
      <c r="FP16" s="180">
        <f>IF(EXACT($G$16,FH16),1,0)</f>
        <v>1</v>
      </c>
      <c r="FQ16" s="265">
        <f t="shared" ref="FQ16" si="167">IF(FI16&lt;&gt;0,1,0)</f>
        <v>1</v>
      </c>
      <c r="FR16" s="181">
        <f t="shared" si="26"/>
        <v>1</v>
      </c>
      <c r="FS16" s="188">
        <f t="shared" si="61"/>
        <v>300000</v>
      </c>
      <c r="FT16" s="189">
        <f t="shared" si="62"/>
        <v>0</v>
      </c>
      <c r="FW16" s="497" t="s">
        <v>193</v>
      </c>
      <c r="FX16" s="498" t="s">
        <v>636</v>
      </c>
      <c r="FY16" s="466">
        <v>380000</v>
      </c>
      <c r="FZ16" s="499"/>
      <c r="GA16" s="500"/>
      <c r="GB16" s="501"/>
      <c r="GC16" s="502"/>
      <c r="GD16" s="503">
        <f>+FY16</f>
        <v>380000</v>
      </c>
      <c r="GE16" s="180">
        <f>IF(EXACT($A$16,FW16),1,0)</f>
        <v>1</v>
      </c>
      <c r="GF16" s="180">
        <f>IF(EXACT($B$16,FX16),1,0)</f>
        <v>1</v>
      </c>
      <c r="GG16" s="265">
        <f>IF(FY16&lt;&gt;0,1,0)</f>
        <v>1</v>
      </c>
      <c r="GH16" s="180">
        <f>IF(EXACT($D$16,FZ16),1,0)</f>
        <v>1</v>
      </c>
      <c r="GI16" s="180">
        <f>IF(EXACT($E$16,GA16),1,0)</f>
        <v>1</v>
      </c>
      <c r="GJ16" s="180">
        <f>IF(EXACT($F$16,GB16),1,0)</f>
        <v>1</v>
      </c>
      <c r="GK16" s="180">
        <f>IF(EXACT($G$16,GC16),1,0)</f>
        <v>1</v>
      </c>
      <c r="GL16" s="265">
        <f t="shared" ref="GL16" si="168">IF(GD16&lt;&gt;0,1,0)</f>
        <v>1</v>
      </c>
      <c r="GM16" s="181">
        <f t="shared" si="27"/>
        <v>1</v>
      </c>
      <c r="GN16" s="188">
        <f t="shared" si="63"/>
        <v>380000</v>
      </c>
      <c r="GO16" s="189">
        <f t="shared" si="64"/>
        <v>0</v>
      </c>
      <c r="GR16" s="497" t="s">
        <v>193</v>
      </c>
      <c r="GS16" s="498" t="s">
        <v>636</v>
      </c>
      <c r="GT16" s="466">
        <v>400000</v>
      </c>
      <c r="GU16" s="499"/>
      <c r="GV16" s="500"/>
      <c r="GW16" s="501"/>
      <c r="GX16" s="502"/>
      <c r="GY16" s="503">
        <f>+GT16</f>
        <v>400000</v>
      </c>
      <c r="GZ16" s="180">
        <f>IF(EXACT($A$16,GR16),1,0)</f>
        <v>1</v>
      </c>
      <c r="HA16" s="180">
        <f>IF(EXACT($B$16,GS16),1,0)</f>
        <v>1</v>
      </c>
      <c r="HB16" s="265">
        <f>IF(GT16&lt;&gt;0,1,0)</f>
        <v>1</v>
      </c>
      <c r="HC16" s="180">
        <f>IF(EXACT($D$16,GU16),1,0)</f>
        <v>1</v>
      </c>
      <c r="HD16" s="180">
        <f>IF(EXACT($E$16,GV16),1,0)</f>
        <v>1</v>
      </c>
      <c r="HE16" s="180">
        <f>IF(EXACT($F$16,GW16),1,0)</f>
        <v>1</v>
      </c>
      <c r="HF16" s="180">
        <f>IF(EXACT($G$16,GX16),1,0)</f>
        <v>1</v>
      </c>
      <c r="HG16" s="265">
        <f t="shared" ref="HG16" si="169">IF(GY16&lt;&gt;0,1,0)</f>
        <v>1</v>
      </c>
      <c r="HH16" s="181">
        <f t="shared" si="28"/>
        <v>1</v>
      </c>
      <c r="HI16" s="188">
        <f t="shared" si="65"/>
        <v>400000</v>
      </c>
      <c r="HJ16" s="189">
        <f t="shared" si="66"/>
        <v>0</v>
      </c>
      <c r="HM16" s="497" t="s">
        <v>193</v>
      </c>
      <c r="HN16" s="498" t="s">
        <v>636</v>
      </c>
      <c r="HO16" s="466">
        <v>1200000</v>
      </c>
      <c r="HP16" s="499"/>
      <c r="HQ16" s="500"/>
      <c r="HR16" s="501"/>
      <c r="HS16" s="502"/>
      <c r="HT16" s="503">
        <f>+HO16</f>
        <v>1200000</v>
      </c>
      <c r="HU16" s="180">
        <f>IF(EXACT($A$16,HM16),1,0)</f>
        <v>1</v>
      </c>
      <c r="HV16" s="180">
        <f>IF(EXACT($B$16,HN16),1,0)</f>
        <v>1</v>
      </c>
      <c r="HW16" s="265">
        <f>IF(HO16&lt;&gt;0,1,0)</f>
        <v>1</v>
      </c>
      <c r="HX16" s="180">
        <f>IF(EXACT($D$16,HP16),1,0)</f>
        <v>1</v>
      </c>
      <c r="HY16" s="180">
        <f>IF(EXACT($E$16,HQ16),1,0)</f>
        <v>1</v>
      </c>
      <c r="HZ16" s="180">
        <f>IF(EXACT($F$16,HR16),1,0)</f>
        <v>1</v>
      </c>
      <c r="IA16" s="180">
        <f>IF(EXACT($G$16,HS16),1,0)</f>
        <v>1</v>
      </c>
      <c r="IB16" s="265">
        <f t="shared" ref="IB16" si="170">IF(HT16&lt;&gt;0,1,0)</f>
        <v>1</v>
      </c>
      <c r="IC16" s="181">
        <f t="shared" si="29"/>
        <v>1</v>
      </c>
      <c r="ID16" s="188">
        <f t="shared" si="67"/>
        <v>1200000</v>
      </c>
      <c r="IE16" s="189">
        <f t="shared" si="68"/>
        <v>0</v>
      </c>
      <c r="IH16" s="497" t="s">
        <v>193</v>
      </c>
      <c r="II16" s="498" t="s">
        <v>636</v>
      </c>
      <c r="IJ16" s="466">
        <v>390000</v>
      </c>
      <c r="IK16" s="499"/>
      <c r="IL16" s="500"/>
      <c r="IM16" s="501"/>
      <c r="IN16" s="502"/>
      <c r="IO16" s="503">
        <f>+IJ16</f>
        <v>390000</v>
      </c>
      <c r="IP16" s="180">
        <f>IF(EXACT($A$16,IH16),1,0)</f>
        <v>1</v>
      </c>
      <c r="IQ16" s="180">
        <f>IF(EXACT($B$16,II16),1,0)</f>
        <v>1</v>
      </c>
      <c r="IR16" s="265">
        <f>IF(IJ16&lt;&gt;0,1,0)</f>
        <v>1</v>
      </c>
      <c r="IS16" s="180">
        <f>IF(EXACT($D$16,IK16),1,0)</f>
        <v>1</v>
      </c>
      <c r="IT16" s="180">
        <f>IF(EXACT($E$16,IL16),1,0)</f>
        <v>1</v>
      </c>
      <c r="IU16" s="180">
        <f>IF(EXACT($F$16,IM16),1,0)</f>
        <v>1</v>
      </c>
      <c r="IV16" s="180">
        <f>IF(EXACT($G$16,IN16),1,0)</f>
        <v>1</v>
      </c>
      <c r="IW16" s="265">
        <f t="shared" ref="IW16" si="171">IF(IO16&lt;&gt;0,1,0)</f>
        <v>1</v>
      </c>
      <c r="IX16" s="181">
        <f t="shared" si="30"/>
        <v>1</v>
      </c>
      <c r="IY16" s="188">
        <f t="shared" si="69"/>
        <v>390000</v>
      </c>
      <c r="IZ16" s="189">
        <f t="shared" si="70"/>
        <v>0</v>
      </c>
      <c r="JC16" s="497" t="s">
        <v>193</v>
      </c>
      <c r="JD16" s="498" t="s">
        <v>636</v>
      </c>
      <c r="JE16" s="466">
        <v>100000</v>
      </c>
      <c r="JF16" s="499"/>
      <c r="JG16" s="500"/>
      <c r="JH16" s="501"/>
      <c r="JI16" s="502"/>
      <c r="JJ16" s="503">
        <f>+JE16</f>
        <v>100000</v>
      </c>
      <c r="JK16" s="180">
        <f>IF(EXACT($A$16,JC16),1,0)</f>
        <v>1</v>
      </c>
      <c r="JL16" s="180">
        <f>IF(EXACT($B$16,JD16),1,0)</f>
        <v>1</v>
      </c>
      <c r="JM16" s="265">
        <f>IF(JE16&lt;&gt;0,1,0)</f>
        <v>1</v>
      </c>
      <c r="JN16" s="180">
        <f>IF(EXACT($D$16,JF16),1,0)</f>
        <v>1</v>
      </c>
      <c r="JO16" s="180">
        <f>IF(EXACT($E$16,JG16),1,0)</f>
        <v>1</v>
      </c>
      <c r="JP16" s="180">
        <f>IF(EXACT($F$16,JH16),1,0)</f>
        <v>1</v>
      </c>
      <c r="JQ16" s="180">
        <f>IF(EXACT($G$16,JI16),1,0)</f>
        <v>1</v>
      </c>
      <c r="JR16" s="265">
        <f t="shared" ref="JR16" si="172">IF(JJ16&lt;&gt;0,1,0)</f>
        <v>1</v>
      </c>
      <c r="JS16" s="181">
        <f t="shared" si="31"/>
        <v>1</v>
      </c>
      <c r="JT16" s="188">
        <f t="shared" si="71"/>
        <v>100000</v>
      </c>
      <c r="JU16" s="189">
        <f t="shared" si="72"/>
        <v>0</v>
      </c>
    </row>
    <row r="17" spans="1:281" ht="14.25" thickTop="1" thickBot="1">
      <c r="A17" s="454" t="s">
        <v>637</v>
      </c>
      <c r="B17" s="455" t="s">
        <v>58</v>
      </c>
      <c r="C17" s="488"/>
      <c r="D17" s="488"/>
      <c r="E17" s="488"/>
      <c r="F17" s="488"/>
      <c r="G17" s="506"/>
      <c r="H17" s="491"/>
      <c r="K17" s="454" t="s">
        <v>637</v>
      </c>
      <c r="L17" s="455" t="s">
        <v>58</v>
      </c>
      <c r="M17" s="488"/>
      <c r="N17" s="488"/>
      <c r="O17" s="488"/>
      <c r="P17" s="488"/>
      <c r="Q17" s="506"/>
      <c r="R17" s="491"/>
      <c r="S17" s="180">
        <f t="shared" si="32"/>
        <v>1</v>
      </c>
      <c r="T17" s="180">
        <f t="shared" si="1"/>
        <v>1</v>
      </c>
      <c r="U17" s="180">
        <f t="shared" si="134"/>
        <v>1</v>
      </c>
      <c r="V17" s="180">
        <f t="shared" si="134"/>
        <v>1</v>
      </c>
      <c r="W17" s="180">
        <f t="shared" si="1"/>
        <v>1</v>
      </c>
      <c r="X17" s="180">
        <f t="shared" si="1"/>
        <v>1</v>
      </c>
      <c r="Y17" s="180">
        <f t="shared" si="1"/>
        <v>1</v>
      </c>
      <c r="Z17" s="180">
        <f t="shared" si="1"/>
        <v>1</v>
      </c>
      <c r="AA17" s="180">
        <f t="shared" si="36"/>
        <v>1</v>
      </c>
      <c r="AB17" s="188">
        <f t="shared" si="37"/>
        <v>0</v>
      </c>
      <c r="AC17" s="189">
        <f t="shared" si="38"/>
        <v>0</v>
      </c>
      <c r="AF17" s="454" t="s">
        <v>637</v>
      </c>
      <c r="AG17" s="455" t="s">
        <v>58</v>
      </c>
      <c r="AH17" s="488"/>
      <c r="AI17" s="488"/>
      <c r="AJ17" s="488"/>
      <c r="AK17" s="488"/>
      <c r="AL17" s="506"/>
      <c r="AM17" s="491"/>
      <c r="AN17" s="180">
        <f>IF(EXACT($A$17,AF17),1,0)</f>
        <v>1</v>
      </c>
      <c r="AO17" s="180">
        <f>IF(EXACT($B$17,AG17),1,0)</f>
        <v>1</v>
      </c>
      <c r="AP17" s="180">
        <f>IF(EXACT($C$17,AH17),1,0)</f>
        <v>1</v>
      </c>
      <c r="AQ17" s="180">
        <f>IF(EXACT($D$17,AI17),1,0)</f>
        <v>1</v>
      </c>
      <c r="AR17" s="180">
        <f>IF(EXACT($E$17,AJ17),1,0)</f>
        <v>1</v>
      </c>
      <c r="AS17" s="180">
        <f>IF(EXACT($F$17,AK17),1,0)</f>
        <v>1</v>
      </c>
      <c r="AT17" s="180">
        <f>IF(EXACT($G$17,AL17),1,0)</f>
        <v>1</v>
      </c>
      <c r="AU17" s="180">
        <f>IF(EXACT($H$17,AM17),1,0)</f>
        <v>1</v>
      </c>
      <c r="AV17" s="181">
        <f t="shared" si="13"/>
        <v>1</v>
      </c>
      <c r="AW17" s="188">
        <f t="shared" si="39"/>
        <v>0</v>
      </c>
      <c r="AX17" s="189">
        <f t="shared" si="40"/>
        <v>0</v>
      </c>
      <c r="BA17" s="454" t="s">
        <v>637</v>
      </c>
      <c r="BB17" s="455" t="s">
        <v>58</v>
      </c>
      <c r="BC17" s="488"/>
      <c r="BD17" s="488"/>
      <c r="BE17" s="488"/>
      <c r="BF17" s="488"/>
      <c r="BG17" s="506"/>
      <c r="BH17" s="491"/>
      <c r="BI17" s="180">
        <f t="shared" si="14"/>
        <v>1</v>
      </c>
      <c r="BJ17" s="180">
        <f t="shared" si="2"/>
        <v>1</v>
      </c>
      <c r="BK17" s="180">
        <f t="shared" ref="BK17" si="173">IF(EXACT(C17,BC17),1,0)</f>
        <v>1</v>
      </c>
      <c r="BL17" s="180">
        <f t="shared" ref="BL17" si="174">IF(EXACT(D17,BD17),1,0)</f>
        <v>1</v>
      </c>
      <c r="BM17" s="180">
        <f t="shared" si="2"/>
        <v>1</v>
      </c>
      <c r="BN17" s="180">
        <f t="shared" si="2"/>
        <v>1</v>
      </c>
      <c r="BO17" s="180">
        <f t="shared" si="2"/>
        <v>1</v>
      </c>
      <c r="BP17" s="180">
        <f t="shared" si="2"/>
        <v>1</v>
      </c>
      <c r="BQ17" s="180">
        <f t="shared" si="43"/>
        <v>1</v>
      </c>
      <c r="BR17" s="188">
        <f t="shared" si="44"/>
        <v>0</v>
      </c>
      <c r="BS17" s="189">
        <f t="shared" si="45"/>
        <v>0</v>
      </c>
      <c r="BV17" s="454" t="s">
        <v>637</v>
      </c>
      <c r="BW17" s="455" t="s">
        <v>58</v>
      </c>
      <c r="BX17" s="488"/>
      <c r="BY17" s="488"/>
      <c r="BZ17" s="488"/>
      <c r="CA17" s="488"/>
      <c r="CB17" s="506"/>
      <c r="CC17" s="491"/>
      <c r="CD17" s="180">
        <f t="shared" si="15"/>
        <v>1</v>
      </c>
      <c r="CE17" s="180">
        <f t="shared" si="16"/>
        <v>1</v>
      </c>
      <c r="CF17" s="180">
        <f t="shared" ref="CF17:CF18" si="175">IF(EXACT(C17,BX17),1,0)</f>
        <v>1</v>
      </c>
      <c r="CG17" s="180">
        <f t="shared" si="160"/>
        <v>1</v>
      </c>
      <c r="CH17" s="180">
        <f t="shared" si="9"/>
        <v>1</v>
      </c>
      <c r="CI17" s="180">
        <f t="shared" si="9"/>
        <v>1</v>
      </c>
      <c r="CJ17" s="180">
        <f t="shared" si="9"/>
        <v>1</v>
      </c>
      <c r="CK17" s="180">
        <f t="shared" si="9"/>
        <v>1</v>
      </c>
      <c r="CL17" s="181">
        <f t="shared" si="17"/>
        <v>1</v>
      </c>
      <c r="CM17" s="188">
        <f t="shared" si="48"/>
        <v>0</v>
      </c>
      <c r="CN17" s="189">
        <f t="shared" si="49"/>
        <v>0</v>
      </c>
      <c r="CQ17" s="454" t="s">
        <v>637</v>
      </c>
      <c r="CR17" s="455" t="s">
        <v>58</v>
      </c>
      <c r="CS17" s="488"/>
      <c r="CT17" s="492"/>
      <c r="CU17" s="488"/>
      <c r="CV17" s="488"/>
      <c r="CW17" s="506"/>
      <c r="CX17" s="491"/>
      <c r="CY17" s="180">
        <f t="shared" si="33"/>
        <v>1</v>
      </c>
      <c r="CZ17" s="180">
        <f t="shared" si="34"/>
        <v>1</v>
      </c>
      <c r="DA17" s="180">
        <f t="shared" ref="DA17:DA18" si="176">IF(EXACT(C17,CS17),1,0)</f>
        <v>1</v>
      </c>
      <c r="DB17" s="180">
        <f t="shared" ref="DB17:DB18" si="177">IF(EXACT(D17,CT17),1,0)</f>
        <v>1</v>
      </c>
      <c r="DC17" s="180">
        <f t="shared" si="52"/>
        <v>1</v>
      </c>
      <c r="DD17" s="180">
        <f t="shared" si="53"/>
        <v>1</v>
      </c>
      <c r="DE17" s="180">
        <f t="shared" si="11"/>
        <v>1</v>
      </c>
      <c r="DF17" s="180">
        <f t="shared" ref="DF17:DF18" si="178">IF(EXACT(H17,CX17),1,0)</f>
        <v>1</v>
      </c>
      <c r="DG17" s="181">
        <f t="shared" si="23"/>
        <v>1</v>
      </c>
      <c r="DH17" s="188">
        <f t="shared" si="55"/>
        <v>0</v>
      </c>
      <c r="DI17" s="189">
        <f t="shared" si="56"/>
        <v>0</v>
      </c>
      <c r="DL17" s="454" t="s">
        <v>637</v>
      </c>
      <c r="DM17" s="455" t="s">
        <v>58</v>
      </c>
      <c r="DN17" s="488"/>
      <c r="DO17" s="488"/>
      <c r="DP17" s="488"/>
      <c r="DQ17" s="488"/>
      <c r="DR17" s="506"/>
      <c r="DS17" s="491"/>
      <c r="DT17" s="180">
        <f>IF(EXACT($A$17,DL17),1,0)</f>
        <v>1</v>
      </c>
      <c r="DU17" s="180">
        <f>IF(EXACT($B$17,DM17),1,0)</f>
        <v>1</v>
      </c>
      <c r="DV17" s="180">
        <f>IF(EXACT($C$17,DN17),1,0)</f>
        <v>1</v>
      </c>
      <c r="DW17" s="180">
        <f>IF(EXACT($D$17,DO17),1,0)</f>
        <v>1</v>
      </c>
      <c r="DX17" s="180">
        <f>IF(EXACT($E$17,DP17),1,0)</f>
        <v>1</v>
      </c>
      <c r="DY17" s="180">
        <f>IF(EXACT($F$17,DQ17),1,0)</f>
        <v>1</v>
      </c>
      <c r="DZ17" s="180">
        <f>IF(EXACT($G$17,DR17),1,0)</f>
        <v>1</v>
      </c>
      <c r="EA17" s="180">
        <f>IF(EXACT($H$17,DS17),1,0)</f>
        <v>1</v>
      </c>
      <c r="EB17" s="181">
        <f t="shared" si="24"/>
        <v>1</v>
      </c>
      <c r="EC17" s="188">
        <f t="shared" si="57"/>
        <v>0</v>
      </c>
      <c r="ED17" s="189">
        <f t="shared" si="58"/>
        <v>0</v>
      </c>
      <c r="EG17" s="454" t="s">
        <v>637</v>
      </c>
      <c r="EH17" s="455" t="s">
        <v>58</v>
      </c>
      <c r="EI17" s="488"/>
      <c r="EJ17" s="488"/>
      <c r="EK17" s="488"/>
      <c r="EL17" s="488"/>
      <c r="EM17" s="506"/>
      <c r="EN17" s="491"/>
      <c r="EO17" s="180">
        <f>IF(EXACT($A$17,EG17),1,0)</f>
        <v>1</v>
      </c>
      <c r="EP17" s="180">
        <f>IF(EXACT($B$17,EH17),1,0)</f>
        <v>1</v>
      </c>
      <c r="EQ17" s="180">
        <f>IF(EXACT($C$17,EI17),1,0)</f>
        <v>1</v>
      </c>
      <c r="ER17" s="180">
        <f>IF(EXACT($D$17,EJ17),1,0)</f>
        <v>1</v>
      </c>
      <c r="ES17" s="180">
        <f>IF(EXACT($E$17,EK17),1,0)</f>
        <v>1</v>
      </c>
      <c r="ET17" s="180">
        <f>IF(EXACT($F$17,EL17),1,0)</f>
        <v>1</v>
      </c>
      <c r="EU17" s="180">
        <f>IF(EXACT($G$17,EM17),1,0)</f>
        <v>1</v>
      </c>
      <c r="EV17" s="180">
        <f>IF(EXACT($H$17,EN17),1,0)</f>
        <v>1</v>
      </c>
      <c r="EW17" s="181">
        <f t="shared" si="25"/>
        <v>1</v>
      </c>
      <c r="EX17" s="188">
        <f t="shared" si="59"/>
        <v>0</v>
      </c>
      <c r="EY17" s="189">
        <f t="shared" si="60"/>
        <v>0</v>
      </c>
      <c r="FB17" s="454" t="s">
        <v>637</v>
      </c>
      <c r="FC17" s="455" t="s">
        <v>58</v>
      </c>
      <c r="FD17" s="488"/>
      <c r="FE17" s="488"/>
      <c r="FF17" s="488"/>
      <c r="FG17" s="488"/>
      <c r="FH17" s="506"/>
      <c r="FI17" s="491"/>
      <c r="FJ17" s="180">
        <f>IF(EXACT($A$17,FB17),1,0)</f>
        <v>1</v>
      </c>
      <c r="FK17" s="180">
        <f>IF(EXACT($B$17,FC17),1,0)</f>
        <v>1</v>
      </c>
      <c r="FL17" s="180">
        <f>IF(EXACT($C$17,FD17),1,0)</f>
        <v>1</v>
      </c>
      <c r="FM17" s="180">
        <f>IF(EXACT($D$17,FE17),1,0)</f>
        <v>1</v>
      </c>
      <c r="FN17" s="180">
        <f>IF(EXACT($E$17,FF17),1,0)</f>
        <v>1</v>
      </c>
      <c r="FO17" s="180">
        <f>IF(EXACT($F$17,FG17),1,0)</f>
        <v>1</v>
      </c>
      <c r="FP17" s="180">
        <f>IF(EXACT($G$17,FH17),1,0)</f>
        <v>1</v>
      </c>
      <c r="FQ17" s="180">
        <f>IF(EXACT($H$17,FI17),1,0)</f>
        <v>1</v>
      </c>
      <c r="FR17" s="181">
        <f t="shared" si="26"/>
        <v>1</v>
      </c>
      <c r="FS17" s="188">
        <f t="shared" si="61"/>
        <v>0</v>
      </c>
      <c r="FT17" s="189">
        <f t="shared" si="62"/>
        <v>0</v>
      </c>
      <c r="FW17" s="454" t="s">
        <v>637</v>
      </c>
      <c r="FX17" s="455" t="s">
        <v>58</v>
      </c>
      <c r="FY17" s="488"/>
      <c r="FZ17" s="488"/>
      <c r="GA17" s="488"/>
      <c r="GB17" s="488"/>
      <c r="GC17" s="506"/>
      <c r="GD17" s="491"/>
      <c r="GE17" s="180">
        <f>IF(EXACT($A$17,FW17),1,0)</f>
        <v>1</v>
      </c>
      <c r="GF17" s="180">
        <f>IF(EXACT($B$17,FX17),1,0)</f>
        <v>1</v>
      </c>
      <c r="GG17" s="180">
        <f>IF(EXACT($C$17,FY17),1,0)</f>
        <v>1</v>
      </c>
      <c r="GH17" s="180">
        <f>IF(EXACT($D$17,FZ17),1,0)</f>
        <v>1</v>
      </c>
      <c r="GI17" s="180">
        <f>IF(EXACT($E$17,GA17),1,0)</f>
        <v>1</v>
      </c>
      <c r="GJ17" s="180">
        <f>IF(EXACT($F$17,GB17),1,0)</f>
        <v>1</v>
      </c>
      <c r="GK17" s="180">
        <f>IF(EXACT($G$17,GC17),1,0)</f>
        <v>1</v>
      </c>
      <c r="GL17" s="180">
        <f>IF(EXACT($H$17,GD17),1,0)</f>
        <v>1</v>
      </c>
      <c r="GM17" s="181">
        <f t="shared" si="27"/>
        <v>1</v>
      </c>
      <c r="GN17" s="188">
        <f t="shared" si="63"/>
        <v>0</v>
      </c>
      <c r="GO17" s="189">
        <f t="shared" si="64"/>
        <v>0</v>
      </c>
      <c r="GR17" s="454" t="s">
        <v>637</v>
      </c>
      <c r="GS17" s="455" t="s">
        <v>58</v>
      </c>
      <c r="GT17" s="488"/>
      <c r="GU17" s="488"/>
      <c r="GV17" s="488"/>
      <c r="GW17" s="488"/>
      <c r="GX17" s="506"/>
      <c r="GY17" s="491"/>
      <c r="GZ17" s="180">
        <f>IF(EXACT($A$17,GR17),1,0)</f>
        <v>1</v>
      </c>
      <c r="HA17" s="180">
        <f>IF(EXACT($B$17,GS17),1,0)</f>
        <v>1</v>
      </c>
      <c r="HB17" s="180">
        <f>IF(EXACT($C$17,GT17),1,0)</f>
        <v>1</v>
      </c>
      <c r="HC17" s="180">
        <f>IF(EXACT($D$17,GU17),1,0)</f>
        <v>1</v>
      </c>
      <c r="HD17" s="180">
        <f>IF(EXACT($E$17,GV17),1,0)</f>
        <v>1</v>
      </c>
      <c r="HE17" s="180">
        <f>IF(EXACT($F$17,GW17),1,0)</f>
        <v>1</v>
      </c>
      <c r="HF17" s="180">
        <f>IF(EXACT($G$17,GX17),1,0)</f>
        <v>1</v>
      </c>
      <c r="HG17" s="180">
        <f>IF(EXACT($H$17,GY17),1,0)</f>
        <v>1</v>
      </c>
      <c r="HH17" s="181">
        <f t="shared" si="28"/>
        <v>1</v>
      </c>
      <c r="HI17" s="188">
        <f t="shared" si="65"/>
        <v>0</v>
      </c>
      <c r="HJ17" s="189">
        <f t="shared" si="66"/>
        <v>0</v>
      </c>
      <c r="HM17" s="454" t="s">
        <v>637</v>
      </c>
      <c r="HN17" s="455" t="s">
        <v>58</v>
      </c>
      <c r="HO17" s="488"/>
      <c r="HP17" s="488"/>
      <c r="HQ17" s="488"/>
      <c r="HR17" s="488"/>
      <c r="HS17" s="506"/>
      <c r="HT17" s="491"/>
      <c r="HU17" s="180">
        <f>IF(EXACT($A$17,HM17),1,0)</f>
        <v>1</v>
      </c>
      <c r="HV17" s="180">
        <f>IF(EXACT($B$17,HN17),1,0)</f>
        <v>1</v>
      </c>
      <c r="HW17" s="180">
        <f>IF(EXACT($C$17,HO17),1,0)</f>
        <v>1</v>
      </c>
      <c r="HX17" s="180">
        <f>IF(EXACT($D$17,HP17),1,0)</f>
        <v>1</v>
      </c>
      <c r="HY17" s="180">
        <f>IF(EXACT($E$17,HQ17),1,0)</f>
        <v>1</v>
      </c>
      <c r="HZ17" s="180">
        <f>IF(EXACT($F$17,HR17),1,0)</f>
        <v>1</v>
      </c>
      <c r="IA17" s="180">
        <f>IF(EXACT($G$17,HS17),1,0)</f>
        <v>1</v>
      </c>
      <c r="IB17" s="180">
        <f>IF(EXACT($H$17,HT17),1,0)</f>
        <v>1</v>
      </c>
      <c r="IC17" s="181">
        <f t="shared" si="29"/>
        <v>1</v>
      </c>
      <c r="ID17" s="188">
        <f t="shared" si="67"/>
        <v>0</v>
      </c>
      <c r="IE17" s="189">
        <f t="shared" si="68"/>
        <v>0</v>
      </c>
      <c r="IH17" s="454" t="s">
        <v>637</v>
      </c>
      <c r="II17" s="455" t="s">
        <v>58</v>
      </c>
      <c r="IJ17" s="488"/>
      <c r="IK17" s="488"/>
      <c r="IL17" s="488"/>
      <c r="IM17" s="488"/>
      <c r="IN17" s="506"/>
      <c r="IO17" s="491"/>
      <c r="IP17" s="180">
        <f>IF(EXACT($A$17,IH17),1,0)</f>
        <v>1</v>
      </c>
      <c r="IQ17" s="180">
        <f>IF(EXACT($B$17,II17),1,0)</f>
        <v>1</v>
      </c>
      <c r="IR17" s="180">
        <f>IF(EXACT($C$17,IJ17),1,0)</f>
        <v>1</v>
      </c>
      <c r="IS17" s="180">
        <f>IF(EXACT($D$17,IK17),1,0)</f>
        <v>1</v>
      </c>
      <c r="IT17" s="180">
        <f>IF(EXACT($E$17,IL17),1,0)</f>
        <v>1</v>
      </c>
      <c r="IU17" s="180">
        <f>IF(EXACT($F$17,IM17),1,0)</f>
        <v>1</v>
      </c>
      <c r="IV17" s="180">
        <f>IF(EXACT($G$17,IN17),1,0)</f>
        <v>1</v>
      </c>
      <c r="IW17" s="180">
        <f>IF(EXACT($H$17,IO17),1,0)</f>
        <v>1</v>
      </c>
      <c r="IX17" s="181">
        <f t="shared" si="30"/>
        <v>1</v>
      </c>
      <c r="IY17" s="188">
        <f t="shared" si="69"/>
        <v>0</v>
      </c>
      <c r="IZ17" s="189">
        <f t="shared" si="70"/>
        <v>0</v>
      </c>
      <c r="JC17" s="454" t="s">
        <v>637</v>
      </c>
      <c r="JD17" s="455" t="s">
        <v>58</v>
      </c>
      <c r="JE17" s="488"/>
      <c r="JF17" s="488"/>
      <c r="JG17" s="488"/>
      <c r="JH17" s="488"/>
      <c r="JI17" s="506"/>
      <c r="JJ17" s="491"/>
      <c r="JK17" s="180">
        <f>IF(EXACT($A$17,JC17),1,0)</f>
        <v>1</v>
      </c>
      <c r="JL17" s="180">
        <f>IF(EXACT($B$17,JD17),1,0)</f>
        <v>1</v>
      </c>
      <c r="JM17" s="180">
        <f>IF(EXACT($C$17,JE17),1,0)</f>
        <v>1</v>
      </c>
      <c r="JN17" s="180">
        <f>IF(EXACT($D$17,JF17),1,0)</f>
        <v>1</v>
      </c>
      <c r="JO17" s="180">
        <f>IF(EXACT($E$17,JG17),1,0)</f>
        <v>1</v>
      </c>
      <c r="JP17" s="180">
        <f>IF(EXACT($F$17,JH17),1,0)</f>
        <v>1</v>
      </c>
      <c r="JQ17" s="180">
        <f>IF(EXACT($G$17,JI17),1,0)</f>
        <v>1</v>
      </c>
      <c r="JR17" s="180">
        <f>IF(EXACT($H$17,JJ17),1,0)</f>
        <v>1</v>
      </c>
      <c r="JS17" s="181">
        <f t="shared" si="31"/>
        <v>1</v>
      </c>
      <c r="JT17" s="188">
        <f t="shared" si="71"/>
        <v>0</v>
      </c>
      <c r="JU17" s="189">
        <f t="shared" si="72"/>
        <v>0</v>
      </c>
    </row>
    <row r="18" spans="1:281" s="473" customFormat="1" ht="14.25" thickTop="1" thickBot="1">
      <c r="A18" s="459" t="s">
        <v>46</v>
      </c>
      <c r="B18" s="460" t="s">
        <v>134</v>
      </c>
      <c r="C18" s="476"/>
      <c r="D18" s="476"/>
      <c r="E18" s="476"/>
      <c r="F18" s="493"/>
      <c r="G18" s="494"/>
      <c r="H18" s="478"/>
      <c r="I18" s="507"/>
      <c r="K18" s="459" t="s">
        <v>46</v>
      </c>
      <c r="L18" s="460" t="s">
        <v>134</v>
      </c>
      <c r="M18" s="476"/>
      <c r="N18" s="476"/>
      <c r="O18" s="476"/>
      <c r="P18" s="493"/>
      <c r="Q18" s="494"/>
      <c r="R18" s="478"/>
      <c r="S18" s="180">
        <f t="shared" si="32"/>
        <v>1</v>
      </c>
      <c r="T18" s="180">
        <f t="shared" si="1"/>
        <v>1</v>
      </c>
      <c r="U18" s="180">
        <f t="shared" si="134"/>
        <v>1</v>
      </c>
      <c r="V18" s="180">
        <f t="shared" si="134"/>
        <v>1</v>
      </c>
      <c r="W18" s="180">
        <f t="shared" si="1"/>
        <v>1</v>
      </c>
      <c r="X18" s="180">
        <f t="shared" si="1"/>
        <v>1</v>
      </c>
      <c r="Y18" s="180">
        <f t="shared" si="1"/>
        <v>1</v>
      </c>
      <c r="Z18" s="180">
        <f t="shared" si="1"/>
        <v>1</v>
      </c>
      <c r="AA18" s="180">
        <f t="shared" si="36"/>
        <v>1</v>
      </c>
      <c r="AB18" s="188">
        <f t="shared" si="37"/>
        <v>0</v>
      </c>
      <c r="AC18" s="189">
        <f t="shared" si="38"/>
        <v>0</v>
      </c>
      <c r="AF18" s="459" t="s">
        <v>46</v>
      </c>
      <c r="AG18" s="460" t="s">
        <v>134</v>
      </c>
      <c r="AH18" s="476"/>
      <c r="AI18" s="476"/>
      <c r="AJ18" s="476"/>
      <c r="AK18" s="493"/>
      <c r="AL18" s="494"/>
      <c r="AM18" s="478"/>
      <c r="AN18" s="180">
        <f>IF(EXACT($A$18,AF18),1,0)</f>
        <v>1</v>
      </c>
      <c r="AO18" s="180">
        <f>IF(EXACT($B$18,AG18),1,0)</f>
        <v>1</v>
      </c>
      <c r="AP18" s="180">
        <f>IF(EXACT($C$18,AH18),1,0)</f>
        <v>1</v>
      </c>
      <c r="AQ18" s="180">
        <f>IF(EXACT($D$18,AI18),1,0)</f>
        <v>1</v>
      </c>
      <c r="AR18" s="180">
        <f>IF(EXACT($E$18,AJ18),1,0)</f>
        <v>1</v>
      </c>
      <c r="AS18" s="180">
        <f>IF(EXACT($F$18,AK18),1,0)</f>
        <v>1</v>
      </c>
      <c r="AT18" s="180">
        <f>IF(EXACT($G$18,AL18),1,0)</f>
        <v>1</v>
      </c>
      <c r="AU18" s="180">
        <f>IF(EXACT($H$18,AM18),1,0)</f>
        <v>1</v>
      </c>
      <c r="AV18" s="181">
        <f t="shared" si="13"/>
        <v>1</v>
      </c>
      <c r="AW18" s="188">
        <f t="shared" si="39"/>
        <v>0</v>
      </c>
      <c r="AX18" s="189">
        <f t="shared" si="40"/>
        <v>0</v>
      </c>
      <c r="BA18" s="459" t="s">
        <v>46</v>
      </c>
      <c r="BB18" s="460" t="s">
        <v>134</v>
      </c>
      <c r="BC18" s="476"/>
      <c r="BD18" s="476"/>
      <c r="BE18" s="476"/>
      <c r="BF18" s="493"/>
      <c r="BG18" s="494"/>
      <c r="BH18" s="478"/>
      <c r="BI18" s="180">
        <f t="shared" si="14"/>
        <v>1</v>
      </c>
      <c r="BJ18" s="180">
        <f t="shared" ref="BJ18" si="179">IF(EXACT(B18,BB18),1,0)</f>
        <v>1</v>
      </c>
      <c r="BK18" s="180">
        <f t="shared" ref="BK18" si="180">IF(EXACT(C18,BC18),1,0)</f>
        <v>1</v>
      </c>
      <c r="BL18" s="180">
        <f t="shared" ref="BL18" si="181">IF(EXACT(D18,BD18),1,0)</f>
        <v>1</v>
      </c>
      <c r="BM18" s="180">
        <f t="shared" si="2"/>
        <v>1</v>
      </c>
      <c r="BN18" s="180">
        <f t="shared" si="2"/>
        <v>1</v>
      </c>
      <c r="BO18" s="180">
        <f t="shared" si="2"/>
        <v>1</v>
      </c>
      <c r="BP18" s="180">
        <f t="shared" si="2"/>
        <v>1</v>
      </c>
      <c r="BQ18" s="180">
        <f t="shared" si="43"/>
        <v>1</v>
      </c>
      <c r="BR18" s="188">
        <f t="shared" si="44"/>
        <v>0</v>
      </c>
      <c r="BS18" s="189">
        <f t="shared" si="45"/>
        <v>0</v>
      </c>
      <c r="BV18" s="459" t="s">
        <v>46</v>
      </c>
      <c r="BW18" s="460" t="s">
        <v>134</v>
      </c>
      <c r="BX18" s="476"/>
      <c r="BY18" s="476"/>
      <c r="BZ18" s="476"/>
      <c r="CA18" s="493"/>
      <c r="CB18" s="494"/>
      <c r="CC18" s="478"/>
      <c r="CD18" s="180">
        <f t="shared" si="15"/>
        <v>1</v>
      </c>
      <c r="CE18" s="180">
        <f t="shared" si="16"/>
        <v>1</v>
      </c>
      <c r="CF18" s="180">
        <f t="shared" si="175"/>
        <v>1</v>
      </c>
      <c r="CG18" s="180">
        <f t="shared" si="160"/>
        <v>1</v>
      </c>
      <c r="CH18" s="180">
        <f t="shared" si="9"/>
        <v>1</v>
      </c>
      <c r="CI18" s="180">
        <f t="shared" si="9"/>
        <v>1</v>
      </c>
      <c r="CJ18" s="180">
        <f t="shared" si="9"/>
        <v>1</v>
      </c>
      <c r="CK18" s="180">
        <f t="shared" si="9"/>
        <v>1</v>
      </c>
      <c r="CL18" s="181">
        <f t="shared" si="17"/>
        <v>1</v>
      </c>
      <c r="CM18" s="188">
        <f t="shared" si="48"/>
        <v>0</v>
      </c>
      <c r="CN18" s="189">
        <f t="shared" si="49"/>
        <v>0</v>
      </c>
      <c r="CQ18" s="459" t="s">
        <v>46</v>
      </c>
      <c r="CR18" s="460" t="s">
        <v>134</v>
      </c>
      <c r="CS18" s="476"/>
      <c r="CT18" s="479"/>
      <c r="CU18" s="476"/>
      <c r="CV18" s="493"/>
      <c r="CW18" s="494"/>
      <c r="CX18" s="478"/>
      <c r="CY18" s="180">
        <f t="shared" si="33"/>
        <v>1</v>
      </c>
      <c r="CZ18" s="180">
        <f t="shared" si="34"/>
        <v>1</v>
      </c>
      <c r="DA18" s="180">
        <f t="shared" si="176"/>
        <v>1</v>
      </c>
      <c r="DB18" s="180">
        <f t="shared" si="177"/>
        <v>1</v>
      </c>
      <c r="DC18" s="180">
        <f t="shared" si="52"/>
        <v>1</v>
      </c>
      <c r="DD18" s="180">
        <f t="shared" si="53"/>
        <v>1</v>
      </c>
      <c r="DE18" s="180">
        <f t="shared" si="11"/>
        <v>1</v>
      </c>
      <c r="DF18" s="180">
        <f t="shared" si="178"/>
        <v>1</v>
      </c>
      <c r="DG18" s="181">
        <f t="shared" si="23"/>
        <v>1</v>
      </c>
      <c r="DH18" s="188">
        <f t="shared" si="55"/>
        <v>0</v>
      </c>
      <c r="DI18" s="189">
        <f t="shared" si="56"/>
        <v>0</v>
      </c>
      <c r="DL18" s="459" t="s">
        <v>46</v>
      </c>
      <c r="DM18" s="460" t="s">
        <v>134</v>
      </c>
      <c r="DN18" s="476"/>
      <c r="DO18" s="476"/>
      <c r="DP18" s="476"/>
      <c r="DQ18" s="493"/>
      <c r="DR18" s="494"/>
      <c r="DS18" s="478"/>
      <c r="DT18" s="180">
        <f>IF(EXACT($A$18,DL18),1,0)</f>
        <v>1</v>
      </c>
      <c r="DU18" s="180">
        <f>IF(EXACT($B$18,DM18),1,0)</f>
        <v>1</v>
      </c>
      <c r="DV18" s="180">
        <f>IF(EXACT($C$18,DN18),1,0)</f>
        <v>1</v>
      </c>
      <c r="DW18" s="180">
        <f>IF(EXACT($D$18,DO18),1,0)</f>
        <v>1</v>
      </c>
      <c r="DX18" s="180">
        <f>IF(EXACT($E$18,DP18),1,0)</f>
        <v>1</v>
      </c>
      <c r="DY18" s="180">
        <f>IF(EXACT($F$18,DQ18),1,0)</f>
        <v>1</v>
      </c>
      <c r="DZ18" s="180">
        <f>IF(EXACT($G$18,DR18),1,0)</f>
        <v>1</v>
      </c>
      <c r="EA18" s="180">
        <f>IF(EXACT($H$18,DS18),1,0)</f>
        <v>1</v>
      </c>
      <c r="EB18" s="181">
        <f t="shared" si="24"/>
        <v>1</v>
      </c>
      <c r="EC18" s="188">
        <f t="shared" si="57"/>
        <v>0</v>
      </c>
      <c r="ED18" s="189">
        <f t="shared" si="58"/>
        <v>0</v>
      </c>
      <c r="EG18" s="459" t="s">
        <v>46</v>
      </c>
      <c r="EH18" s="460" t="s">
        <v>134</v>
      </c>
      <c r="EI18" s="476"/>
      <c r="EJ18" s="476"/>
      <c r="EK18" s="476"/>
      <c r="EL18" s="493"/>
      <c r="EM18" s="494"/>
      <c r="EN18" s="478"/>
      <c r="EO18" s="180">
        <f>IF(EXACT($A$18,EG18),1,0)</f>
        <v>1</v>
      </c>
      <c r="EP18" s="180">
        <f>IF(EXACT($B$18,EH18),1,0)</f>
        <v>1</v>
      </c>
      <c r="EQ18" s="180">
        <f>IF(EXACT($C$18,EI18),1,0)</f>
        <v>1</v>
      </c>
      <c r="ER18" s="180">
        <f>IF(EXACT($D$18,EJ18),1,0)</f>
        <v>1</v>
      </c>
      <c r="ES18" s="180">
        <f>IF(EXACT($E$18,EK18),1,0)</f>
        <v>1</v>
      </c>
      <c r="ET18" s="180">
        <f>IF(EXACT($F$18,EL18),1,0)</f>
        <v>1</v>
      </c>
      <c r="EU18" s="180">
        <f>IF(EXACT($G$18,EM18),1,0)</f>
        <v>1</v>
      </c>
      <c r="EV18" s="180">
        <f>IF(EXACT($H$18,EN18),1,0)</f>
        <v>1</v>
      </c>
      <c r="EW18" s="181">
        <f t="shared" si="25"/>
        <v>1</v>
      </c>
      <c r="EX18" s="188">
        <f t="shared" si="59"/>
        <v>0</v>
      </c>
      <c r="EY18" s="189">
        <f t="shared" si="60"/>
        <v>0</v>
      </c>
      <c r="FB18" s="459" t="s">
        <v>46</v>
      </c>
      <c r="FC18" s="460" t="s">
        <v>134</v>
      </c>
      <c r="FD18" s="476"/>
      <c r="FE18" s="476"/>
      <c r="FF18" s="476"/>
      <c r="FG18" s="493"/>
      <c r="FH18" s="494"/>
      <c r="FI18" s="478"/>
      <c r="FJ18" s="180">
        <f>IF(EXACT($A$18,FB18),1,0)</f>
        <v>1</v>
      </c>
      <c r="FK18" s="180">
        <f>IF(EXACT($B$18,FC18),1,0)</f>
        <v>1</v>
      </c>
      <c r="FL18" s="180">
        <f>IF(EXACT($C$18,FD18),1,0)</f>
        <v>1</v>
      </c>
      <c r="FM18" s="180">
        <f>IF(EXACT($D$18,FE18),1,0)</f>
        <v>1</v>
      </c>
      <c r="FN18" s="180">
        <f>IF(EXACT($E$18,FF18),1,0)</f>
        <v>1</v>
      </c>
      <c r="FO18" s="180">
        <f>IF(EXACT($F$18,FG18),1,0)</f>
        <v>1</v>
      </c>
      <c r="FP18" s="180">
        <f>IF(EXACT($G$18,FH18),1,0)</f>
        <v>1</v>
      </c>
      <c r="FQ18" s="180">
        <f>IF(EXACT($H$18,FI18),1,0)</f>
        <v>1</v>
      </c>
      <c r="FR18" s="181">
        <f t="shared" si="26"/>
        <v>1</v>
      </c>
      <c r="FS18" s="188">
        <f t="shared" si="61"/>
        <v>0</v>
      </c>
      <c r="FT18" s="189">
        <f t="shared" si="62"/>
        <v>0</v>
      </c>
      <c r="FW18" s="459" t="s">
        <v>46</v>
      </c>
      <c r="FX18" s="460" t="s">
        <v>134</v>
      </c>
      <c r="FY18" s="476"/>
      <c r="FZ18" s="476"/>
      <c r="GA18" s="476"/>
      <c r="GB18" s="493"/>
      <c r="GC18" s="494"/>
      <c r="GD18" s="478"/>
      <c r="GE18" s="180">
        <f>IF(EXACT($A$18,FW18),1,0)</f>
        <v>1</v>
      </c>
      <c r="GF18" s="180">
        <f>IF(EXACT($B$18,FX18),1,0)</f>
        <v>1</v>
      </c>
      <c r="GG18" s="180">
        <f>IF(EXACT($C$18,FY18),1,0)</f>
        <v>1</v>
      </c>
      <c r="GH18" s="180">
        <f>IF(EXACT($D$18,FZ18),1,0)</f>
        <v>1</v>
      </c>
      <c r="GI18" s="180">
        <f>IF(EXACT($E$18,GA18),1,0)</f>
        <v>1</v>
      </c>
      <c r="GJ18" s="180">
        <f>IF(EXACT($F$18,GB18),1,0)</f>
        <v>1</v>
      </c>
      <c r="GK18" s="180">
        <f>IF(EXACT($G$18,GC18),1,0)</f>
        <v>1</v>
      </c>
      <c r="GL18" s="180">
        <f>IF(EXACT($H$18,GD18),1,0)</f>
        <v>1</v>
      </c>
      <c r="GM18" s="181">
        <f t="shared" si="27"/>
        <v>1</v>
      </c>
      <c r="GN18" s="188">
        <f t="shared" si="63"/>
        <v>0</v>
      </c>
      <c r="GO18" s="189">
        <f t="shared" si="64"/>
        <v>0</v>
      </c>
      <c r="GR18" s="459" t="s">
        <v>46</v>
      </c>
      <c r="GS18" s="460" t="s">
        <v>134</v>
      </c>
      <c r="GT18" s="476"/>
      <c r="GU18" s="476"/>
      <c r="GV18" s="476"/>
      <c r="GW18" s="493"/>
      <c r="GX18" s="494"/>
      <c r="GY18" s="478"/>
      <c r="GZ18" s="180">
        <f>IF(EXACT($A$18,GR18),1,0)</f>
        <v>1</v>
      </c>
      <c r="HA18" s="180">
        <f>IF(EXACT($B$18,GS18),1,0)</f>
        <v>1</v>
      </c>
      <c r="HB18" s="180">
        <f>IF(EXACT($C$18,GT18),1,0)</f>
        <v>1</v>
      </c>
      <c r="HC18" s="180">
        <f>IF(EXACT($D$18,GU18),1,0)</f>
        <v>1</v>
      </c>
      <c r="HD18" s="180">
        <f>IF(EXACT($E$18,GV18),1,0)</f>
        <v>1</v>
      </c>
      <c r="HE18" s="180">
        <f>IF(EXACT($F$18,GW18),1,0)</f>
        <v>1</v>
      </c>
      <c r="HF18" s="180">
        <f>IF(EXACT($G$18,GX18),1,0)</f>
        <v>1</v>
      </c>
      <c r="HG18" s="180">
        <f>IF(EXACT($H$18,GY18),1,0)</f>
        <v>1</v>
      </c>
      <c r="HH18" s="181">
        <f t="shared" si="28"/>
        <v>1</v>
      </c>
      <c r="HI18" s="188">
        <f t="shared" si="65"/>
        <v>0</v>
      </c>
      <c r="HJ18" s="189">
        <f t="shared" si="66"/>
        <v>0</v>
      </c>
      <c r="HM18" s="459" t="s">
        <v>46</v>
      </c>
      <c r="HN18" s="460" t="s">
        <v>134</v>
      </c>
      <c r="HO18" s="476"/>
      <c r="HP18" s="476"/>
      <c r="HQ18" s="476"/>
      <c r="HR18" s="493"/>
      <c r="HS18" s="494"/>
      <c r="HT18" s="478"/>
      <c r="HU18" s="180">
        <f>IF(EXACT($A$18,HM18),1,0)</f>
        <v>1</v>
      </c>
      <c r="HV18" s="180">
        <f>IF(EXACT($B$18,HN18),1,0)</f>
        <v>1</v>
      </c>
      <c r="HW18" s="180">
        <f>IF(EXACT($C$18,HO18),1,0)</f>
        <v>1</v>
      </c>
      <c r="HX18" s="180">
        <f>IF(EXACT($D$18,HP18),1,0)</f>
        <v>1</v>
      </c>
      <c r="HY18" s="180">
        <f>IF(EXACT($E$18,HQ18),1,0)</f>
        <v>1</v>
      </c>
      <c r="HZ18" s="180">
        <f>IF(EXACT($F$18,HR18),1,0)</f>
        <v>1</v>
      </c>
      <c r="IA18" s="180">
        <f>IF(EXACT($G$18,HS18),1,0)</f>
        <v>1</v>
      </c>
      <c r="IB18" s="180">
        <f>IF(EXACT($H$18,HT18),1,0)</f>
        <v>1</v>
      </c>
      <c r="IC18" s="181">
        <f t="shared" si="29"/>
        <v>1</v>
      </c>
      <c r="ID18" s="188">
        <f t="shared" si="67"/>
        <v>0</v>
      </c>
      <c r="IE18" s="189">
        <f t="shared" si="68"/>
        <v>0</v>
      </c>
      <c r="IH18" s="459" t="s">
        <v>46</v>
      </c>
      <c r="II18" s="460" t="s">
        <v>134</v>
      </c>
      <c r="IJ18" s="476"/>
      <c r="IK18" s="476"/>
      <c r="IL18" s="476"/>
      <c r="IM18" s="493"/>
      <c r="IN18" s="494"/>
      <c r="IO18" s="478"/>
      <c r="IP18" s="180">
        <f>IF(EXACT($A$18,IH18),1,0)</f>
        <v>1</v>
      </c>
      <c r="IQ18" s="180">
        <f>IF(EXACT($B$18,II18),1,0)</f>
        <v>1</v>
      </c>
      <c r="IR18" s="180">
        <f>IF(EXACT($C$18,IJ18),1,0)</f>
        <v>1</v>
      </c>
      <c r="IS18" s="180">
        <f>IF(EXACT($D$18,IK18),1,0)</f>
        <v>1</v>
      </c>
      <c r="IT18" s="180">
        <f>IF(EXACT($E$18,IL18),1,0)</f>
        <v>1</v>
      </c>
      <c r="IU18" s="180">
        <f>IF(EXACT($F$18,IM18),1,0)</f>
        <v>1</v>
      </c>
      <c r="IV18" s="180">
        <f>IF(EXACT($G$18,IN18),1,0)</f>
        <v>1</v>
      </c>
      <c r="IW18" s="180">
        <f>IF(EXACT($H$18,IO18),1,0)</f>
        <v>1</v>
      </c>
      <c r="IX18" s="181">
        <f t="shared" si="30"/>
        <v>1</v>
      </c>
      <c r="IY18" s="188">
        <f t="shared" si="69"/>
        <v>0</v>
      </c>
      <c r="IZ18" s="189">
        <f t="shared" si="70"/>
        <v>0</v>
      </c>
      <c r="JC18" s="459" t="s">
        <v>46</v>
      </c>
      <c r="JD18" s="460" t="s">
        <v>134</v>
      </c>
      <c r="JE18" s="476"/>
      <c r="JF18" s="476"/>
      <c r="JG18" s="476"/>
      <c r="JH18" s="493"/>
      <c r="JI18" s="494"/>
      <c r="JJ18" s="478"/>
      <c r="JK18" s="180">
        <f>IF(EXACT($A$18,JC18),1,0)</f>
        <v>1</v>
      </c>
      <c r="JL18" s="180">
        <f>IF(EXACT($B$18,JD18),1,0)</f>
        <v>1</v>
      </c>
      <c r="JM18" s="180">
        <f>IF(EXACT($C$18,JE18),1,0)</f>
        <v>1</v>
      </c>
      <c r="JN18" s="180">
        <f>IF(EXACT($D$18,JF18),1,0)</f>
        <v>1</v>
      </c>
      <c r="JO18" s="180">
        <f>IF(EXACT($E$18,JG18),1,0)</f>
        <v>1</v>
      </c>
      <c r="JP18" s="180">
        <f>IF(EXACT($F$18,JH18),1,0)</f>
        <v>1</v>
      </c>
      <c r="JQ18" s="180">
        <f>IF(EXACT($G$18,JI18),1,0)</f>
        <v>1</v>
      </c>
      <c r="JR18" s="180">
        <f>IF(EXACT($H$18,JJ18),1,0)</f>
        <v>1</v>
      </c>
      <c r="JS18" s="181">
        <f t="shared" si="31"/>
        <v>1</v>
      </c>
      <c r="JT18" s="188">
        <f t="shared" si="71"/>
        <v>0</v>
      </c>
      <c r="JU18" s="189">
        <f t="shared" si="72"/>
        <v>0</v>
      </c>
    </row>
    <row r="19" spans="1:281" s="473" customFormat="1" ht="13.5" thickTop="1">
      <c r="A19" s="464" t="s">
        <v>47</v>
      </c>
      <c r="B19" s="508" t="s">
        <v>59</v>
      </c>
      <c r="C19" s="466">
        <v>0</v>
      </c>
      <c r="D19" s="467">
        <v>0</v>
      </c>
      <c r="E19" s="468">
        <v>0.1</v>
      </c>
      <c r="F19" s="509">
        <v>4</v>
      </c>
      <c r="G19" s="470">
        <v>1</v>
      </c>
      <c r="H19" s="510">
        <f>ROUND((C19*D19*E19*F19*G19),0)</f>
        <v>0</v>
      </c>
      <c r="I19" s="507"/>
      <c r="K19" s="464" t="s">
        <v>47</v>
      </c>
      <c r="L19" s="508" t="s">
        <v>59</v>
      </c>
      <c r="M19" s="466">
        <v>828116</v>
      </c>
      <c r="N19" s="467">
        <v>1.6</v>
      </c>
      <c r="O19" s="468">
        <v>0.1</v>
      </c>
      <c r="P19" s="509">
        <v>4</v>
      </c>
      <c r="Q19" s="470">
        <v>1</v>
      </c>
      <c r="R19" s="471">
        <f>ROUND((M19*N19*O19*P19*Q19),0)</f>
        <v>529994</v>
      </c>
      <c r="S19" s="180">
        <f t="shared" si="32"/>
        <v>1</v>
      </c>
      <c r="T19" s="180">
        <f t="shared" si="1"/>
        <v>1</v>
      </c>
      <c r="U19" s="265">
        <f>IF(M19&lt;&gt;0,1,0)</f>
        <v>1</v>
      </c>
      <c r="V19" s="265">
        <f t="shared" si="73"/>
        <v>1</v>
      </c>
      <c r="W19" s="180">
        <f t="shared" si="1"/>
        <v>1</v>
      </c>
      <c r="X19" s="180">
        <f t="shared" si="1"/>
        <v>1</v>
      </c>
      <c r="Y19" s="180">
        <f t="shared" si="1"/>
        <v>1</v>
      </c>
      <c r="Z19" s="265">
        <f t="shared" si="74"/>
        <v>1</v>
      </c>
      <c r="AA19" s="180">
        <f t="shared" si="36"/>
        <v>1</v>
      </c>
      <c r="AB19" s="188">
        <f t="shared" si="37"/>
        <v>529994</v>
      </c>
      <c r="AC19" s="189">
        <f t="shared" si="38"/>
        <v>0</v>
      </c>
      <c r="AF19" s="464" t="s">
        <v>47</v>
      </c>
      <c r="AG19" s="508" t="s">
        <v>59</v>
      </c>
      <c r="AH19" s="466">
        <v>828116</v>
      </c>
      <c r="AI19" s="475">
        <v>1.6</v>
      </c>
      <c r="AJ19" s="468">
        <v>0.1</v>
      </c>
      <c r="AK19" s="509">
        <v>4</v>
      </c>
      <c r="AL19" s="470">
        <v>1</v>
      </c>
      <c r="AM19" s="510">
        <f>ROUND((AH19*AI19*AJ19*AK19*AL19),0)</f>
        <v>529994</v>
      </c>
      <c r="AN19" s="180">
        <f>IF(EXACT($A$19,AF19),1,0)</f>
        <v>1</v>
      </c>
      <c r="AO19" s="180">
        <f>IF(EXACT($B$19,AG19),1,0)</f>
        <v>1</v>
      </c>
      <c r="AP19" s="265">
        <f>IF(AH19&lt;&gt;0,1,0)</f>
        <v>1</v>
      </c>
      <c r="AQ19" s="265">
        <f t="shared" ref="AQ19:AQ21" si="182">IF(AI19&lt;&gt;0,1,0)</f>
        <v>1</v>
      </c>
      <c r="AR19" s="180">
        <f>IF(EXACT($E$19,AJ19),1,0)</f>
        <v>1</v>
      </c>
      <c r="AS19" s="180">
        <f>IF(EXACT($F$19,AK19),1,0)</f>
        <v>1</v>
      </c>
      <c r="AT19" s="180">
        <f>IF(EXACT($G$19,AL19),1,0)</f>
        <v>1</v>
      </c>
      <c r="AU19" s="265">
        <f t="shared" ref="AU19:AU21" si="183">IF(AM19&lt;&gt;0,1,0)</f>
        <v>1</v>
      </c>
      <c r="AV19" s="181">
        <f t="shared" si="13"/>
        <v>1</v>
      </c>
      <c r="AW19" s="188">
        <f t="shared" si="39"/>
        <v>529994</v>
      </c>
      <c r="AX19" s="189">
        <f t="shared" si="40"/>
        <v>0</v>
      </c>
      <c r="BA19" s="464" t="s">
        <v>47</v>
      </c>
      <c r="BB19" s="508" t="s">
        <v>59</v>
      </c>
      <c r="BC19" s="466">
        <v>2200000</v>
      </c>
      <c r="BD19" s="467">
        <v>1.68</v>
      </c>
      <c r="BE19" s="468">
        <v>0.1</v>
      </c>
      <c r="BF19" s="509">
        <v>4</v>
      </c>
      <c r="BG19" s="470">
        <v>1</v>
      </c>
      <c r="BH19" s="510">
        <f>ROUND((BC19*BD19*BE19*BF19*BG19),0)</f>
        <v>1478400</v>
      </c>
      <c r="BI19" s="180">
        <f t="shared" si="14"/>
        <v>1</v>
      </c>
      <c r="BJ19" s="180">
        <f t="shared" si="2"/>
        <v>1</v>
      </c>
      <c r="BK19" s="265">
        <f>IF(BC19&lt;&gt;0,1,0)</f>
        <v>1</v>
      </c>
      <c r="BL19" s="265">
        <f t="shared" ref="BL19:BL21" si="184">IF(BD19&lt;&gt;0,1,0)</f>
        <v>1</v>
      </c>
      <c r="BM19" s="180">
        <f t="shared" si="2"/>
        <v>1</v>
      </c>
      <c r="BN19" s="180">
        <f t="shared" si="2"/>
        <v>1</v>
      </c>
      <c r="BO19" s="180">
        <f t="shared" si="2"/>
        <v>1</v>
      </c>
      <c r="BP19" s="265">
        <f t="shared" si="78"/>
        <v>1</v>
      </c>
      <c r="BQ19" s="180">
        <f t="shared" si="43"/>
        <v>1</v>
      </c>
      <c r="BR19" s="188">
        <f t="shared" si="44"/>
        <v>1478400</v>
      </c>
      <c r="BS19" s="189">
        <f t="shared" si="45"/>
        <v>0</v>
      </c>
      <c r="BV19" s="464" t="s">
        <v>47</v>
      </c>
      <c r="BW19" s="508" t="s">
        <v>59</v>
      </c>
      <c r="BX19" s="466">
        <v>1200000</v>
      </c>
      <c r="BY19" s="467">
        <v>1.6085</v>
      </c>
      <c r="BZ19" s="468">
        <v>0.1</v>
      </c>
      <c r="CA19" s="509">
        <v>4</v>
      </c>
      <c r="CB19" s="470">
        <v>1</v>
      </c>
      <c r="CC19" s="510">
        <f>ROUND((BX19*BY19*BZ19*CA19*CB19),0)</f>
        <v>772080</v>
      </c>
      <c r="CD19" s="180">
        <f t="shared" si="15"/>
        <v>1</v>
      </c>
      <c r="CE19" s="180">
        <f t="shared" si="16"/>
        <v>1</v>
      </c>
      <c r="CF19" s="265">
        <f>IF(BX19&lt;&gt;0,1,0)</f>
        <v>1</v>
      </c>
      <c r="CG19" s="265">
        <f t="shared" ref="CG19:CG21" si="185">IF(BY19&lt;&gt;0,1,0)</f>
        <v>1</v>
      </c>
      <c r="CH19" s="180">
        <f t="shared" si="9"/>
        <v>1</v>
      </c>
      <c r="CI19" s="180">
        <f t="shared" si="9"/>
        <v>1</v>
      </c>
      <c r="CJ19" s="180">
        <f t="shared" si="9"/>
        <v>1</v>
      </c>
      <c r="CK19" s="265">
        <f t="shared" si="80"/>
        <v>1</v>
      </c>
      <c r="CL19" s="181">
        <f t="shared" si="17"/>
        <v>1</v>
      </c>
      <c r="CM19" s="188">
        <f t="shared" si="48"/>
        <v>772080</v>
      </c>
      <c r="CN19" s="189">
        <f t="shared" si="49"/>
        <v>0</v>
      </c>
      <c r="CQ19" s="464" t="s">
        <v>47</v>
      </c>
      <c r="CR19" s="508" t="s">
        <v>59</v>
      </c>
      <c r="CS19" s="466">
        <v>1297032</v>
      </c>
      <c r="CT19" s="475">
        <v>283142</v>
      </c>
      <c r="CU19" s="468">
        <v>0.1</v>
      </c>
      <c r="CV19" s="509">
        <v>4</v>
      </c>
      <c r="CW19" s="470">
        <v>1</v>
      </c>
      <c r="CX19" s="471">
        <f>ROUND((CS19+CT19)*(CV19*CW19),0)</f>
        <v>6320696</v>
      </c>
      <c r="CY19" s="180">
        <f t="shared" si="33"/>
        <v>1</v>
      </c>
      <c r="CZ19" s="180">
        <f t="shared" si="34"/>
        <v>1</v>
      </c>
      <c r="DA19" s="265">
        <f>IF(CS19&lt;&gt;0,1,0)</f>
        <v>1</v>
      </c>
      <c r="DB19" s="265">
        <f t="shared" ref="DB19:DB21" si="186">IF(CT19&lt;&gt;0,1,0)</f>
        <v>1</v>
      </c>
      <c r="DC19" s="180">
        <f t="shared" si="52"/>
        <v>1</v>
      </c>
      <c r="DD19" s="180">
        <f t="shared" si="53"/>
        <v>1</v>
      </c>
      <c r="DE19" s="180">
        <f t="shared" si="11"/>
        <v>1</v>
      </c>
      <c r="DF19" s="265">
        <f t="shared" ref="DF19:DF21" si="187">IF(CX19&lt;&gt;0,1,0)</f>
        <v>1</v>
      </c>
      <c r="DG19" s="181">
        <f t="shared" si="23"/>
        <v>1</v>
      </c>
      <c r="DH19" s="188">
        <f t="shared" si="55"/>
        <v>6320696</v>
      </c>
      <c r="DI19" s="189">
        <f t="shared" si="56"/>
        <v>0</v>
      </c>
      <c r="DL19" s="464" t="s">
        <v>47</v>
      </c>
      <c r="DM19" s="508" t="s">
        <v>59</v>
      </c>
      <c r="DN19" s="466">
        <v>1100000</v>
      </c>
      <c r="DO19" s="467">
        <v>1.59</v>
      </c>
      <c r="DP19" s="468">
        <v>0.1</v>
      </c>
      <c r="DQ19" s="509">
        <v>4</v>
      </c>
      <c r="DR19" s="470">
        <v>1</v>
      </c>
      <c r="DS19" s="510">
        <f>ROUND((DN19*DO19*DP19*DQ19*DR19),0)</f>
        <v>699600</v>
      </c>
      <c r="DT19" s="180">
        <f>IF(EXACT($A$19,DL19),1,0)</f>
        <v>1</v>
      </c>
      <c r="DU19" s="180">
        <f>IF(EXACT($B$19,DM19),1,0)</f>
        <v>1</v>
      </c>
      <c r="DV19" s="265">
        <f>IF(DN19&lt;&gt;0,1,0)</f>
        <v>1</v>
      </c>
      <c r="DW19" s="265">
        <f t="shared" ref="DW19:DW21" si="188">IF(DO19&lt;&gt;0,1,0)</f>
        <v>1</v>
      </c>
      <c r="DX19" s="180">
        <f>IF(EXACT($E$19,DP19),1,0)</f>
        <v>1</v>
      </c>
      <c r="DY19" s="180">
        <f>IF(EXACT($F$19,DQ19),1,0)</f>
        <v>1</v>
      </c>
      <c r="DZ19" s="180">
        <f>IF(EXACT($G$19,DR19),1,0)</f>
        <v>1</v>
      </c>
      <c r="EA19" s="265">
        <f t="shared" ref="EA19:EA21" si="189">IF(DS19&lt;&gt;0,1,0)</f>
        <v>1</v>
      </c>
      <c r="EB19" s="181">
        <f t="shared" si="24"/>
        <v>1</v>
      </c>
      <c r="EC19" s="188">
        <f t="shared" si="57"/>
        <v>699600</v>
      </c>
      <c r="ED19" s="189">
        <f t="shared" si="58"/>
        <v>0</v>
      </c>
      <c r="EG19" s="464" t="s">
        <v>47</v>
      </c>
      <c r="EH19" s="508" t="s">
        <v>59</v>
      </c>
      <c r="EI19" s="466">
        <v>1200000</v>
      </c>
      <c r="EJ19" s="467">
        <v>1.45</v>
      </c>
      <c r="EK19" s="468">
        <v>0.1</v>
      </c>
      <c r="EL19" s="509">
        <v>4</v>
      </c>
      <c r="EM19" s="470">
        <v>1</v>
      </c>
      <c r="EN19" s="510">
        <f>ROUND((EI19*EJ19*EK19*EL19*EM19),0)</f>
        <v>696000</v>
      </c>
      <c r="EO19" s="180">
        <f>IF(EXACT($A$19,EG19),1,0)</f>
        <v>1</v>
      </c>
      <c r="EP19" s="180">
        <f>IF(EXACT($B$19,EH19),1,0)</f>
        <v>1</v>
      </c>
      <c r="EQ19" s="265">
        <f>IF(EI19&lt;&gt;0,1,0)</f>
        <v>1</v>
      </c>
      <c r="ER19" s="265">
        <f t="shared" ref="ER19:ER21" si="190">IF(EJ19&lt;&gt;0,1,0)</f>
        <v>1</v>
      </c>
      <c r="ES19" s="180">
        <f>IF(EXACT($E$19,EK19),1,0)</f>
        <v>1</v>
      </c>
      <c r="ET19" s="180">
        <f>IF(EXACT($F$19,EL19),1,0)</f>
        <v>1</v>
      </c>
      <c r="EU19" s="180">
        <f>IF(EXACT($G$19,EM19),1,0)</f>
        <v>1</v>
      </c>
      <c r="EV19" s="265">
        <f t="shared" ref="EV19:EV21" si="191">IF(EN19&lt;&gt;0,1,0)</f>
        <v>1</v>
      </c>
      <c r="EW19" s="181">
        <f t="shared" si="25"/>
        <v>1</v>
      </c>
      <c r="EX19" s="188">
        <f t="shared" si="59"/>
        <v>696000</v>
      </c>
      <c r="EY19" s="189">
        <f t="shared" si="60"/>
        <v>0</v>
      </c>
      <c r="FB19" s="464" t="s">
        <v>47</v>
      </c>
      <c r="FC19" s="508" t="s">
        <v>59</v>
      </c>
      <c r="FD19" s="466">
        <v>1200000</v>
      </c>
      <c r="FE19" s="467">
        <v>1.6</v>
      </c>
      <c r="FF19" s="468">
        <v>0.1</v>
      </c>
      <c r="FG19" s="509">
        <v>4</v>
      </c>
      <c r="FH19" s="470">
        <v>1</v>
      </c>
      <c r="FI19" s="510">
        <f>ROUND((FD19*FE19*FF19*FG19*FH19),0)</f>
        <v>768000</v>
      </c>
      <c r="FJ19" s="180">
        <f>IF(EXACT($A$19,FB19),1,0)</f>
        <v>1</v>
      </c>
      <c r="FK19" s="180">
        <f>IF(EXACT($B$19,FC19),1,0)</f>
        <v>1</v>
      </c>
      <c r="FL19" s="265">
        <f>IF(FD19&lt;&gt;0,1,0)</f>
        <v>1</v>
      </c>
      <c r="FM19" s="265">
        <f t="shared" ref="FM19:FM21" si="192">IF(FE19&lt;&gt;0,1,0)</f>
        <v>1</v>
      </c>
      <c r="FN19" s="180">
        <f>IF(EXACT($E$19,FF19),1,0)</f>
        <v>1</v>
      </c>
      <c r="FO19" s="180">
        <f>IF(EXACT($F$19,FG19),1,0)</f>
        <v>1</v>
      </c>
      <c r="FP19" s="180">
        <f>IF(EXACT($G$19,FH19),1,0)</f>
        <v>1</v>
      </c>
      <c r="FQ19" s="265">
        <f t="shared" ref="FQ19:FQ21" si="193">IF(FI19&lt;&gt;0,1,0)</f>
        <v>1</v>
      </c>
      <c r="FR19" s="181">
        <f t="shared" si="26"/>
        <v>1</v>
      </c>
      <c r="FS19" s="188">
        <f t="shared" si="61"/>
        <v>768000</v>
      </c>
      <c r="FT19" s="189">
        <f t="shared" si="62"/>
        <v>0</v>
      </c>
      <c r="FW19" s="464" t="s">
        <v>47</v>
      </c>
      <c r="FX19" s="508" t="s">
        <v>59</v>
      </c>
      <c r="FY19" s="466">
        <v>1350000</v>
      </c>
      <c r="FZ19" s="467">
        <v>1.56</v>
      </c>
      <c r="GA19" s="468">
        <v>0.1</v>
      </c>
      <c r="GB19" s="509">
        <v>4</v>
      </c>
      <c r="GC19" s="470">
        <v>1</v>
      </c>
      <c r="GD19" s="510">
        <f>ROUND((FY19*FZ19*GA19*GB19*GC19),0)</f>
        <v>842400</v>
      </c>
      <c r="GE19" s="180">
        <f>IF(EXACT($A$19,FW19),1,0)</f>
        <v>1</v>
      </c>
      <c r="GF19" s="180">
        <f>IF(EXACT($B$19,FX19),1,0)</f>
        <v>1</v>
      </c>
      <c r="GG19" s="265">
        <f>IF(FY19&lt;&gt;0,1,0)</f>
        <v>1</v>
      </c>
      <c r="GH19" s="265">
        <f t="shared" ref="GH19:GH21" si="194">IF(FZ19&lt;&gt;0,1,0)</f>
        <v>1</v>
      </c>
      <c r="GI19" s="180">
        <f>IF(EXACT($E$19,GA19),1,0)</f>
        <v>1</v>
      </c>
      <c r="GJ19" s="180">
        <f>IF(EXACT($F$19,GB19),1,0)</f>
        <v>1</v>
      </c>
      <c r="GK19" s="180">
        <f>IF(EXACT($G$19,GC19),1,0)</f>
        <v>1</v>
      </c>
      <c r="GL19" s="265">
        <f t="shared" ref="GL19:GL21" si="195">IF(GD19&lt;&gt;0,1,0)</f>
        <v>1</v>
      </c>
      <c r="GM19" s="181">
        <f t="shared" si="27"/>
        <v>1</v>
      </c>
      <c r="GN19" s="188">
        <f t="shared" si="63"/>
        <v>842400</v>
      </c>
      <c r="GO19" s="189">
        <f t="shared" si="64"/>
        <v>0</v>
      </c>
      <c r="GR19" s="464" t="s">
        <v>47</v>
      </c>
      <c r="GS19" s="508" t="s">
        <v>59</v>
      </c>
      <c r="GT19" s="466">
        <v>1350000</v>
      </c>
      <c r="GU19" s="467">
        <v>1.56</v>
      </c>
      <c r="GV19" s="468">
        <v>0.1</v>
      </c>
      <c r="GW19" s="509">
        <v>4</v>
      </c>
      <c r="GX19" s="470">
        <v>1</v>
      </c>
      <c r="GY19" s="510">
        <f>ROUND((GT19*GU19*GV19*GW19*GX19),0)</f>
        <v>842400</v>
      </c>
      <c r="GZ19" s="180">
        <f>IF(EXACT($A$19,GR19),1,0)</f>
        <v>1</v>
      </c>
      <c r="HA19" s="180">
        <f>IF(EXACT($B$19,GS19),1,0)</f>
        <v>1</v>
      </c>
      <c r="HB19" s="265">
        <f>IF(GT19&lt;&gt;0,1,0)</f>
        <v>1</v>
      </c>
      <c r="HC19" s="265">
        <f t="shared" ref="HC19:HC21" si="196">IF(GU19&lt;&gt;0,1,0)</f>
        <v>1</v>
      </c>
      <c r="HD19" s="180">
        <f>IF(EXACT($E$19,GV19),1,0)</f>
        <v>1</v>
      </c>
      <c r="HE19" s="180">
        <f>IF(EXACT($F$19,GW19),1,0)</f>
        <v>1</v>
      </c>
      <c r="HF19" s="180">
        <f>IF(EXACT($G$19,GX19),1,0)</f>
        <v>1</v>
      </c>
      <c r="HG19" s="265">
        <f t="shared" ref="HG19:HG21" si="197">IF(GY19&lt;&gt;0,1,0)</f>
        <v>1</v>
      </c>
      <c r="HH19" s="181">
        <f t="shared" si="28"/>
        <v>1</v>
      </c>
      <c r="HI19" s="188">
        <f t="shared" si="65"/>
        <v>842400</v>
      </c>
      <c r="HJ19" s="189">
        <f t="shared" si="66"/>
        <v>0</v>
      </c>
      <c r="HM19" s="464" t="s">
        <v>47</v>
      </c>
      <c r="HN19" s="508" t="s">
        <v>59</v>
      </c>
      <c r="HO19" s="466">
        <v>1500000</v>
      </c>
      <c r="HP19" s="467">
        <v>1.45</v>
      </c>
      <c r="HQ19" s="468">
        <v>0.1</v>
      </c>
      <c r="HR19" s="509">
        <v>4</v>
      </c>
      <c r="HS19" s="470">
        <v>1</v>
      </c>
      <c r="HT19" s="510">
        <f>ROUND((HO19*HP19*HQ19*HR19*HS19),0)</f>
        <v>870000</v>
      </c>
      <c r="HU19" s="180">
        <f>IF(EXACT($A$19,HM19),1,0)</f>
        <v>1</v>
      </c>
      <c r="HV19" s="180">
        <f>IF(EXACT($B$19,HN19),1,0)</f>
        <v>1</v>
      </c>
      <c r="HW19" s="265">
        <f>IF(HO19&lt;&gt;0,1,0)</f>
        <v>1</v>
      </c>
      <c r="HX19" s="265">
        <f t="shared" ref="HX19:HX21" si="198">IF(HP19&lt;&gt;0,1,0)</f>
        <v>1</v>
      </c>
      <c r="HY19" s="180">
        <f>IF(EXACT($E$19,HQ19),1,0)</f>
        <v>1</v>
      </c>
      <c r="HZ19" s="180">
        <f>IF(EXACT($F$19,HR19),1,0)</f>
        <v>1</v>
      </c>
      <c r="IA19" s="180">
        <f>IF(EXACT($G$19,HS19),1,0)</f>
        <v>1</v>
      </c>
      <c r="IB19" s="265">
        <f t="shared" ref="IB19:IB21" si="199">IF(HT19&lt;&gt;0,1,0)</f>
        <v>1</v>
      </c>
      <c r="IC19" s="181">
        <f t="shared" si="29"/>
        <v>1</v>
      </c>
      <c r="ID19" s="188">
        <f t="shared" si="67"/>
        <v>870000</v>
      </c>
      <c r="IE19" s="189">
        <f t="shared" si="68"/>
        <v>0</v>
      </c>
      <c r="IH19" s="464" t="s">
        <v>47</v>
      </c>
      <c r="II19" s="508" t="s">
        <v>59</v>
      </c>
      <c r="IJ19" s="466">
        <v>1360000</v>
      </c>
      <c r="IK19" s="467">
        <v>1.6</v>
      </c>
      <c r="IL19" s="468">
        <v>0.1</v>
      </c>
      <c r="IM19" s="509">
        <v>4</v>
      </c>
      <c r="IN19" s="470">
        <v>1</v>
      </c>
      <c r="IO19" s="510">
        <f>ROUND((IJ19*IK19*IL19*IM19*IN19),0)</f>
        <v>870400</v>
      </c>
      <c r="IP19" s="180">
        <f>IF(EXACT($A$19,IH19),1,0)</f>
        <v>1</v>
      </c>
      <c r="IQ19" s="180">
        <f>IF(EXACT($B$19,II19),1,0)</f>
        <v>1</v>
      </c>
      <c r="IR19" s="265">
        <f>IF(IJ19&lt;&gt;0,1,0)</f>
        <v>1</v>
      </c>
      <c r="IS19" s="265">
        <f t="shared" ref="IS19:IS21" si="200">IF(IK19&lt;&gt;0,1,0)</f>
        <v>1</v>
      </c>
      <c r="IT19" s="180">
        <f>IF(EXACT($E$19,IL19),1,0)</f>
        <v>1</v>
      </c>
      <c r="IU19" s="180">
        <f>IF(EXACT($F$19,IM19),1,0)</f>
        <v>1</v>
      </c>
      <c r="IV19" s="180">
        <f>IF(EXACT($G$19,IN19),1,0)</f>
        <v>1</v>
      </c>
      <c r="IW19" s="265">
        <f t="shared" ref="IW19:IW21" si="201">IF(IO19&lt;&gt;0,1,0)</f>
        <v>1</v>
      </c>
      <c r="IX19" s="181">
        <f t="shared" si="30"/>
        <v>1</v>
      </c>
      <c r="IY19" s="188">
        <f t="shared" si="69"/>
        <v>870400</v>
      </c>
      <c r="IZ19" s="189">
        <f t="shared" si="70"/>
        <v>0</v>
      </c>
      <c r="JC19" s="464" t="s">
        <v>47</v>
      </c>
      <c r="JD19" s="508" t="s">
        <v>59</v>
      </c>
      <c r="JE19" s="466">
        <v>100000</v>
      </c>
      <c r="JF19" s="467">
        <v>1.58</v>
      </c>
      <c r="JG19" s="468">
        <v>0.1</v>
      </c>
      <c r="JH19" s="509">
        <v>4</v>
      </c>
      <c r="JI19" s="470">
        <v>1</v>
      </c>
      <c r="JJ19" s="510">
        <f>ROUND((JE19*JF19*JG19*JH19*JI19),0)</f>
        <v>63200</v>
      </c>
      <c r="JK19" s="180">
        <f>IF(EXACT($A$19,JC19),1,0)</f>
        <v>1</v>
      </c>
      <c r="JL19" s="180">
        <f>IF(EXACT($B$19,JD19),1,0)</f>
        <v>1</v>
      </c>
      <c r="JM19" s="265">
        <f>IF(JE19&lt;&gt;0,1,0)</f>
        <v>1</v>
      </c>
      <c r="JN19" s="265">
        <f t="shared" ref="JN19:JN21" si="202">IF(JF19&lt;&gt;0,1,0)</f>
        <v>1</v>
      </c>
      <c r="JO19" s="180">
        <f>IF(EXACT($E$19,JG19),1,0)</f>
        <v>1</v>
      </c>
      <c r="JP19" s="180">
        <f>IF(EXACT($F$19,JH19),1,0)</f>
        <v>1</v>
      </c>
      <c r="JQ19" s="180">
        <f>IF(EXACT($G$19,JI19),1,0)</f>
        <v>1</v>
      </c>
      <c r="JR19" s="265">
        <f t="shared" ref="JR19:JR21" si="203">IF(JJ19&lt;&gt;0,1,0)</f>
        <v>1</v>
      </c>
      <c r="JS19" s="181">
        <f t="shared" si="31"/>
        <v>1</v>
      </c>
      <c r="JT19" s="188">
        <f t="shared" si="71"/>
        <v>63200</v>
      </c>
      <c r="JU19" s="189">
        <f t="shared" si="72"/>
        <v>0</v>
      </c>
    </row>
    <row r="20" spans="1:281" s="473" customFormat="1">
      <c r="A20" s="464" t="s">
        <v>165</v>
      </c>
      <c r="B20" s="511" t="s">
        <v>60</v>
      </c>
      <c r="C20" s="466">
        <v>0</v>
      </c>
      <c r="D20" s="467">
        <v>0</v>
      </c>
      <c r="E20" s="482">
        <v>0.1</v>
      </c>
      <c r="F20" s="512">
        <v>4</v>
      </c>
      <c r="G20" s="484">
        <v>1</v>
      </c>
      <c r="H20" s="513">
        <f>ROUND((C20*D20*E20*F20*G20),0)</f>
        <v>0</v>
      </c>
      <c r="I20" s="507"/>
      <c r="K20" s="464" t="s">
        <v>165</v>
      </c>
      <c r="L20" s="511" t="s">
        <v>60</v>
      </c>
      <c r="M20" s="466">
        <v>828116</v>
      </c>
      <c r="N20" s="467">
        <v>1.6</v>
      </c>
      <c r="O20" s="482">
        <v>0.1</v>
      </c>
      <c r="P20" s="512">
        <v>4</v>
      </c>
      <c r="Q20" s="484">
        <v>1</v>
      </c>
      <c r="R20" s="485">
        <f>ROUND((M20*N20*O20*P20*Q20),0)</f>
        <v>529994</v>
      </c>
      <c r="S20" s="180">
        <f t="shared" si="32"/>
        <v>1</v>
      </c>
      <c r="T20" s="180">
        <f t="shared" si="1"/>
        <v>1</v>
      </c>
      <c r="U20" s="265">
        <f>IF(M20&lt;&gt;0,1,0)</f>
        <v>1</v>
      </c>
      <c r="V20" s="265">
        <f t="shared" si="73"/>
        <v>1</v>
      </c>
      <c r="W20" s="180">
        <f t="shared" si="1"/>
        <v>1</v>
      </c>
      <c r="X20" s="180">
        <f t="shared" si="1"/>
        <v>1</v>
      </c>
      <c r="Y20" s="180">
        <f t="shared" si="1"/>
        <v>1</v>
      </c>
      <c r="Z20" s="265">
        <f t="shared" si="74"/>
        <v>1</v>
      </c>
      <c r="AA20" s="180">
        <f t="shared" si="36"/>
        <v>1</v>
      </c>
      <c r="AB20" s="188">
        <f t="shared" si="37"/>
        <v>529994</v>
      </c>
      <c r="AC20" s="189">
        <f t="shared" si="38"/>
        <v>0</v>
      </c>
      <c r="AF20" s="464" t="s">
        <v>165</v>
      </c>
      <c r="AG20" s="511" t="s">
        <v>60</v>
      </c>
      <c r="AH20" s="466">
        <v>828116</v>
      </c>
      <c r="AI20" s="475">
        <v>1.6</v>
      </c>
      <c r="AJ20" s="482">
        <v>0.1</v>
      </c>
      <c r="AK20" s="512">
        <v>4</v>
      </c>
      <c r="AL20" s="484">
        <v>1</v>
      </c>
      <c r="AM20" s="513">
        <f>ROUND((AH20*AI20*AJ20*AK20*AL20),0)</f>
        <v>529994</v>
      </c>
      <c r="AN20" s="180">
        <f>IF(EXACT($A$20,AF20),1,0)</f>
        <v>1</v>
      </c>
      <c r="AO20" s="180">
        <f>IF(EXACT($B$20,AG20),1,0)</f>
        <v>1</v>
      </c>
      <c r="AP20" s="265">
        <f>IF(AH20&lt;&gt;0,1,0)</f>
        <v>1</v>
      </c>
      <c r="AQ20" s="265">
        <f t="shared" si="182"/>
        <v>1</v>
      </c>
      <c r="AR20" s="180">
        <f>IF(EXACT($E$20,AJ20),1,0)</f>
        <v>1</v>
      </c>
      <c r="AS20" s="180">
        <f>IF(EXACT($F$20,AK20),1,0)</f>
        <v>1</v>
      </c>
      <c r="AT20" s="180">
        <f>IF(EXACT($G$20,AL20),1,0)</f>
        <v>1</v>
      </c>
      <c r="AU20" s="265">
        <f t="shared" si="183"/>
        <v>1</v>
      </c>
      <c r="AV20" s="181">
        <f t="shared" si="13"/>
        <v>1</v>
      </c>
      <c r="AW20" s="188">
        <f t="shared" si="39"/>
        <v>529994</v>
      </c>
      <c r="AX20" s="189">
        <f t="shared" si="40"/>
        <v>0</v>
      </c>
      <c r="BA20" s="464" t="s">
        <v>165</v>
      </c>
      <c r="BB20" s="511" t="s">
        <v>60</v>
      </c>
      <c r="BC20" s="466">
        <v>850000</v>
      </c>
      <c r="BD20" s="467">
        <v>1.68</v>
      </c>
      <c r="BE20" s="482">
        <v>0.1</v>
      </c>
      <c r="BF20" s="512">
        <v>4</v>
      </c>
      <c r="BG20" s="484">
        <v>1</v>
      </c>
      <c r="BH20" s="513">
        <f>ROUND((BC20*BD20*BE20*BF20*BG20),0)</f>
        <v>571200</v>
      </c>
      <c r="BI20" s="180">
        <f t="shared" si="14"/>
        <v>1</v>
      </c>
      <c r="BJ20" s="180">
        <f t="shared" si="2"/>
        <v>1</v>
      </c>
      <c r="BK20" s="265">
        <f>IF(BC20&lt;&gt;0,1,0)</f>
        <v>1</v>
      </c>
      <c r="BL20" s="265">
        <f t="shared" si="184"/>
        <v>1</v>
      </c>
      <c r="BM20" s="180">
        <f t="shared" si="2"/>
        <v>1</v>
      </c>
      <c r="BN20" s="180">
        <f t="shared" si="2"/>
        <v>1</v>
      </c>
      <c r="BO20" s="180">
        <f t="shared" si="2"/>
        <v>1</v>
      </c>
      <c r="BP20" s="265">
        <f t="shared" si="78"/>
        <v>1</v>
      </c>
      <c r="BQ20" s="180">
        <f t="shared" si="43"/>
        <v>1</v>
      </c>
      <c r="BR20" s="188">
        <f t="shared" si="44"/>
        <v>571200</v>
      </c>
      <c r="BS20" s="189">
        <f t="shared" si="45"/>
        <v>0</v>
      </c>
      <c r="BV20" s="464" t="s">
        <v>165</v>
      </c>
      <c r="BW20" s="511" t="s">
        <v>60</v>
      </c>
      <c r="BX20" s="466">
        <v>900000</v>
      </c>
      <c r="BY20" s="467">
        <v>1.6021000000000001</v>
      </c>
      <c r="BZ20" s="482">
        <v>0.1</v>
      </c>
      <c r="CA20" s="512">
        <v>4</v>
      </c>
      <c r="CB20" s="484">
        <v>1</v>
      </c>
      <c r="CC20" s="513">
        <f>ROUND((BX20*BY20*BZ20*CA20*CB20),0)</f>
        <v>576756</v>
      </c>
      <c r="CD20" s="180">
        <f t="shared" si="15"/>
        <v>1</v>
      </c>
      <c r="CE20" s="180">
        <f t="shared" si="16"/>
        <v>1</v>
      </c>
      <c r="CF20" s="265">
        <f>IF(BX20&lt;&gt;0,1,0)</f>
        <v>1</v>
      </c>
      <c r="CG20" s="265">
        <f t="shared" si="185"/>
        <v>1</v>
      </c>
      <c r="CH20" s="180">
        <f t="shared" si="9"/>
        <v>1</v>
      </c>
      <c r="CI20" s="180">
        <f t="shared" si="9"/>
        <v>1</v>
      </c>
      <c r="CJ20" s="180">
        <f t="shared" si="9"/>
        <v>1</v>
      </c>
      <c r="CK20" s="265">
        <f t="shared" si="80"/>
        <v>1</v>
      </c>
      <c r="CL20" s="181">
        <f t="shared" si="17"/>
        <v>1</v>
      </c>
      <c r="CM20" s="188">
        <f t="shared" si="48"/>
        <v>576756</v>
      </c>
      <c r="CN20" s="189">
        <f t="shared" si="49"/>
        <v>0</v>
      </c>
      <c r="CQ20" s="464" t="s">
        <v>165</v>
      </c>
      <c r="CR20" s="511" t="s">
        <v>60</v>
      </c>
      <c r="CS20" s="466">
        <v>925148</v>
      </c>
      <c r="CT20" s="475">
        <v>201959</v>
      </c>
      <c r="CU20" s="482">
        <v>0.1</v>
      </c>
      <c r="CV20" s="512">
        <v>4</v>
      </c>
      <c r="CW20" s="484">
        <v>1</v>
      </c>
      <c r="CX20" s="471">
        <f>ROUND((CS20+CT20)*(CV20*CW20),0)</f>
        <v>4508428</v>
      </c>
      <c r="CY20" s="180">
        <f t="shared" si="33"/>
        <v>1</v>
      </c>
      <c r="CZ20" s="180">
        <f t="shared" si="34"/>
        <v>1</v>
      </c>
      <c r="DA20" s="265">
        <f>IF(CS20&lt;&gt;0,1,0)</f>
        <v>1</v>
      </c>
      <c r="DB20" s="265">
        <f t="shared" si="186"/>
        <v>1</v>
      </c>
      <c r="DC20" s="180">
        <f t="shared" si="52"/>
        <v>1</v>
      </c>
      <c r="DD20" s="180">
        <f t="shared" si="53"/>
        <v>1</v>
      </c>
      <c r="DE20" s="180">
        <f t="shared" si="11"/>
        <v>1</v>
      </c>
      <c r="DF20" s="265">
        <f t="shared" si="187"/>
        <v>1</v>
      </c>
      <c r="DG20" s="181">
        <f t="shared" si="23"/>
        <v>1</v>
      </c>
      <c r="DH20" s="188">
        <f t="shared" si="55"/>
        <v>4508428</v>
      </c>
      <c r="DI20" s="189">
        <f t="shared" si="56"/>
        <v>0</v>
      </c>
      <c r="DL20" s="464" t="s">
        <v>165</v>
      </c>
      <c r="DM20" s="511" t="s">
        <v>60</v>
      </c>
      <c r="DN20" s="466">
        <v>850000</v>
      </c>
      <c r="DO20" s="467">
        <f>+DO19</f>
        <v>1.59</v>
      </c>
      <c r="DP20" s="482">
        <v>0.1</v>
      </c>
      <c r="DQ20" s="512">
        <v>4</v>
      </c>
      <c r="DR20" s="484">
        <v>1</v>
      </c>
      <c r="DS20" s="513">
        <f>ROUND((DN20*DO20*DP20*DQ20*DR20),0)</f>
        <v>540600</v>
      </c>
      <c r="DT20" s="180">
        <f>IF(EXACT($A$20,DL20),1,0)</f>
        <v>1</v>
      </c>
      <c r="DU20" s="180">
        <f>IF(EXACT($B$20,DM20),1,0)</f>
        <v>1</v>
      </c>
      <c r="DV20" s="265">
        <f>IF(DN20&lt;&gt;0,1,0)</f>
        <v>1</v>
      </c>
      <c r="DW20" s="265">
        <f t="shared" si="188"/>
        <v>1</v>
      </c>
      <c r="DX20" s="180">
        <f>IF(EXACT($E$20,DP20),1,0)</f>
        <v>1</v>
      </c>
      <c r="DY20" s="180">
        <f>IF(EXACT($F$20,DQ20),1,0)</f>
        <v>1</v>
      </c>
      <c r="DZ20" s="180">
        <f>IF(EXACT($G$20,DR20),1,0)</f>
        <v>1</v>
      </c>
      <c r="EA20" s="265">
        <f t="shared" si="189"/>
        <v>1</v>
      </c>
      <c r="EB20" s="181">
        <f t="shared" si="24"/>
        <v>1</v>
      </c>
      <c r="EC20" s="188">
        <f t="shared" si="57"/>
        <v>540600</v>
      </c>
      <c r="ED20" s="189">
        <f t="shared" si="58"/>
        <v>0</v>
      </c>
      <c r="EG20" s="464" t="s">
        <v>165</v>
      </c>
      <c r="EH20" s="511" t="s">
        <v>60</v>
      </c>
      <c r="EI20" s="466">
        <v>950000</v>
      </c>
      <c r="EJ20" s="467">
        <v>1.45</v>
      </c>
      <c r="EK20" s="482">
        <v>0.1</v>
      </c>
      <c r="EL20" s="512">
        <v>4</v>
      </c>
      <c r="EM20" s="484">
        <v>1</v>
      </c>
      <c r="EN20" s="513">
        <f>ROUND((EI20*EJ20*EK20*EL20*EM20),0)</f>
        <v>551000</v>
      </c>
      <c r="EO20" s="180">
        <f>IF(EXACT($A$20,EG20),1,0)</f>
        <v>1</v>
      </c>
      <c r="EP20" s="180">
        <f>IF(EXACT($B$20,EH20),1,0)</f>
        <v>1</v>
      </c>
      <c r="EQ20" s="265">
        <f>IF(EI20&lt;&gt;0,1,0)</f>
        <v>1</v>
      </c>
      <c r="ER20" s="265">
        <f t="shared" si="190"/>
        <v>1</v>
      </c>
      <c r="ES20" s="180">
        <f>IF(EXACT($E$20,EK20),1,0)</f>
        <v>1</v>
      </c>
      <c r="ET20" s="180">
        <f>IF(EXACT($F$20,EL20),1,0)</f>
        <v>1</v>
      </c>
      <c r="EU20" s="180">
        <f>IF(EXACT($G$20,EM20),1,0)</f>
        <v>1</v>
      </c>
      <c r="EV20" s="265">
        <f t="shared" si="191"/>
        <v>1</v>
      </c>
      <c r="EW20" s="181">
        <f t="shared" si="25"/>
        <v>1</v>
      </c>
      <c r="EX20" s="188">
        <f t="shared" si="59"/>
        <v>551000</v>
      </c>
      <c r="EY20" s="189">
        <f t="shared" si="60"/>
        <v>0</v>
      </c>
      <c r="FB20" s="464" t="s">
        <v>165</v>
      </c>
      <c r="FC20" s="511" t="s">
        <v>60</v>
      </c>
      <c r="FD20" s="466">
        <v>1200000</v>
      </c>
      <c r="FE20" s="467">
        <v>1.6</v>
      </c>
      <c r="FF20" s="482">
        <v>0.1</v>
      </c>
      <c r="FG20" s="512">
        <v>4</v>
      </c>
      <c r="FH20" s="484">
        <v>1</v>
      </c>
      <c r="FI20" s="513">
        <f>ROUND((FD20*FE20*FF20*FG20*FH20),0)</f>
        <v>768000</v>
      </c>
      <c r="FJ20" s="180">
        <f>IF(EXACT($A$20,FB20),1,0)</f>
        <v>1</v>
      </c>
      <c r="FK20" s="180">
        <f>IF(EXACT($B$20,FC20),1,0)</f>
        <v>1</v>
      </c>
      <c r="FL20" s="265">
        <f>IF(FD20&lt;&gt;0,1,0)</f>
        <v>1</v>
      </c>
      <c r="FM20" s="265">
        <f t="shared" si="192"/>
        <v>1</v>
      </c>
      <c r="FN20" s="180">
        <f>IF(EXACT($E$20,FF20),1,0)</f>
        <v>1</v>
      </c>
      <c r="FO20" s="180">
        <f>IF(EXACT($F$20,FG20),1,0)</f>
        <v>1</v>
      </c>
      <c r="FP20" s="180">
        <f>IF(EXACT($G$20,FH20),1,0)</f>
        <v>1</v>
      </c>
      <c r="FQ20" s="265">
        <f t="shared" si="193"/>
        <v>1</v>
      </c>
      <c r="FR20" s="181">
        <f t="shared" si="26"/>
        <v>1</v>
      </c>
      <c r="FS20" s="188">
        <f t="shared" si="61"/>
        <v>768000</v>
      </c>
      <c r="FT20" s="189">
        <f t="shared" si="62"/>
        <v>0</v>
      </c>
      <c r="FW20" s="464" t="s">
        <v>165</v>
      </c>
      <c r="FX20" s="511" t="s">
        <v>60</v>
      </c>
      <c r="FY20" s="466">
        <v>1250000</v>
      </c>
      <c r="FZ20" s="467">
        <v>1.56</v>
      </c>
      <c r="GA20" s="482">
        <v>0.1</v>
      </c>
      <c r="GB20" s="512">
        <v>4</v>
      </c>
      <c r="GC20" s="484">
        <v>1</v>
      </c>
      <c r="GD20" s="513">
        <f>ROUND((FY20*FZ20*GA20*GB20*GC20),0)</f>
        <v>780000</v>
      </c>
      <c r="GE20" s="180">
        <f>IF(EXACT($A$20,FW20),1,0)</f>
        <v>1</v>
      </c>
      <c r="GF20" s="180">
        <f>IF(EXACT($B$20,FX20),1,0)</f>
        <v>1</v>
      </c>
      <c r="GG20" s="265">
        <f>IF(FY20&lt;&gt;0,1,0)</f>
        <v>1</v>
      </c>
      <c r="GH20" s="265">
        <f t="shared" si="194"/>
        <v>1</v>
      </c>
      <c r="GI20" s="180">
        <f>IF(EXACT($E$20,GA20),1,0)</f>
        <v>1</v>
      </c>
      <c r="GJ20" s="180">
        <f>IF(EXACT($F$20,GB20),1,0)</f>
        <v>1</v>
      </c>
      <c r="GK20" s="180">
        <f>IF(EXACT($G$20,GC20),1,0)</f>
        <v>1</v>
      </c>
      <c r="GL20" s="265">
        <f t="shared" si="195"/>
        <v>1</v>
      </c>
      <c r="GM20" s="181">
        <f t="shared" si="27"/>
        <v>1</v>
      </c>
      <c r="GN20" s="188">
        <f t="shared" si="63"/>
        <v>780000</v>
      </c>
      <c r="GO20" s="189">
        <f t="shared" si="64"/>
        <v>0</v>
      </c>
      <c r="GR20" s="464" t="s">
        <v>165</v>
      </c>
      <c r="GS20" s="511" t="s">
        <v>60</v>
      </c>
      <c r="GT20" s="466">
        <v>1300000</v>
      </c>
      <c r="GU20" s="467">
        <v>1.56</v>
      </c>
      <c r="GV20" s="482">
        <v>0.1</v>
      </c>
      <c r="GW20" s="512">
        <v>4</v>
      </c>
      <c r="GX20" s="484">
        <v>1</v>
      </c>
      <c r="GY20" s="513">
        <f>ROUND((GT20*GU20*GV20*GW20*GX20),0)</f>
        <v>811200</v>
      </c>
      <c r="GZ20" s="180">
        <f>IF(EXACT($A$20,GR20),1,0)</f>
        <v>1</v>
      </c>
      <c r="HA20" s="180">
        <f>IF(EXACT($B$20,GS20),1,0)</f>
        <v>1</v>
      </c>
      <c r="HB20" s="265">
        <f>IF(GT20&lt;&gt;0,1,0)</f>
        <v>1</v>
      </c>
      <c r="HC20" s="265">
        <f t="shared" si="196"/>
        <v>1</v>
      </c>
      <c r="HD20" s="180">
        <f>IF(EXACT($E$20,GV20),1,0)</f>
        <v>1</v>
      </c>
      <c r="HE20" s="180">
        <f>IF(EXACT($F$20,GW20),1,0)</f>
        <v>1</v>
      </c>
      <c r="HF20" s="180">
        <f>IF(EXACT($G$20,GX20),1,0)</f>
        <v>1</v>
      </c>
      <c r="HG20" s="265">
        <f t="shared" si="197"/>
        <v>1</v>
      </c>
      <c r="HH20" s="181">
        <f t="shared" si="28"/>
        <v>1</v>
      </c>
      <c r="HI20" s="188">
        <f t="shared" si="65"/>
        <v>811200</v>
      </c>
      <c r="HJ20" s="189">
        <f t="shared" si="66"/>
        <v>0</v>
      </c>
      <c r="HM20" s="464" t="s">
        <v>165</v>
      </c>
      <c r="HN20" s="511" t="s">
        <v>60</v>
      </c>
      <c r="HO20" s="466">
        <v>1200000</v>
      </c>
      <c r="HP20" s="467">
        <v>1.45</v>
      </c>
      <c r="HQ20" s="482">
        <v>0.1</v>
      </c>
      <c r="HR20" s="512">
        <v>4</v>
      </c>
      <c r="HS20" s="484">
        <v>1</v>
      </c>
      <c r="HT20" s="513">
        <f>ROUND((HO20*HP20*HQ20*HR20*HS20),0)</f>
        <v>696000</v>
      </c>
      <c r="HU20" s="180">
        <f>IF(EXACT($A$20,HM20),1,0)</f>
        <v>1</v>
      </c>
      <c r="HV20" s="180">
        <f>IF(EXACT($B$20,HN20),1,0)</f>
        <v>1</v>
      </c>
      <c r="HW20" s="265">
        <f>IF(HO20&lt;&gt;0,1,0)</f>
        <v>1</v>
      </c>
      <c r="HX20" s="265">
        <f t="shared" si="198"/>
        <v>1</v>
      </c>
      <c r="HY20" s="180">
        <f>IF(EXACT($E$20,HQ20),1,0)</f>
        <v>1</v>
      </c>
      <c r="HZ20" s="180">
        <f>IF(EXACT($F$20,HR20),1,0)</f>
        <v>1</v>
      </c>
      <c r="IA20" s="180">
        <f>IF(EXACT($G$20,HS20),1,0)</f>
        <v>1</v>
      </c>
      <c r="IB20" s="265">
        <f t="shared" si="199"/>
        <v>1</v>
      </c>
      <c r="IC20" s="181">
        <f t="shared" si="29"/>
        <v>1</v>
      </c>
      <c r="ID20" s="188">
        <f t="shared" si="67"/>
        <v>696000</v>
      </c>
      <c r="IE20" s="189">
        <f t="shared" si="68"/>
        <v>0</v>
      </c>
      <c r="IH20" s="464" t="s">
        <v>165</v>
      </c>
      <c r="II20" s="511" t="s">
        <v>60</v>
      </c>
      <c r="IJ20" s="466">
        <v>1290000</v>
      </c>
      <c r="IK20" s="467">
        <v>1.6</v>
      </c>
      <c r="IL20" s="482">
        <v>0.1</v>
      </c>
      <c r="IM20" s="512">
        <v>4</v>
      </c>
      <c r="IN20" s="484">
        <v>1</v>
      </c>
      <c r="IO20" s="513">
        <f>ROUND((IJ20*IK20*IL20*IM20*IN20),0)</f>
        <v>825600</v>
      </c>
      <c r="IP20" s="180">
        <f>IF(EXACT($A$20,IH20),1,0)</f>
        <v>1</v>
      </c>
      <c r="IQ20" s="180">
        <f>IF(EXACT($B$20,II20),1,0)</f>
        <v>1</v>
      </c>
      <c r="IR20" s="265">
        <f>IF(IJ20&lt;&gt;0,1,0)</f>
        <v>1</v>
      </c>
      <c r="IS20" s="265">
        <f t="shared" si="200"/>
        <v>1</v>
      </c>
      <c r="IT20" s="180">
        <f>IF(EXACT($E$20,IL20),1,0)</f>
        <v>1</v>
      </c>
      <c r="IU20" s="180">
        <f>IF(EXACT($F$20,IM20),1,0)</f>
        <v>1</v>
      </c>
      <c r="IV20" s="180">
        <f>IF(EXACT($G$20,IN20),1,0)</f>
        <v>1</v>
      </c>
      <c r="IW20" s="265">
        <f t="shared" si="201"/>
        <v>1</v>
      </c>
      <c r="IX20" s="181">
        <f t="shared" si="30"/>
        <v>1</v>
      </c>
      <c r="IY20" s="188">
        <f t="shared" si="69"/>
        <v>825600</v>
      </c>
      <c r="IZ20" s="189">
        <f t="shared" si="70"/>
        <v>0</v>
      </c>
      <c r="JC20" s="464" t="s">
        <v>165</v>
      </c>
      <c r="JD20" s="511" t="s">
        <v>60</v>
      </c>
      <c r="JE20" s="466">
        <v>900000</v>
      </c>
      <c r="JF20" s="467">
        <v>1.58</v>
      </c>
      <c r="JG20" s="482">
        <v>0.1</v>
      </c>
      <c r="JH20" s="512">
        <v>4</v>
      </c>
      <c r="JI20" s="484">
        <v>1</v>
      </c>
      <c r="JJ20" s="513">
        <f>ROUND((JE20*JF20*JG20*JH20*JI20),0)</f>
        <v>568800</v>
      </c>
      <c r="JK20" s="180">
        <f>IF(EXACT($A$20,JC20),1,0)</f>
        <v>1</v>
      </c>
      <c r="JL20" s="180">
        <f>IF(EXACT($B$20,JD20),1,0)</f>
        <v>1</v>
      </c>
      <c r="JM20" s="265">
        <f>IF(JE20&lt;&gt;0,1,0)</f>
        <v>1</v>
      </c>
      <c r="JN20" s="265">
        <f t="shared" si="202"/>
        <v>1</v>
      </c>
      <c r="JO20" s="180">
        <f>IF(EXACT($E$20,JG20),1,0)</f>
        <v>1</v>
      </c>
      <c r="JP20" s="180">
        <f>IF(EXACT($F$20,JH20),1,0)</f>
        <v>1</v>
      </c>
      <c r="JQ20" s="180">
        <f>IF(EXACT($G$20,JI20),1,0)</f>
        <v>1</v>
      </c>
      <c r="JR20" s="265">
        <f t="shared" si="203"/>
        <v>1</v>
      </c>
      <c r="JS20" s="181">
        <f t="shared" si="31"/>
        <v>1</v>
      </c>
      <c r="JT20" s="188">
        <f t="shared" si="71"/>
        <v>568800</v>
      </c>
      <c r="JU20" s="189">
        <f t="shared" si="72"/>
        <v>0</v>
      </c>
    </row>
    <row r="21" spans="1:281" s="473" customFormat="1" ht="13.5" thickBot="1">
      <c r="A21" s="464" t="s">
        <v>166</v>
      </c>
      <c r="B21" s="511" t="s">
        <v>638</v>
      </c>
      <c r="C21" s="466">
        <v>0</v>
      </c>
      <c r="D21" s="467">
        <v>0</v>
      </c>
      <c r="E21" s="482">
        <v>0.1</v>
      </c>
      <c r="F21" s="512">
        <v>4</v>
      </c>
      <c r="G21" s="484">
        <v>1</v>
      </c>
      <c r="H21" s="513">
        <f>ROUND((C21*D21*E21*F21*G21),0)</f>
        <v>0</v>
      </c>
      <c r="I21" s="507"/>
      <c r="K21" s="464" t="s">
        <v>166</v>
      </c>
      <c r="L21" s="511" t="s">
        <v>638</v>
      </c>
      <c r="M21" s="466">
        <v>828116</v>
      </c>
      <c r="N21" s="467">
        <v>1.6</v>
      </c>
      <c r="O21" s="482">
        <v>0.1</v>
      </c>
      <c r="P21" s="512">
        <v>4</v>
      </c>
      <c r="Q21" s="484">
        <v>1</v>
      </c>
      <c r="R21" s="485">
        <f>ROUND((M21*N21*O21*P21*Q21),0)</f>
        <v>529994</v>
      </c>
      <c r="S21" s="180">
        <f t="shared" si="32"/>
        <v>1</v>
      </c>
      <c r="T21" s="180">
        <f t="shared" si="32"/>
        <v>1</v>
      </c>
      <c r="U21" s="265">
        <f>IF(M21&lt;&gt;0,1,0)</f>
        <v>1</v>
      </c>
      <c r="V21" s="265">
        <f t="shared" si="73"/>
        <v>1</v>
      </c>
      <c r="W21" s="180">
        <f t="shared" ref="W21:Z27" si="204">IF(EXACT(E21,O21),1,0)</f>
        <v>1</v>
      </c>
      <c r="X21" s="180">
        <f t="shared" si="204"/>
        <v>1</v>
      </c>
      <c r="Y21" s="180">
        <f t="shared" si="204"/>
        <v>1</v>
      </c>
      <c r="Z21" s="265">
        <f t="shared" si="74"/>
        <v>1</v>
      </c>
      <c r="AA21" s="180">
        <f t="shared" si="36"/>
        <v>1</v>
      </c>
      <c r="AB21" s="188">
        <f t="shared" si="37"/>
        <v>529994</v>
      </c>
      <c r="AC21" s="189">
        <f t="shared" si="38"/>
        <v>0</v>
      </c>
      <c r="AF21" s="464" t="s">
        <v>166</v>
      </c>
      <c r="AG21" s="511" t="s">
        <v>638</v>
      </c>
      <c r="AH21" s="466">
        <v>828116</v>
      </c>
      <c r="AI21" s="475">
        <v>1.6</v>
      </c>
      <c r="AJ21" s="482">
        <v>0.1</v>
      </c>
      <c r="AK21" s="512">
        <v>4</v>
      </c>
      <c r="AL21" s="484">
        <v>1</v>
      </c>
      <c r="AM21" s="513">
        <f>ROUND((AH21*AI21*AJ21*AK21*AL21),0)</f>
        <v>529994</v>
      </c>
      <c r="AN21" s="180">
        <f>IF(EXACT($A$21,AF21),1,0)</f>
        <v>1</v>
      </c>
      <c r="AO21" s="180">
        <f>IF(EXACT($B$21,AG21),1,0)</f>
        <v>1</v>
      </c>
      <c r="AP21" s="265">
        <f>IF(AH21&lt;&gt;0,1,0)</f>
        <v>1</v>
      </c>
      <c r="AQ21" s="265">
        <f t="shared" si="182"/>
        <v>1</v>
      </c>
      <c r="AR21" s="180">
        <f>IF(EXACT($E$21,AJ21),1,0)</f>
        <v>1</v>
      </c>
      <c r="AS21" s="180">
        <f>IF(EXACT($F$21,AK21),1,0)</f>
        <v>1</v>
      </c>
      <c r="AT21" s="180">
        <f>IF(EXACT($G$21,AL21),1,0)</f>
        <v>1</v>
      </c>
      <c r="AU21" s="265">
        <f t="shared" si="183"/>
        <v>1</v>
      </c>
      <c r="AV21" s="181">
        <f t="shared" si="13"/>
        <v>1</v>
      </c>
      <c r="AW21" s="188">
        <f t="shared" si="39"/>
        <v>529994</v>
      </c>
      <c r="AX21" s="189">
        <f t="shared" si="40"/>
        <v>0</v>
      </c>
      <c r="BA21" s="464" t="s">
        <v>166</v>
      </c>
      <c r="BB21" s="511" t="s">
        <v>638</v>
      </c>
      <c r="BC21" s="466">
        <v>850000</v>
      </c>
      <c r="BD21" s="467">
        <v>1.68</v>
      </c>
      <c r="BE21" s="482">
        <v>0.1</v>
      </c>
      <c r="BF21" s="512">
        <v>4</v>
      </c>
      <c r="BG21" s="484">
        <v>1</v>
      </c>
      <c r="BH21" s="513">
        <f>ROUND((BC21*BD21*BE21*BF21*BG21),0)</f>
        <v>571200</v>
      </c>
      <c r="BI21" s="180">
        <f t="shared" si="14"/>
        <v>1</v>
      </c>
      <c r="BJ21" s="180">
        <f t="shared" si="14"/>
        <v>1</v>
      </c>
      <c r="BK21" s="265">
        <f>IF(BC21&lt;&gt;0,1,0)</f>
        <v>1</v>
      </c>
      <c r="BL21" s="265">
        <f t="shared" si="184"/>
        <v>1</v>
      </c>
      <c r="BM21" s="180">
        <f t="shared" ref="BM21:BM27" si="205">IF(EXACT(E21,BE21),1,0)</f>
        <v>1</v>
      </c>
      <c r="BN21" s="180">
        <f t="shared" ref="BN21:BN27" si="206">IF(EXACT(F21,BF21),1,0)</f>
        <v>1</v>
      </c>
      <c r="BO21" s="180">
        <f t="shared" ref="BO21:BP26" si="207">IF(EXACT(G21,BG21),1,0)</f>
        <v>1</v>
      </c>
      <c r="BP21" s="265">
        <f t="shared" si="78"/>
        <v>1</v>
      </c>
      <c r="BQ21" s="180">
        <f t="shared" si="43"/>
        <v>1</v>
      </c>
      <c r="BR21" s="188">
        <f t="shared" si="44"/>
        <v>571200</v>
      </c>
      <c r="BS21" s="189">
        <f t="shared" si="45"/>
        <v>0</v>
      </c>
      <c r="BV21" s="464" t="s">
        <v>166</v>
      </c>
      <c r="BW21" s="511" t="s">
        <v>638</v>
      </c>
      <c r="BX21" s="466">
        <v>900000</v>
      </c>
      <c r="BY21" s="467">
        <v>1.6021000000000001</v>
      </c>
      <c r="BZ21" s="482">
        <v>0.1</v>
      </c>
      <c r="CA21" s="512">
        <v>4</v>
      </c>
      <c r="CB21" s="484">
        <v>1</v>
      </c>
      <c r="CC21" s="513">
        <f>ROUND((BX21*BY21*BZ21*CA21*CB21),0)</f>
        <v>576756</v>
      </c>
      <c r="CD21" s="180">
        <f t="shared" si="15"/>
        <v>1</v>
      </c>
      <c r="CE21" s="180">
        <f t="shared" si="16"/>
        <v>1</v>
      </c>
      <c r="CF21" s="265">
        <f>IF(BX21&lt;&gt;0,1,0)</f>
        <v>1</v>
      </c>
      <c r="CG21" s="265">
        <f t="shared" si="185"/>
        <v>1</v>
      </c>
      <c r="CH21" s="180">
        <f t="shared" ref="CH21:CH27" si="208">IF(EXACT(E21,BZ21),1,0)</f>
        <v>1</v>
      </c>
      <c r="CI21" s="180">
        <f t="shared" ref="CI21:CI27" si="209">IF(EXACT(F21,CA21),1,0)</f>
        <v>1</v>
      </c>
      <c r="CJ21" s="180">
        <f t="shared" ref="CJ21:CK27" si="210">IF(EXACT(G21,CB21),1,0)</f>
        <v>1</v>
      </c>
      <c r="CK21" s="265">
        <f t="shared" si="80"/>
        <v>1</v>
      </c>
      <c r="CL21" s="181">
        <f t="shared" si="17"/>
        <v>1</v>
      </c>
      <c r="CM21" s="188">
        <f t="shared" si="48"/>
        <v>576756</v>
      </c>
      <c r="CN21" s="189">
        <f t="shared" si="49"/>
        <v>0</v>
      </c>
      <c r="CQ21" s="464" t="s">
        <v>166</v>
      </c>
      <c r="CR21" s="511" t="s">
        <v>638</v>
      </c>
      <c r="CS21" s="466">
        <v>925148</v>
      </c>
      <c r="CT21" s="475">
        <v>201959</v>
      </c>
      <c r="CU21" s="482">
        <v>0.1</v>
      </c>
      <c r="CV21" s="512">
        <v>4</v>
      </c>
      <c r="CW21" s="484">
        <v>1</v>
      </c>
      <c r="CX21" s="471">
        <f t="shared" ref="CX21:CX24" si="211">ROUND((CS21+CT21)*(CV21*CW21),0)</f>
        <v>4508428</v>
      </c>
      <c r="CY21" s="180">
        <f t="shared" si="33"/>
        <v>1</v>
      </c>
      <c r="CZ21" s="180">
        <f t="shared" si="34"/>
        <v>1</v>
      </c>
      <c r="DA21" s="265">
        <f>IF(CS21&lt;&gt;0,1,0)</f>
        <v>1</v>
      </c>
      <c r="DB21" s="265">
        <f t="shared" si="186"/>
        <v>1</v>
      </c>
      <c r="DC21" s="180">
        <f t="shared" si="52"/>
        <v>1</v>
      </c>
      <c r="DD21" s="180">
        <f t="shared" si="53"/>
        <v>1</v>
      </c>
      <c r="DE21" s="180">
        <f t="shared" si="53"/>
        <v>1</v>
      </c>
      <c r="DF21" s="265">
        <f t="shared" si="187"/>
        <v>1</v>
      </c>
      <c r="DG21" s="181">
        <f t="shared" si="23"/>
        <v>1</v>
      </c>
      <c r="DH21" s="188">
        <f t="shared" si="55"/>
        <v>4508428</v>
      </c>
      <c r="DI21" s="189">
        <f t="shared" si="56"/>
        <v>0</v>
      </c>
      <c r="DL21" s="464" t="s">
        <v>166</v>
      </c>
      <c r="DM21" s="511" t="s">
        <v>638</v>
      </c>
      <c r="DN21" s="466">
        <v>830000</v>
      </c>
      <c r="DO21" s="467">
        <f>+DO19</f>
        <v>1.59</v>
      </c>
      <c r="DP21" s="482">
        <v>0.1</v>
      </c>
      <c r="DQ21" s="512">
        <v>4</v>
      </c>
      <c r="DR21" s="484">
        <v>1</v>
      </c>
      <c r="DS21" s="513">
        <f>ROUND((DN21*DO21*DP21*DQ21*DR21),0)</f>
        <v>527880</v>
      </c>
      <c r="DT21" s="180">
        <f>IF(EXACT($A$21,DL21),1,0)</f>
        <v>1</v>
      </c>
      <c r="DU21" s="180">
        <f>IF(EXACT($B$21,DM21),1,0)</f>
        <v>1</v>
      </c>
      <c r="DV21" s="265">
        <f>IF(DN21&lt;&gt;0,1,0)</f>
        <v>1</v>
      </c>
      <c r="DW21" s="265">
        <f t="shared" si="188"/>
        <v>1</v>
      </c>
      <c r="DX21" s="180">
        <f>IF(EXACT($E$21,DP21),1,0)</f>
        <v>1</v>
      </c>
      <c r="DY21" s="180">
        <f>IF(EXACT($F$21,DQ21),1,0)</f>
        <v>1</v>
      </c>
      <c r="DZ21" s="180">
        <f>IF(EXACT($G$21,DR21),1,0)</f>
        <v>1</v>
      </c>
      <c r="EA21" s="265">
        <f t="shared" si="189"/>
        <v>1</v>
      </c>
      <c r="EB21" s="181">
        <f t="shared" si="24"/>
        <v>1</v>
      </c>
      <c r="EC21" s="188">
        <f t="shared" si="57"/>
        <v>527880</v>
      </c>
      <c r="ED21" s="189">
        <f t="shared" si="58"/>
        <v>0</v>
      </c>
      <c r="EG21" s="464" t="s">
        <v>166</v>
      </c>
      <c r="EH21" s="511" t="s">
        <v>638</v>
      </c>
      <c r="EI21" s="466">
        <v>900000</v>
      </c>
      <c r="EJ21" s="467">
        <v>1.45</v>
      </c>
      <c r="EK21" s="482">
        <v>0.1</v>
      </c>
      <c r="EL21" s="512">
        <v>4</v>
      </c>
      <c r="EM21" s="484">
        <v>1</v>
      </c>
      <c r="EN21" s="513">
        <f>ROUND((EI21*EJ21*EK21*EL21*EM21),0)</f>
        <v>522000</v>
      </c>
      <c r="EO21" s="180">
        <f>IF(EXACT($A$21,EG21),1,0)</f>
        <v>1</v>
      </c>
      <c r="EP21" s="180">
        <f>IF(EXACT($B$21,EH21),1,0)</f>
        <v>1</v>
      </c>
      <c r="EQ21" s="265">
        <f>IF(EI21&lt;&gt;0,1,0)</f>
        <v>1</v>
      </c>
      <c r="ER21" s="265">
        <f t="shared" si="190"/>
        <v>1</v>
      </c>
      <c r="ES21" s="180">
        <f>IF(EXACT($E$21,EK21),1,0)</f>
        <v>1</v>
      </c>
      <c r="ET21" s="180">
        <f>IF(EXACT($F$21,EL21),1,0)</f>
        <v>1</v>
      </c>
      <c r="EU21" s="180">
        <f>IF(EXACT($G$21,EM21),1,0)</f>
        <v>1</v>
      </c>
      <c r="EV21" s="265">
        <f t="shared" si="191"/>
        <v>1</v>
      </c>
      <c r="EW21" s="181">
        <f t="shared" si="25"/>
        <v>1</v>
      </c>
      <c r="EX21" s="188">
        <f t="shared" si="59"/>
        <v>522000</v>
      </c>
      <c r="EY21" s="189">
        <f t="shared" si="60"/>
        <v>0</v>
      </c>
      <c r="FB21" s="464" t="s">
        <v>166</v>
      </c>
      <c r="FC21" s="511" t="s">
        <v>638</v>
      </c>
      <c r="FD21" s="466">
        <v>1000000</v>
      </c>
      <c r="FE21" s="467">
        <v>1.6</v>
      </c>
      <c r="FF21" s="482">
        <v>0.1</v>
      </c>
      <c r="FG21" s="512">
        <v>4</v>
      </c>
      <c r="FH21" s="484">
        <v>1</v>
      </c>
      <c r="FI21" s="513">
        <f>ROUND((FD21*FE21*FF21*FG21*FH21),0)</f>
        <v>640000</v>
      </c>
      <c r="FJ21" s="180">
        <f>IF(EXACT($A$21,FB21),1,0)</f>
        <v>1</v>
      </c>
      <c r="FK21" s="180">
        <f>IF(EXACT($B$21,FC21),1,0)</f>
        <v>1</v>
      </c>
      <c r="FL21" s="265">
        <f>IF(FD21&lt;&gt;0,1,0)</f>
        <v>1</v>
      </c>
      <c r="FM21" s="265">
        <f t="shared" si="192"/>
        <v>1</v>
      </c>
      <c r="FN21" s="180">
        <f>IF(EXACT($E$21,FF21),1,0)</f>
        <v>1</v>
      </c>
      <c r="FO21" s="180">
        <f>IF(EXACT($F$21,FG21),1,0)</f>
        <v>1</v>
      </c>
      <c r="FP21" s="180">
        <f>IF(EXACT($G$21,FH21),1,0)</f>
        <v>1</v>
      </c>
      <c r="FQ21" s="265">
        <f t="shared" si="193"/>
        <v>1</v>
      </c>
      <c r="FR21" s="181">
        <f t="shared" si="26"/>
        <v>1</v>
      </c>
      <c r="FS21" s="188">
        <f t="shared" si="61"/>
        <v>640000</v>
      </c>
      <c r="FT21" s="189">
        <f t="shared" si="62"/>
        <v>0</v>
      </c>
      <c r="FW21" s="464" t="s">
        <v>166</v>
      </c>
      <c r="FX21" s="511" t="s">
        <v>638</v>
      </c>
      <c r="FY21" s="466">
        <v>1100000</v>
      </c>
      <c r="FZ21" s="467">
        <v>1.56</v>
      </c>
      <c r="GA21" s="482">
        <v>0.1</v>
      </c>
      <c r="GB21" s="512">
        <v>4</v>
      </c>
      <c r="GC21" s="484">
        <v>1</v>
      </c>
      <c r="GD21" s="513">
        <f>ROUND((FY21*FZ21*GA21*GB21*GC21),0)</f>
        <v>686400</v>
      </c>
      <c r="GE21" s="180">
        <f>IF(EXACT($A$21,FW21),1,0)</f>
        <v>1</v>
      </c>
      <c r="GF21" s="180">
        <f>IF(EXACT($B$21,FX21),1,0)</f>
        <v>1</v>
      </c>
      <c r="GG21" s="265">
        <f>IF(FY21&lt;&gt;0,1,0)</f>
        <v>1</v>
      </c>
      <c r="GH21" s="265">
        <f t="shared" si="194"/>
        <v>1</v>
      </c>
      <c r="GI21" s="180">
        <f>IF(EXACT($E$21,GA21),1,0)</f>
        <v>1</v>
      </c>
      <c r="GJ21" s="180">
        <f>IF(EXACT($F$21,GB21),1,0)</f>
        <v>1</v>
      </c>
      <c r="GK21" s="180">
        <f>IF(EXACT($G$21,GC21),1,0)</f>
        <v>1</v>
      </c>
      <c r="GL21" s="265">
        <f t="shared" si="195"/>
        <v>1</v>
      </c>
      <c r="GM21" s="181">
        <f t="shared" si="27"/>
        <v>1</v>
      </c>
      <c r="GN21" s="188">
        <f t="shared" si="63"/>
        <v>686400</v>
      </c>
      <c r="GO21" s="189">
        <f t="shared" si="64"/>
        <v>0</v>
      </c>
      <c r="GR21" s="464" t="s">
        <v>166</v>
      </c>
      <c r="GS21" s="511" t="s">
        <v>638</v>
      </c>
      <c r="GT21" s="466">
        <v>1150000</v>
      </c>
      <c r="GU21" s="467">
        <v>1.56</v>
      </c>
      <c r="GV21" s="482">
        <v>0.1</v>
      </c>
      <c r="GW21" s="512">
        <v>4</v>
      </c>
      <c r="GX21" s="484">
        <v>1</v>
      </c>
      <c r="GY21" s="513">
        <f>ROUND((GT21*GU21*GV21*GW21*GX21),0)</f>
        <v>717600</v>
      </c>
      <c r="GZ21" s="180">
        <f>IF(EXACT($A$21,GR21),1,0)</f>
        <v>1</v>
      </c>
      <c r="HA21" s="180">
        <f>IF(EXACT($B$21,GS21),1,0)</f>
        <v>1</v>
      </c>
      <c r="HB21" s="265">
        <f>IF(GT21&lt;&gt;0,1,0)</f>
        <v>1</v>
      </c>
      <c r="HC21" s="265">
        <f t="shared" si="196"/>
        <v>1</v>
      </c>
      <c r="HD21" s="180">
        <f>IF(EXACT($E$21,GV21),1,0)</f>
        <v>1</v>
      </c>
      <c r="HE21" s="180">
        <f>IF(EXACT($F$21,GW21),1,0)</f>
        <v>1</v>
      </c>
      <c r="HF21" s="180">
        <f>IF(EXACT($G$21,GX21),1,0)</f>
        <v>1</v>
      </c>
      <c r="HG21" s="265">
        <f t="shared" si="197"/>
        <v>1</v>
      </c>
      <c r="HH21" s="181">
        <f t="shared" si="28"/>
        <v>1</v>
      </c>
      <c r="HI21" s="188">
        <f t="shared" si="65"/>
        <v>717600</v>
      </c>
      <c r="HJ21" s="189">
        <f t="shared" si="66"/>
        <v>0</v>
      </c>
      <c r="HM21" s="464" t="s">
        <v>166</v>
      </c>
      <c r="HN21" s="511" t="s">
        <v>638</v>
      </c>
      <c r="HO21" s="466">
        <v>1000000</v>
      </c>
      <c r="HP21" s="467">
        <v>1.45</v>
      </c>
      <c r="HQ21" s="482">
        <v>0.1</v>
      </c>
      <c r="HR21" s="512">
        <v>4</v>
      </c>
      <c r="HS21" s="484">
        <v>1</v>
      </c>
      <c r="HT21" s="513">
        <f>ROUND((HO21*HP21*HQ21*HR21*HS21),0)</f>
        <v>580000</v>
      </c>
      <c r="HU21" s="180">
        <f>IF(EXACT($A$21,HM21),1,0)</f>
        <v>1</v>
      </c>
      <c r="HV21" s="180">
        <f>IF(EXACT($B$21,HN21),1,0)</f>
        <v>1</v>
      </c>
      <c r="HW21" s="265">
        <f>IF(HO21&lt;&gt;0,1,0)</f>
        <v>1</v>
      </c>
      <c r="HX21" s="265">
        <f t="shared" si="198"/>
        <v>1</v>
      </c>
      <c r="HY21" s="180">
        <f>IF(EXACT($E$21,HQ21),1,0)</f>
        <v>1</v>
      </c>
      <c r="HZ21" s="180">
        <f>IF(EXACT($F$21,HR21),1,0)</f>
        <v>1</v>
      </c>
      <c r="IA21" s="180">
        <f>IF(EXACT($G$21,HS21),1,0)</f>
        <v>1</v>
      </c>
      <c r="IB21" s="265">
        <f t="shared" si="199"/>
        <v>1</v>
      </c>
      <c r="IC21" s="181">
        <f t="shared" si="29"/>
        <v>1</v>
      </c>
      <c r="ID21" s="188">
        <f t="shared" si="67"/>
        <v>580000</v>
      </c>
      <c r="IE21" s="189">
        <f t="shared" si="68"/>
        <v>0</v>
      </c>
      <c r="IH21" s="464" t="s">
        <v>166</v>
      </c>
      <c r="II21" s="511" t="s">
        <v>638</v>
      </c>
      <c r="IJ21" s="466">
        <v>1160000</v>
      </c>
      <c r="IK21" s="467">
        <v>1.6</v>
      </c>
      <c r="IL21" s="482">
        <v>0.1</v>
      </c>
      <c r="IM21" s="512">
        <v>4</v>
      </c>
      <c r="IN21" s="484">
        <v>1</v>
      </c>
      <c r="IO21" s="513">
        <f>ROUND((IJ21*IK21*IL21*IM21*IN21),0)</f>
        <v>742400</v>
      </c>
      <c r="IP21" s="180">
        <f>IF(EXACT($A$21,IH21),1,0)</f>
        <v>1</v>
      </c>
      <c r="IQ21" s="180">
        <f>IF(EXACT($B$21,II21),1,0)</f>
        <v>1</v>
      </c>
      <c r="IR21" s="265">
        <f>IF(IJ21&lt;&gt;0,1,0)</f>
        <v>1</v>
      </c>
      <c r="IS21" s="265">
        <f t="shared" si="200"/>
        <v>1</v>
      </c>
      <c r="IT21" s="180">
        <f>IF(EXACT($E$21,IL21),1,0)</f>
        <v>1</v>
      </c>
      <c r="IU21" s="180">
        <f>IF(EXACT($F$21,IM21),1,0)</f>
        <v>1</v>
      </c>
      <c r="IV21" s="180">
        <f>IF(EXACT($G$21,IN21),1,0)</f>
        <v>1</v>
      </c>
      <c r="IW21" s="265">
        <f t="shared" si="201"/>
        <v>1</v>
      </c>
      <c r="IX21" s="181">
        <f t="shared" si="30"/>
        <v>1</v>
      </c>
      <c r="IY21" s="188">
        <f t="shared" si="69"/>
        <v>742400</v>
      </c>
      <c r="IZ21" s="189">
        <f t="shared" si="70"/>
        <v>0</v>
      </c>
      <c r="JC21" s="464" t="s">
        <v>166</v>
      </c>
      <c r="JD21" s="511" t="s">
        <v>638</v>
      </c>
      <c r="JE21" s="466">
        <v>900000</v>
      </c>
      <c r="JF21" s="467">
        <v>1.58</v>
      </c>
      <c r="JG21" s="482">
        <v>0.1</v>
      </c>
      <c r="JH21" s="512">
        <v>4</v>
      </c>
      <c r="JI21" s="484">
        <v>1</v>
      </c>
      <c r="JJ21" s="513">
        <f>ROUND((JE21*JF21*JG21*JH21*JI21),0)</f>
        <v>568800</v>
      </c>
      <c r="JK21" s="180">
        <f>IF(EXACT($A$21,JC21),1,0)</f>
        <v>1</v>
      </c>
      <c r="JL21" s="180">
        <f>IF(EXACT($B$21,JD21),1,0)</f>
        <v>1</v>
      </c>
      <c r="JM21" s="265">
        <f>IF(JE21&lt;&gt;0,1,0)</f>
        <v>1</v>
      </c>
      <c r="JN21" s="265">
        <f t="shared" si="202"/>
        <v>1</v>
      </c>
      <c r="JO21" s="180">
        <f>IF(EXACT($E$21,JG21),1,0)</f>
        <v>1</v>
      </c>
      <c r="JP21" s="180">
        <f>IF(EXACT($F$21,JH21),1,0)</f>
        <v>1</v>
      </c>
      <c r="JQ21" s="180">
        <f>IF(EXACT($G$21,JI21),1,0)</f>
        <v>1</v>
      </c>
      <c r="JR21" s="265">
        <f t="shared" si="203"/>
        <v>1</v>
      </c>
      <c r="JS21" s="181">
        <f t="shared" si="31"/>
        <v>1</v>
      </c>
      <c r="JT21" s="188">
        <f t="shared" si="71"/>
        <v>568800</v>
      </c>
      <c r="JU21" s="189">
        <f t="shared" si="72"/>
        <v>0</v>
      </c>
    </row>
    <row r="22" spans="1:281" s="473" customFormat="1" ht="14.25" thickTop="1" thickBot="1">
      <c r="A22" s="459" t="s">
        <v>121</v>
      </c>
      <c r="B22" s="460" t="s">
        <v>124</v>
      </c>
      <c r="C22" s="476"/>
      <c r="D22" s="476"/>
      <c r="E22" s="476"/>
      <c r="F22" s="493"/>
      <c r="G22" s="494"/>
      <c r="H22" s="478"/>
      <c r="I22" s="507"/>
      <c r="K22" s="459" t="s">
        <v>121</v>
      </c>
      <c r="L22" s="460" t="s">
        <v>124</v>
      </c>
      <c r="M22" s="476"/>
      <c r="N22" s="476"/>
      <c r="O22" s="476"/>
      <c r="P22" s="493"/>
      <c r="Q22" s="494"/>
      <c r="R22" s="478"/>
      <c r="S22" s="180">
        <f t="shared" si="32"/>
        <v>1</v>
      </c>
      <c r="T22" s="180">
        <f>IF(EXACT(B22,L22),1,0)</f>
        <v>1</v>
      </c>
      <c r="U22" s="180">
        <f t="shared" ref="U22" si="212">IF(EXACT(C22,M22),1,0)</f>
        <v>1</v>
      </c>
      <c r="V22" s="180">
        <f t="shared" ref="V22:V26" si="213">IF(EXACT(D22,N22),1,0)</f>
        <v>1</v>
      </c>
      <c r="W22" s="180">
        <f t="shared" si="204"/>
        <v>1</v>
      </c>
      <c r="X22" s="180">
        <f t="shared" si="204"/>
        <v>1</v>
      </c>
      <c r="Y22" s="180">
        <f t="shared" si="204"/>
        <v>1</v>
      </c>
      <c r="Z22" s="180">
        <f t="shared" si="204"/>
        <v>1</v>
      </c>
      <c r="AA22" s="180">
        <f t="shared" si="36"/>
        <v>1</v>
      </c>
      <c r="AB22" s="188">
        <f t="shared" si="37"/>
        <v>0</v>
      </c>
      <c r="AC22" s="189">
        <f t="shared" si="38"/>
        <v>0</v>
      </c>
      <c r="AF22" s="459" t="s">
        <v>121</v>
      </c>
      <c r="AG22" s="460" t="s">
        <v>124</v>
      </c>
      <c r="AH22" s="476"/>
      <c r="AI22" s="476"/>
      <c r="AJ22" s="476"/>
      <c r="AK22" s="493"/>
      <c r="AL22" s="494"/>
      <c r="AM22" s="478"/>
      <c r="AN22" s="180">
        <f>IF(EXACT($A$22,AF22),1,0)</f>
        <v>1</v>
      </c>
      <c r="AO22" s="180">
        <f>IF(EXACT($B$22,AG22),1,0)</f>
        <v>1</v>
      </c>
      <c r="AP22" s="180">
        <f>IF(EXACT($C$22,AH22),1,0)</f>
        <v>1</v>
      </c>
      <c r="AQ22" s="180">
        <f>IF(EXACT($D$22,AI22),1,0)</f>
        <v>1</v>
      </c>
      <c r="AR22" s="180">
        <f>IF(EXACT($E$22,AJ22),1,0)</f>
        <v>1</v>
      </c>
      <c r="AS22" s="180">
        <f>IF(EXACT($F$22,AK22),1,0)</f>
        <v>1</v>
      </c>
      <c r="AT22" s="180">
        <f>IF(EXACT($G$22,AL22),1,0)</f>
        <v>1</v>
      </c>
      <c r="AU22" s="180">
        <f>IF(EXACT($H$22,AM22),1,0)</f>
        <v>1</v>
      </c>
      <c r="AV22" s="181">
        <f t="shared" si="13"/>
        <v>1</v>
      </c>
      <c r="AW22" s="188">
        <f t="shared" si="39"/>
        <v>0</v>
      </c>
      <c r="AX22" s="189">
        <f t="shared" si="40"/>
        <v>0</v>
      </c>
      <c r="BA22" s="459" t="s">
        <v>121</v>
      </c>
      <c r="BB22" s="460" t="s">
        <v>124</v>
      </c>
      <c r="BC22" s="476"/>
      <c r="BD22" s="476"/>
      <c r="BE22" s="476"/>
      <c r="BF22" s="493"/>
      <c r="BG22" s="494"/>
      <c r="BH22" s="478"/>
      <c r="BI22" s="180">
        <f t="shared" si="14"/>
        <v>1</v>
      </c>
      <c r="BJ22" s="180">
        <f t="shared" si="14"/>
        <v>1</v>
      </c>
      <c r="BK22" s="180">
        <f t="shared" ref="BK22" si="214">IF(EXACT(C22,BC22),1,0)</f>
        <v>1</v>
      </c>
      <c r="BL22" s="180">
        <f t="shared" ref="BL22:BL26" si="215">IF(EXACT(D22,BD22),1,0)</f>
        <v>1</v>
      </c>
      <c r="BM22" s="180">
        <f t="shared" si="205"/>
        <v>1</v>
      </c>
      <c r="BN22" s="180">
        <f t="shared" si="206"/>
        <v>1</v>
      </c>
      <c r="BO22" s="180">
        <f t="shared" si="207"/>
        <v>1</v>
      </c>
      <c r="BP22" s="180">
        <f t="shared" si="207"/>
        <v>1</v>
      </c>
      <c r="BQ22" s="180">
        <f t="shared" si="43"/>
        <v>1</v>
      </c>
      <c r="BR22" s="188">
        <f t="shared" si="44"/>
        <v>0</v>
      </c>
      <c r="BS22" s="189">
        <f t="shared" si="45"/>
        <v>0</v>
      </c>
      <c r="BV22" s="459" t="s">
        <v>121</v>
      </c>
      <c r="BW22" s="460" t="s">
        <v>124</v>
      </c>
      <c r="BX22" s="476"/>
      <c r="BY22" s="476"/>
      <c r="BZ22" s="476"/>
      <c r="CA22" s="493"/>
      <c r="CB22" s="494"/>
      <c r="CC22" s="478"/>
      <c r="CD22" s="180">
        <f t="shared" si="15"/>
        <v>1</v>
      </c>
      <c r="CE22" s="180">
        <f t="shared" si="16"/>
        <v>1</v>
      </c>
      <c r="CF22" s="180">
        <f t="shared" ref="CF22" si="216">IF(EXACT(C22,BX22),1,0)</f>
        <v>1</v>
      </c>
      <c r="CG22" s="180">
        <f t="shared" ref="CG22:CG27" si="217">IF(EXACT(D22,BY22),1,0)</f>
        <v>1</v>
      </c>
      <c r="CH22" s="180">
        <f t="shared" si="208"/>
        <v>1</v>
      </c>
      <c r="CI22" s="180">
        <f t="shared" si="209"/>
        <v>1</v>
      </c>
      <c r="CJ22" s="180">
        <f t="shared" si="210"/>
        <v>1</v>
      </c>
      <c r="CK22" s="180">
        <f t="shared" ref="CK22" si="218">IF(EXACT(H22,CC22),1,0)</f>
        <v>1</v>
      </c>
      <c r="CL22" s="181">
        <f t="shared" si="17"/>
        <v>1</v>
      </c>
      <c r="CM22" s="188">
        <f t="shared" si="48"/>
        <v>0</v>
      </c>
      <c r="CN22" s="189">
        <f t="shared" si="49"/>
        <v>0</v>
      </c>
      <c r="CQ22" s="459" t="s">
        <v>121</v>
      </c>
      <c r="CR22" s="460" t="s">
        <v>124</v>
      </c>
      <c r="CS22" s="476"/>
      <c r="CT22" s="476"/>
      <c r="CU22" s="476"/>
      <c r="CV22" s="493"/>
      <c r="CW22" s="494"/>
      <c r="CX22" s="478"/>
      <c r="CY22" s="180">
        <f t="shared" si="33"/>
        <v>1</v>
      </c>
      <c r="CZ22" s="180">
        <f t="shared" si="34"/>
        <v>1</v>
      </c>
      <c r="DA22" s="180">
        <f t="shared" ref="DA22" si="219">IF(EXACT(C22,CS22),1,0)</f>
        <v>1</v>
      </c>
      <c r="DB22" s="180">
        <f t="shared" ref="DB22:DB27" si="220">IF(EXACT(D22,CT22),1,0)</f>
        <v>1</v>
      </c>
      <c r="DC22" s="180">
        <f t="shared" si="52"/>
        <v>1</v>
      </c>
      <c r="DD22" s="180">
        <f t="shared" si="53"/>
        <v>1</v>
      </c>
      <c r="DE22" s="180">
        <f t="shared" si="53"/>
        <v>1</v>
      </c>
      <c r="DF22" s="180">
        <f t="shared" ref="DF22" si="221">IF(EXACT(H22,CX22),1,0)</f>
        <v>1</v>
      </c>
      <c r="DG22" s="181">
        <f t="shared" si="23"/>
        <v>1</v>
      </c>
      <c r="DH22" s="188">
        <f t="shared" si="55"/>
        <v>0</v>
      </c>
      <c r="DI22" s="189">
        <f t="shared" si="56"/>
        <v>0</v>
      </c>
      <c r="DL22" s="459" t="s">
        <v>121</v>
      </c>
      <c r="DM22" s="460" t="s">
        <v>124</v>
      </c>
      <c r="DN22" s="476"/>
      <c r="DO22" s="476"/>
      <c r="DP22" s="476"/>
      <c r="DQ22" s="493"/>
      <c r="DR22" s="494"/>
      <c r="DS22" s="478"/>
      <c r="DT22" s="180">
        <f>IF(EXACT($A$22,DL22),1,0)</f>
        <v>1</v>
      </c>
      <c r="DU22" s="180">
        <f>IF(EXACT($B$22,DM22),1,0)</f>
        <v>1</v>
      </c>
      <c r="DV22" s="180">
        <f>IF(EXACT($C$22,DN22),1,0)</f>
        <v>1</v>
      </c>
      <c r="DW22" s="180">
        <f>IF(EXACT($D$22,DO22),1,0)</f>
        <v>1</v>
      </c>
      <c r="DX22" s="180">
        <f>IF(EXACT($E$22,DP22),1,0)</f>
        <v>1</v>
      </c>
      <c r="DY22" s="180">
        <f>IF(EXACT($F$22,DQ22),1,0)</f>
        <v>1</v>
      </c>
      <c r="DZ22" s="180">
        <f>IF(EXACT($G$22,DR22),1,0)</f>
        <v>1</v>
      </c>
      <c r="EA22" s="180">
        <f>IF(EXACT($H$22,DS22),1,0)</f>
        <v>1</v>
      </c>
      <c r="EB22" s="181">
        <f t="shared" si="24"/>
        <v>1</v>
      </c>
      <c r="EC22" s="188">
        <f t="shared" si="57"/>
        <v>0</v>
      </c>
      <c r="ED22" s="189">
        <f t="shared" si="58"/>
        <v>0</v>
      </c>
      <c r="EG22" s="459" t="s">
        <v>121</v>
      </c>
      <c r="EH22" s="460" t="s">
        <v>124</v>
      </c>
      <c r="EI22" s="476"/>
      <c r="EJ22" s="476"/>
      <c r="EK22" s="476"/>
      <c r="EL22" s="493"/>
      <c r="EM22" s="494"/>
      <c r="EN22" s="478"/>
      <c r="EO22" s="180">
        <f>IF(EXACT($A$22,EG22),1,0)</f>
        <v>1</v>
      </c>
      <c r="EP22" s="180">
        <f>IF(EXACT($B$22,EH22),1,0)</f>
        <v>1</v>
      </c>
      <c r="EQ22" s="180">
        <f>IF(EXACT($C$22,EI22),1,0)</f>
        <v>1</v>
      </c>
      <c r="ER22" s="180">
        <f>IF(EXACT($D$22,EJ22),1,0)</f>
        <v>1</v>
      </c>
      <c r="ES22" s="180">
        <f>IF(EXACT($E$22,EK22),1,0)</f>
        <v>1</v>
      </c>
      <c r="ET22" s="180">
        <f>IF(EXACT($F$22,EL22),1,0)</f>
        <v>1</v>
      </c>
      <c r="EU22" s="180">
        <f>IF(EXACT($G$22,EM22),1,0)</f>
        <v>1</v>
      </c>
      <c r="EV22" s="180">
        <f>IF(EXACT($H$22,EN22),1,0)</f>
        <v>1</v>
      </c>
      <c r="EW22" s="181">
        <f t="shared" si="25"/>
        <v>1</v>
      </c>
      <c r="EX22" s="188">
        <f t="shared" si="59"/>
        <v>0</v>
      </c>
      <c r="EY22" s="189">
        <f t="shared" si="60"/>
        <v>0</v>
      </c>
      <c r="FB22" s="459" t="s">
        <v>121</v>
      </c>
      <c r="FC22" s="460" t="s">
        <v>124</v>
      </c>
      <c r="FD22" s="476"/>
      <c r="FE22" s="476"/>
      <c r="FF22" s="476"/>
      <c r="FG22" s="493"/>
      <c r="FH22" s="494"/>
      <c r="FI22" s="478"/>
      <c r="FJ22" s="180">
        <f>IF(EXACT($A$22,FB22),1,0)</f>
        <v>1</v>
      </c>
      <c r="FK22" s="180">
        <f>IF(EXACT($B$22,FC22),1,0)</f>
        <v>1</v>
      </c>
      <c r="FL22" s="180">
        <f>IF(EXACT($C$22,FD22),1,0)</f>
        <v>1</v>
      </c>
      <c r="FM22" s="180">
        <f>IF(EXACT($D$22,FE22),1,0)</f>
        <v>1</v>
      </c>
      <c r="FN22" s="180">
        <f>IF(EXACT($E$22,FF22),1,0)</f>
        <v>1</v>
      </c>
      <c r="FO22" s="180">
        <f>IF(EXACT($F$22,FG22),1,0)</f>
        <v>1</v>
      </c>
      <c r="FP22" s="180">
        <f>IF(EXACT($G$22,FH22),1,0)</f>
        <v>1</v>
      </c>
      <c r="FQ22" s="180">
        <f>IF(EXACT($H$22,FI22),1,0)</f>
        <v>1</v>
      </c>
      <c r="FR22" s="181">
        <f t="shared" si="26"/>
        <v>1</v>
      </c>
      <c r="FS22" s="188">
        <f t="shared" si="61"/>
        <v>0</v>
      </c>
      <c r="FT22" s="189">
        <f t="shared" si="62"/>
        <v>0</v>
      </c>
      <c r="FW22" s="459" t="s">
        <v>121</v>
      </c>
      <c r="FX22" s="460" t="s">
        <v>124</v>
      </c>
      <c r="FY22" s="476"/>
      <c r="FZ22" s="476"/>
      <c r="GA22" s="476"/>
      <c r="GB22" s="493"/>
      <c r="GC22" s="494"/>
      <c r="GD22" s="478"/>
      <c r="GE22" s="180">
        <f>IF(EXACT($A$22,FW22),1,0)</f>
        <v>1</v>
      </c>
      <c r="GF22" s="180">
        <f>IF(EXACT($B$22,FX22),1,0)</f>
        <v>1</v>
      </c>
      <c r="GG22" s="180">
        <f>IF(EXACT($C$22,FY22),1,0)</f>
        <v>1</v>
      </c>
      <c r="GH22" s="180">
        <f>IF(EXACT($D$22,FZ22),1,0)</f>
        <v>1</v>
      </c>
      <c r="GI22" s="180">
        <f>IF(EXACT($E$22,GA22),1,0)</f>
        <v>1</v>
      </c>
      <c r="GJ22" s="180">
        <f>IF(EXACT($F$22,GB22),1,0)</f>
        <v>1</v>
      </c>
      <c r="GK22" s="180">
        <f>IF(EXACT($G$22,GC22),1,0)</f>
        <v>1</v>
      </c>
      <c r="GL22" s="180">
        <f>IF(EXACT($H$22,GD22),1,0)</f>
        <v>1</v>
      </c>
      <c r="GM22" s="181">
        <f t="shared" si="27"/>
        <v>1</v>
      </c>
      <c r="GN22" s="188">
        <f t="shared" si="63"/>
        <v>0</v>
      </c>
      <c r="GO22" s="189">
        <f t="shared" si="64"/>
        <v>0</v>
      </c>
      <c r="GR22" s="459" t="s">
        <v>121</v>
      </c>
      <c r="GS22" s="460" t="s">
        <v>124</v>
      </c>
      <c r="GT22" s="476"/>
      <c r="GU22" s="476"/>
      <c r="GV22" s="476"/>
      <c r="GW22" s="493"/>
      <c r="GX22" s="494"/>
      <c r="GY22" s="478"/>
      <c r="GZ22" s="180">
        <f>IF(EXACT($A$22,GR22),1,0)</f>
        <v>1</v>
      </c>
      <c r="HA22" s="180">
        <f>IF(EXACT($B$22,GS22),1,0)</f>
        <v>1</v>
      </c>
      <c r="HB22" s="180">
        <f>IF(EXACT($C$22,GT22),1,0)</f>
        <v>1</v>
      </c>
      <c r="HC22" s="180">
        <f>IF(EXACT($D$22,GU22),1,0)</f>
        <v>1</v>
      </c>
      <c r="HD22" s="180">
        <f>IF(EXACT($E$22,GV22),1,0)</f>
        <v>1</v>
      </c>
      <c r="HE22" s="180">
        <f>IF(EXACT($F$22,GW22),1,0)</f>
        <v>1</v>
      </c>
      <c r="HF22" s="180">
        <f>IF(EXACT($G$22,GX22),1,0)</f>
        <v>1</v>
      </c>
      <c r="HG22" s="180">
        <f>IF(EXACT($H$22,GY22),1,0)</f>
        <v>1</v>
      </c>
      <c r="HH22" s="181">
        <f t="shared" si="28"/>
        <v>1</v>
      </c>
      <c r="HI22" s="188">
        <f t="shared" si="65"/>
        <v>0</v>
      </c>
      <c r="HJ22" s="189">
        <f t="shared" si="66"/>
        <v>0</v>
      </c>
      <c r="HM22" s="459" t="s">
        <v>121</v>
      </c>
      <c r="HN22" s="460" t="s">
        <v>124</v>
      </c>
      <c r="HO22" s="476"/>
      <c r="HP22" s="476"/>
      <c r="HQ22" s="476"/>
      <c r="HR22" s="493"/>
      <c r="HS22" s="494"/>
      <c r="HT22" s="478"/>
      <c r="HU22" s="180">
        <f>IF(EXACT($A$22,HM22),1,0)</f>
        <v>1</v>
      </c>
      <c r="HV22" s="180">
        <f>IF(EXACT($B$22,HN22),1,0)</f>
        <v>1</v>
      </c>
      <c r="HW22" s="180">
        <f>IF(EXACT($C$22,HO22),1,0)</f>
        <v>1</v>
      </c>
      <c r="HX22" s="180">
        <f>IF(EXACT($D$22,HP22),1,0)</f>
        <v>1</v>
      </c>
      <c r="HY22" s="180">
        <f>IF(EXACT($E$22,HQ22),1,0)</f>
        <v>1</v>
      </c>
      <c r="HZ22" s="180">
        <f>IF(EXACT($F$22,HR22),1,0)</f>
        <v>1</v>
      </c>
      <c r="IA22" s="180">
        <f>IF(EXACT($G$22,HS22),1,0)</f>
        <v>1</v>
      </c>
      <c r="IB22" s="180">
        <f>IF(EXACT($H$22,HT22),1,0)</f>
        <v>1</v>
      </c>
      <c r="IC22" s="181">
        <f t="shared" si="29"/>
        <v>1</v>
      </c>
      <c r="ID22" s="188">
        <f t="shared" si="67"/>
        <v>0</v>
      </c>
      <c r="IE22" s="189">
        <f t="shared" si="68"/>
        <v>0</v>
      </c>
      <c r="IH22" s="459" t="s">
        <v>121</v>
      </c>
      <c r="II22" s="460" t="s">
        <v>124</v>
      </c>
      <c r="IJ22" s="476"/>
      <c r="IK22" s="476"/>
      <c r="IL22" s="476"/>
      <c r="IM22" s="493"/>
      <c r="IN22" s="494"/>
      <c r="IO22" s="478"/>
      <c r="IP22" s="180">
        <f>IF(EXACT($A$22,IH22),1,0)</f>
        <v>1</v>
      </c>
      <c r="IQ22" s="180">
        <f>IF(EXACT($B$22,II22),1,0)</f>
        <v>1</v>
      </c>
      <c r="IR22" s="180">
        <f>IF(EXACT($C$22,IJ22),1,0)</f>
        <v>1</v>
      </c>
      <c r="IS22" s="180">
        <f>IF(EXACT($D$22,IK22),1,0)</f>
        <v>1</v>
      </c>
      <c r="IT22" s="180">
        <f>IF(EXACT($E$22,IL22),1,0)</f>
        <v>1</v>
      </c>
      <c r="IU22" s="180">
        <f>IF(EXACT($F$22,IM22),1,0)</f>
        <v>1</v>
      </c>
      <c r="IV22" s="180">
        <f>IF(EXACT($G$22,IN22),1,0)</f>
        <v>1</v>
      </c>
      <c r="IW22" s="180">
        <f>IF(EXACT($H$22,IO22),1,0)</f>
        <v>1</v>
      </c>
      <c r="IX22" s="181">
        <f t="shared" si="30"/>
        <v>1</v>
      </c>
      <c r="IY22" s="188">
        <f t="shared" si="69"/>
        <v>0</v>
      </c>
      <c r="IZ22" s="189">
        <f t="shared" si="70"/>
        <v>0</v>
      </c>
      <c r="JC22" s="459" t="s">
        <v>121</v>
      </c>
      <c r="JD22" s="460" t="s">
        <v>124</v>
      </c>
      <c r="JE22" s="476"/>
      <c r="JF22" s="476"/>
      <c r="JG22" s="476"/>
      <c r="JH22" s="493"/>
      <c r="JI22" s="494"/>
      <c r="JJ22" s="478"/>
      <c r="JK22" s="180">
        <f>IF(EXACT($A$22,JC22),1,0)</f>
        <v>1</v>
      </c>
      <c r="JL22" s="180">
        <f>IF(EXACT($B$22,JD22),1,0)</f>
        <v>1</v>
      </c>
      <c r="JM22" s="180">
        <f>IF(EXACT($C$22,JE22),1,0)</f>
        <v>1</v>
      </c>
      <c r="JN22" s="180">
        <f>IF(EXACT($D$22,JF22),1,0)</f>
        <v>1</v>
      </c>
      <c r="JO22" s="180">
        <f>IF(EXACT($E$22,JG22),1,0)</f>
        <v>1</v>
      </c>
      <c r="JP22" s="180">
        <f>IF(EXACT($F$22,JH22),1,0)</f>
        <v>1</v>
      </c>
      <c r="JQ22" s="180">
        <f>IF(EXACT($G$22,JI22),1,0)</f>
        <v>1</v>
      </c>
      <c r="JR22" s="180">
        <f>IF(EXACT($H$22,JJ22),1,0)</f>
        <v>1</v>
      </c>
      <c r="JS22" s="181">
        <f t="shared" si="31"/>
        <v>1</v>
      </c>
      <c r="JT22" s="188">
        <f t="shared" si="71"/>
        <v>0</v>
      </c>
      <c r="JU22" s="189">
        <f t="shared" si="72"/>
        <v>0</v>
      </c>
    </row>
    <row r="23" spans="1:281" s="473" customFormat="1" ht="13.5" thickTop="1">
      <c r="A23" s="464" t="s">
        <v>122</v>
      </c>
      <c r="B23" s="514" t="s">
        <v>135</v>
      </c>
      <c r="C23" s="466">
        <v>0</v>
      </c>
      <c r="D23" s="515"/>
      <c r="E23" s="516">
        <v>1</v>
      </c>
      <c r="F23" s="512">
        <v>4</v>
      </c>
      <c r="G23" s="517">
        <v>1</v>
      </c>
      <c r="H23" s="518">
        <f>ROUND((C23*E23*F23),0)</f>
        <v>0</v>
      </c>
      <c r="I23" s="507"/>
      <c r="K23" s="464" t="s">
        <v>122</v>
      </c>
      <c r="L23" s="514" t="s">
        <v>135</v>
      </c>
      <c r="M23" s="466">
        <v>100000</v>
      </c>
      <c r="N23" s="515"/>
      <c r="O23" s="516">
        <v>1</v>
      </c>
      <c r="P23" s="512">
        <v>4</v>
      </c>
      <c r="Q23" s="517">
        <v>1</v>
      </c>
      <c r="R23" s="519">
        <f>ROUND((M23*O23*P23*Q23),0)</f>
        <v>400000</v>
      </c>
      <c r="S23" s="180">
        <f t="shared" si="32"/>
        <v>1</v>
      </c>
      <c r="T23" s="180">
        <f t="shared" si="32"/>
        <v>1</v>
      </c>
      <c r="U23" s="265">
        <f>IF(M23&lt;&gt;0,1,0)</f>
        <v>1</v>
      </c>
      <c r="V23" s="180">
        <f t="shared" si="213"/>
        <v>1</v>
      </c>
      <c r="W23" s="180">
        <f t="shared" si="204"/>
        <v>1</v>
      </c>
      <c r="X23" s="180">
        <f t="shared" si="204"/>
        <v>1</v>
      </c>
      <c r="Y23" s="180">
        <f t="shared" si="204"/>
        <v>1</v>
      </c>
      <c r="Z23" s="265">
        <f t="shared" si="74"/>
        <v>1</v>
      </c>
      <c r="AA23" s="180">
        <f t="shared" si="36"/>
        <v>1</v>
      </c>
      <c r="AB23" s="188">
        <f t="shared" si="37"/>
        <v>400000</v>
      </c>
      <c r="AC23" s="189">
        <f t="shared" si="38"/>
        <v>0</v>
      </c>
      <c r="AF23" s="464" t="s">
        <v>122</v>
      </c>
      <c r="AG23" s="514" t="s">
        <v>135</v>
      </c>
      <c r="AH23" s="466">
        <v>50000</v>
      </c>
      <c r="AI23" s="515"/>
      <c r="AJ23" s="516">
        <v>1</v>
      </c>
      <c r="AK23" s="512">
        <v>4</v>
      </c>
      <c r="AL23" s="517">
        <v>1</v>
      </c>
      <c r="AM23" s="518">
        <f>ROUND((AH23*AJ23*AK23),0)</f>
        <v>200000</v>
      </c>
      <c r="AN23" s="180">
        <f>IF(EXACT($A$23,AF23),1,0)</f>
        <v>1</v>
      </c>
      <c r="AO23" s="180">
        <f>IF(EXACT($B$23,AG23),1,0)</f>
        <v>1</v>
      </c>
      <c r="AP23" s="265">
        <f>IF(AH23&lt;&gt;0,1,0)</f>
        <v>1</v>
      </c>
      <c r="AQ23" s="180">
        <f>IF(EXACT($D$23,AI23),1,0)</f>
        <v>1</v>
      </c>
      <c r="AR23" s="180">
        <f>IF(EXACT($E$23,AJ23),1,0)</f>
        <v>1</v>
      </c>
      <c r="AS23" s="180">
        <f>IF(EXACT($F$23,AK23),1,0)</f>
        <v>1</v>
      </c>
      <c r="AT23" s="180">
        <f>IF(EXACT($G$23,AL23),1,0)</f>
        <v>1</v>
      </c>
      <c r="AU23" s="265">
        <f t="shared" ref="AU23:AU24" si="222">IF(AM23&lt;&gt;0,1,0)</f>
        <v>1</v>
      </c>
      <c r="AV23" s="181">
        <f t="shared" si="13"/>
        <v>1</v>
      </c>
      <c r="AW23" s="188">
        <f t="shared" si="39"/>
        <v>200000</v>
      </c>
      <c r="AX23" s="189">
        <f t="shared" si="40"/>
        <v>0</v>
      </c>
      <c r="BA23" s="464" t="s">
        <v>122</v>
      </c>
      <c r="BB23" s="514" t="s">
        <v>135</v>
      </c>
      <c r="BC23" s="466">
        <v>70000</v>
      </c>
      <c r="BD23" s="515"/>
      <c r="BE23" s="516">
        <v>1</v>
      </c>
      <c r="BF23" s="512">
        <v>4</v>
      </c>
      <c r="BG23" s="517">
        <v>1</v>
      </c>
      <c r="BH23" s="518">
        <f>ROUND((BC23*BE23*BF23),0)</f>
        <v>280000</v>
      </c>
      <c r="BI23" s="180">
        <f t="shared" si="14"/>
        <v>1</v>
      </c>
      <c r="BJ23" s="180">
        <f t="shared" si="14"/>
        <v>1</v>
      </c>
      <c r="BK23" s="265">
        <f>IF(BC23&lt;&gt;0,1,0)</f>
        <v>1</v>
      </c>
      <c r="BL23" s="180">
        <f>IF(EXACT(D23,BD23),1,0)</f>
        <v>1</v>
      </c>
      <c r="BM23" s="180">
        <f>IF(EXACT(E23,BE23),1,0)</f>
        <v>1</v>
      </c>
      <c r="BN23" s="180">
        <f t="shared" si="206"/>
        <v>1</v>
      </c>
      <c r="BO23" s="180">
        <f t="shared" si="207"/>
        <v>1</v>
      </c>
      <c r="BP23" s="265">
        <f t="shared" si="78"/>
        <v>1</v>
      </c>
      <c r="BQ23" s="180">
        <f t="shared" si="43"/>
        <v>1</v>
      </c>
      <c r="BR23" s="188">
        <f t="shared" si="44"/>
        <v>280000</v>
      </c>
      <c r="BS23" s="189">
        <f t="shared" si="45"/>
        <v>0</v>
      </c>
      <c r="BV23" s="464" t="s">
        <v>122</v>
      </c>
      <c r="BW23" s="514" t="s">
        <v>135</v>
      </c>
      <c r="BX23" s="466">
        <v>150000</v>
      </c>
      <c r="BY23" s="515"/>
      <c r="BZ23" s="516">
        <v>1</v>
      </c>
      <c r="CA23" s="512">
        <v>4</v>
      </c>
      <c r="CB23" s="517">
        <v>1</v>
      </c>
      <c r="CC23" s="518">
        <f>ROUND((BX23*BZ23*CA23),0)</f>
        <v>600000</v>
      </c>
      <c r="CD23" s="180">
        <f t="shared" si="15"/>
        <v>1</v>
      </c>
      <c r="CE23" s="180">
        <f t="shared" si="16"/>
        <v>1</v>
      </c>
      <c r="CF23" s="265">
        <f>IF(BX23&lt;&gt;0,1,0)</f>
        <v>1</v>
      </c>
      <c r="CG23" s="180">
        <f t="shared" si="217"/>
        <v>1</v>
      </c>
      <c r="CH23" s="180">
        <f t="shared" si="208"/>
        <v>1</v>
      </c>
      <c r="CI23" s="180">
        <f t="shared" si="209"/>
        <v>1</v>
      </c>
      <c r="CJ23" s="180">
        <f t="shared" si="210"/>
        <v>1</v>
      </c>
      <c r="CK23" s="265">
        <f t="shared" si="80"/>
        <v>1</v>
      </c>
      <c r="CL23" s="181">
        <f t="shared" si="17"/>
        <v>1</v>
      </c>
      <c r="CM23" s="188">
        <f t="shared" si="48"/>
        <v>600000</v>
      </c>
      <c r="CN23" s="189">
        <f t="shared" si="49"/>
        <v>0</v>
      </c>
      <c r="CQ23" s="464" t="s">
        <v>122</v>
      </c>
      <c r="CR23" s="514" t="s">
        <v>135</v>
      </c>
      <c r="CS23" s="466">
        <v>300000</v>
      </c>
      <c r="CT23" s="515"/>
      <c r="CU23" s="516">
        <v>1</v>
      </c>
      <c r="CV23" s="512">
        <v>4</v>
      </c>
      <c r="CW23" s="517">
        <v>1</v>
      </c>
      <c r="CX23" s="471">
        <f t="shared" si="211"/>
        <v>1200000</v>
      </c>
      <c r="CY23" s="180">
        <f t="shared" si="33"/>
        <v>1</v>
      </c>
      <c r="CZ23" s="180">
        <f t="shared" si="34"/>
        <v>1</v>
      </c>
      <c r="DA23" s="265">
        <f>IF(CS23&lt;&gt;0,1,0)</f>
        <v>1</v>
      </c>
      <c r="DB23" s="180">
        <f t="shared" si="220"/>
        <v>1</v>
      </c>
      <c r="DC23" s="180">
        <f t="shared" si="52"/>
        <v>1</v>
      </c>
      <c r="DD23" s="180">
        <f t="shared" si="53"/>
        <v>1</v>
      </c>
      <c r="DE23" s="180">
        <f t="shared" si="53"/>
        <v>1</v>
      </c>
      <c r="DF23" s="265">
        <f t="shared" ref="DF23:DF24" si="223">IF(CX23&lt;&gt;0,1,0)</f>
        <v>1</v>
      </c>
      <c r="DG23" s="181">
        <f t="shared" si="23"/>
        <v>1</v>
      </c>
      <c r="DH23" s="188">
        <f t="shared" si="55"/>
        <v>1200000</v>
      </c>
      <c r="DI23" s="189">
        <f t="shared" si="56"/>
        <v>0</v>
      </c>
      <c r="DL23" s="464" t="s">
        <v>122</v>
      </c>
      <c r="DM23" s="514" t="s">
        <v>135</v>
      </c>
      <c r="DN23" s="466">
        <v>120000</v>
      </c>
      <c r="DO23" s="515"/>
      <c r="DP23" s="516">
        <v>1</v>
      </c>
      <c r="DQ23" s="512">
        <v>4</v>
      </c>
      <c r="DR23" s="517">
        <v>1</v>
      </c>
      <c r="DS23" s="518">
        <f>ROUND((DN23*DP23*DQ23),0)</f>
        <v>480000</v>
      </c>
      <c r="DT23" s="180">
        <f>IF(EXACT($A$23,DL23),1,0)</f>
        <v>1</v>
      </c>
      <c r="DU23" s="180">
        <f>IF(EXACT($B$23,DM23),1,0)</f>
        <v>1</v>
      </c>
      <c r="DV23" s="265">
        <f>IF(DN23&lt;&gt;0,1,0)</f>
        <v>1</v>
      </c>
      <c r="DW23" s="180">
        <f>IF(EXACT($D$23,DO23),1,0)</f>
        <v>1</v>
      </c>
      <c r="DX23" s="180">
        <f>IF(EXACT($E$23,DP23),1,0)</f>
        <v>1</v>
      </c>
      <c r="DY23" s="180">
        <f>IF(EXACT($F$23,DQ23),1,0)</f>
        <v>1</v>
      </c>
      <c r="DZ23" s="180">
        <f>IF(EXACT($G$23,DR23),1,0)</f>
        <v>1</v>
      </c>
      <c r="EA23" s="265">
        <f t="shared" ref="EA23:EA24" si="224">IF(DS23&lt;&gt;0,1,0)</f>
        <v>1</v>
      </c>
      <c r="EB23" s="181">
        <f t="shared" si="24"/>
        <v>1</v>
      </c>
      <c r="EC23" s="188">
        <f t="shared" si="57"/>
        <v>480000</v>
      </c>
      <c r="ED23" s="189">
        <f t="shared" si="58"/>
        <v>0</v>
      </c>
      <c r="EG23" s="464" t="s">
        <v>122</v>
      </c>
      <c r="EH23" s="514" t="s">
        <v>135</v>
      </c>
      <c r="EI23" s="466">
        <v>100000</v>
      </c>
      <c r="EJ23" s="515">
        <v>1</v>
      </c>
      <c r="EK23" s="516">
        <v>1</v>
      </c>
      <c r="EL23" s="512">
        <v>4</v>
      </c>
      <c r="EM23" s="517">
        <v>1</v>
      </c>
      <c r="EN23" s="518">
        <f>ROUND((EI23*EK23*EL23),0)</f>
        <v>400000</v>
      </c>
      <c r="EO23" s="180">
        <f>IF(EXACT($A$23,EG23),1,0)</f>
        <v>1</v>
      </c>
      <c r="EP23" s="180">
        <f>IF(EXACT($B$23,EH23),1,0)</f>
        <v>1</v>
      </c>
      <c r="EQ23" s="265">
        <f>IF(EI23&lt;&gt;0,1,0)</f>
        <v>1</v>
      </c>
      <c r="ER23" s="180">
        <f>IF(EXACT($D$23,EJ23),1,0)</f>
        <v>0</v>
      </c>
      <c r="ES23" s="180">
        <f>IF(EXACT($E$23,EK23),1,0)</f>
        <v>1</v>
      </c>
      <c r="ET23" s="180">
        <f>IF(EXACT($F$23,EL23),1,0)</f>
        <v>1</v>
      </c>
      <c r="EU23" s="180">
        <f>IF(EXACT($G$23,EM23),1,0)</f>
        <v>1</v>
      </c>
      <c r="EV23" s="265">
        <f t="shared" ref="EV23:EV24" si="225">IF(EN23&lt;&gt;0,1,0)</f>
        <v>1</v>
      </c>
      <c r="EW23" s="181">
        <f t="shared" si="25"/>
        <v>0</v>
      </c>
      <c r="EX23" s="188">
        <f t="shared" si="59"/>
        <v>400000</v>
      </c>
      <c r="EY23" s="189">
        <f t="shared" si="60"/>
        <v>0</v>
      </c>
      <c r="FB23" s="464" t="s">
        <v>122</v>
      </c>
      <c r="FC23" s="514" t="s">
        <v>135</v>
      </c>
      <c r="FD23" s="466">
        <v>200000</v>
      </c>
      <c r="FE23" s="515"/>
      <c r="FF23" s="516">
        <v>1</v>
      </c>
      <c r="FG23" s="512">
        <v>4</v>
      </c>
      <c r="FH23" s="517">
        <v>1</v>
      </c>
      <c r="FI23" s="518">
        <f>ROUND((FD23*FF23*FG23),0)</f>
        <v>800000</v>
      </c>
      <c r="FJ23" s="180">
        <f>IF(EXACT($A$23,FB23),1,0)</f>
        <v>1</v>
      </c>
      <c r="FK23" s="180">
        <f>IF(EXACT($B$23,FC23),1,0)</f>
        <v>1</v>
      </c>
      <c r="FL23" s="265">
        <f>IF(FD23&lt;&gt;0,1,0)</f>
        <v>1</v>
      </c>
      <c r="FM23" s="180">
        <f>IF(EXACT($D$23,FE23),1,0)</f>
        <v>1</v>
      </c>
      <c r="FN23" s="180">
        <f>IF(EXACT($E$23,FF23),1,0)</f>
        <v>1</v>
      </c>
      <c r="FO23" s="180">
        <f>IF(EXACT($F$23,FG23),1,0)</f>
        <v>1</v>
      </c>
      <c r="FP23" s="180">
        <f>IF(EXACT($G$23,FH23),1,0)</f>
        <v>1</v>
      </c>
      <c r="FQ23" s="265">
        <f t="shared" ref="FQ23:FQ24" si="226">IF(FI23&lt;&gt;0,1,0)</f>
        <v>1</v>
      </c>
      <c r="FR23" s="181">
        <f t="shared" si="26"/>
        <v>1</v>
      </c>
      <c r="FS23" s="188">
        <f t="shared" si="61"/>
        <v>800000</v>
      </c>
      <c r="FT23" s="189">
        <f t="shared" si="62"/>
        <v>0</v>
      </c>
      <c r="FW23" s="464" t="s">
        <v>122</v>
      </c>
      <c r="FX23" s="514" t="s">
        <v>135</v>
      </c>
      <c r="FY23" s="466">
        <v>50000</v>
      </c>
      <c r="FZ23" s="515"/>
      <c r="GA23" s="516">
        <v>1</v>
      </c>
      <c r="GB23" s="512">
        <v>4</v>
      </c>
      <c r="GC23" s="517">
        <v>1</v>
      </c>
      <c r="GD23" s="518">
        <f>ROUND((FY23*GA23*GB23),0)</f>
        <v>200000</v>
      </c>
      <c r="GE23" s="180">
        <f>IF(EXACT($A$23,FW23),1,0)</f>
        <v>1</v>
      </c>
      <c r="GF23" s="180">
        <f>IF(EXACT($B$23,FX23),1,0)</f>
        <v>1</v>
      </c>
      <c r="GG23" s="265">
        <f>IF(FY23&lt;&gt;0,1,0)</f>
        <v>1</v>
      </c>
      <c r="GH23" s="180">
        <f>IF(EXACT($D$23,FZ23),1,0)</f>
        <v>1</v>
      </c>
      <c r="GI23" s="180">
        <f>IF(EXACT($E$23,GA23),1,0)</f>
        <v>1</v>
      </c>
      <c r="GJ23" s="180">
        <f>IF(EXACT($F$23,GB23),1,0)</f>
        <v>1</v>
      </c>
      <c r="GK23" s="180">
        <f>IF(EXACT($G$23,GC23),1,0)</f>
        <v>1</v>
      </c>
      <c r="GL23" s="265">
        <f t="shared" ref="GL23:GL24" si="227">IF(GD23&lt;&gt;0,1,0)</f>
        <v>1</v>
      </c>
      <c r="GM23" s="181">
        <f t="shared" si="27"/>
        <v>1</v>
      </c>
      <c r="GN23" s="188">
        <f t="shared" si="63"/>
        <v>200000</v>
      </c>
      <c r="GO23" s="189">
        <f t="shared" si="64"/>
        <v>0</v>
      </c>
      <c r="GR23" s="464" t="s">
        <v>122</v>
      </c>
      <c r="GS23" s="514" t="s">
        <v>135</v>
      </c>
      <c r="GT23" s="466">
        <v>50000</v>
      </c>
      <c r="GU23" s="515"/>
      <c r="GV23" s="516">
        <v>1</v>
      </c>
      <c r="GW23" s="512">
        <v>4</v>
      </c>
      <c r="GX23" s="517">
        <v>1</v>
      </c>
      <c r="GY23" s="518">
        <f>ROUND((GT23*GV23*GW23),0)</f>
        <v>200000</v>
      </c>
      <c r="GZ23" s="180">
        <f>IF(EXACT($A$23,GR23),1,0)</f>
        <v>1</v>
      </c>
      <c r="HA23" s="180">
        <f>IF(EXACT($B$23,GS23),1,0)</f>
        <v>1</v>
      </c>
      <c r="HB23" s="265">
        <f>IF(GT23&lt;&gt;0,1,0)</f>
        <v>1</v>
      </c>
      <c r="HC23" s="180">
        <f>IF(EXACT($D$23,GU23),1,0)</f>
        <v>1</v>
      </c>
      <c r="HD23" s="180">
        <f>IF(EXACT($E$23,GV23),1,0)</f>
        <v>1</v>
      </c>
      <c r="HE23" s="180">
        <f>IF(EXACT($F$23,GW23),1,0)</f>
        <v>1</v>
      </c>
      <c r="HF23" s="180">
        <f>IF(EXACT($G$23,GX23),1,0)</f>
        <v>1</v>
      </c>
      <c r="HG23" s="265">
        <f t="shared" ref="HG23:HG24" si="228">IF(GY23&lt;&gt;0,1,0)</f>
        <v>1</v>
      </c>
      <c r="HH23" s="181">
        <f t="shared" si="28"/>
        <v>1</v>
      </c>
      <c r="HI23" s="188">
        <f t="shared" si="65"/>
        <v>200000</v>
      </c>
      <c r="HJ23" s="189">
        <f t="shared" si="66"/>
        <v>0</v>
      </c>
      <c r="HM23" s="464" t="s">
        <v>122</v>
      </c>
      <c r="HN23" s="514" t="s">
        <v>135</v>
      </c>
      <c r="HO23" s="466">
        <v>200000</v>
      </c>
      <c r="HP23" s="515"/>
      <c r="HQ23" s="516">
        <v>1</v>
      </c>
      <c r="HR23" s="512">
        <v>4</v>
      </c>
      <c r="HS23" s="517">
        <v>1</v>
      </c>
      <c r="HT23" s="518">
        <f>ROUND((HO23*HQ23*HR23),0)</f>
        <v>800000</v>
      </c>
      <c r="HU23" s="180">
        <f>IF(EXACT($A$23,HM23),1,0)</f>
        <v>1</v>
      </c>
      <c r="HV23" s="180">
        <f>IF(EXACT($B$23,HN23),1,0)</f>
        <v>1</v>
      </c>
      <c r="HW23" s="265">
        <f>IF(HO23&lt;&gt;0,1,0)</f>
        <v>1</v>
      </c>
      <c r="HX23" s="180">
        <f>IF(EXACT($D$23,HP23),1,0)</f>
        <v>1</v>
      </c>
      <c r="HY23" s="180">
        <f>IF(EXACT($E$23,HQ23),1,0)</f>
        <v>1</v>
      </c>
      <c r="HZ23" s="180">
        <f>IF(EXACT($F$23,HR23),1,0)</f>
        <v>1</v>
      </c>
      <c r="IA23" s="180">
        <f>IF(EXACT($G$23,HS23),1,0)</f>
        <v>1</v>
      </c>
      <c r="IB23" s="265">
        <f t="shared" ref="IB23:IB24" si="229">IF(HT23&lt;&gt;0,1,0)</f>
        <v>1</v>
      </c>
      <c r="IC23" s="181">
        <f t="shared" si="29"/>
        <v>1</v>
      </c>
      <c r="ID23" s="188">
        <f t="shared" si="67"/>
        <v>800000</v>
      </c>
      <c r="IE23" s="189">
        <f t="shared" si="68"/>
        <v>0</v>
      </c>
      <c r="IH23" s="464" t="s">
        <v>122</v>
      </c>
      <c r="II23" s="514" t="s">
        <v>135</v>
      </c>
      <c r="IJ23" s="466">
        <v>60000</v>
      </c>
      <c r="IK23" s="515"/>
      <c r="IL23" s="516">
        <v>1</v>
      </c>
      <c r="IM23" s="512">
        <v>4</v>
      </c>
      <c r="IN23" s="517">
        <v>1</v>
      </c>
      <c r="IO23" s="518">
        <f>ROUND((IJ23*IL23*IM23),0)</f>
        <v>240000</v>
      </c>
      <c r="IP23" s="180">
        <f>IF(EXACT($A$23,IH23),1,0)</f>
        <v>1</v>
      </c>
      <c r="IQ23" s="180">
        <f>IF(EXACT($B$23,II23),1,0)</f>
        <v>1</v>
      </c>
      <c r="IR23" s="265">
        <f>IF(IJ23&lt;&gt;0,1,0)</f>
        <v>1</v>
      </c>
      <c r="IS23" s="180">
        <f>IF(EXACT($D$23,IK23),1,0)</f>
        <v>1</v>
      </c>
      <c r="IT23" s="180">
        <f>IF(EXACT($E$23,IL23),1,0)</f>
        <v>1</v>
      </c>
      <c r="IU23" s="180">
        <f>IF(EXACT($F$23,IM23),1,0)</f>
        <v>1</v>
      </c>
      <c r="IV23" s="180">
        <f>IF(EXACT($G$23,IN23),1,0)</f>
        <v>1</v>
      </c>
      <c r="IW23" s="265">
        <f t="shared" ref="IW23:IW24" si="230">IF(IO23&lt;&gt;0,1,0)</f>
        <v>1</v>
      </c>
      <c r="IX23" s="181">
        <f t="shared" si="30"/>
        <v>1</v>
      </c>
      <c r="IY23" s="188">
        <f t="shared" si="69"/>
        <v>240000</v>
      </c>
      <c r="IZ23" s="189">
        <f t="shared" si="70"/>
        <v>0</v>
      </c>
      <c r="JC23" s="464" t="s">
        <v>122</v>
      </c>
      <c r="JD23" s="514" t="s">
        <v>135</v>
      </c>
      <c r="JE23" s="466">
        <v>50000</v>
      </c>
      <c r="JF23" s="515"/>
      <c r="JG23" s="516">
        <v>1</v>
      </c>
      <c r="JH23" s="512">
        <v>4</v>
      </c>
      <c r="JI23" s="517">
        <v>1</v>
      </c>
      <c r="JJ23" s="518">
        <f>ROUND((JE23*JG23*JH23),0)</f>
        <v>200000</v>
      </c>
      <c r="JK23" s="180">
        <f>IF(EXACT($A$23,JC23),1,0)</f>
        <v>1</v>
      </c>
      <c r="JL23" s="180">
        <f>IF(EXACT($B$23,JD23),1,0)</f>
        <v>1</v>
      </c>
      <c r="JM23" s="265">
        <f>IF(JE23&lt;&gt;0,1,0)</f>
        <v>1</v>
      </c>
      <c r="JN23" s="180">
        <f>IF(EXACT($D$23,JF23),1,0)</f>
        <v>1</v>
      </c>
      <c r="JO23" s="180">
        <f>IF(EXACT($E$23,JG23),1,0)</f>
        <v>1</v>
      </c>
      <c r="JP23" s="180">
        <f>IF(EXACT($F$23,JH23),1,0)</f>
        <v>1</v>
      </c>
      <c r="JQ23" s="180">
        <f>IF(EXACT($G$23,JI23),1,0)</f>
        <v>1</v>
      </c>
      <c r="JR23" s="265">
        <f t="shared" ref="JR23:JR24" si="231">IF(JJ23&lt;&gt;0,1,0)</f>
        <v>1</v>
      </c>
      <c r="JS23" s="181">
        <f t="shared" si="31"/>
        <v>1</v>
      </c>
      <c r="JT23" s="188">
        <f t="shared" si="71"/>
        <v>200000</v>
      </c>
      <c r="JU23" s="189">
        <f t="shared" si="72"/>
        <v>0</v>
      </c>
    </row>
    <row r="24" spans="1:281" s="473" customFormat="1" ht="13.5" thickBot="1">
      <c r="A24" s="464" t="s">
        <v>122</v>
      </c>
      <c r="B24" s="520" t="s">
        <v>136</v>
      </c>
      <c r="C24" s="466">
        <v>0</v>
      </c>
      <c r="D24" s="521"/>
      <c r="E24" s="522">
        <v>1</v>
      </c>
      <c r="F24" s="509">
        <v>4</v>
      </c>
      <c r="G24" s="523">
        <v>1</v>
      </c>
      <c r="H24" s="524">
        <f>+C24*E24*F24*G24</f>
        <v>0</v>
      </c>
      <c r="I24" s="507"/>
      <c r="K24" s="464" t="s">
        <v>122</v>
      </c>
      <c r="L24" s="520" t="s">
        <v>136</v>
      </c>
      <c r="M24" s="466">
        <v>100000</v>
      </c>
      <c r="N24" s="521"/>
      <c r="O24" s="522">
        <v>1</v>
      </c>
      <c r="P24" s="509">
        <v>4</v>
      </c>
      <c r="Q24" s="523">
        <v>1</v>
      </c>
      <c r="R24" s="525">
        <f>ROUND(+M24*O24*P24*Q24,0)</f>
        <v>400000</v>
      </c>
      <c r="S24" s="180">
        <f t="shared" si="32"/>
        <v>1</v>
      </c>
      <c r="T24" s="180">
        <f t="shared" si="32"/>
        <v>1</v>
      </c>
      <c r="U24" s="265">
        <f t="shared" ref="U24" si="232">IF(M24&lt;&gt;0,1,0)</f>
        <v>1</v>
      </c>
      <c r="V24" s="180">
        <f t="shared" si="213"/>
        <v>1</v>
      </c>
      <c r="W24" s="180">
        <f t="shared" si="204"/>
        <v>1</v>
      </c>
      <c r="X24" s="180">
        <f t="shared" si="204"/>
        <v>1</v>
      </c>
      <c r="Y24" s="180">
        <f t="shared" si="204"/>
        <v>1</v>
      </c>
      <c r="Z24" s="265">
        <f t="shared" si="74"/>
        <v>1</v>
      </c>
      <c r="AA24" s="180">
        <f t="shared" si="36"/>
        <v>1</v>
      </c>
      <c r="AB24" s="188">
        <f t="shared" si="37"/>
        <v>400000</v>
      </c>
      <c r="AC24" s="189">
        <f t="shared" si="38"/>
        <v>0</v>
      </c>
      <c r="AF24" s="464" t="s">
        <v>122</v>
      </c>
      <c r="AG24" s="520" t="s">
        <v>136</v>
      </c>
      <c r="AH24" s="466">
        <v>150000</v>
      </c>
      <c r="AI24" s="521"/>
      <c r="AJ24" s="522">
        <v>1</v>
      </c>
      <c r="AK24" s="509">
        <v>4</v>
      </c>
      <c r="AL24" s="523">
        <v>1</v>
      </c>
      <c r="AM24" s="524">
        <f>+AH24*AJ24*AK24*AL24</f>
        <v>600000</v>
      </c>
      <c r="AN24" s="180">
        <f>IF(EXACT($A$24,AF24),1,0)</f>
        <v>1</v>
      </c>
      <c r="AO24" s="180">
        <f>IF(EXACT($B$24,AG24),1,0)</f>
        <v>1</v>
      </c>
      <c r="AP24" s="265">
        <f t="shared" ref="AP24" si="233">IF(AH24&lt;&gt;0,1,0)</f>
        <v>1</v>
      </c>
      <c r="AQ24" s="180">
        <f>IF(EXACT($D$24,AI24),1,0)</f>
        <v>1</v>
      </c>
      <c r="AR24" s="180">
        <f>IF(EXACT($E$24,AJ24),1,0)</f>
        <v>1</v>
      </c>
      <c r="AS24" s="180">
        <f>IF(EXACT($F$24,AK24),1,0)</f>
        <v>1</v>
      </c>
      <c r="AT24" s="180">
        <f>IF(EXACT($G$24,AL24),1,0)</f>
        <v>1</v>
      </c>
      <c r="AU24" s="265">
        <f t="shared" si="222"/>
        <v>1</v>
      </c>
      <c r="AV24" s="181">
        <f t="shared" si="13"/>
        <v>1</v>
      </c>
      <c r="AW24" s="188">
        <f t="shared" si="39"/>
        <v>600000</v>
      </c>
      <c r="AX24" s="189">
        <f t="shared" si="40"/>
        <v>0</v>
      </c>
      <c r="BA24" s="464" t="s">
        <v>122</v>
      </c>
      <c r="BB24" s="520" t="s">
        <v>136</v>
      </c>
      <c r="BC24" s="466">
        <v>70000</v>
      </c>
      <c r="BD24" s="521"/>
      <c r="BE24" s="522">
        <v>1</v>
      </c>
      <c r="BF24" s="509">
        <v>4</v>
      </c>
      <c r="BG24" s="523">
        <v>1</v>
      </c>
      <c r="BH24" s="524">
        <f>+BC24*BE24*BF24*BG24</f>
        <v>280000</v>
      </c>
      <c r="BI24" s="180">
        <f t="shared" si="14"/>
        <v>1</v>
      </c>
      <c r="BJ24" s="180">
        <f t="shared" si="14"/>
        <v>1</v>
      </c>
      <c r="BK24" s="265">
        <f t="shared" ref="BK24" si="234">IF(BC24&lt;&gt;0,1,0)</f>
        <v>1</v>
      </c>
      <c r="BL24" s="180">
        <f t="shared" si="215"/>
        <v>1</v>
      </c>
      <c r="BM24" s="180">
        <f t="shared" si="205"/>
        <v>1</v>
      </c>
      <c r="BN24" s="180">
        <f t="shared" si="206"/>
        <v>1</v>
      </c>
      <c r="BO24" s="180">
        <f t="shared" si="207"/>
        <v>1</v>
      </c>
      <c r="BP24" s="265">
        <f t="shared" si="78"/>
        <v>1</v>
      </c>
      <c r="BQ24" s="180">
        <f t="shared" si="43"/>
        <v>1</v>
      </c>
      <c r="BR24" s="188">
        <f t="shared" si="44"/>
        <v>280000</v>
      </c>
      <c r="BS24" s="189">
        <f t="shared" si="45"/>
        <v>0</v>
      </c>
      <c r="BV24" s="464" t="s">
        <v>122</v>
      </c>
      <c r="BW24" s="520" t="s">
        <v>136</v>
      </c>
      <c r="BX24" s="466">
        <v>150000</v>
      </c>
      <c r="BY24" s="521"/>
      <c r="BZ24" s="522">
        <v>1</v>
      </c>
      <c r="CA24" s="509">
        <v>4</v>
      </c>
      <c r="CB24" s="523">
        <v>1</v>
      </c>
      <c r="CC24" s="524">
        <f>+BX24*BZ24*CA24*CB24</f>
        <v>600000</v>
      </c>
      <c r="CD24" s="180">
        <f t="shared" si="15"/>
        <v>1</v>
      </c>
      <c r="CE24" s="180">
        <f t="shared" si="16"/>
        <v>1</v>
      </c>
      <c r="CF24" s="265">
        <f t="shared" ref="CF24" si="235">IF(BX24&lt;&gt;0,1,0)</f>
        <v>1</v>
      </c>
      <c r="CG24" s="180">
        <f t="shared" si="217"/>
        <v>1</v>
      </c>
      <c r="CH24" s="180">
        <f t="shared" si="208"/>
        <v>1</v>
      </c>
      <c r="CI24" s="180">
        <f t="shared" si="209"/>
        <v>1</v>
      </c>
      <c r="CJ24" s="180">
        <f t="shared" si="210"/>
        <v>1</v>
      </c>
      <c r="CK24" s="265">
        <f t="shared" si="80"/>
        <v>1</v>
      </c>
      <c r="CL24" s="181">
        <f t="shared" si="17"/>
        <v>1</v>
      </c>
      <c r="CM24" s="188">
        <f t="shared" si="48"/>
        <v>600000</v>
      </c>
      <c r="CN24" s="189">
        <f t="shared" si="49"/>
        <v>0</v>
      </c>
      <c r="CQ24" s="464" t="s">
        <v>122</v>
      </c>
      <c r="CR24" s="520" t="s">
        <v>136</v>
      </c>
      <c r="CS24" s="466">
        <v>50000</v>
      </c>
      <c r="CT24" s="521"/>
      <c r="CU24" s="522">
        <v>1</v>
      </c>
      <c r="CV24" s="509">
        <v>4</v>
      </c>
      <c r="CW24" s="523">
        <v>1</v>
      </c>
      <c r="CX24" s="471">
        <f t="shared" si="211"/>
        <v>200000</v>
      </c>
      <c r="CY24" s="180">
        <f t="shared" si="33"/>
        <v>1</v>
      </c>
      <c r="CZ24" s="180">
        <f t="shared" si="34"/>
        <v>1</v>
      </c>
      <c r="DA24" s="265">
        <f t="shared" ref="DA24" si="236">IF(CS24&lt;&gt;0,1,0)</f>
        <v>1</v>
      </c>
      <c r="DB24" s="180">
        <f t="shared" si="220"/>
        <v>1</v>
      </c>
      <c r="DC24" s="180">
        <f t="shared" si="52"/>
        <v>1</v>
      </c>
      <c r="DD24" s="180">
        <f t="shared" si="53"/>
        <v>1</v>
      </c>
      <c r="DE24" s="180">
        <f t="shared" si="53"/>
        <v>1</v>
      </c>
      <c r="DF24" s="265">
        <f t="shared" si="223"/>
        <v>1</v>
      </c>
      <c r="DG24" s="181">
        <f t="shared" si="23"/>
        <v>1</v>
      </c>
      <c r="DH24" s="188">
        <f t="shared" si="55"/>
        <v>200000</v>
      </c>
      <c r="DI24" s="189">
        <f t="shared" si="56"/>
        <v>0</v>
      </c>
      <c r="DL24" s="464" t="s">
        <v>122</v>
      </c>
      <c r="DM24" s="520" t="s">
        <v>136</v>
      </c>
      <c r="DN24" s="466">
        <v>250000</v>
      </c>
      <c r="DO24" s="521"/>
      <c r="DP24" s="522">
        <v>1</v>
      </c>
      <c r="DQ24" s="509">
        <v>4</v>
      </c>
      <c r="DR24" s="523">
        <v>1</v>
      </c>
      <c r="DS24" s="524">
        <f>+DN24*DP24*DQ24*DR24</f>
        <v>1000000</v>
      </c>
      <c r="DT24" s="180">
        <f>IF(EXACT($A$24,DL24),1,0)</f>
        <v>1</v>
      </c>
      <c r="DU24" s="180">
        <f>IF(EXACT($B$24,DM24),1,0)</f>
        <v>1</v>
      </c>
      <c r="DV24" s="265">
        <f t="shared" ref="DV24" si="237">IF(DN24&lt;&gt;0,1,0)</f>
        <v>1</v>
      </c>
      <c r="DW24" s="180">
        <f>IF(EXACT($D$24,DO24),1,0)</f>
        <v>1</v>
      </c>
      <c r="DX24" s="180">
        <f>IF(EXACT($E$24,DP24),1,0)</f>
        <v>1</v>
      </c>
      <c r="DY24" s="180">
        <f>IF(EXACT($F$24,DQ24),1,0)</f>
        <v>1</v>
      </c>
      <c r="DZ24" s="180">
        <f>IF(EXACT($G$24,DR24),1,0)</f>
        <v>1</v>
      </c>
      <c r="EA24" s="265">
        <f t="shared" si="224"/>
        <v>1</v>
      </c>
      <c r="EB24" s="181">
        <f t="shared" si="24"/>
        <v>1</v>
      </c>
      <c r="EC24" s="188">
        <f t="shared" si="57"/>
        <v>1000000</v>
      </c>
      <c r="ED24" s="189">
        <f t="shared" si="58"/>
        <v>0</v>
      </c>
      <c r="EG24" s="464" t="s">
        <v>122</v>
      </c>
      <c r="EH24" s="520" t="s">
        <v>136</v>
      </c>
      <c r="EI24" s="466">
        <v>100000</v>
      </c>
      <c r="EJ24" s="521">
        <v>1</v>
      </c>
      <c r="EK24" s="522">
        <v>1</v>
      </c>
      <c r="EL24" s="509">
        <v>4</v>
      </c>
      <c r="EM24" s="523">
        <v>1</v>
      </c>
      <c r="EN24" s="524">
        <f>+EI24*EK24*EL24*EM24</f>
        <v>400000</v>
      </c>
      <c r="EO24" s="180">
        <f>IF(EXACT($A$24,EG24),1,0)</f>
        <v>1</v>
      </c>
      <c r="EP24" s="180">
        <f>IF(EXACT($B$24,EH24),1,0)</f>
        <v>1</v>
      </c>
      <c r="EQ24" s="265">
        <f t="shared" ref="EQ24" si="238">IF(EI24&lt;&gt;0,1,0)</f>
        <v>1</v>
      </c>
      <c r="ER24" s="180">
        <f>IF(EXACT($D$24,EJ24),1,0)</f>
        <v>0</v>
      </c>
      <c r="ES24" s="180">
        <f>IF(EXACT($E$24,EK24),1,0)</f>
        <v>1</v>
      </c>
      <c r="ET24" s="180">
        <f>IF(EXACT($F$24,EL24),1,0)</f>
        <v>1</v>
      </c>
      <c r="EU24" s="180">
        <f>IF(EXACT($G$24,EM24),1,0)</f>
        <v>1</v>
      </c>
      <c r="EV24" s="265">
        <f t="shared" si="225"/>
        <v>1</v>
      </c>
      <c r="EW24" s="181">
        <f t="shared" si="25"/>
        <v>0</v>
      </c>
      <c r="EX24" s="188">
        <f t="shared" si="59"/>
        <v>400000</v>
      </c>
      <c r="EY24" s="189">
        <f t="shared" si="60"/>
        <v>0</v>
      </c>
      <c r="FB24" s="464" t="s">
        <v>122</v>
      </c>
      <c r="FC24" s="520" t="s">
        <v>136</v>
      </c>
      <c r="FD24" s="466">
        <v>100000</v>
      </c>
      <c r="FE24" s="521"/>
      <c r="FF24" s="522">
        <v>1</v>
      </c>
      <c r="FG24" s="509">
        <v>4</v>
      </c>
      <c r="FH24" s="523">
        <v>1</v>
      </c>
      <c r="FI24" s="524">
        <f>+FD24*FF24*FG24*FH24</f>
        <v>400000</v>
      </c>
      <c r="FJ24" s="180">
        <f>IF(EXACT($A$24,FB24),1,0)</f>
        <v>1</v>
      </c>
      <c r="FK24" s="180">
        <f>IF(EXACT($B$24,FC24),1,0)</f>
        <v>1</v>
      </c>
      <c r="FL24" s="265">
        <f t="shared" ref="FL24" si="239">IF(FD24&lt;&gt;0,1,0)</f>
        <v>1</v>
      </c>
      <c r="FM24" s="180">
        <f>IF(EXACT($D$24,FE24),1,0)</f>
        <v>1</v>
      </c>
      <c r="FN24" s="180">
        <f>IF(EXACT($E$24,FF24),1,0)</f>
        <v>1</v>
      </c>
      <c r="FO24" s="180">
        <f>IF(EXACT($F$24,FG24),1,0)</f>
        <v>1</v>
      </c>
      <c r="FP24" s="180">
        <f>IF(EXACT($G$24,FH24),1,0)</f>
        <v>1</v>
      </c>
      <c r="FQ24" s="265">
        <f t="shared" si="226"/>
        <v>1</v>
      </c>
      <c r="FR24" s="181">
        <f t="shared" si="26"/>
        <v>1</v>
      </c>
      <c r="FS24" s="188">
        <f t="shared" si="61"/>
        <v>400000</v>
      </c>
      <c r="FT24" s="189">
        <f t="shared" si="62"/>
        <v>0</v>
      </c>
      <c r="FW24" s="464" t="s">
        <v>122</v>
      </c>
      <c r="FX24" s="520" t="s">
        <v>136</v>
      </c>
      <c r="FY24" s="466">
        <v>50000</v>
      </c>
      <c r="FZ24" s="521"/>
      <c r="GA24" s="522">
        <v>1</v>
      </c>
      <c r="GB24" s="509">
        <v>4</v>
      </c>
      <c r="GC24" s="523">
        <v>1</v>
      </c>
      <c r="GD24" s="524">
        <f>+FY24*GA24*GB24*GC24</f>
        <v>200000</v>
      </c>
      <c r="GE24" s="180">
        <f>IF(EXACT($A$24,FW24),1,0)</f>
        <v>1</v>
      </c>
      <c r="GF24" s="180">
        <f>IF(EXACT($B$24,FX24),1,0)</f>
        <v>1</v>
      </c>
      <c r="GG24" s="265">
        <f t="shared" ref="GG24" si="240">IF(FY24&lt;&gt;0,1,0)</f>
        <v>1</v>
      </c>
      <c r="GH24" s="180">
        <f>IF(EXACT($D$24,FZ24),1,0)</f>
        <v>1</v>
      </c>
      <c r="GI24" s="180">
        <f>IF(EXACT($E$24,GA24),1,0)</f>
        <v>1</v>
      </c>
      <c r="GJ24" s="180">
        <f>IF(EXACT($F$24,GB24),1,0)</f>
        <v>1</v>
      </c>
      <c r="GK24" s="180">
        <f>IF(EXACT($G$24,GC24),1,0)</f>
        <v>1</v>
      </c>
      <c r="GL24" s="265">
        <f t="shared" si="227"/>
        <v>1</v>
      </c>
      <c r="GM24" s="181">
        <f t="shared" si="27"/>
        <v>1</v>
      </c>
      <c r="GN24" s="188">
        <f t="shared" si="63"/>
        <v>200000</v>
      </c>
      <c r="GO24" s="189">
        <f t="shared" si="64"/>
        <v>0</v>
      </c>
      <c r="GR24" s="464" t="s">
        <v>122</v>
      </c>
      <c r="GS24" s="520" t="s">
        <v>136</v>
      </c>
      <c r="GT24" s="466">
        <v>50000</v>
      </c>
      <c r="GU24" s="521"/>
      <c r="GV24" s="522">
        <v>1</v>
      </c>
      <c r="GW24" s="509">
        <v>4</v>
      </c>
      <c r="GX24" s="523">
        <v>1</v>
      </c>
      <c r="GY24" s="524">
        <f>+GT24*GV24*GW24*GX24</f>
        <v>200000</v>
      </c>
      <c r="GZ24" s="180">
        <f>IF(EXACT($A$24,GR24),1,0)</f>
        <v>1</v>
      </c>
      <c r="HA24" s="180">
        <f>IF(EXACT($B$24,GS24),1,0)</f>
        <v>1</v>
      </c>
      <c r="HB24" s="265">
        <f t="shared" ref="HB24" si="241">IF(GT24&lt;&gt;0,1,0)</f>
        <v>1</v>
      </c>
      <c r="HC24" s="180">
        <f>IF(EXACT($D$24,GU24),1,0)</f>
        <v>1</v>
      </c>
      <c r="HD24" s="180">
        <f>IF(EXACT($E$24,GV24),1,0)</f>
        <v>1</v>
      </c>
      <c r="HE24" s="180">
        <f>IF(EXACT($F$24,GW24),1,0)</f>
        <v>1</v>
      </c>
      <c r="HF24" s="180">
        <f>IF(EXACT($G$24,GX24),1,0)</f>
        <v>1</v>
      </c>
      <c r="HG24" s="265">
        <f t="shared" si="228"/>
        <v>1</v>
      </c>
      <c r="HH24" s="181">
        <f t="shared" si="28"/>
        <v>1</v>
      </c>
      <c r="HI24" s="188">
        <f t="shared" si="65"/>
        <v>200000</v>
      </c>
      <c r="HJ24" s="189">
        <f t="shared" si="66"/>
        <v>0</v>
      </c>
      <c r="HM24" s="464" t="s">
        <v>122</v>
      </c>
      <c r="HN24" s="520" t="s">
        <v>136</v>
      </c>
      <c r="HO24" s="466">
        <v>200000</v>
      </c>
      <c r="HP24" s="521"/>
      <c r="HQ24" s="522">
        <v>1</v>
      </c>
      <c r="HR24" s="509">
        <v>4</v>
      </c>
      <c r="HS24" s="523">
        <v>1</v>
      </c>
      <c r="HT24" s="524">
        <f>+HO24*HQ24*HR24*HS24</f>
        <v>800000</v>
      </c>
      <c r="HU24" s="180">
        <f>IF(EXACT($A$24,HM24),1,0)</f>
        <v>1</v>
      </c>
      <c r="HV24" s="180">
        <f>IF(EXACT($B$24,HN24),1,0)</f>
        <v>1</v>
      </c>
      <c r="HW24" s="265">
        <f t="shared" ref="HW24" si="242">IF(HO24&lt;&gt;0,1,0)</f>
        <v>1</v>
      </c>
      <c r="HX24" s="180">
        <f>IF(EXACT($D$24,HP24),1,0)</f>
        <v>1</v>
      </c>
      <c r="HY24" s="180">
        <f>IF(EXACT($E$24,HQ24),1,0)</f>
        <v>1</v>
      </c>
      <c r="HZ24" s="180">
        <f>IF(EXACT($F$24,HR24),1,0)</f>
        <v>1</v>
      </c>
      <c r="IA24" s="180">
        <f>IF(EXACT($G$24,HS24),1,0)</f>
        <v>1</v>
      </c>
      <c r="IB24" s="265">
        <f t="shared" si="229"/>
        <v>1</v>
      </c>
      <c r="IC24" s="181">
        <f t="shared" si="29"/>
        <v>1</v>
      </c>
      <c r="ID24" s="188">
        <f t="shared" si="67"/>
        <v>800000</v>
      </c>
      <c r="IE24" s="189">
        <f t="shared" si="68"/>
        <v>0</v>
      </c>
      <c r="IH24" s="464" t="s">
        <v>122</v>
      </c>
      <c r="II24" s="520" t="s">
        <v>136</v>
      </c>
      <c r="IJ24" s="466">
        <v>60000</v>
      </c>
      <c r="IK24" s="521"/>
      <c r="IL24" s="522">
        <v>1</v>
      </c>
      <c r="IM24" s="509">
        <v>4</v>
      </c>
      <c r="IN24" s="523">
        <v>1</v>
      </c>
      <c r="IO24" s="524">
        <f>+IJ24*IL24*IM24*IN24</f>
        <v>240000</v>
      </c>
      <c r="IP24" s="180">
        <f>IF(EXACT($A$24,IH24),1,0)</f>
        <v>1</v>
      </c>
      <c r="IQ24" s="180">
        <f>IF(EXACT($B$24,II24),1,0)</f>
        <v>1</v>
      </c>
      <c r="IR24" s="265">
        <f t="shared" ref="IR24" si="243">IF(IJ24&lt;&gt;0,1,0)</f>
        <v>1</v>
      </c>
      <c r="IS24" s="180">
        <f>IF(EXACT($D$24,IK24),1,0)</f>
        <v>1</v>
      </c>
      <c r="IT24" s="180">
        <f>IF(EXACT($E$24,IL24),1,0)</f>
        <v>1</v>
      </c>
      <c r="IU24" s="180">
        <f>IF(EXACT($F$24,IM24),1,0)</f>
        <v>1</v>
      </c>
      <c r="IV24" s="180">
        <f>IF(EXACT($G$24,IN24),1,0)</f>
        <v>1</v>
      </c>
      <c r="IW24" s="265">
        <f t="shared" si="230"/>
        <v>1</v>
      </c>
      <c r="IX24" s="181">
        <f t="shared" si="30"/>
        <v>1</v>
      </c>
      <c r="IY24" s="188">
        <f t="shared" si="69"/>
        <v>240000</v>
      </c>
      <c r="IZ24" s="189">
        <f t="shared" si="70"/>
        <v>0</v>
      </c>
      <c r="JC24" s="464" t="s">
        <v>122</v>
      </c>
      <c r="JD24" s="520" t="s">
        <v>136</v>
      </c>
      <c r="JE24" s="466">
        <v>100000</v>
      </c>
      <c r="JF24" s="521"/>
      <c r="JG24" s="522">
        <v>1</v>
      </c>
      <c r="JH24" s="509">
        <v>4</v>
      </c>
      <c r="JI24" s="523">
        <v>1</v>
      </c>
      <c r="JJ24" s="524">
        <f>+JE24*JG24*JH24*JI24</f>
        <v>400000</v>
      </c>
      <c r="JK24" s="180">
        <f>IF(EXACT($A$24,JC24),1,0)</f>
        <v>1</v>
      </c>
      <c r="JL24" s="180">
        <f>IF(EXACT($B$24,JD24),1,0)</f>
        <v>1</v>
      </c>
      <c r="JM24" s="265">
        <f t="shared" ref="JM24" si="244">IF(JE24&lt;&gt;0,1,0)</f>
        <v>1</v>
      </c>
      <c r="JN24" s="180">
        <f>IF(EXACT($D$24,JF24),1,0)</f>
        <v>1</v>
      </c>
      <c r="JO24" s="180">
        <f>IF(EXACT($E$24,JG24),1,0)</f>
        <v>1</v>
      </c>
      <c r="JP24" s="180">
        <f>IF(EXACT($F$24,JH24),1,0)</f>
        <v>1</v>
      </c>
      <c r="JQ24" s="180">
        <f>IF(EXACT($G$24,JI24),1,0)</f>
        <v>1</v>
      </c>
      <c r="JR24" s="265">
        <f t="shared" si="231"/>
        <v>1</v>
      </c>
      <c r="JS24" s="181">
        <f t="shared" si="31"/>
        <v>1</v>
      </c>
      <c r="JT24" s="188">
        <f t="shared" si="71"/>
        <v>400000</v>
      </c>
      <c r="JU24" s="189">
        <f t="shared" si="72"/>
        <v>0</v>
      </c>
    </row>
    <row r="25" spans="1:281" ht="14.25" thickTop="1" thickBot="1">
      <c r="A25" s="526" t="s">
        <v>48</v>
      </c>
      <c r="B25" s="455" t="s">
        <v>49</v>
      </c>
      <c r="C25" s="488"/>
      <c r="D25" s="488"/>
      <c r="E25" s="488"/>
      <c r="F25" s="488"/>
      <c r="G25" s="506"/>
      <c r="H25" s="491"/>
      <c r="K25" s="526" t="s">
        <v>48</v>
      </c>
      <c r="L25" s="455" t="s">
        <v>49</v>
      </c>
      <c r="M25" s="488"/>
      <c r="N25" s="488"/>
      <c r="O25" s="488"/>
      <c r="P25" s="488"/>
      <c r="Q25" s="506"/>
      <c r="R25" s="491"/>
      <c r="S25" s="180">
        <f t="shared" si="32"/>
        <v>1</v>
      </c>
      <c r="T25" s="180">
        <f t="shared" si="32"/>
        <v>1</v>
      </c>
      <c r="U25" s="180">
        <f t="shared" si="32"/>
        <v>1</v>
      </c>
      <c r="V25" s="180">
        <f t="shared" si="213"/>
        <v>1</v>
      </c>
      <c r="W25" s="180">
        <f t="shared" si="204"/>
        <v>1</v>
      </c>
      <c r="X25" s="180">
        <f t="shared" si="204"/>
        <v>1</v>
      </c>
      <c r="Y25" s="180">
        <f t="shared" si="204"/>
        <v>1</v>
      </c>
      <c r="Z25" s="180">
        <f t="shared" si="204"/>
        <v>1</v>
      </c>
      <c r="AA25" s="180">
        <f t="shared" si="36"/>
        <v>1</v>
      </c>
      <c r="AB25" s="188">
        <f t="shared" si="37"/>
        <v>0</v>
      </c>
      <c r="AC25" s="189">
        <f t="shared" si="38"/>
        <v>0</v>
      </c>
      <c r="AF25" s="526" t="s">
        <v>48</v>
      </c>
      <c r="AG25" s="455" t="s">
        <v>49</v>
      </c>
      <c r="AH25" s="488"/>
      <c r="AI25" s="488"/>
      <c r="AJ25" s="488"/>
      <c r="AK25" s="488"/>
      <c r="AL25" s="506"/>
      <c r="AM25" s="491"/>
      <c r="AN25" s="180">
        <f>IF(EXACT($A$25,AF25),1,0)</f>
        <v>1</v>
      </c>
      <c r="AO25" s="180">
        <f>IF(EXACT($B$25,AG25),1,0)</f>
        <v>1</v>
      </c>
      <c r="AP25" s="180">
        <f>IF(EXACT($C$25,AH25),1,0)</f>
        <v>1</v>
      </c>
      <c r="AQ25" s="180">
        <f>IF(EXACT($D$25,AI25),1,0)</f>
        <v>1</v>
      </c>
      <c r="AR25" s="180">
        <f>IF(EXACT($E$25,AJ25),1,0)</f>
        <v>1</v>
      </c>
      <c r="AS25" s="180">
        <f>IF(EXACT($F$25,AK25),1,0)</f>
        <v>1</v>
      </c>
      <c r="AT25" s="180">
        <f>IF(EXACT($G$25,AL25),1,0)</f>
        <v>1</v>
      </c>
      <c r="AU25" s="180">
        <f>IF(EXACT($H$25,AM25),1,0)</f>
        <v>1</v>
      </c>
      <c r="AV25" s="181">
        <f t="shared" si="13"/>
        <v>1</v>
      </c>
      <c r="AW25" s="188">
        <f t="shared" si="39"/>
        <v>0</v>
      </c>
      <c r="AX25" s="189">
        <f t="shared" si="40"/>
        <v>0</v>
      </c>
      <c r="BA25" s="526" t="s">
        <v>48</v>
      </c>
      <c r="BB25" s="455" t="s">
        <v>49</v>
      </c>
      <c r="BC25" s="488"/>
      <c r="BD25" s="488"/>
      <c r="BE25" s="488"/>
      <c r="BF25" s="488"/>
      <c r="BG25" s="506"/>
      <c r="BH25" s="491"/>
      <c r="BI25" s="180">
        <f t="shared" si="14"/>
        <v>1</v>
      </c>
      <c r="BJ25" s="180">
        <f t="shared" si="14"/>
        <v>1</v>
      </c>
      <c r="BK25" s="180">
        <f t="shared" ref="BK25" si="245">IF(EXACT(C25,BC25),1,0)</f>
        <v>1</v>
      </c>
      <c r="BL25" s="180">
        <f t="shared" si="215"/>
        <v>1</v>
      </c>
      <c r="BM25" s="180">
        <f t="shared" si="205"/>
        <v>1</v>
      </c>
      <c r="BN25" s="180">
        <f t="shared" si="206"/>
        <v>1</v>
      </c>
      <c r="BO25" s="180">
        <f t="shared" si="207"/>
        <v>1</v>
      </c>
      <c r="BP25" s="180">
        <f t="shared" si="207"/>
        <v>1</v>
      </c>
      <c r="BQ25" s="180">
        <f t="shared" si="43"/>
        <v>1</v>
      </c>
      <c r="BR25" s="188">
        <f t="shared" si="44"/>
        <v>0</v>
      </c>
      <c r="BS25" s="189">
        <f t="shared" si="45"/>
        <v>0</v>
      </c>
      <c r="BV25" s="526" t="s">
        <v>48</v>
      </c>
      <c r="BW25" s="455" t="s">
        <v>49</v>
      </c>
      <c r="BX25" s="488"/>
      <c r="BY25" s="488"/>
      <c r="BZ25" s="488"/>
      <c r="CA25" s="488"/>
      <c r="CB25" s="506"/>
      <c r="CC25" s="491"/>
      <c r="CD25" s="180">
        <f t="shared" si="15"/>
        <v>1</v>
      </c>
      <c r="CE25" s="180">
        <f t="shared" si="16"/>
        <v>1</v>
      </c>
      <c r="CF25" s="180">
        <f t="shared" si="16"/>
        <v>1</v>
      </c>
      <c r="CG25" s="180">
        <f t="shared" si="217"/>
        <v>1</v>
      </c>
      <c r="CH25" s="180">
        <f t="shared" si="208"/>
        <v>1</v>
      </c>
      <c r="CI25" s="180">
        <f t="shared" si="209"/>
        <v>1</v>
      </c>
      <c r="CJ25" s="180">
        <f t="shared" si="210"/>
        <v>1</v>
      </c>
      <c r="CK25" s="180">
        <f t="shared" si="210"/>
        <v>1</v>
      </c>
      <c r="CL25" s="181">
        <f t="shared" si="17"/>
        <v>1</v>
      </c>
      <c r="CM25" s="188">
        <f t="shared" si="48"/>
        <v>0</v>
      </c>
      <c r="CN25" s="189">
        <f t="shared" si="49"/>
        <v>0</v>
      </c>
      <c r="CQ25" s="526" t="s">
        <v>48</v>
      </c>
      <c r="CR25" s="455" t="s">
        <v>49</v>
      </c>
      <c r="CS25" s="488"/>
      <c r="CT25" s="488"/>
      <c r="CU25" s="488"/>
      <c r="CV25" s="488"/>
      <c r="CW25" s="506"/>
      <c r="CX25" s="491"/>
      <c r="CY25" s="180">
        <f t="shared" si="33"/>
        <v>1</v>
      </c>
      <c r="CZ25" s="180">
        <f t="shared" si="34"/>
        <v>1</v>
      </c>
      <c r="DA25" s="180">
        <f t="shared" si="34"/>
        <v>1</v>
      </c>
      <c r="DB25" s="180">
        <f t="shared" si="220"/>
        <v>1</v>
      </c>
      <c r="DC25" s="180">
        <f t="shared" si="52"/>
        <v>1</v>
      </c>
      <c r="DD25" s="180">
        <f t="shared" si="53"/>
        <v>1</v>
      </c>
      <c r="DE25" s="180">
        <f t="shared" si="53"/>
        <v>1</v>
      </c>
      <c r="DF25" s="180">
        <f t="shared" si="53"/>
        <v>1</v>
      </c>
      <c r="DG25" s="181">
        <f t="shared" si="23"/>
        <v>1</v>
      </c>
      <c r="DH25" s="188">
        <f t="shared" si="55"/>
        <v>0</v>
      </c>
      <c r="DI25" s="189">
        <f t="shared" si="56"/>
        <v>0</v>
      </c>
      <c r="DL25" s="526" t="s">
        <v>48</v>
      </c>
      <c r="DM25" s="455" t="s">
        <v>49</v>
      </c>
      <c r="DN25" s="488"/>
      <c r="DO25" s="488"/>
      <c r="DP25" s="488"/>
      <c r="DQ25" s="488"/>
      <c r="DR25" s="506"/>
      <c r="DS25" s="491"/>
      <c r="DT25" s="180">
        <f>IF(EXACT($A$25,DL25),1,0)</f>
        <v>1</v>
      </c>
      <c r="DU25" s="180">
        <f>IF(EXACT($B$25,DM25),1,0)</f>
        <v>1</v>
      </c>
      <c r="DV25" s="180">
        <f>IF(EXACT($C$25,DN25),1,0)</f>
        <v>1</v>
      </c>
      <c r="DW25" s="180">
        <f>IF(EXACT($D$25,DO25),1,0)</f>
        <v>1</v>
      </c>
      <c r="DX25" s="180">
        <f>IF(EXACT($E$25,DP25),1,0)</f>
        <v>1</v>
      </c>
      <c r="DY25" s="180">
        <f>IF(EXACT($F$25,DQ25),1,0)</f>
        <v>1</v>
      </c>
      <c r="DZ25" s="180">
        <f>IF(EXACT($G$25,DR25),1,0)</f>
        <v>1</v>
      </c>
      <c r="EA25" s="180">
        <f>IF(EXACT($H$25,DS25),1,0)</f>
        <v>1</v>
      </c>
      <c r="EB25" s="181">
        <f t="shared" si="24"/>
        <v>1</v>
      </c>
      <c r="EC25" s="188">
        <f t="shared" si="57"/>
        <v>0</v>
      </c>
      <c r="ED25" s="189">
        <f t="shared" si="58"/>
        <v>0</v>
      </c>
      <c r="EG25" s="526" t="s">
        <v>48</v>
      </c>
      <c r="EH25" s="455" t="s">
        <v>49</v>
      </c>
      <c r="EI25" s="488"/>
      <c r="EJ25" s="488"/>
      <c r="EK25" s="488"/>
      <c r="EL25" s="488"/>
      <c r="EM25" s="506"/>
      <c r="EN25" s="491"/>
      <c r="EO25" s="180">
        <f>IF(EXACT($A$25,EG25),1,0)</f>
        <v>1</v>
      </c>
      <c r="EP25" s="180">
        <f>IF(EXACT($B$25,EH25),1,0)</f>
        <v>1</v>
      </c>
      <c r="EQ25" s="180">
        <f>IF(EXACT($C$25,EI25),1,0)</f>
        <v>1</v>
      </c>
      <c r="ER25" s="180">
        <f>IF(EXACT($D$25,EJ25),1,0)</f>
        <v>1</v>
      </c>
      <c r="ES25" s="180">
        <f>IF(EXACT($E$25,EK25),1,0)</f>
        <v>1</v>
      </c>
      <c r="ET25" s="180">
        <f>IF(EXACT($F$25,EL25),1,0)</f>
        <v>1</v>
      </c>
      <c r="EU25" s="180">
        <f>IF(EXACT($G$25,EM25),1,0)</f>
        <v>1</v>
      </c>
      <c r="EV25" s="180">
        <f>IF(EXACT($H$25,EN25),1,0)</f>
        <v>1</v>
      </c>
      <c r="EW25" s="181">
        <f t="shared" si="25"/>
        <v>1</v>
      </c>
      <c r="EX25" s="188">
        <f t="shared" si="59"/>
        <v>0</v>
      </c>
      <c r="EY25" s="189">
        <f t="shared" si="60"/>
        <v>0</v>
      </c>
      <c r="FB25" s="526" t="s">
        <v>48</v>
      </c>
      <c r="FC25" s="455" t="s">
        <v>49</v>
      </c>
      <c r="FD25" s="488"/>
      <c r="FE25" s="488"/>
      <c r="FF25" s="488"/>
      <c r="FG25" s="488"/>
      <c r="FH25" s="506"/>
      <c r="FI25" s="491"/>
      <c r="FJ25" s="180">
        <f>IF(EXACT($A$25,FB25),1,0)</f>
        <v>1</v>
      </c>
      <c r="FK25" s="180">
        <f>IF(EXACT($B$25,FC25),1,0)</f>
        <v>1</v>
      </c>
      <c r="FL25" s="180">
        <f>IF(EXACT($C$25,FD25),1,0)</f>
        <v>1</v>
      </c>
      <c r="FM25" s="180">
        <f>IF(EXACT($D$25,FE25),1,0)</f>
        <v>1</v>
      </c>
      <c r="FN25" s="180">
        <f>IF(EXACT($E$25,FF25),1,0)</f>
        <v>1</v>
      </c>
      <c r="FO25" s="180">
        <f>IF(EXACT($F$25,FG25),1,0)</f>
        <v>1</v>
      </c>
      <c r="FP25" s="180">
        <f>IF(EXACT($G$25,FH25),1,0)</f>
        <v>1</v>
      </c>
      <c r="FQ25" s="180">
        <f>IF(EXACT($H$25,FI25),1,0)</f>
        <v>1</v>
      </c>
      <c r="FR25" s="181">
        <f t="shared" si="26"/>
        <v>1</v>
      </c>
      <c r="FS25" s="188">
        <f t="shared" si="61"/>
        <v>0</v>
      </c>
      <c r="FT25" s="189">
        <f t="shared" si="62"/>
        <v>0</v>
      </c>
      <c r="FW25" s="526" t="s">
        <v>48</v>
      </c>
      <c r="FX25" s="455" t="s">
        <v>49</v>
      </c>
      <c r="FY25" s="488"/>
      <c r="FZ25" s="488"/>
      <c r="GA25" s="488"/>
      <c r="GB25" s="488"/>
      <c r="GC25" s="506"/>
      <c r="GD25" s="491"/>
      <c r="GE25" s="180">
        <f>IF(EXACT($A$25,FW25),1,0)</f>
        <v>1</v>
      </c>
      <c r="GF25" s="180">
        <f>IF(EXACT($B$25,FX25),1,0)</f>
        <v>1</v>
      </c>
      <c r="GG25" s="180">
        <f>IF(EXACT($C$25,FY25),1,0)</f>
        <v>1</v>
      </c>
      <c r="GH25" s="180">
        <f>IF(EXACT($D$25,FZ25),1,0)</f>
        <v>1</v>
      </c>
      <c r="GI25" s="180">
        <f>IF(EXACT($E$25,GA25),1,0)</f>
        <v>1</v>
      </c>
      <c r="GJ25" s="180">
        <f>IF(EXACT($F$25,GB25),1,0)</f>
        <v>1</v>
      </c>
      <c r="GK25" s="180">
        <f>IF(EXACT($G$25,GC25),1,0)</f>
        <v>1</v>
      </c>
      <c r="GL25" s="180">
        <f>IF(EXACT($H$25,GD25),1,0)</f>
        <v>1</v>
      </c>
      <c r="GM25" s="181">
        <f t="shared" si="27"/>
        <v>1</v>
      </c>
      <c r="GN25" s="188">
        <f t="shared" si="63"/>
        <v>0</v>
      </c>
      <c r="GO25" s="189">
        <f t="shared" si="64"/>
        <v>0</v>
      </c>
      <c r="GR25" s="526" t="s">
        <v>48</v>
      </c>
      <c r="GS25" s="455" t="s">
        <v>49</v>
      </c>
      <c r="GT25" s="488"/>
      <c r="GU25" s="488"/>
      <c r="GV25" s="488"/>
      <c r="GW25" s="488"/>
      <c r="GX25" s="506"/>
      <c r="GY25" s="491"/>
      <c r="GZ25" s="180">
        <f>IF(EXACT($A$25,GR25),1,0)</f>
        <v>1</v>
      </c>
      <c r="HA25" s="180">
        <f>IF(EXACT($B$25,GS25),1,0)</f>
        <v>1</v>
      </c>
      <c r="HB25" s="180">
        <f>IF(EXACT($C$25,GT25),1,0)</f>
        <v>1</v>
      </c>
      <c r="HC25" s="180">
        <f>IF(EXACT($D$25,GU25),1,0)</f>
        <v>1</v>
      </c>
      <c r="HD25" s="180">
        <f>IF(EXACT($E$25,GV25),1,0)</f>
        <v>1</v>
      </c>
      <c r="HE25" s="180">
        <f>IF(EXACT($F$25,GW25),1,0)</f>
        <v>1</v>
      </c>
      <c r="HF25" s="180">
        <f>IF(EXACT($G$25,GX25),1,0)</f>
        <v>1</v>
      </c>
      <c r="HG25" s="180">
        <f>IF(EXACT($H$25,GY25),1,0)</f>
        <v>1</v>
      </c>
      <c r="HH25" s="181">
        <f t="shared" si="28"/>
        <v>1</v>
      </c>
      <c r="HI25" s="188">
        <f t="shared" si="65"/>
        <v>0</v>
      </c>
      <c r="HJ25" s="189">
        <f t="shared" si="66"/>
        <v>0</v>
      </c>
      <c r="HM25" s="526" t="s">
        <v>48</v>
      </c>
      <c r="HN25" s="455" t="s">
        <v>49</v>
      </c>
      <c r="HO25" s="488"/>
      <c r="HP25" s="488"/>
      <c r="HQ25" s="488"/>
      <c r="HR25" s="488"/>
      <c r="HS25" s="506"/>
      <c r="HT25" s="491"/>
      <c r="HU25" s="180">
        <f>IF(EXACT($A$25,HM25),1,0)</f>
        <v>1</v>
      </c>
      <c r="HV25" s="180">
        <f>IF(EXACT($B$25,HN25),1,0)</f>
        <v>1</v>
      </c>
      <c r="HW25" s="180">
        <f>IF(EXACT($C$25,HO25),1,0)</f>
        <v>1</v>
      </c>
      <c r="HX25" s="180">
        <f>IF(EXACT($D$25,HP25),1,0)</f>
        <v>1</v>
      </c>
      <c r="HY25" s="180">
        <f>IF(EXACT($E$25,HQ25),1,0)</f>
        <v>1</v>
      </c>
      <c r="HZ25" s="180">
        <f>IF(EXACT($F$25,HR25),1,0)</f>
        <v>1</v>
      </c>
      <c r="IA25" s="180">
        <f>IF(EXACT($G$25,HS25),1,0)</f>
        <v>1</v>
      </c>
      <c r="IB25" s="180">
        <f>IF(EXACT($H$25,HT25),1,0)</f>
        <v>1</v>
      </c>
      <c r="IC25" s="181">
        <f t="shared" si="29"/>
        <v>1</v>
      </c>
      <c r="ID25" s="188">
        <f t="shared" si="67"/>
        <v>0</v>
      </c>
      <c r="IE25" s="189">
        <f t="shared" si="68"/>
        <v>0</v>
      </c>
      <c r="IH25" s="526" t="s">
        <v>48</v>
      </c>
      <c r="II25" s="455" t="s">
        <v>49</v>
      </c>
      <c r="IJ25" s="488"/>
      <c r="IK25" s="488"/>
      <c r="IL25" s="488"/>
      <c r="IM25" s="488"/>
      <c r="IN25" s="506"/>
      <c r="IO25" s="491"/>
      <c r="IP25" s="180">
        <f>IF(EXACT($A$25,IH25),1,0)</f>
        <v>1</v>
      </c>
      <c r="IQ25" s="180">
        <f>IF(EXACT($B$25,II25),1,0)</f>
        <v>1</v>
      </c>
      <c r="IR25" s="180">
        <f>IF(EXACT($C$25,IJ25),1,0)</f>
        <v>1</v>
      </c>
      <c r="IS25" s="180">
        <f>IF(EXACT($D$25,IK25),1,0)</f>
        <v>1</v>
      </c>
      <c r="IT25" s="180">
        <f>IF(EXACT($E$25,IL25),1,0)</f>
        <v>1</v>
      </c>
      <c r="IU25" s="180">
        <f>IF(EXACT($F$25,IM25),1,0)</f>
        <v>1</v>
      </c>
      <c r="IV25" s="180">
        <f>IF(EXACT($G$25,IN25),1,0)</f>
        <v>1</v>
      </c>
      <c r="IW25" s="180">
        <f>IF(EXACT($H$25,IO25),1,0)</f>
        <v>1</v>
      </c>
      <c r="IX25" s="181">
        <f t="shared" si="30"/>
        <v>1</v>
      </c>
      <c r="IY25" s="188">
        <f t="shared" si="69"/>
        <v>0</v>
      </c>
      <c r="IZ25" s="189">
        <f t="shared" si="70"/>
        <v>0</v>
      </c>
      <c r="JC25" s="526" t="s">
        <v>48</v>
      </c>
      <c r="JD25" s="455" t="s">
        <v>49</v>
      </c>
      <c r="JE25" s="488"/>
      <c r="JF25" s="488"/>
      <c r="JG25" s="488"/>
      <c r="JH25" s="488"/>
      <c r="JI25" s="506"/>
      <c r="JJ25" s="491"/>
      <c r="JK25" s="180">
        <f>IF(EXACT($A$25,JC25),1,0)</f>
        <v>1</v>
      </c>
      <c r="JL25" s="180">
        <f>IF(EXACT($B$25,JD25),1,0)</f>
        <v>1</v>
      </c>
      <c r="JM25" s="180">
        <f>IF(EXACT($C$25,JE25),1,0)</f>
        <v>1</v>
      </c>
      <c r="JN25" s="180">
        <f>IF(EXACT($D$25,JF25),1,0)</f>
        <v>1</v>
      </c>
      <c r="JO25" s="180">
        <f>IF(EXACT($E$25,JG25),1,0)</f>
        <v>1</v>
      </c>
      <c r="JP25" s="180">
        <f>IF(EXACT($F$25,JH25),1,0)</f>
        <v>1</v>
      </c>
      <c r="JQ25" s="180">
        <f>IF(EXACT($G$25,JI25),1,0)</f>
        <v>1</v>
      </c>
      <c r="JR25" s="180">
        <f>IF(EXACT($H$25,JJ25),1,0)</f>
        <v>1</v>
      </c>
      <c r="JS25" s="181">
        <f t="shared" si="31"/>
        <v>1</v>
      </c>
      <c r="JT25" s="188">
        <f t="shared" si="71"/>
        <v>0</v>
      </c>
      <c r="JU25" s="189">
        <f t="shared" si="72"/>
        <v>0</v>
      </c>
    </row>
    <row r="26" spans="1:281" ht="14.25" thickTop="1" thickBot="1">
      <c r="A26" s="527" t="s">
        <v>133</v>
      </c>
      <c r="B26" s="528" t="s">
        <v>61</v>
      </c>
      <c r="C26" s="466">
        <v>0</v>
      </c>
      <c r="D26" s="529"/>
      <c r="E26" s="530"/>
      <c r="F26" s="529"/>
      <c r="G26" s="531"/>
      <c r="H26" s="532">
        <f>+C26</f>
        <v>0</v>
      </c>
      <c r="K26" s="527" t="s">
        <v>133</v>
      </c>
      <c r="L26" s="528" t="s">
        <v>61</v>
      </c>
      <c r="M26" s="466">
        <v>2819606</v>
      </c>
      <c r="N26" s="529"/>
      <c r="O26" s="530"/>
      <c r="P26" s="529"/>
      <c r="Q26" s="531"/>
      <c r="R26" s="533">
        <f>ROUND(+M26,0)</f>
        <v>2819606</v>
      </c>
      <c r="S26" s="180">
        <f t="shared" si="32"/>
        <v>1</v>
      </c>
      <c r="T26" s="180">
        <f t="shared" si="32"/>
        <v>1</v>
      </c>
      <c r="U26" s="265">
        <f>IF(M26&lt;&gt;0,1,0)</f>
        <v>1</v>
      </c>
      <c r="V26" s="180">
        <f t="shared" si="213"/>
        <v>1</v>
      </c>
      <c r="W26" s="180">
        <f t="shared" si="204"/>
        <v>1</v>
      </c>
      <c r="X26" s="180">
        <f t="shared" si="204"/>
        <v>1</v>
      </c>
      <c r="Y26" s="180">
        <f t="shared" si="204"/>
        <v>1</v>
      </c>
      <c r="Z26" s="265">
        <f>IF(R26&lt;&gt;0,1,0)</f>
        <v>1</v>
      </c>
      <c r="AA26" s="180">
        <f t="shared" si="36"/>
        <v>1</v>
      </c>
      <c r="AB26" s="188">
        <f t="shared" si="37"/>
        <v>2819606</v>
      </c>
      <c r="AC26" s="189">
        <f t="shared" si="38"/>
        <v>0</v>
      </c>
      <c r="AF26" s="527" t="s">
        <v>133</v>
      </c>
      <c r="AG26" s="528" t="s">
        <v>61</v>
      </c>
      <c r="AH26" s="466">
        <v>1000000</v>
      </c>
      <c r="AI26" s="529"/>
      <c r="AJ26" s="530"/>
      <c r="AK26" s="529"/>
      <c r="AL26" s="531"/>
      <c r="AM26" s="532">
        <f>+AH26</f>
        <v>1000000</v>
      </c>
      <c r="AN26" s="180">
        <f>IF(EXACT($A$26,AF26),1,0)</f>
        <v>1</v>
      </c>
      <c r="AO26" s="180">
        <f>IF(EXACT($B$26,AG26),1,0)</f>
        <v>1</v>
      </c>
      <c r="AP26" s="265">
        <f t="shared" ref="AP26" si="246">IF(AH26&lt;&gt;0,1,0)</f>
        <v>1</v>
      </c>
      <c r="AQ26" s="180">
        <f>IF(EXACT($D$26,AI26),1,0)</f>
        <v>1</v>
      </c>
      <c r="AR26" s="180">
        <f>IF(EXACT($E$26,AJ26),1,0)</f>
        <v>1</v>
      </c>
      <c r="AS26" s="180">
        <f>IF(EXACT($F$26,AK26),1,0)</f>
        <v>1</v>
      </c>
      <c r="AT26" s="180">
        <f>IF(EXACT($G$26,AL26),1,0)</f>
        <v>1</v>
      </c>
      <c r="AU26" s="265">
        <f>IF(AM26&lt;&gt;0,1,0)</f>
        <v>1</v>
      </c>
      <c r="AV26" s="181">
        <f t="shared" si="13"/>
        <v>1</v>
      </c>
      <c r="AW26" s="188">
        <f t="shared" si="39"/>
        <v>1000000</v>
      </c>
      <c r="AX26" s="189">
        <f t="shared" si="40"/>
        <v>0</v>
      </c>
      <c r="BA26" s="527" t="s">
        <v>133</v>
      </c>
      <c r="BB26" s="528" t="s">
        <v>61</v>
      </c>
      <c r="BC26" s="466">
        <v>1400000</v>
      </c>
      <c r="BD26" s="529"/>
      <c r="BE26" s="530"/>
      <c r="BF26" s="529"/>
      <c r="BG26" s="531"/>
      <c r="BH26" s="532">
        <f>+BC26</f>
        <v>1400000</v>
      </c>
      <c r="BI26" s="180">
        <f t="shared" si="14"/>
        <v>1</v>
      </c>
      <c r="BJ26" s="180">
        <f t="shared" si="14"/>
        <v>1</v>
      </c>
      <c r="BK26" s="265">
        <f t="shared" ref="BK26" si="247">IF(BC26&lt;&gt;0,1,0)</f>
        <v>1</v>
      </c>
      <c r="BL26" s="180">
        <f t="shared" si="215"/>
        <v>1</v>
      </c>
      <c r="BM26" s="180">
        <f t="shared" si="205"/>
        <v>1</v>
      </c>
      <c r="BN26" s="180">
        <f t="shared" si="206"/>
        <v>1</v>
      </c>
      <c r="BO26" s="180">
        <f t="shared" si="207"/>
        <v>1</v>
      </c>
      <c r="BP26" s="265">
        <f t="shared" si="78"/>
        <v>1</v>
      </c>
      <c r="BQ26" s="180">
        <f t="shared" si="43"/>
        <v>1</v>
      </c>
      <c r="BR26" s="188">
        <f t="shared" si="44"/>
        <v>1400000</v>
      </c>
      <c r="BS26" s="189">
        <f t="shared" si="45"/>
        <v>0</v>
      </c>
      <c r="BV26" s="527" t="s">
        <v>133</v>
      </c>
      <c r="BW26" s="528" t="s">
        <v>61</v>
      </c>
      <c r="BX26" s="466">
        <v>2365000</v>
      </c>
      <c r="BY26" s="529"/>
      <c r="BZ26" s="530"/>
      <c r="CA26" s="529"/>
      <c r="CB26" s="531"/>
      <c r="CC26" s="532">
        <f>+BX26</f>
        <v>2365000</v>
      </c>
      <c r="CD26" s="180">
        <f t="shared" si="15"/>
        <v>1</v>
      </c>
      <c r="CE26" s="180">
        <f t="shared" si="16"/>
        <v>1</v>
      </c>
      <c r="CF26" s="265">
        <f t="shared" ref="CF26" si="248">IF(BX26&lt;&gt;0,1,0)</f>
        <v>1</v>
      </c>
      <c r="CG26" s="180">
        <f t="shared" si="217"/>
        <v>1</v>
      </c>
      <c r="CH26" s="180">
        <f t="shared" si="208"/>
        <v>1</v>
      </c>
      <c r="CI26" s="180">
        <f t="shared" si="209"/>
        <v>1</v>
      </c>
      <c r="CJ26" s="180">
        <f t="shared" si="210"/>
        <v>1</v>
      </c>
      <c r="CK26" s="265">
        <f t="shared" si="80"/>
        <v>1</v>
      </c>
      <c r="CL26" s="181">
        <f t="shared" si="17"/>
        <v>1</v>
      </c>
      <c r="CM26" s="188">
        <f t="shared" si="48"/>
        <v>2365000</v>
      </c>
      <c r="CN26" s="189">
        <f t="shared" si="49"/>
        <v>0</v>
      </c>
      <c r="CQ26" s="527" t="s">
        <v>133</v>
      </c>
      <c r="CR26" s="528" t="s">
        <v>61</v>
      </c>
      <c r="CS26" s="466">
        <v>2086125</v>
      </c>
      <c r="CT26" s="529"/>
      <c r="CU26" s="530"/>
      <c r="CV26" s="529"/>
      <c r="CW26" s="531"/>
      <c r="CX26" s="532">
        <f>+CS26</f>
        <v>2086125</v>
      </c>
      <c r="CY26" s="180">
        <f t="shared" si="33"/>
        <v>1</v>
      </c>
      <c r="CZ26" s="180">
        <f t="shared" si="33"/>
        <v>1</v>
      </c>
      <c r="DA26" s="265">
        <f t="shared" ref="DA26" si="249">IF(CS26&lt;&gt;0,1,0)</f>
        <v>1</v>
      </c>
      <c r="DB26" s="180">
        <f t="shared" si="220"/>
        <v>1</v>
      </c>
      <c r="DC26" s="180">
        <f t="shared" si="52"/>
        <v>1</v>
      </c>
      <c r="DD26" s="180">
        <f t="shared" si="53"/>
        <v>1</v>
      </c>
      <c r="DE26" s="180">
        <f t="shared" si="53"/>
        <v>1</v>
      </c>
      <c r="DF26" s="265">
        <f t="shared" ref="DF26" si="250">IF(CX26&lt;&gt;0,1,0)</f>
        <v>1</v>
      </c>
      <c r="DG26" s="181">
        <f t="shared" si="23"/>
        <v>1</v>
      </c>
      <c r="DH26" s="188">
        <f t="shared" si="55"/>
        <v>2086125</v>
      </c>
      <c r="DI26" s="189">
        <f t="shared" si="56"/>
        <v>0</v>
      </c>
      <c r="DL26" s="527" t="s">
        <v>133</v>
      </c>
      <c r="DM26" s="528" t="s">
        <v>61</v>
      </c>
      <c r="DN26" s="466">
        <v>1313582.7142766414</v>
      </c>
      <c r="DO26" s="529"/>
      <c r="DP26" s="530"/>
      <c r="DQ26" s="529"/>
      <c r="DR26" s="531"/>
      <c r="DS26" s="532">
        <f>+DN26</f>
        <v>1313582.7142766414</v>
      </c>
      <c r="DT26" s="180">
        <f>IF(EXACT($A$26,DL26),1,0)</f>
        <v>1</v>
      </c>
      <c r="DU26" s="180">
        <f>IF(EXACT($B$26,DM26),1,0)</f>
        <v>1</v>
      </c>
      <c r="DV26" s="265">
        <f t="shared" ref="DV26" si="251">IF(DN26&lt;&gt;0,1,0)</f>
        <v>1</v>
      </c>
      <c r="DW26" s="180">
        <f>IF(EXACT($D$26,DO26),1,0)</f>
        <v>1</v>
      </c>
      <c r="DX26" s="180">
        <f>IF(EXACT($E$26,DP26),1,0)</f>
        <v>1</v>
      </c>
      <c r="DY26" s="180">
        <f>IF(EXACT($F$26,DQ26),1,0)</f>
        <v>1</v>
      </c>
      <c r="DZ26" s="180">
        <f>IF(EXACT($G$26,DR26),1,0)</f>
        <v>1</v>
      </c>
      <c r="EA26" s="265">
        <f>IF(DS26&lt;&gt;0,1,0)</f>
        <v>1</v>
      </c>
      <c r="EB26" s="181">
        <f t="shared" si="24"/>
        <v>1</v>
      </c>
      <c r="EC26" s="188">
        <f t="shared" si="57"/>
        <v>1313583</v>
      </c>
      <c r="ED26" s="189">
        <f t="shared" si="58"/>
        <v>-0.2857233586255461</v>
      </c>
      <c r="EG26" s="527" t="s">
        <v>133</v>
      </c>
      <c r="EH26" s="528" t="s">
        <v>61</v>
      </c>
      <c r="EI26" s="466">
        <v>1800000</v>
      </c>
      <c r="EJ26" s="534">
        <v>1</v>
      </c>
      <c r="EK26" s="530"/>
      <c r="EL26" s="529"/>
      <c r="EM26" s="531"/>
      <c r="EN26" s="532">
        <f>+EI26</f>
        <v>1800000</v>
      </c>
      <c r="EO26" s="180">
        <f>IF(EXACT($A$26,EG26),1,0)</f>
        <v>1</v>
      </c>
      <c r="EP26" s="180">
        <f>IF(EXACT($B$26,EH26),1,0)</f>
        <v>1</v>
      </c>
      <c r="EQ26" s="265">
        <f t="shared" ref="EQ26" si="252">IF(EI26&lt;&gt;0,1,0)</f>
        <v>1</v>
      </c>
      <c r="ER26" s="180">
        <f>IF(EXACT($D$26,EJ26),1,0)</f>
        <v>0</v>
      </c>
      <c r="ES26" s="180">
        <f>IF(EXACT($E$26,EK26),1,0)</f>
        <v>1</v>
      </c>
      <c r="ET26" s="180">
        <f>IF(EXACT($F$26,EL26),1,0)</f>
        <v>1</v>
      </c>
      <c r="EU26" s="180">
        <f>IF(EXACT($G$26,EM26),1,0)</f>
        <v>1</v>
      </c>
      <c r="EV26" s="265">
        <f>IF(EN26&lt;&gt;0,1,0)</f>
        <v>1</v>
      </c>
      <c r="EW26" s="181">
        <f t="shared" si="25"/>
        <v>0</v>
      </c>
      <c r="EX26" s="188">
        <f t="shared" si="59"/>
        <v>1800000</v>
      </c>
      <c r="EY26" s="189">
        <f t="shared" si="60"/>
        <v>0</v>
      </c>
      <c r="FB26" s="527" t="s">
        <v>133</v>
      </c>
      <c r="FC26" s="528" t="s">
        <v>61</v>
      </c>
      <c r="FD26" s="466">
        <v>300000</v>
      </c>
      <c r="FE26" s="529"/>
      <c r="FF26" s="530"/>
      <c r="FG26" s="529"/>
      <c r="FH26" s="531"/>
      <c r="FI26" s="532">
        <f>+FD26</f>
        <v>300000</v>
      </c>
      <c r="FJ26" s="180">
        <f>IF(EXACT($A$26,FB26),1,0)</f>
        <v>1</v>
      </c>
      <c r="FK26" s="180">
        <f>IF(EXACT($B$26,FC26),1,0)</f>
        <v>1</v>
      </c>
      <c r="FL26" s="265">
        <f t="shared" ref="FL26" si="253">IF(FD26&lt;&gt;0,1,0)</f>
        <v>1</v>
      </c>
      <c r="FM26" s="180">
        <f>IF(EXACT($D$26,FE26),1,0)</f>
        <v>1</v>
      </c>
      <c r="FN26" s="180">
        <f>IF(EXACT($E$26,FF26),1,0)</f>
        <v>1</v>
      </c>
      <c r="FO26" s="180">
        <f>IF(EXACT($F$26,FG26),1,0)</f>
        <v>1</v>
      </c>
      <c r="FP26" s="180">
        <f>IF(EXACT($G$26,FH26),1,0)</f>
        <v>1</v>
      </c>
      <c r="FQ26" s="265">
        <f>IF(FI26&lt;&gt;0,1,0)</f>
        <v>1</v>
      </c>
      <c r="FR26" s="181">
        <f t="shared" si="26"/>
        <v>1</v>
      </c>
      <c r="FS26" s="188">
        <f t="shared" si="61"/>
        <v>300000</v>
      </c>
      <c r="FT26" s="189">
        <f t="shared" si="62"/>
        <v>0</v>
      </c>
      <c r="FW26" s="527" t="s">
        <v>133</v>
      </c>
      <c r="FX26" s="528" t="s">
        <v>61</v>
      </c>
      <c r="FY26" s="466">
        <v>2860000</v>
      </c>
      <c r="FZ26" s="529"/>
      <c r="GA26" s="530"/>
      <c r="GB26" s="529"/>
      <c r="GC26" s="531"/>
      <c r="GD26" s="532">
        <f>+FY26</f>
        <v>2860000</v>
      </c>
      <c r="GE26" s="180">
        <f>IF(EXACT($A$26,FW26),1,0)</f>
        <v>1</v>
      </c>
      <c r="GF26" s="180">
        <f>IF(EXACT($B$26,FX26),1,0)</f>
        <v>1</v>
      </c>
      <c r="GG26" s="265">
        <f t="shared" ref="GG26" si="254">IF(FY26&lt;&gt;0,1,0)</f>
        <v>1</v>
      </c>
      <c r="GH26" s="180">
        <f>IF(EXACT($D$26,FZ26),1,0)</f>
        <v>1</v>
      </c>
      <c r="GI26" s="180">
        <f>IF(EXACT($E$26,GA26),1,0)</f>
        <v>1</v>
      </c>
      <c r="GJ26" s="180">
        <f>IF(EXACT($F$26,GB26),1,0)</f>
        <v>1</v>
      </c>
      <c r="GK26" s="180">
        <f>IF(EXACT($G$26,GC26),1,0)</f>
        <v>1</v>
      </c>
      <c r="GL26" s="265">
        <f>IF(GD26&lt;&gt;0,1,0)</f>
        <v>1</v>
      </c>
      <c r="GM26" s="181">
        <f t="shared" si="27"/>
        <v>1</v>
      </c>
      <c r="GN26" s="188">
        <f t="shared" si="63"/>
        <v>2860000</v>
      </c>
      <c r="GO26" s="189">
        <f t="shared" si="64"/>
        <v>0</v>
      </c>
      <c r="GR26" s="527" t="s">
        <v>133</v>
      </c>
      <c r="GS26" s="528" t="s">
        <v>61</v>
      </c>
      <c r="GT26" s="466">
        <v>2950000</v>
      </c>
      <c r="GU26" s="529"/>
      <c r="GV26" s="530"/>
      <c r="GW26" s="529"/>
      <c r="GX26" s="531"/>
      <c r="GY26" s="532">
        <f>+GT26</f>
        <v>2950000</v>
      </c>
      <c r="GZ26" s="180">
        <f>IF(EXACT($A$26,GR26),1,0)</f>
        <v>1</v>
      </c>
      <c r="HA26" s="180">
        <f>IF(EXACT($B$26,GS26),1,0)</f>
        <v>1</v>
      </c>
      <c r="HB26" s="265">
        <f t="shared" ref="HB26" si="255">IF(GT26&lt;&gt;0,1,0)</f>
        <v>1</v>
      </c>
      <c r="HC26" s="180">
        <f>IF(EXACT($D$26,GU26),1,0)</f>
        <v>1</v>
      </c>
      <c r="HD26" s="180">
        <f>IF(EXACT($E$26,GV26),1,0)</f>
        <v>1</v>
      </c>
      <c r="HE26" s="180">
        <f>IF(EXACT($F$26,GW26),1,0)</f>
        <v>1</v>
      </c>
      <c r="HF26" s="180">
        <f>IF(EXACT($G$26,GX26),1,0)</f>
        <v>1</v>
      </c>
      <c r="HG26" s="265">
        <f>IF(GY26&lt;&gt;0,1,0)</f>
        <v>1</v>
      </c>
      <c r="HH26" s="181">
        <f t="shared" si="28"/>
        <v>1</v>
      </c>
      <c r="HI26" s="188">
        <f t="shared" si="65"/>
        <v>2950000</v>
      </c>
      <c r="HJ26" s="189">
        <f t="shared" si="66"/>
        <v>0</v>
      </c>
      <c r="HM26" s="527" t="s">
        <v>133</v>
      </c>
      <c r="HN26" s="528" t="s">
        <v>61</v>
      </c>
      <c r="HO26" s="466">
        <v>2500000</v>
      </c>
      <c r="HP26" s="529"/>
      <c r="HQ26" s="530"/>
      <c r="HR26" s="529"/>
      <c r="HS26" s="531"/>
      <c r="HT26" s="532">
        <f>+HO26</f>
        <v>2500000</v>
      </c>
      <c r="HU26" s="180">
        <f>IF(EXACT($A$26,HM26),1,0)</f>
        <v>1</v>
      </c>
      <c r="HV26" s="180">
        <f>IF(EXACT($B$26,HN26),1,0)</f>
        <v>1</v>
      </c>
      <c r="HW26" s="265">
        <f t="shared" ref="HW26" si="256">IF(HO26&lt;&gt;0,1,0)</f>
        <v>1</v>
      </c>
      <c r="HX26" s="180">
        <f>IF(EXACT($D$26,HP26),1,0)</f>
        <v>1</v>
      </c>
      <c r="HY26" s="180">
        <f>IF(EXACT($E$26,HQ26),1,0)</f>
        <v>1</v>
      </c>
      <c r="HZ26" s="180">
        <f>IF(EXACT($F$26,HR26),1,0)</f>
        <v>1</v>
      </c>
      <c r="IA26" s="180">
        <f>IF(EXACT($G$26,HS26),1,0)</f>
        <v>1</v>
      </c>
      <c r="IB26" s="265">
        <f>IF(HT26&lt;&gt;0,1,0)</f>
        <v>1</v>
      </c>
      <c r="IC26" s="181">
        <f t="shared" si="29"/>
        <v>1</v>
      </c>
      <c r="ID26" s="188">
        <f t="shared" si="67"/>
        <v>2500000</v>
      </c>
      <c r="IE26" s="189">
        <f t="shared" si="68"/>
        <v>0</v>
      </c>
      <c r="IH26" s="527" t="s">
        <v>133</v>
      </c>
      <c r="II26" s="528" t="s">
        <v>61</v>
      </c>
      <c r="IJ26" s="466">
        <v>3000000</v>
      </c>
      <c r="IK26" s="529"/>
      <c r="IL26" s="530"/>
      <c r="IM26" s="529"/>
      <c r="IN26" s="531"/>
      <c r="IO26" s="532">
        <f>+IJ26</f>
        <v>3000000</v>
      </c>
      <c r="IP26" s="180">
        <f>IF(EXACT($A$26,IH26),1,0)</f>
        <v>1</v>
      </c>
      <c r="IQ26" s="180">
        <f>IF(EXACT($B$26,II26),1,0)</f>
        <v>1</v>
      </c>
      <c r="IR26" s="265">
        <f t="shared" ref="IR26" si="257">IF(IJ26&lt;&gt;0,1,0)</f>
        <v>1</v>
      </c>
      <c r="IS26" s="180">
        <f>IF(EXACT($D$26,IK26),1,0)</f>
        <v>1</v>
      </c>
      <c r="IT26" s="180">
        <f>IF(EXACT($E$26,IL26),1,0)</f>
        <v>1</v>
      </c>
      <c r="IU26" s="180">
        <f>IF(EXACT($F$26,IM26),1,0)</f>
        <v>1</v>
      </c>
      <c r="IV26" s="180">
        <f>IF(EXACT($G$26,IN26),1,0)</f>
        <v>1</v>
      </c>
      <c r="IW26" s="265">
        <f>IF(IO26&lt;&gt;0,1,0)</f>
        <v>1</v>
      </c>
      <c r="IX26" s="181">
        <f t="shared" si="30"/>
        <v>1</v>
      </c>
      <c r="IY26" s="188">
        <f t="shared" si="69"/>
        <v>3000000</v>
      </c>
      <c r="IZ26" s="189">
        <f t="shared" si="70"/>
        <v>0</v>
      </c>
      <c r="JC26" s="527" t="s">
        <v>133</v>
      </c>
      <c r="JD26" s="528" t="s">
        <v>61</v>
      </c>
      <c r="JE26" s="466">
        <v>100000</v>
      </c>
      <c r="JF26" s="529"/>
      <c r="JG26" s="530"/>
      <c r="JH26" s="529"/>
      <c r="JI26" s="531"/>
      <c r="JJ26" s="532">
        <f>+JE26</f>
        <v>100000</v>
      </c>
      <c r="JK26" s="180">
        <f>IF(EXACT($A$26,JC26),1,0)</f>
        <v>1</v>
      </c>
      <c r="JL26" s="180">
        <f>IF(EXACT($B$26,JD26),1,0)</f>
        <v>1</v>
      </c>
      <c r="JM26" s="265">
        <f t="shared" ref="JM26" si="258">IF(JE26&lt;&gt;0,1,0)</f>
        <v>1</v>
      </c>
      <c r="JN26" s="180">
        <f>IF(EXACT($D$26,JF26),1,0)</f>
        <v>1</v>
      </c>
      <c r="JO26" s="180">
        <f>IF(EXACT($E$26,JG26),1,0)</f>
        <v>1</v>
      </c>
      <c r="JP26" s="180">
        <f>IF(EXACT($F$26,JH26),1,0)</f>
        <v>1</v>
      </c>
      <c r="JQ26" s="180">
        <f>IF(EXACT($G$26,JI26),1,0)</f>
        <v>1</v>
      </c>
      <c r="JR26" s="265">
        <f>IF(JJ26&lt;&gt;0,1,0)</f>
        <v>1</v>
      </c>
      <c r="JS26" s="181">
        <f t="shared" si="31"/>
        <v>1</v>
      </c>
      <c r="JT26" s="188">
        <f t="shared" si="71"/>
        <v>100000</v>
      </c>
      <c r="JU26" s="189">
        <f t="shared" si="72"/>
        <v>0</v>
      </c>
    </row>
    <row r="27" spans="1:281" ht="14.25" thickTop="1" thickBot="1">
      <c r="A27" s="535"/>
      <c r="B27" s="536" t="s">
        <v>73</v>
      </c>
      <c r="C27" s="537"/>
      <c r="D27" s="537"/>
      <c r="E27" s="537"/>
      <c r="F27" s="537"/>
      <c r="G27" s="538"/>
      <c r="H27" s="539">
        <f>ROUND(SUM(H7:H26),0)</f>
        <v>0</v>
      </c>
      <c r="K27" s="535"/>
      <c r="L27" s="536" t="s">
        <v>73</v>
      </c>
      <c r="M27" s="537"/>
      <c r="N27" s="537"/>
      <c r="O27" s="537"/>
      <c r="P27" s="537"/>
      <c r="Q27" s="538"/>
      <c r="R27" s="540">
        <f>ROUND(SUM(R7:R26),0)</f>
        <v>57548717</v>
      </c>
      <c r="S27" s="180">
        <f t="shared" si="32"/>
        <v>1</v>
      </c>
      <c r="T27" s="180">
        <f t="shared" ref="T27" si="259">IF(EXACT(B27,L27),1,0)</f>
        <v>1</v>
      </c>
      <c r="U27" s="180">
        <f t="shared" ref="U27" si="260">IF(EXACT(C27,M27),1,0)</f>
        <v>1</v>
      </c>
      <c r="V27" s="180">
        <f t="shared" ref="V27" si="261">IF(EXACT(D27,N27),1,0)</f>
        <v>1</v>
      </c>
      <c r="W27" s="180">
        <f t="shared" si="204"/>
        <v>1</v>
      </c>
      <c r="X27" s="180">
        <f t="shared" ref="X27" si="262">IF(EXACT(F27,P27),1,0)</f>
        <v>1</v>
      </c>
      <c r="Y27" s="180">
        <f t="shared" ref="Y27" si="263">IF(EXACT(G27,Q27),1,0)</f>
        <v>1</v>
      </c>
      <c r="Z27" s="265">
        <f>IF(R27&lt;&gt;0,1,0)</f>
        <v>1</v>
      </c>
      <c r="AA27" s="180">
        <f>Z27*T27</f>
        <v>1</v>
      </c>
      <c r="AB27" s="188">
        <f t="shared" si="37"/>
        <v>57548717</v>
      </c>
      <c r="AC27" s="189">
        <f t="shared" si="38"/>
        <v>0</v>
      </c>
      <c r="AF27" s="535"/>
      <c r="AG27" s="536" t="s">
        <v>73</v>
      </c>
      <c r="AH27" s="537"/>
      <c r="AI27" s="537"/>
      <c r="AJ27" s="537"/>
      <c r="AK27" s="537"/>
      <c r="AL27" s="538"/>
      <c r="AM27" s="539">
        <f>ROUND(SUM(AM7:AM26),0)</f>
        <v>54189434</v>
      </c>
      <c r="AN27" s="180">
        <f>IF(EXACT($A$27,AF27),1,0)</f>
        <v>1</v>
      </c>
      <c r="AO27" s="180">
        <f>IF(EXACT($B$27,AG27),1,0)</f>
        <v>1</v>
      </c>
      <c r="AP27" s="180">
        <f>IF(EXACT($C$27,AH27),1,0)</f>
        <v>1</v>
      </c>
      <c r="AQ27" s="180">
        <f>IF(EXACT($D$27,AI27),1,0)</f>
        <v>1</v>
      </c>
      <c r="AR27" s="180">
        <f>IF(EXACT($E$27,AJ27),1,0)</f>
        <v>1</v>
      </c>
      <c r="AS27" s="180">
        <f>IF(EXACT($F$27,AK27),1,0)</f>
        <v>1</v>
      </c>
      <c r="AT27" s="180">
        <f>IF(EXACT($G$27,AL27),1,0)</f>
        <v>1</v>
      </c>
      <c r="AU27" s="265">
        <f>IF(AM27&lt;&gt;0,1,0)</f>
        <v>1</v>
      </c>
      <c r="AV27" s="181">
        <f t="shared" si="13"/>
        <v>1</v>
      </c>
      <c r="AW27" s="188">
        <f>ROUND(AM27,0)</f>
        <v>54189434</v>
      </c>
      <c r="AX27" s="189">
        <f>AM27-AW27</f>
        <v>0</v>
      </c>
      <c r="BA27" s="535"/>
      <c r="BB27" s="536" t="s">
        <v>73</v>
      </c>
      <c r="BC27" s="537"/>
      <c r="BD27" s="537"/>
      <c r="BE27" s="537"/>
      <c r="BF27" s="537"/>
      <c r="BG27" s="538"/>
      <c r="BH27" s="539">
        <f>ROUND(SUM(BH7:BH26),0)</f>
        <v>58747914</v>
      </c>
      <c r="BI27" s="180">
        <f>IF(EXACT(A27,BA27),1,0)</f>
        <v>1</v>
      </c>
      <c r="BJ27" s="180">
        <f t="shared" ref="BJ27" si="264">IF(EXACT(B27,BB27),1,0)</f>
        <v>1</v>
      </c>
      <c r="BK27" s="180">
        <f t="shared" ref="BK27" si="265">IF(EXACT(C27,BC27),1,0)</f>
        <v>1</v>
      </c>
      <c r="BL27" s="180">
        <f t="shared" ref="BL27" si="266">IF(EXACT(D27,BD27),1,0)</f>
        <v>1</v>
      </c>
      <c r="BM27" s="180">
        <f t="shared" si="205"/>
        <v>1</v>
      </c>
      <c r="BN27" s="180">
        <f t="shared" si="206"/>
        <v>1</v>
      </c>
      <c r="BO27" s="180">
        <f>IF(EXACT(G27,BG27),1,0)</f>
        <v>1</v>
      </c>
      <c r="BP27" s="265">
        <f>IF(BH27&lt;&gt;0,1,0)</f>
        <v>1</v>
      </c>
      <c r="BQ27" s="180">
        <f>BP27*BJ27</f>
        <v>1</v>
      </c>
      <c r="BR27" s="188">
        <f t="shared" si="44"/>
        <v>58747914</v>
      </c>
      <c r="BS27" s="189">
        <f t="shared" si="45"/>
        <v>0</v>
      </c>
      <c r="BV27" s="535"/>
      <c r="BW27" s="536" t="s">
        <v>73</v>
      </c>
      <c r="BX27" s="537"/>
      <c r="BY27" s="537"/>
      <c r="BZ27" s="537"/>
      <c r="CA27" s="537"/>
      <c r="CB27" s="538"/>
      <c r="CC27" s="539">
        <f>ROUND(SUM(CC7:CC26),0)</f>
        <v>57510232</v>
      </c>
      <c r="CD27" s="180">
        <f>IF(EXACT(A27,BV27),1,0)</f>
        <v>1</v>
      </c>
      <c r="CE27" s="180">
        <f>IF(EXACT(B27,BW27),1,0)</f>
        <v>1</v>
      </c>
      <c r="CF27" s="180">
        <f>IF(EXACT(C27,BX27),1,0)</f>
        <v>1</v>
      </c>
      <c r="CG27" s="180">
        <f t="shared" si="217"/>
        <v>1</v>
      </c>
      <c r="CH27" s="180">
        <f t="shared" si="208"/>
        <v>1</v>
      </c>
      <c r="CI27" s="180">
        <f t="shared" si="209"/>
        <v>1</v>
      </c>
      <c r="CJ27" s="180">
        <f t="shared" si="210"/>
        <v>1</v>
      </c>
      <c r="CK27" s="265">
        <f>IF(CC27&lt;&gt;0,1,0)</f>
        <v>1</v>
      </c>
      <c r="CL27" s="181">
        <f t="shared" si="17"/>
        <v>1</v>
      </c>
      <c r="CM27" s="188">
        <f t="shared" si="48"/>
        <v>57510232</v>
      </c>
      <c r="CN27" s="189">
        <f t="shared" si="49"/>
        <v>0</v>
      </c>
      <c r="CQ27" s="535"/>
      <c r="CR27" s="536" t="s">
        <v>73</v>
      </c>
      <c r="CS27" s="537"/>
      <c r="CT27" s="537"/>
      <c r="CU27" s="537"/>
      <c r="CV27" s="537"/>
      <c r="CW27" s="538"/>
      <c r="CX27" s="539">
        <f>ROUND(SUM(CX7:CX26),0)</f>
        <v>72286149</v>
      </c>
      <c r="CY27" s="180">
        <f t="shared" si="33"/>
        <v>1</v>
      </c>
      <c r="CZ27" s="180">
        <f t="shared" si="33"/>
        <v>1</v>
      </c>
      <c r="DA27" s="180">
        <f t="shared" ref="DA27" si="267">IF(EXACT(C27,CS27),1,0)</f>
        <v>1</v>
      </c>
      <c r="DB27" s="180">
        <f t="shared" si="220"/>
        <v>1</v>
      </c>
      <c r="DC27" s="180">
        <f t="shared" si="52"/>
        <v>1</v>
      </c>
      <c r="DD27" s="180">
        <f t="shared" si="53"/>
        <v>1</v>
      </c>
      <c r="DE27" s="180">
        <f t="shared" si="53"/>
        <v>1</v>
      </c>
      <c r="DF27" s="265">
        <f>IF(CX27&lt;&gt;0,1,0)</f>
        <v>1</v>
      </c>
      <c r="DG27" s="181">
        <f t="shared" si="23"/>
        <v>1</v>
      </c>
      <c r="DH27" s="188">
        <f t="shared" si="55"/>
        <v>72286149</v>
      </c>
      <c r="DI27" s="189">
        <f t="shared" si="56"/>
        <v>0</v>
      </c>
      <c r="DL27" s="535"/>
      <c r="DM27" s="536" t="s">
        <v>73</v>
      </c>
      <c r="DN27" s="537"/>
      <c r="DO27" s="537"/>
      <c r="DP27" s="537"/>
      <c r="DQ27" s="537"/>
      <c r="DR27" s="538"/>
      <c r="DS27" s="539">
        <f>ROUND(SUM(DS7:DS26),0)</f>
        <v>55725663</v>
      </c>
      <c r="DT27" s="180">
        <f>IF(EXACT($A$27,DL27),1,0)</f>
        <v>1</v>
      </c>
      <c r="DU27" s="180">
        <f>IF(EXACT($B$27,DM27),1,0)</f>
        <v>1</v>
      </c>
      <c r="DV27" s="180">
        <f>IF(EXACT($C$27,DN27),1,0)</f>
        <v>1</v>
      </c>
      <c r="DW27" s="180">
        <f>IF(EXACT($D$27,DO27),1,0)</f>
        <v>1</v>
      </c>
      <c r="DX27" s="180">
        <f>IF(EXACT($E$27,DP27),1,0)</f>
        <v>1</v>
      </c>
      <c r="DY27" s="180">
        <f>IF(EXACT($F$27,DQ27),1,0)</f>
        <v>1</v>
      </c>
      <c r="DZ27" s="180">
        <f>IF(EXACT($G$27,DR27),1,0)</f>
        <v>1</v>
      </c>
      <c r="EA27" s="265">
        <f>IF(DS27&lt;&gt;0,1,0)</f>
        <v>1</v>
      </c>
      <c r="EB27" s="181">
        <f t="shared" si="24"/>
        <v>1</v>
      </c>
      <c r="EC27" s="188">
        <f>ROUND(DS27,0)</f>
        <v>55725663</v>
      </c>
      <c r="ED27" s="189">
        <f>DS27-EC27</f>
        <v>0</v>
      </c>
      <c r="EG27" s="535"/>
      <c r="EH27" s="536" t="s">
        <v>73</v>
      </c>
      <c r="EI27" s="537"/>
      <c r="EJ27" s="537"/>
      <c r="EK27" s="537"/>
      <c r="EL27" s="537"/>
      <c r="EM27" s="538"/>
      <c r="EN27" s="539">
        <f>ROUND(SUM(EN7:EN26),0)</f>
        <v>51198191</v>
      </c>
      <c r="EO27" s="180">
        <f>IF(EXACT($A$27,EG27),1,0)</f>
        <v>1</v>
      </c>
      <c r="EP27" s="180">
        <f>IF(EXACT($B$27,EH27),1,0)</f>
        <v>1</v>
      </c>
      <c r="EQ27" s="180">
        <f>IF(EXACT($C$27,EI27),1,0)</f>
        <v>1</v>
      </c>
      <c r="ER27" s="180">
        <f>IF(EXACT($D$27,EJ27),1,0)</f>
        <v>1</v>
      </c>
      <c r="ES27" s="180">
        <f>IF(EXACT($E$27,EK27),1,0)</f>
        <v>1</v>
      </c>
      <c r="ET27" s="180">
        <f>IF(EXACT($F$27,EL27),1,0)</f>
        <v>1</v>
      </c>
      <c r="EU27" s="180">
        <f>IF(EXACT($G$27,EM27),1,0)</f>
        <v>1</v>
      </c>
      <c r="EV27" s="265">
        <f>IF(EN27&lt;&gt;0,1,0)</f>
        <v>1</v>
      </c>
      <c r="EW27" s="181">
        <f t="shared" si="25"/>
        <v>1</v>
      </c>
      <c r="EX27" s="188">
        <f>ROUND(EN27,0)</f>
        <v>51198191</v>
      </c>
      <c r="EY27" s="189">
        <f>EN27-EX27</f>
        <v>0</v>
      </c>
      <c r="FB27" s="535"/>
      <c r="FC27" s="536" t="s">
        <v>73</v>
      </c>
      <c r="FD27" s="537"/>
      <c r="FE27" s="537"/>
      <c r="FF27" s="537"/>
      <c r="FG27" s="537"/>
      <c r="FH27" s="538"/>
      <c r="FI27" s="539">
        <f>ROUND(SUM(FI7:FI26),0)</f>
        <v>55176000</v>
      </c>
      <c r="FJ27" s="180">
        <f>IF(EXACT($A$27,FB27),1,0)</f>
        <v>1</v>
      </c>
      <c r="FK27" s="180">
        <f>IF(EXACT($B$27,FC27),1,0)</f>
        <v>1</v>
      </c>
      <c r="FL27" s="180">
        <f>IF(EXACT($C$27,FD27),1,0)</f>
        <v>1</v>
      </c>
      <c r="FM27" s="180">
        <f>IF(EXACT($D$27,FE27),1,0)</f>
        <v>1</v>
      </c>
      <c r="FN27" s="180">
        <f>IF(EXACT($E$27,FF27),1,0)</f>
        <v>1</v>
      </c>
      <c r="FO27" s="180">
        <f>IF(EXACT($F$27,FG27),1,0)</f>
        <v>1</v>
      </c>
      <c r="FP27" s="180">
        <f>IF(EXACT($G$27,FH27),1,0)</f>
        <v>1</v>
      </c>
      <c r="FQ27" s="265">
        <f>IF(FI27&lt;&gt;0,1,0)</f>
        <v>1</v>
      </c>
      <c r="FR27" s="181">
        <f t="shared" si="26"/>
        <v>1</v>
      </c>
      <c r="FS27" s="188">
        <f>ROUND(FI27,0)</f>
        <v>55176000</v>
      </c>
      <c r="FT27" s="189">
        <f>FI27-FS27</f>
        <v>0</v>
      </c>
      <c r="FW27" s="535"/>
      <c r="FX27" s="536" t="s">
        <v>73</v>
      </c>
      <c r="FY27" s="537"/>
      <c r="FZ27" s="537"/>
      <c r="GA27" s="537"/>
      <c r="GB27" s="537"/>
      <c r="GC27" s="538"/>
      <c r="GD27" s="539">
        <f>ROUND(SUM(GD7:GD26),0)</f>
        <v>55182400</v>
      </c>
      <c r="GE27" s="180">
        <f>IF(EXACT($A$27,FW27),1,0)</f>
        <v>1</v>
      </c>
      <c r="GF27" s="180">
        <f>IF(EXACT($B$27,FX27),1,0)</f>
        <v>1</v>
      </c>
      <c r="GG27" s="180">
        <f>IF(EXACT($C$27,FY27),1,0)</f>
        <v>1</v>
      </c>
      <c r="GH27" s="180">
        <f>IF(EXACT($D$27,FZ27),1,0)</f>
        <v>1</v>
      </c>
      <c r="GI27" s="180">
        <f>IF(EXACT($E$27,GA27),1,0)</f>
        <v>1</v>
      </c>
      <c r="GJ27" s="180">
        <f>IF(EXACT($F$27,GB27),1,0)</f>
        <v>1</v>
      </c>
      <c r="GK27" s="180">
        <f>IF(EXACT($G$27,GC27),1,0)</f>
        <v>1</v>
      </c>
      <c r="GL27" s="265">
        <f>IF(GD27&lt;&gt;0,1,0)</f>
        <v>1</v>
      </c>
      <c r="GM27" s="181">
        <f t="shared" si="27"/>
        <v>1</v>
      </c>
      <c r="GN27" s="188">
        <f>ROUND(GD27,0)</f>
        <v>55182400</v>
      </c>
      <c r="GO27" s="189">
        <f>GD27-GN27</f>
        <v>0</v>
      </c>
      <c r="GR27" s="535"/>
      <c r="GS27" s="536" t="s">
        <v>73</v>
      </c>
      <c r="GT27" s="537"/>
      <c r="GU27" s="537"/>
      <c r="GV27" s="537"/>
      <c r="GW27" s="537"/>
      <c r="GX27" s="538"/>
      <c r="GY27" s="539">
        <f>ROUND(SUM(GY7:GY26),0)</f>
        <v>55292400</v>
      </c>
      <c r="GZ27" s="180">
        <f>IF(EXACT($A$27,GR27),1,0)</f>
        <v>1</v>
      </c>
      <c r="HA27" s="180">
        <f>IF(EXACT($B$27,GS27),1,0)</f>
        <v>1</v>
      </c>
      <c r="HB27" s="180">
        <f>IF(EXACT($C$27,GT27),1,0)</f>
        <v>1</v>
      </c>
      <c r="HC27" s="180">
        <f>IF(EXACT($D$27,GU27),1,0)</f>
        <v>1</v>
      </c>
      <c r="HD27" s="180">
        <f>IF(EXACT($E$27,GV27),1,0)</f>
        <v>1</v>
      </c>
      <c r="HE27" s="180">
        <f>IF(EXACT($F$27,GW27),1,0)</f>
        <v>1</v>
      </c>
      <c r="HF27" s="180">
        <f>IF(EXACT($G$27,GX27),1,0)</f>
        <v>1</v>
      </c>
      <c r="HG27" s="265">
        <f>IF(GY27&lt;&gt;0,1,0)</f>
        <v>1</v>
      </c>
      <c r="HH27" s="181">
        <f t="shared" si="28"/>
        <v>1</v>
      </c>
      <c r="HI27" s="188">
        <f>ROUND(GY27,0)</f>
        <v>55292400</v>
      </c>
      <c r="HJ27" s="189">
        <f>GY27-HI27</f>
        <v>0</v>
      </c>
      <c r="HM27" s="535"/>
      <c r="HN27" s="536" t="s">
        <v>73</v>
      </c>
      <c r="HO27" s="537"/>
      <c r="HP27" s="537"/>
      <c r="HQ27" s="537"/>
      <c r="HR27" s="537"/>
      <c r="HS27" s="538"/>
      <c r="HT27" s="539">
        <f>ROUND(SUM(HT7:HT26),0)</f>
        <v>53075191</v>
      </c>
      <c r="HU27" s="180">
        <f>IF(EXACT($A$27,HM27),1,0)</f>
        <v>1</v>
      </c>
      <c r="HV27" s="180">
        <f>IF(EXACT($B$27,HN27),1,0)</f>
        <v>1</v>
      </c>
      <c r="HW27" s="180">
        <f>IF(EXACT($C$27,HO27),1,0)</f>
        <v>1</v>
      </c>
      <c r="HX27" s="180">
        <f>IF(EXACT($D$27,HP27),1,0)</f>
        <v>1</v>
      </c>
      <c r="HY27" s="180">
        <f>IF(EXACT($E$27,HQ27),1,0)</f>
        <v>1</v>
      </c>
      <c r="HZ27" s="180">
        <f>IF(EXACT($F$27,HR27),1,0)</f>
        <v>1</v>
      </c>
      <c r="IA27" s="180">
        <f>IF(EXACT($G$27,HS27),1,0)</f>
        <v>1</v>
      </c>
      <c r="IB27" s="265">
        <f>IF(HT27&lt;&gt;0,1,0)</f>
        <v>1</v>
      </c>
      <c r="IC27" s="181">
        <f t="shared" si="29"/>
        <v>1</v>
      </c>
      <c r="ID27" s="188">
        <f>ROUND(HT27,0)</f>
        <v>53075191</v>
      </c>
      <c r="IE27" s="189">
        <f>HT27-ID27</f>
        <v>0</v>
      </c>
      <c r="IH27" s="535"/>
      <c r="II27" s="536" t="s">
        <v>73</v>
      </c>
      <c r="IJ27" s="537"/>
      <c r="IK27" s="537"/>
      <c r="IL27" s="537"/>
      <c r="IM27" s="537"/>
      <c r="IN27" s="538"/>
      <c r="IO27" s="539">
        <f>ROUND(SUM(IO7:IO26),0)</f>
        <v>56740400</v>
      </c>
      <c r="IP27" s="180">
        <f>IF(EXACT($A$27,IH27),1,0)</f>
        <v>1</v>
      </c>
      <c r="IQ27" s="180">
        <f>IF(EXACT($B$27,II27),1,0)</f>
        <v>1</v>
      </c>
      <c r="IR27" s="180">
        <f>IF(EXACT($C$27,IJ27),1,0)</f>
        <v>1</v>
      </c>
      <c r="IS27" s="180">
        <f>IF(EXACT($D$27,IK27),1,0)</f>
        <v>1</v>
      </c>
      <c r="IT27" s="180">
        <f>IF(EXACT($E$27,IL27),1,0)</f>
        <v>1</v>
      </c>
      <c r="IU27" s="180">
        <f>IF(EXACT($F$27,IM27),1,0)</f>
        <v>1</v>
      </c>
      <c r="IV27" s="180">
        <f>IF(EXACT($G$27,IN27),1,0)</f>
        <v>1</v>
      </c>
      <c r="IW27" s="265">
        <f>IF(IO27&lt;&gt;0,1,0)</f>
        <v>1</v>
      </c>
      <c r="IX27" s="181">
        <f t="shared" si="30"/>
        <v>1</v>
      </c>
      <c r="IY27" s="188">
        <f>ROUND(IO27,0)</f>
        <v>56740400</v>
      </c>
      <c r="IZ27" s="189">
        <f>IO27-IY27</f>
        <v>0</v>
      </c>
      <c r="JC27" s="535"/>
      <c r="JD27" s="536" t="s">
        <v>73</v>
      </c>
      <c r="JE27" s="537"/>
      <c r="JF27" s="537"/>
      <c r="JG27" s="537"/>
      <c r="JH27" s="537"/>
      <c r="JI27" s="538"/>
      <c r="JJ27" s="539">
        <f>ROUND(SUM(JJ7:JJ26),0)</f>
        <v>51720885</v>
      </c>
      <c r="JK27" s="180">
        <f>IF(EXACT($A$27,JC27),1,0)</f>
        <v>1</v>
      </c>
      <c r="JL27" s="180">
        <f>IF(EXACT($B$27,JD27),1,0)</f>
        <v>1</v>
      </c>
      <c r="JM27" s="180">
        <f>IF(EXACT($C$27,JE27),1,0)</f>
        <v>1</v>
      </c>
      <c r="JN27" s="180">
        <f>IF(EXACT($D$27,JF27),1,0)</f>
        <v>1</v>
      </c>
      <c r="JO27" s="180">
        <f>IF(EXACT($E$27,JG27),1,0)</f>
        <v>1</v>
      </c>
      <c r="JP27" s="180">
        <f>IF(EXACT($F$27,JH27),1,0)</f>
        <v>1</v>
      </c>
      <c r="JQ27" s="180">
        <f>IF(EXACT($G$27,JI27),1,0)</f>
        <v>1</v>
      </c>
      <c r="JR27" s="265">
        <f>IF(JJ27&lt;&gt;0,1,0)</f>
        <v>1</v>
      </c>
      <c r="JS27" s="181">
        <f t="shared" si="31"/>
        <v>1</v>
      </c>
      <c r="JT27" s="188">
        <f>ROUND(JJ27,0)</f>
        <v>51720885</v>
      </c>
      <c r="JU27" s="189">
        <f>JJ27-JT27</f>
        <v>0</v>
      </c>
    </row>
    <row r="28" spans="1:281" ht="14.25" thickTop="1" thickBot="1">
      <c r="H28" s="473"/>
      <c r="R28" s="541"/>
      <c r="S28" s="190"/>
      <c r="T28" s="190"/>
      <c r="U28" s="190"/>
      <c r="V28" s="190"/>
      <c r="W28" s="190"/>
      <c r="X28" s="190"/>
      <c r="Y28" s="190"/>
      <c r="Z28" s="190"/>
      <c r="AA28" s="190"/>
      <c r="AB28" s="190"/>
      <c r="AC28" s="193"/>
      <c r="AM28" s="473"/>
      <c r="AN28" s="190"/>
      <c r="AO28" s="190"/>
      <c r="AP28" s="190"/>
      <c r="AQ28" s="190"/>
      <c r="AR28" s="190"/>
      <c r="AS28" s="190"/>
      <c r="AT28" s="190"/>
      <c r="AU28" s="190"/>
      <c r="AV28" s="190"/>
      <c r="AW28" s="190"/>
      <c r="AX28" s="193"/>
      <c r="BH28" s="473"/>
      <c r="BI28" s="190"/>
      <c r="BJ28" s="190"/>
      <c r="BK28" s="190"/>
      <c r="BL28" s="190"/>
      <c r="BM28" s="190"/>
      <c r="BN28" s="190"/>
      <c r="BO28" s="190"/>
      <c r="BP28" s="190"/>
      <c r="BQ28" s="190"/>
      <c r="BR28" s="190"/>
      <c r="BS28" s="193"/>
      <c r="CC28" s="473"/>
      <c r="CD28" s="190"/>
      <c r="CE28" s="190"/>
      <c r="CF28" s="190"/>
      <c r="CG28" s="190"/>
      <c r="CH28" s="190"/>
      <c r="CI28" s="190"/>
      <c r="CJ28" s="190"/>
      <c r="CK28" s="190"/>
      <c r="CL28" s="190"/>
      <c r="CM28" s="190"/>
      <c r="CN28" s="193"/>
      <c r="CX28" s="473"/>
      <c r="CY28" s="190"/>
      <c r="CZ28" s="190"/>
      <c r="DA28" s="190"/>
      <c r="DB28" s="190"/>
      <c r="DC28" s="190"/>
      <c r="DD28" s="190"/>
      <c r="DE28" s="190"/>
      <c r="DF28" s="190"/>
      <c r="DG28" s="190"/>
      <c r="DH28" s="190"/>
      <c r="DI28" s="193"/>
      <c r="DS28" s="473"/>
      <c r="DT28" s="190"/>
      <c r="DU28" s="190"/>
      <c r="DV28" s="190"/>
      <c r="DW28" s="190"/>
      <c r="DX28" s="190"/>
      <c r="DY28" s="190"/>
      <c r="DZ28" s="190"/>
      <c r="EA28" s="190"/>
      <c r="EB28" s="190"/>
      <c r="EC28" s="190"/>
      <c r="ED28" s="193"/>
      <c r="EN28" s="473"/>
      <c r="EO28" s="190"/>
      <c r="EP28" s="190"/>
      <c r="EQ28" s="190"/>
      <c r="ER28" s="190"/>
      <c r="ES28" s="190"/>
      <c r="ET28" s="190"/>
      <c r="EU28" s="190"/>
      <c r="EV28" s="190"/>
      <c r="EW28" s="190"/>
      <c r="EX28" s="190"/>
      <c r="EY28" s="193"/>
      <c r="FI28" s="473"/>
      <c r="FJ28" s="190"/>
      <c r="FK28" s="190"/>
      <c r="FL28" s="190"/>
      <c r="FM28" s="190"/>
      <c r="FN28" s="190"/>
      <c r="FO28" s="190"/>
      <c r="FP28" s="190"/>
      <c r="FQ28" s="190"/>
      <c r="FR28" s="190"/>
      <c r="FS28" s="190"/>
      <c r="FT28" s="193"/>
      <c r="GD28" s="473"/>
      <c r="GE28" s="190"/>
      <c r="GF28" s="190"/>
      <c r="GG28" s="190"/>
      <c r="GH28" s="190"/>
      <c r="GI28" s="190"/>
      <c r="GJ28" s="190"/>
      <c r="GK28" s="190"/>
      <c r="GL28" s="190"/>
      <c r="GM28" s="190"/>
      <c r="GN28" s="190"/>
      <c r="GO28" s="193"/>
      <c r="GY28" s="473"/>
      <c r="GZ28" s="190"/>
      <c r="HA28" s="190"/>
      <c r="HB28" s="190"/>
      <c r="HC28" s="190"/>
      <c r="HD28" s="190"/>
      <c r="HE28" s="190"/>
      <c r="HF28" s="190"/>
      <c r="HG28" s="190"/>
      <c r="HH28" s="190"/>
      <c r="HI28" s="190"/>
      <c r="HJ28" s="193"/>
      <c r="HT28" s="473"/>
      <c r="HU28" s="190"/>
      <c r="HV28" s="190"/>
      <c r="HW28" s="190"/>
      <c r="HX28" s="190"/>
      <c r="HY28" s="190"/>
      <c r="HZ28" s="190"/>
      <c r="IA28" s="190"/>
      <c r="IB28" s="190"/>
      <c r="IC28" s="190"/>
      <c r="ID28" s="190"/>
      <c r="IE28" s="193"/>
      <c r="IO28" s="473"/>
      <c r="IP28" s="190"/>
      <c r="IQ28" s="190"/>
      <c r="IR28" s="190"/>
      <c r="IS28" s="190"/>
      <c r="IT28" s="190"/>
      <c r="IU28" s="190"/>
      <c r="IV28" s="190"/>
      <c r="IW28" s="190"/>
      <c r="IX28" s="190"/>
      <c r="IY28" s="190"/>
      <c r="IZ28" s="193"/>
      <c r="JJ28" s="473"/>
      <c r="JK28" s="190"/>
      <c r="JL28" s="190"/>
      <c r="JM28" s="190"/>
      <c r="JN28" s="190"/>
      <c r="JO28" s="190"/>
      <c r="JP28" s="190"/>
      <c r="JQ28" s="190"/>
      <c r="JR28" s="190"/>
      <c r="JS28" s="190"/>
      <c r="JT28" s="190"/>
      <c r="JU28" s="193"/>
    </row>
    <row r="29" spans="1:281" ht="33" thickTop="1" thickBot="1">
      <c r="A29" s="542"/>
      <c r="B29" s="543" t="s">
        <v>74</v>
      </c>
      <c r="C29" s="544"/>
      <c r="D29" s="544"/>
      <c r="E29" s="544"/>
      <c r="F29" s="544"/>
      <c r="G29" s="545"/>
      <c r="H29" s="546">
        <f>+'[2]Formulario economico'!H214</f>
        <v>0</v>
      </c>
      <c r="K29" s="542"/>
      <c r="L29" s="543" t="s">
        <v>74</v>
      </c>
      <c r="M29" s="544"/>
      <c r="N29" s="544"/>
      <c r="O29" s="544"/>
      <c r="P29" s="544"/>
      <c r="Q29" s="545"/>
      <c r="R29" s="547">
        <f>PRESUPUESTOS!P214</f>
        <v>280451838</v>
      </c>
      <c r="AB29" s="182" t="s">
        <v>207</v>
      </c>
      <c r="AC29" s="194">
        <f>SUM(AC7:AC27)</f>
        <v>0</v>
      </c>
      <c r="AF29" s="542"/>
      <c r="AG29" s="543" t="s">
        <v>74</v>
      </c>
      <c r="AH29" s="544"/>
      <c r="AI29" s="544"/>
      <c r="AJ29" s="544"/>
      <c r="AK29" s="544"/>
      <c r="AL29" s="545"/>
      <c r="AM29" s="546">
        <f>PRESUPUESTOS!AG214</f>
        <v>264345163</v>
      </c>
      <c r="AW29" s="182" t="s">
        <v>207</v>
      </c>
      <c r="AX29" s="194">
        <f>SUM(AX7:AX27)</f>
        <v>0</v>
      </c>
      <c r="BA29" s="542"/>
      <c r="BB29" s="543" t="s">
        <v>74</v>
      </c>
      <c r="BC29" s="544"/>
      <c r="BD29" s="544"/>
      <c r="BE29" s="544"/>
      <c r="BF29" s="544"/>
      <c r="BG29" s="545"/>
      <c r="BH29" s="546">
        <f>PRESUPUESTOS!AX214</f>
        <v>283209563</v>
      </c>
      <c r="BR29" s="182" t="s">
        <v>207</v>
      </c>
      <c r="BS29" s="194">
        <f>SUM(BS7:BS27)</f>
        <v>0</v>
      </c>
      <c r="BV29" s="542"/>
      <c r="BW29" s="543" t="s">
        <v>74</v>
      </c>
      <c r="BX29" s="544"/>
      <c r="BY29" s="544"/>
      <c r="BZ29" s="544"/>
      <c r="CA29" s="544"/>
      <c r="CB29" s="545"/>
      <c r="CC29" s="546">
        <f>PRESUPUESTOS!BO214</f>
        <v>279774227</v>
      </c>
      <c r="CM29" s="182" t="s">
        <v>207</v>
      </c>
      <c r="CN29" s="194">
        <f>SUM(CN7:CN27)</f>
        <v>0</v>
      </c>
      <c r="CQ29" s="542"/>
      <c r="CR29" s="543" t="s">
        <v>74</v>
      </c>
      <c r="CS29" s="544"/>
      <c r="CT29" s="544"/>
      <c r="CU29" s="544"/>
      <c r="CV29" s="544"/>
      <c r="CW29" s="545"/>
      <c r="CX29" s="546">
        <f>PRESUPUESTOS!CF214</f>
        <v>271687875</v>
      </c>
      <c r="DH29" s="182" t="s">
        <v>207</v>
      </c>
      <c r="DI29" s="194">
        <f>SUM(DI7:DI27)</f>
        <v>0</v>
      </c>
      <c r="DL29" s="542"/>
      <c r="DM29" s="543" t="s">
        <v>74</v>
      </c>
      <c r="DN29" s="544"/>
      <c r="DO29" s="544"/>
      <c r="DP29" s="544"/>
      <c r="DQ29" s="544"/>
      <c r="DR29" s="545"/>
      <c r="DS29" s="546">
        <f>PRESUPUESTOS!CW214</f>
        <v>278567182</v>
      </c>
      <c r="EC29" s="182" t="s">
        <v>207</v>
      </c>
      <c r="ED29" s="194">
        <f>SUM(ED7:ED27)</f>
        <v>-0.2857233586255461</v>
      </c>
      <c r="EG29" s="542"/>
      <c r="EH29" s="543" t="s">
        <v>74</v>
      </c>
      <c r="EI29" s="544"/>
      <c r="EJ29" s="544"/>
      <c r="EK29" s="544"/>
      <c r="EL29" s="544"/>
      <c r="EM29" s="545"/>
      <c r="EN29" s="546">
        <f>PRESUPUESTOS!DN214</f>
        <v>296328717</v>
      </c>
      <c r="EX29" s="182" t="s">
        <v>207</v>
      </c>
      <c r="EY29" s="194">
        <f>SUM(EY7:EY27)</f>
        <v>0</v>
      </c>
      <c r="FB29" s="542"/>
      <c r="FC29" s="543" t="s">
        <v>74</v>
      </c>
      <c r="FD29" s="544"/>
      <c r="FE29" s="544"/>
      <c r="FF29" s="544"/>
      <c r="FG29" s="544"/>
      <c r="FH29" s="545"/>
      <c r="FI29" s="546">
        <f>PRESUPUESTOS!EE214</f>
        <v>277427189</v>
      </c>
      <c r="FS29" s="182" t="s">
        <v>207</v>
      </c>
      <c r="FT29" s="194">
        <f>SUM(FT7:FT27)</f>
        <v>0</v>
      </c>
      <c r="FW29" s="542"/>
      <c r="FX29" s="543" t="s">
        <v>74</v>
      </c>
      <c r="FY29" s="544"/>
      <c r="FZ29" s="544"/>
      <c r="GA29" s="544"/>
      <c r="GB29" s="544"/>
      <c r="GC29" s="545"/>
      <c r="GD29" s="546">
        <f>PRESUPUESTOS!EV214</f>
        <v>281970814</v>
      </c>
      <c r="GN29" s="182" t="s">
        <v>207</v>
      </c>
      <c r="GO29" s="194">
        <f>SUM(GO7:GO27)</f>
        <v>0</v>
      </c>
      <c r="GR29" s="542"/>
      <c r="GS29" s="543" t="s">
        <v>74</v>
      </c>
      <c r="GT29" s="544"/>
      <c r="GU29" s="544"/>
      <c r="GV29" s="544"/>
      <c r="GW29" s="544"/>
      <c r="GX29" s="545"/>
      <c r="GY29" s="546">
        <f>PRESUPUESTOS!FM214</f>
        <v>282343706</v>
      </c>
      <c r="HI29" s="182" t="s">
        <v>207</v>
      </c>
      <c r="HJ29" s="194">
        <f>SUM(HJ7:HJ27)</f>
        <v>0</v>
      </c>
      <c r="HM29" s="542"/>
      <c r="HN29" s="543" t="s">
        <v>74</v>
      </c>
      <c r="HO29" s="544"/>
      <c r="HP29" s="544"/>
      <c r="HQ29" s="544"/>
      <c r="HR29" s="544"/>
      <c r="HS29" s="545"/>
      <c r="HT29" s="546">
        <f>PRESUPUESTOS!GD214</f>
        <v>286258587</v>
      </c>
      <c r="ID29" s="182" t="s">
        <v>207</v>
      </c>
      <c r="IE29" s="194">
        <f>SUM(IE7:IE27)</f>
        <v>0</v>
      </c>
      <c r="IH29" s="542"/>
      <c r="II29" s="543" t="s">
        <v>74</v>
      </c>
      <c r="IJ29" s="544"/>
      <c r="IK29" s="544"/>
      <c r="IL29" s="544"/>
      <c r="IM29" s="544"/>
      <c r="IN29" s="545"/>
      <c r="IO29" s="546">
        <f>PRESUPUESTOS!GU214</f>
        <v>276973022</v>
      </c>
      <c r="IY29" s="182" t="s">
        <v>207</v>
      </c>
      <c r="IZ29" s="194">
        <f>SUM(IZ7:IZ27)</f>
        <v>0</v>
      </c>
      <c r="JC29" s="542"/>
      <c r="JD29" s="543" t="s">
        <v>74</v>
      </c>
      <c r="JE29" s="544"/>
      <c r="JF29" s="544"/>
      <c r="JG29" s="544"/>
      <c r="JH29" s="544"/>
      <c r="JI29" s="545"/>
      <c r="JJ29" s="546">
        <f>PRESUPUESTOS!HL214</f>
        <v>277239860</v>
      </c>
      <c r="JT29" s="182" t="s">
        <v>207</v>
      </c>
      <c r="JU29" s="194">
        <f>SUM(JU7:JU27)</f>
        <v>0</v>
      </c>
    </row>
    <row r="30" spans="1:281" s="473" customFormat="1" ht="13.5" customHeight="1" thickTop="1">
      <c r="A30" s="548"/>
      <c r="B30" s="549" t="s">
        <v>195</v>
      </c>
      <c r="C30" s="550"/>
      <c r="D30" s="551"/>
      <c r="E30" s="552"/>
      <c r="F30" s="553" t="e">
        <f>ROUND(H27/H29,4)</f>
        <v>#DIV/0!</v>
      </c>
      <c r="G30" s="554" t="s">
        <v>75</v>
      </c>
      <c r="H30" s="555" t="e">
        <f>ROUND(H29*F30,0)</f>
        <v>#DIV/0!</v>
      </c>
      <c r="I30" s="486"/>
      <c r="K30" s="548"/>
      <c r="L30" s="549" t="s">
        <v>195</v>
      </c>
      <c r="M30" s="550"/>
      <c r="N30" s="551"/>
      <c r="O30" s="552"/>
      <c r="P30" s="556">
        <f>ROUND(R27/R29,4)</f>
        <v>0.20519999999999999</v>
      </c>
      <c r="Q30" s="554" t="s">
        <v>75</v>
      </c>
      <c r="R30" s="557">
        <f>ROUND(R29*P30,0)</f>
        <v>57548717</v>
      </c>
      <c r="S30" s="192"/>
      <c r="T30" s="192"/>
      <c r="U30" s="192"/>
      <c r="V30" s="192"/>
      <c r="W30" s="192"/>
      <c r="X30" s="192"/>
      <c r="Y30" s="192"/>
      <c r="Z30" s="192"/>
      <c r="AA30" s="192"/>
      <c r="AB30" s="738" t="s">
        <v>208</v>
      </c>
      <c r="AC30" s="790">
        <f>AC29/R27</f>
        <v>0</v>
      </c>
      <c r="AF30" s="548"/>
      <c r="AG30" s="549" t="s">
        <v>195</v>
      </c>
      <c r="AH30" s="550"/>
      <c r="AI30" s="551"/>
      <c r="AJ30" s="552"/>
      <c r="AK30" s="553">
        <f>ROUND(AM27/AM29,4)</f>
        <v>0.20499999999999999</v>
      </c>
      <c r="AL30" s="554" t="s">
        <v>75</v>
      </c>
      <c r="AM30" s="555">
        <f>ROUND(AM29*AK30,0)</f>
        <v>54190758</v>
      </c>
      <c r="AN30" s="192"/>
      <c r="AO30" s="192"/>
      <c r="AP30" s="192"/>
      <c r="AQ30" s="192"/>
      <c r="AR30" s="192"/>
      <c r="AS30" s="192"/>
      <c r="AT30" s="192"/>
      <c r="AU30" s="192"/>
      <c r="AV30" s="192"/>
      <c r="AW30" s="738" t="s">
        <v>208</v>
      </c>
      <c r="AX30" s="798">
        <f>AX29/AM27</f>
        <v>0</v>
      </c>
      <c r="BA30" s="548"/>
      <c r="BB30" s="549" t="s">
        <v>195</v>
      </c>
      <c r="BC30" s="550"/>
      <c r="BD30" s="551"/>
      <c r="BE30" s="552"/>
      <c r="BF30" s="553">
        <f>ROUND(BH27/BH29,4)</f>
        <v>0.2074</v>
      </c>
      <c r="BG30" s="554" t="s">
        <v>75</v>
      </c>
      <c r="BH30" s="555">
        <f>ROUND(BH29*BF30,0)</f>
        <v>58737663</v>
      </c>
      <c r="BI30" s="192"/>
      <c r="BJ30" s="192"/>
      <c r="BK30" s="192"/>
      <c r="BL30" s="192"/>
      <c r="BM30" s="192"/>
      <c r="BN30" s="192"/>
      <c r="BO30" s="192"/>
      <c r="BP30" s="192"/>
      <c r="BQ30" s="192"/>
      <c r="BR30" s="738" t="s">
        <v>208</v>
      </c>
      <c r="BS30" s="790">
        <f>BS29/BH27</f>
        <v>0</v>
      </c>
      <c r="BV30" s="548"/>
      <c r="BW30" s="549" t="s">
        <v>195</v>
      </c>
      <c r="BX30" s="550"/>
      <c r="BY30" s="551"/>
      <c r="BZ30" s="552"/>
      <c r="CA30" s="553">
        <f>ROUND(CC27/CC29,4)</f>
        <v>0.2056</v>
      </c>
      <c r="CB30" s="554" t="s">
        <v>75</v>
      </c>
      <c r="CC30" s="555">
        <f>ROUND(CC29*CA30,0)</f>
        <v>57521581</v>
      </c>
      <c r="CD30" s="192"/>
      <c r="CE30" s="192"/>
      <c r="CF30" s="192"/>
      <c r="CG30" s="192"/>
      <c r="CH30" s="192"/>
      <c r="CI30" s="192"/>
      <c r="CJ30" s="192"/>
      <c r="CK30" s="192"/>
      <c r="CL30" s="192"/>
      <c r="CM30" s="738" t="s">
        <v>208</v>
      </c>
      <c r="CN30" s="790">
        <f>CN29/CC27</f>
        <v>0</v>
      </c>
      <c r="CQ30" s="548"/>
      <c r="CR30" s="549" t="s">
        <v>195</v>
      </c>
      <c r="CS30" s="550"/>
      <c r="CT30" s="551"/>
      <c r="CU30" s="552"/>
      <c r="CV30" s="553">
        <f>ROUND(CX27/CX29,4)</f>
        <v>0.2661</v>
      </c>
      <c r="CW30" s="554" t="s">
        <v>75</v>
      </c>
      <c r="CX30" s="555">
        <f>ROUND(CX29*CV30,0)</f>
        <v>72296144</v>
      </c>
      <c r="CY30" s="192"/>
      <c r="CZ30" s="192"/>
      <c r="DA30" s="192"/>
      <c r="DB30" s="192"/>
      <c r="DC30" s="192"/>
      <c r="DD30" s="192"/>
      <c r="DE30" s="192"/>
      <c r="DF30" s="192"/>
      <c r="DG30" s="192"/>
      <c r="DH30" s="738" t="s">
        <v>208</v>
      </c>
      <c r="DI30" s="790">
        <f>DI29/CX27</f>
        <v>0</v>
      </c>
      <c r="DL30" s="548"/>
      <c r="DM30" s="549" t="s">
        <v>195</v>
      </c>
      <c r="DN30" s="550"/>
      <c r="DO30" s="551"/>
      <c r="DP30" s="552"/>
      <c r="DQ30" s="553">
        <f>ROUND(DS27/DS29,4)</f>
        <v>0.2</v>
      </c>
      <c r="DR30" s="554" t="s">
        <v>75</v>
      </c>
      <c r="DS30" s="555">
        <f>ROUND(DS29*DQ30,0)</f>
        <v>55713436</v>
      </c>
      <c r="DT30" s="192"/>
      <c r="DU30" s="192"/>
      <c r="DV30" s="192"/>
      <c r="DW30" s="192"/>
      <c r="DX30" s="192"/>
      <c r="DY30" s="192"/>
      <c r="DZ30" s="192"/>
      <c r="EA30" s="192"/>
      <c r="EB30" s="192"/>
      <c r="EC30" s="738" t="s">
        <v>208</v>
      </c>
      <c r="ED30" s="798">
        <f>ED29/DS27</f>
        <v>-5.127320936954058E-9</v>
      </c>
      <c r="EG30" s="548"/>
      <c r="EH30" s="549" t="s">
        <v>195</v>
      </c>
      <c r="EI30" s="550"/>
      <c r="EJ30" s="551"/>
      <c r="EK30" s="552"/>
      <c r="EL30" s="553">
        <f>ROUND(EN27/EN29,4)</f>
        <v>0.17280000000000001</v>
      </c>
      <c r="EM30" s="554" t="s">
        <v>75</v>
      </c>
      <c r="EN30" s="555">
        <f>ROUND(EN29*EL30,0)</f>
        <v>51205602</v>
      </c>
      <c r="EO30" s="192"/>
      <c r="EP30" s="192"/>
      <c r="EQ30" s="192"/>
      <c r="ER30" s="192"/>
      <c r="ES30" s="192"/>
      <c r="ET30" s="192"/>
      <c r="EU30" s="192"/>
      <c r="EV30" s="192"/>
      <c r="EW30" s="192"/>
      <c r="EX30" s="738" t="s">
        <v>208</v>
      </c>
      <c r="EY30" s="798">
        <f>EY29/EN27</f>
        <v>0</v>
      </c>
      <c r="FB30" s="548"/>
      <c r="FC30" s="549" t="s">
        <v>195</v>
      </c>
      <c r="FD30" s="550"/>
      <c r="FE30" s="551"/>
      <c r="FF30" s="552"/>
      <c r="FG30" s="553">
        <f>ROUND(FI27/FI29,4)</f>
        <v>0.19889999999999999</v>
      </c>
      <c r="FH30" s="554" t="s">
        <v>75</v>
      </c>
      <c r="FI30" s="555">
        <f>ROUND(FI29*FG30,0)</f>
        <v>55180268</v>
      </c>
      <c r="FJ30" s="192"/>
      <c r="FK30" s="192"/>
      <c r="FL30" s="192"/>
      <c r="FM30" s="192"/>
      <c r="FN30" s="192"/>
      <c r="FO30" s="192"/>
      <c r="FP30" s="192"/>
      <c r="FQ30" s="192"/>
      <c r="FR30" s="192"/>
      <c r="FS30" s="738" t="s">
        <v>208</v>
      </c>
      <c r="FT30" s="798">
        <f>FT29/FI27</f>
        <v>0</v>
      </c>
      <c r="FW30" s="548"/>
      <c r="FX30" s="549" t="s">
        <v>195</v>
      </c>
      <c r="FY30" s="550"/>
      <c r="FZ30" s="551"/>
      <c r="GA30" s="552"/>
      <c r="GB30" s="553">
        <f>ROUND(GD27/GD29,4)</f>
        <v>0.19570000000000001</v>
      </c>
      <c r="GC30" s="554" t="s">
        <v>75</v>
      </c>
      <c r="GD30" s="555">
        <f>ROUND(GD29*GB30,0)</f>
        <v>55181688</v>
      </c>
      <c r="GE30" s="192"/>
      <c r="GF30" s="192"/>
      <c r="GG30" s="192"/>
      <c r="GH30" s="192"/>
      <c r="GI30" s="192"/>
      <c r="GJ30" s="192"/>
      <c r="GK30" s="192"/>
      <c r="GL30" s="192"/>
      <c r="GM30" s="192"/>
      <c r="GN30" s="738" t="s">
        <v>208</v>
      </c>
      <c r="GO30" s="798">
        <f>GO29/GD27</f>
        <v>0</v>
      </c>
      <c r="GR30" s="548"/>
      <c r="GS30" s="549" t="s">
        <v>195</v>
      </c>
      <c r="GT30" s="550"/>
      <c r="GU30" s="551"/>
      <c r="GV30" s="552"/>
      <c r="GW30" s="553">
        <f>ROUND(GY27/GY29,4)</f>
        <v>0.1958</v>
      </c>
      <c r="GX30" s="554" t="s">
        <v>75</v>
      </c>
      <c r="GY30" s="555">
        <f>ROUND(GY29*GW30,0)</f>
        <v>55282898</v>
      </c>
      <c r="GZ30" s="192"/>
      <c r="HA30" s="192"/>
      <c r="HB30" s="192"/>
      <c r="HC30" s="192"/>
      <c r="HD30" s="192"/>
      <c r="HE30" s="192"/>
      <c r="HF30" s="192"/>
      <c r="HG30" s="192"/>
      <c r="HH30" s="192"/>
      <c r="HI30" s="738" t="s">
        <v>208</v>
      </c>
      <c r="HJ30" s="798">
        <f>HJ29/GY27</f>
        <v>0</v>
      </c>
      <c r="HM30" s="548"/>
      <c r="HN30" s="549" t="s">
        <v>195</v>
      </c>
      <c r="HO30" s="550"/>
      <c r="HP30" s="551"/>
      <c r="HQ30" s="552"/>
      <c r="HR30" s="553">
        <f>ROUND(HT27/HT29,4)</f>
        <v>0.18540000000000001</v>
      </c>
      <c r="HS30" s="554" t="s">
        <v>75</v>
      </c>
      <c r="HT30" s="555">
        <f>ROUND(HT29*HR30,0)</f>
        <v>53072342</v>
      </c>
      <c r="HU30" s="192"/>
      <c r="HV30" s="192"/>
      <c r="HW30" s="192"/>
      <c r="HX30" s="192"/>
      <c r="HY30" s="192"/>
      <c r="HZ30" s="192"/>
      <c r="IA30" s="192"/>
      <c r="IB30" s="192"/>
      <c r="IC30" s="192"/>
      <c r="ID30" s="738" t="s">
        <v>208</v>
      </c>
      <c r="IE30" s="798">
        <f>IE29/HT27</f>
        <v>0</v>
      </c>
      <c r="IH30" s="548"/>
      <c r="II30" s="549" t="s">
        <v>195</v>
      </c>
      <c r="IJ30" s="550"/>
      <c r="IK30" s="551"/>
      <c r="IL30" s="552"/>
      <c r="IM30" s="553">
        <f>ROUND(IO27/IO29,4)</f>
        <v>0.2049</v>
      </c>
      <c r="IN30" s="554" t="s">
        <v>75</v>
      </c>
      <c r="IO30" s="555">
        <f>ROUND(IO29*IM30,0)</f>
        <v>56751772</v>
      </c>
      <c r="IP30" s="192"/>
      <c r="IQ30" s="192"/>
      <c r="IR30" s="192"/>
      <c r="IS30" s="192"/>
      <c r="IT30" s="192"/>
      <c r="IU30" s="192"/>
      <c r="IV30" s="192"/>
      <c r="IW30" s="192"/>
      <c r="IX30" s="192"/>
      <c r="IY30" s="738" t="s">
        <v>208</v>
      </c>
      <c r="IZ30" s="798">
        <f>IZ29/IO27</f>
        <v>0</v>
      </c>
      <c r="JC30" s="548"/>
      <c r="JD30" s="549" t="s">
        <v>195</v>
      </c>
      <c r="JE30" s="550"/>
      <c r="JF30" s="551"/>
      <c r="JG30" s="552"/>
      <c r="JH30" s="553">
        <f>ROUND(JJ27/JJ29,4)</f>
        <v>0.18659999999999999</v>
      </c>
      <c r="JI30" s="554" t="s">
        <v>75</v>
      </c>
      <c r="JJ30" s="555">
        <f>ROUND(JJ29*JH30,0)</f>
        <v>51732958</v>
      </c>
      <c r="JK30" s="192"/>
      <c r="JL30" s="192"/>
      <c r="JM30" s="192"/>
      <c r="JN30" s="192"/>
      <c r="JO30" s="192"/>
      <c r="JP30" s="192"/>
      <c r="JQ30" s="192"/>
      <c r="JR30" s="192"/>
      <c r="JS30" s="192"/>
      <c r="JT30" s="738" t="s">
        <v>208</v>
      </c>
      <c r="JU30" s="798">
        <f>JU29/JJ27</f>
        <v>0</v>
      </c>
    </row>
    <row r="31" spans="1:281" s="473" customFormat="1" ht="12.75" customHeight="1">
      <c r="A31" s="548"/>
      <c r="B31" s="549" t="s">
        <v>50</v>
      </c>
      <c r="C31" s="550"/>
      <c r="D31" s="551"/>
      <c r="E31" s="552"/>
      <c r="F31" s="558">
        <v>0</v>
      </c>
      <c r="G31" s="554" t="s">
        <v>76</v>
      </c>
      <c r="H31" s="555">
        <f>ROUND(H29*F31,0)</f>
        <v>0</v>
      </c>
      <c r="I31" s="486"/>
      <c r="K31" s="548"/>
      <c r="L31" s="549" t="s">
        <v>50</v>
      </c>
      <c r="M31" s="550"/>
      <c r="N31" s="551"/>
      <c r="O31" s="552"/>
      <c r="P31" s="558">
        <v>4.4999999999999998E-2</v>
      </c>
      <c r="Q31" s="554" t="s">
        <v>76</v>
      </c>
      <c r="R31" s="557">
        <f>ROUND(R29*P31,0)</f>
        <v>12620333</v>
      </c>
      <c r="S31" s="192"/>
      <c r="T31" s="192"/>
      <c r="U31" s="192"/>
      <c r="V31" s="192"/>
      <c r="W31" s="192"/>
      <c r="X31" s="192"/>
      <c r="Y31" s="192"/>
      <c r="Z31" s="192"/>
      <c r="AA31" s="192"/>
      <c r="AB31" s="738"/>
      <c r="AC31" s="791"/>
      <c r="AF31" s="548"/>
      <c r="AG31" s="549" t="s">
        <v>50</v>
      </c>
      <c r="AH31" s="550"/>
      <c r="AI31" s="551"/>
      <c r="AJ31" s="552"/>
      <c r="AK31" s="558">
        <v>0.05</v>
      </c>
      <c r="AL31" s="554" t="s">
        <v>76</v>
      </c>
      <c r="AM31" s="555">
        <f>ROUND(AM29*AK31,0)</f>
        <v>13217258</v>
      </c>
      <c r="AN31" s="192"/>
      <c r="AO31" s="192"/>
      <c r="AP31" s="192"/>
      <c r="AQ31" s="192"/>
      <c r="AR31" s="192"/>
      <c r="AS31" s="192"/>
      <c r="AT31" s="192"/>
      <c r="AU31" s="192"/>
      <c r="AV31" s="192"/>
      <c r="AW31" s="738"/>
      <c r="AX31" s="799"/>
      <c r="BA31" s="548"/>
      <c r="BB31" s="549" t="s">
        <v>50</v>
      </c>
      <c r="BC31" s="550"/>
      <c r="BD31" s="551"/>
      <c r="BE31" s="552"/>
      <c r="BF31" s="558">
        <v>0.03</v>
      </c>
      <c r="BG31" s="554" t="s">
        <v>76</v>
      </c>
      <c r="BH31" s="555">
        <f>ROUND(BH29*BF31,0)</f>
        <v>8496287</v>
      </c>
      <c r="BI31" s="192"/>
      <c r="BJ31" s="192"/>
      <c r="BK31" s="192"/>
      <c r="BL31" s="192"/>
      <c r="BM31" s="192"/>
      <c r="BN31" s="192"/>
      <c r="BO31" s="192"/>
      <c r="BP31" s="192"/>
      <c r="BQ31" s="192"/>
      <c r="BR31" s="738"/>
      <c r="BS31" s="791"/>
      <c r="BV31" s="548"/>
      <c r="BW31" s="549" t="s">
        <v>50</v>
      </c>
      <c r="BX31" s="550"/>
      <c r="BY31" s="551"/>
      <c r="BZ31" s="552"/>
      <c r="CA31" s="558">
        <v>0.05</v>
      </c>
      <c r="CB31" s="554" t="s">
        <v>76</v>
      </c>
      <c r="CC31" s="555">
        <f>ROUND(CC29*CA31,0)</f>
        <v>13988711</v>
      </c>
      <c r="CD31" s="192"/>
      <c r="CE31" s="192"/>
      <c r="CF31" s="192"/>
      <c r="CG31" s="192"/>
      <c r="CH31" s="192"/>
      <c r="CI31" s="192"/>
      <c r="CJ31" s="192"/>
      <c r="CK31" s="192"/>
      <c r="CL31" s="192"/>
      <c r="CM31" s="738"/>
      <c r="CN31" s="791"/>
      <c r="CQ31" s="548"/>
      <c r="CR31" s="549" t="s">
        <v>50</v>
      </c>
      <c r="CS31" s="550"/>
      <c r="CT31" s="551"/>
      <c r="CU31" s="552"/>
      <c r="CV31" s="558">
        <v>0.03</v>
      </c>
      <c r="CW31" s="554" t="s">
        <v>76</v>
      </c>
      <c r="CX31" s="555">
        <f>ROUND(CX29*CV31,0)</f>
        <v>8150636</v>
      </c>
      <c r="CY31" s="192"/>
      <c r="CZ31" s="192"/>
      <c r="DA31" s="192"/>
      <c r="DB31" s="192"/>
      <c r="DC31" s="192"/>
      <c r="DD31" s="192"/>
      <c r="DE31" s="192"/>
      <c r="DF31" s="192"/>
      <c r="DG31" s="192"/>
      <c r="DH31" s="738"/>
      <c r="DI31" s="791"/>
      <c r="DL31" s="548"/>
      <c r="DM31" s="549" t="s">
        <v>50</v>
      </c>
      <c r="DN31" s="550"/>
      <c r="DO31" s="551"/>
      <c r="DP31" s="552"/>
      <c r="DQ31" s="558">
        <v>0.05</v>
      </c>
      <c r="DR31" s="554" t="s">
        <v>76</v>
      </c>
      <c r="DS31" s="555">
        <f>ROUND(DS29*DQ31,0)</f>
        <v>13928359</v>
      </c>
      <c r="DT31" s="192"/>
      <c r="DU31" s="192"/>
      <c r="DV31" s="192"/>
      <c r="DW31" s="192"/>
      <c r="DX31" s="192"/>
      <c r="DY31" s="192"/>
      <c r="DZ31" s="192"/>
      <c r="EA31" s="192"/>
      <c r="EB31" s="192"/>
      <c r="EC31" s="738"/>
      <c r="ED31" s="799"/>
      <c r="EG31" s="548"/>
      <c r="EH31" s="549" t="s">
        <v>50</v>
      </c>
      <c r="EI31" s="550"/>
      <c r="EJ31" s="551"/>
      <c r="EK31" s="552"/>
      <c r="EL31" s="558">
        <v>0.02</v>
      </c>
      <c r="EM31" s="554" t="s">
        <v>76</v>
      </c>
      <c r="EN31" s="555">
        <f>ROUND(EN29*EL31,0)</f>
        <v>5926574</v>
      </c>
      <c r="EO31" s="192"/>
      <c r="EP31" s="192"/>
      <c r="EQ31" s="192"/>
      <c r="ER31" s="192"/>
      <c r="ES31" s="192"/>
      <c r="ET31" s="192"/>
      <c r="EU31" s="192"/>
      <c r="EV31" s="192"/>
      <c r="EW31" s="192"/>
      <c r="EX31" s="738"/>
      <c r="EY31" s="799"/>
      <c r="FB31" s="548"/>
      <c r="FC31" s="549" t="s">
        <v>50</v>
      </c>
      <c r="FD31" s="550"/>
      <c r="FE31" s="551"/>
      <c r="FF31" s="552"/>
      <c r="FG31" s="558">
        <v>0.06</v>
      </c>
      <c r="FH31" s="554" t="s">
        <v>76</v>
      </c>
      <c r="FI31" s="555">
        <f>ROUND(FI29*FG31,0)</f>
        <v>16645631</v>
      </c>
      <c r="FJ31" s="192"/>
      <c r="FK31" s="192"/>
      <c r="FL31" s="192"/>
      <c r="FM31" s="192"/>
      <c r="FN31" s="192"/>
      <c r="FO31" s="192"/>
      <c r="FP31" s="192"/>
      <c r="FQ31" s="192"/>
      <c r="FR31" s="192"/>
      <c r="FS31" s="738"/>
      <c r="FT31" s="799"/>
      <c r="FW31" s="548"/>
      <c r="FX31" s="549" t="s">
        <v>50</v>
      </c>
      <c r="FY31" s="550"/>
      <c r="FZ31" s="551"/>
      <c r="GA31" s="552"/>
      <c r="GB31" s="558">
        <v>0.04</v>
      </c>
      <c r="GC31" s="554" t="s">
        <v>76</v>
      </c>
      <c r="GD31" s="555">
        <f>ROUND(GD29*GB31,0)</f>
        <v>11278833</v>
      </c>
      <c r="GE31" s="192"/>
      <c r="GF31" s="192"/>
      <c r="GG31" s="192"/>
      <c r="GH31" s="192"/>
      <c r="GI31" s="192"/>
      <c r="GJ31" s="192"/>
      <c r="GK31" s="192"/>
      <c r="GL31" s="192"/>
      <c r="GM31" s="192"/>
      <c r="GN31" s="738"/>
      <c r="GO31" s="799"/>
      <c r="GR31" s="548"/>
      <c r="GS31" s="549" t="s">
        <v>50</v>
      </c>
      <c r="GT31" s="550"/>
      <c r="GU31" s="551"/>
      <c r="GV31" s="552"/>
      <c r="GW31" s="558">
        <v>0.04</v>
      </c>
      <c r="GX31" s="554" t="s">
        <v>76</v>
      </c>
      <c r="GY31" s="555">
        <f>ROUND(GY29*GW31,0)</f>
        <v>11293748</v>
      </c>
      <c r="GZ31" s="192"/>
      <c r="HA31" s="192"/>
      <c r="HB31" s="192"/>
      <c r="HC31" s="192"/>
      <c r="HD31" s="192"/>
      <c r="HE31" s="192"/>
      <c r="HF31" s="192"/>
      <c r="HG31" s="192"/>
      <c r="HH31" s="192"/>
      <c r="HI31" s="738"/>
      <c r="HJ31" s="799"/>
      <c r="HM31" s="548"/>
      <c r="HN31" s="549" t="s">
        <v>50</v>
      </c>
      <c r="HO31" s="550"/>
      <c r="HP31" s="551"/>
      <c r="HQ31" s="552"/>
      <c r="HR31" s="558">
        <v>0.05</v>
      </c>
      <c r="HS31" s="554" t="s">
        <v>76</v>
      </c>
      <c r="HT31" s="555">
        <f>ROUND(HT29*HR31,0)</f>
        <v>14312929</v>
      </c>
      <c r="HU31" s="192"/>
      <c r="HV31" s="192"/>
      <c r="HW31" s="192"/>
      <c r="HX31" s="192"/>
      <c r="HY31" s="192"/>
      <c r="HZ31" s="192"/>
      <c r="IA31" s="192"/>
      <c r="IB31" s="192"/>
      <c r="IC31" s="192"/>
      <c r="ID31" s="738"/>
      <c r="IE31" s="799"/>
      <c r="IH31" s="548"/>
      <c r="II31" s="549" t="s">
        <v>50</v>
      </c>
      <c r="IJ31" s="550"/>
      <c r="IK31" s="551"/>
      <c r="IL31" s="552"/>
      <c r="IM31" s="558">
        <v>0.05</v>
      </c>
      <c r="IN31" s="554" t="s">
        <v>76</v>
      </c>
      <c r="IO31" s="555">
        <f>ROUND(IO29*IM31,0)</f>
        <v>13848651</v>
      </c>
      <c r="IP31" s="192"/>
      <c r="IQ31" s="192"/>
      <c r="IR31" s="192"/>
      <c r="IS31" s="192"/>
      <c r="IT31" s="192"/>
      <c r="IU31" s="192"/>
      <c r="IV31" s="192"/>
      <c r="IW31" s="192"/>
      <c r="IX31" s="192"/>
      <c r="IY31" s="738"/>
      <c r="IZ31" s="799"/>
      <c r="JC31" s="548"/>
      <c r="JD31" s="549" t="s">
        <v>50</v>
      </c>
      <c r="JE31" s="550"/>
      <c r="JF31" s="551"/>
      <c r="JG31" s="552"/>
      <c r="JH31" s="558">
        <v>0.05</v>
      </c>
      <c r="JI31" s="554" t="s">
        <v>76</v>
      </c>
      <c r="JJ31" s="555">
        <f>ROUND(JJ29*JH31,0)</f>
        <v>13861993</v>
      </c>
      <c r="JK31" s="192"/>
      <c r="JL31" s="192"/>
      <c r="JM31" s="192"/>
      <c r="JN31" s="192"/>
      <c r="JO31" s="192"/>
      <c r="JP31" s="192"/>
      <c r="JQ31" s="192"/>
      <c r="JR31" s="192"/>
      <c r="JS31" s="192"/>
      <c r="JT31" s="738"/>
      <c r="JU31" s="799"/>
    </row>
    <row r="32" spans="1:281" ht="13.5" thickBot="1">
      <c r="A32" s="559"/>
      <c r="B32" s="560" t="s">
        <v>113</v>
      </c>
      <c r="C32" s="561"/>
      <c r="D32" s="561"/>
      <c r="E32" s="561"/>
      <c r="F32" s="562"/>
      <c r="G32" s="563"/>
      <c r="H32" s="564" t="e">
        <f>H30+H31</f>
        <v>#DIV/0!</v>
      </c>
      <c r="K32" s="559"/>
      <c r="L32" s="560" t="s">
        <v>113</v>
      </c>
      <c r="M32" s="561"/>
      <c r="N32" s="561"/>
      <c r="O32" s="561"/>
      <c r="P32" s="562"/>
      <c r="Q32" s="563"/>
      <c r="R32" s="565">
        <f>R30+R31</f>
        <v>70169050</v>
      </c>
      <c r="AB32" s="179"/>
      <c r="AC32" s="179"/>
      <c r="AF32" s="559"/>
      <c r="AG32" s="560" t="s">
        <v>113</v>
      </c>
      <c r="AH32" s="561"/>
      <c r="AI32" s="561"/>
      <c r="AJ32" s="561"/>
      <c r="AK32" s="562"/>
      <c r="AL32" s="563"/>
      <c r="AM32" s="564">
        <f>AM30+AM31</f>
        <v>67408016</v>
      </c>
      <c r="AW32" s="179"/>
      <c r="AX32" s="179"/>
      <c r="BA32" s="559"/>
      <c r="BB32" s="560" t="s">
        <v>113</v>
      </c>
      <c r="BC32" s="561"/>
      <c r="BD32" s="561"/>
      <c r="BE32" s="561"/>
      <c r="BF32" s="562"/>
      <c r="BG32" s="563"/>
      <c r="BH32" s="564">
        <f>BH30+BH31</f>
        <v>67233950</v>
      </c>
      <c r="BR32" s="179"/>
      <c r="BS32" s="179"/>
      <c r="BV32" s="559"/>
      <c r="BW32" s="560" t="s">
        <v>113</v>
      </c>
      <c r="BX32" s="561"/>
      <c r="BY32" s="561"/>
      <c r="BZ32" s="561"/>
      <c r="CA32" s="562"/>
      <c r="CB32" s="563"/>
      <c r="CC32" s="564">
        <f>CC30+CC31</f>
        <v>71510292</v>
      </c>
      <c r="CM32" s="179"/>
      <c r="CN32" s="179"/>
      <c r="CQ32" s="559"/>
      <c r="CR32" s="560" t="s">
        <v>113</v>
      </c>
      <c r="CS32" s="561"/>
      <c r="CT32" s="561"/>
      <c r="CU32" s="561"/>
      <c r="CV32" s="562"/>
      <c r="CW32" s="563"/>
      <c r="CX32" s="564">
        <f>CX30+CX31</f>
        <v>80446780</v>
      </c>
      <c r="DH32" s="179"/>
      <c r="DI32" s="179"/>
      <c r="DL32" s="559"/>
      <c r="DM32" s="560" t="s">
        <v>113</v>
      </c>
      <c r="DN32" s="561"/>
      <c r="DO32" s="561"/>
      <c r="DP32" s="561"/>
      <c r="DQ32" s="562"/>
      <c r="DR32" s="563"/>
      <c r="DS32" s="564">
        <f>DS30+DS31</f>
        <v>69641795</v>
      </c>
      <c r="EC32" s="179"/>
      <c r="ED32" s="179"/>
      <c r="EG32" s="559"/>
      <c r="EH32" s="560" t="s">
        <v>113</v>
      </c>
      <c r="EI32" s="561"/>
      <c r="EJ32" s="561"/>
      <c r="EK32" s="561"/>
      <c r="EL32" s="562"/>
      <c r="EM32" s="563"/>
      <c r="EN32" s="564">
        <f>EN30+EN31</f>
        <v>57132176</v>
      </c>
      <c r="EX32" s="179"/>
      <c r="EY32" s="179"/>
      <c r="FB32" s="559"/>
      <c r="FC32" s="560" t="s">
        <v>113</v>
      </c>
      <c r="FD32" s="561"/>
      <c r="FE32" s="561"/>
      <c r="FF32" s="561"/>
      <c r="FG32" s="562"/>
      <c r="FH32" s="563"/>
      <c r="FI32" s="564">
        <f>FI30+FI31</f>
        <v>71825899</v>
      </c>
      <c r="FS32" s="179"/>
      <c r="FT32" s="179"/>
      <c r="FW32" s="559"/>
      <c r="FX32" s="560" t="s">
        <v>113</v>
      </c>
      <c r="FY32" s="561"/>
      <c r="FZ32" s="561"/>
      <c r="GA32" s="561"/>
      <c r="GB32" s="562"/>
      <c r="GC32" s="563"/>
      <c r="GD32" s="564">
        <f>GD30+GD31</f>
        <v>66460521</v>
      </c>
      <c r="GN32" s="179"/>
      <c r="GO32" s="179"/>
      <c r="GR32" s="559"/>
      <c r="GS32" s="560" t="s">
        <v>113</v>
      </c>
      <c r="GT32" s="561"/>
      <c r="GU32" s="561"/>
      <c r="GV32" s="561"/>
      <c r="GW32" s="562"/>
      <c r="GX32" s="563"/>
      <c r="GY32" s="564">
        <f>GY30+GY31</f>
        <v>66576646</v>
      </c>
      <c r="HI32" s="179"/>
      <c r="HJ32" s="179"/>
      <c r="HM32" s="559"/>
      <c r="HN32" s="560" t="s">
        <v>113</v>
      </c>
      <c r="HO32" s="561"/>
      <c r="HP32" s="561"/>
      <c r="HQ32" s="561"/>
      <c r="HR32" s="562"/>
      <c r="HS32" s="563"/>
      <c r="HT32" s="564">
        <f>HT30+HT31</f>
        <v>67385271</v>
      </c>
      <c r="ID32" s="179"/>
      <c r="IE32" s="179"/>
      <c r="IH32" s="559"/>
      <c r="II32" s="560" t="s">
        <v>113</v>
      </c>
      <c r="IJ32" s="561"/>
      <c r="IK32" s="561"/>
      <c r="IL32" s="561"/>
      <c r="IM32" s="562"/>
      <c r="IN32" s="563"/>
      <c r="IO32" s="564">
        <f>IO30+IO31</f>
        <v>70600423</v>
      </c>
      <c r="IY32" s="179"/>
      <c r="IZ32" s="179"/>
      <c r="JC32" s="559"/>
      <c r="JD32" s="560" t="s">
        <v>113</v>
      </c>
      <c r="JE32" s="561"/>
      <c r="JF32" s="561"/>
      <c r="JG32" s="561"/>
      <c r="JH32" s="562"/>
      <c r="JI32" s="563"/>
      <c r="JJ32" s="564">
        <f>JJ30+JJ31</f>
        <v>65594951</v>
      </c>
      <c r="JT32" s="179"/>
      <c r="JU32" s="179"/>
    </row>
    <row r="33" spans="1:281" ht="14.25" customHeight="1" thickTop="1" thickBot="1">
      <c r="A33" s="806" t="s">
        <v>196</v>
      </c>
      <c r="B33" s="807"/>
      <c r="C33" s="807"/>
      <c r="D33" s="807"/>
      <c r="E33" s="808"/>
      <c r="F33" s="566" t="e">
        <f>F30+F31</f>
        <v>#DIV/0!</v>
      </c>
      <c r="G33" s="567"/>
      <c r="H33" s="568"/>
      <c r="K33" s="806" t="s">
        <v>196</v>
      </c>
      <c r="L33" s="807"/>
      <c r="M33" s="807"/>
      <c r="N33" s="807"/>
      <c r="O33" s="808"/>
      <c r="P33" s="566">
        <f>P30+P31</f>
        <v>0.25019999999999998</v>
      </c>
      <c r="Q33" s="567"/>
      <c r="R33" s="568"/>
      <c r="S33" s="569"/>
      <c r="T33" s="569"/>
      <c r="U33" s="569"/>
      <c r="V33" s="569"/>
      <c r="W33" s="569"/>
      <c r="X33" s="569"/>
      <c r="Y33" s="569"/>
      <c r="Z33" s="196"/>
      <c r="AA33" s="186"/>
      <c r="AB33" s="186"/>
      <c r="AC33" s="186"/>
      <c r="AF33" s="806" t="s">
        <v>196</v>
      </c>
      <c r="AG33" s="807"/>
      <c r="AH33" s="807"/>
      <c r="AI33" s="807"/>
      <c r="AJ33" s="808"/>
      <c r="AK33" s="566">
        <f>AK30+AK31</f>
        <v>0.255</v>
      </c>
      <c r="AL33" s="567"/>
      <c r="AM33" s="568"/>
      <c r="AN33" s="569"/>
      <c r="AO33" s="569"/>
      <c r="AP33" s="569"/>
      <c r="AQ33" s="569"/>
      <c r="AR33" s="569"/>
      <c r="AS33" s="569"/>
      <c r="AT33" s="569"/>
      <c r="AU33" s="196"/>
      <c r="AV33" s="186"/>
      <c r="AW33" s="186"/>
      <c r="AX33" s="186"/>
      <c r="BA33" s="806" t="s">
        <v>196</v>
      </c>
      <c r="BB33" s="807"/>
      <c r="BC33" s="807"/>
      <c r="BD33" s="807"/>
      <c r="BE33" s="808"/>
      <c r="BF33" s="566">
        <f>BF30+BF31</f>
        <v>0.2374</v>
      </c>
      <c r="BG33" s="567"/>
      <c r="BH33" s="568"/>
      <c r="BI33" s="569"/>
      <c r="BJ33" s="569"/>
      <c r="BK33" s="569"/>
      <c r="BL33" s="569"/>
      <c r="BM33" s="569"/>
      <c r="BN33" s="569"/>
      <c r="BO33" s="569"/>
      <c r="BP33" s="196"/>
      <c r="BQ33" s="186"/>
      <c r="BR33" s="186"/>
      <c r="BS33" s="186"/>
      <c r="BV33" s="806" t="s">
        <v>196</v>
      </c>
      <c r="BW33" s="807"/>
      <c r="BX33" s="807"/>
      <c r="BY33" s="807"/>
      <c r="BZ33" s="808"/>
      <c r="CA33" s="566">
        <f>CA30+CA31</f>
        <v>0.25559999999999999</v>
      </c>
      <c r="CB33" s="567"/>
      <c r="CC33" s="568"/>
      <c r="CD33" s="569"/>
      <c r="CE33" s="569"/>
      <c r="CF33" s="569"/>
      <c r="CG33" s="569"/>
      <c r="CH33" s="569"/>
      <c r="CI33" s="569"/>
      <c r="CJ33" s="569"/>
      <c r="CK33" s="196"/>
      <c r="CL33" s="186"/>
      <c r="CM33" s="186"/>
      <c r="CN33" s="186"/>
      <c r="CQ33" s="806" t="s">
        <v>196</v>
      </c>
      <c r="CR33" s="807"/>
      <c r="CS33" s="807"/>
      <c r="CT33" s="807"/>
      <c r="CU33" s="808"/>
      <c r="CV33" s="566">
        <f>CV30+CV31</f>
        <v>0.29610000000000003</v>
      </c>
      <c r="CW33" s="567"/>
      <c r="CX33" s="568"/>
      <c r="CY33" s="569"/>
      <c r="CZ33" s="569"/>
      <c r="DA33" s="569"/>
      <c r="DB33" s="569"/>
      <c r="DC33" s="569"/>
      <c r="DD33" s="569"/>
      <c r="DE33" s="569"/>
      <c r="DF33" s="196"/>
      <c r="DG33" s="186"/>
      <c r="DH33" s="186"/>
      <c r="DI33" s="186"/>
      <c r="DL33" s="806" t="s">
        <v>196</v>
      </c>
      <c r="DM33" s="807"/>
      <c r="DN33" s="807"/>
      <c r="DO33" s="807"/>
      <c r="DP33" s="808"/>
      <c r="DQ33" s="566">
        <f>DQ30+DQ31</f>
        <v>0.25</v>
      </c>
      <c r="DR33" s="567"/>
      <c r="DS33" s="568"/>
      <c r="DT33" s="569"/>
      <c r="DU33" s="569"/>
      <c r="DV33" s="569"/>
      <c r="DW33" s="569"/>
      <c r="DX33" s="569"/>
      <c r="DY33" s="569"/>
      <c r="DZ33" s="569"/>
      <c r="EA33" s="196"/>
      <c r="EB33" s="186"/>
      <c r="EC33" s="186"/>
      <c r="ED33" s="186"/>
      <c r="EG33" s="806" t="s">
        <v>196</v>
      </c>
      <c r="EH33" s="807"/>
      <c r="EI33" s="807"/>
      <c r="EJ33" s="807"/>
      <c r="EK33" s="808"/>
      <c r="EL33" s="566">
        <f>EL30+EL31</f>
        <v>0.1928</v>
      </c>
      <c r="EM33" s="567"/>
      <c r="EN33" s="568"/>
      <c r="EO33" s="569"/>
      <c r="EP33" s="569"/>
      <c r="EQ33" s="569"/>
      <c r="ER33" s="569"/>
      <c r="ES33" s="569"/>
      <c r="ET33" s="569"/>
      <c r="EU33" s="569"/>
      <c r="EV33" s="196"/>
      <c r="EW33" s="186"/>
      <c r="EX33" s="186"/>
      <c r="EY33" s="186"/>
      <c r="FB33" s="806" t="s">
        <v>196</v>
      </c>
      <c r="FC33" s="807"/>
      <c r="FD33" s="807"/>
      <c r="FE33" s="807"/>
      <c r="FF33" s="808"/>
      <c r="FG33" s="566">
        <f>FG30+FG31</f>
        <v>0.25890000000000002</v>
      </c>
      <c r="FH33" s="567"/>
      <c r="FI33" s="568"/>
      <c r="FJ33" s="569"/>
      <c r="FK33" s="569"/>
      <c r="FL33" s="569"/>
      <c r="FM33" s="569"/>
      <c r="FN33" s="569"/>
      <c r="FO33" s="569"/>
      <c r="FP33" s="569"/>
      <c r="FQ33" s="196"/>
      <c r="FR33" s="186"/>
      <c r="FS33" s="186"/>
      <c r="FT33" s="186"/>
      <c r="FW33" s="806" t="s">
        <v>196</v>
      </c>
      <c r="FX33" s="807"/>
      <c r="FY33" s="807"/>
      <c r="FZ33" s="807"/>
      <c r="GA33" s="808"/>
      <c r="GB33" s="566">
        <f>GB30+GB31</f>
        <v>0.23570000000000002</v>
      </c>
      <c r="GC33" s="567"/>
      <c r="GD33" s="568"/>
      <c r="GE33" s="569"/>
      <c r="GF33" s="569"/>
      <c r="GG33" s="569"/>
      <c r="GH33" s="569"/>
      <c r="GI33" s="569"/>
      <c r="GJ33" s="569"/>
      <c r="GK33" s="569"/>
      <c r="GL33" s="196"/>
      <c r="GM33" s="186"/>
      <c r="GN33" s="186"/>
      <c r="GO33" s="186"/>
      <c r="GR33" s="806" t="s">
        <v>196</v>
      </c>
      <c r="GS33" s="807"/>
      <c r="GT33" s="807"/>
      <c r="GU33" s="807"/>
      <c r="GV33" s="808"/>
      <c r="GW33" s="566">
        <f>GW30+GW31</f>
        <v>0.23580000000000001</v>
      </c>
      <c r="GX33" s="567"/>
      <c r="GY33" s="568"/>
      <c r="GZ33" s="569"/>
      <c r="HA33" s="569"/>
      <c r="HB33" s="569"/>
      <c r="HC33" s="569"/>
      <c r="HD33" s="569"/>
      <c r="HE33" s="569"/>
      <c r="HF33" s="569"/>
      <c r="HG33" s="196"/>
      <c r="HH33" s="186"/>
      <c r="HI33" s="186"/>
      <c r="HJ33" s="186"/>
      <c r="HM33" s="806" t="s">
        <v>196</v>
      </c>
      <c r="HN33" s="807"/>
      <c r="HO33" s="807"/>
      <c r="HP33" s="807"/>
      <c r="HQ33" s="808"/>
      <c r="HR33" s="566">
        <f>HR30+HR31</f>
        <v>0.2354</v>
      </c>
      <c r="HS33" s="567"/>
      <c r="HT33" s="568"/>
      <c r="HU33" s="569"/>
      <c r="HV33" s="569"/>
      <c r="HW33" s="569"/>
      <c r="HX33" s="569"/>
      <c r="HY33" s="569"/>
      <c r="HZ33" s="569"/>
      <c r="IA33" s="569"/>
      <c r="IB33" s="196"/>
      <c r="IC33" s="186"/>
      <c r="ID33" s="186"/>
      <c r="IE33" s="186"/>
      <c r="IH33" s="806" t="s">
        <v>196</v>
      </c>
      <c r="II33" s="807"/>
      <c r="IJ33" s="807"/>
      <c r="IK33" s="807"/>
      <c r="IL33" s="808"/>
      <c r="IM33" s="566">
        <f>IM30+IM31</f>
        <v>0.25490000000000002</v>
      </c>
      <c r="IN33" s="567"/>
      <c r="IO33" s="568"/>
      <c r="IP33" s="569"/>
      <c r="IQ33" s="569"/>
      <c r="IR33" s="569"/>
      <c r="IS33" s="569"/>
      <c r="IT33" s="569"/>
      <c r="IU33" s="569"/>
      <c r="IV33" s="569"/>
      <c r="IW33" s="196"/>
      <c r="IX33" s="186"/>
      <c r="IY33" s="186"/>
      <c r="IZ33" s="186"/>
      <c r="JC33" s="806" t="s">
        <v>196</v>
      </c>
      <c r="JD33" s="807"/>
      <c r="JE33" s="807"/>
      <c r="JF33" s="807"/>
      <c r="JG33" s="808"/>
      <c r="JH33" s="566">
        <f>JH30+JH31</f>
        <v>0.23659999999999998</v>
      </c>
      <c r="JI33" s="567"/>
      <c r="JJ33" s="568"/>
      <c r="JK33" s="569"/>
      <c r="JL33" s="569"/>
      <c r="JM33" s="569"/>
      <c r="JN33" s="569"/>
      <c r="JO33" s="569"/>
      <c r="JP33" s="569"/>
      <c r="JQ33" s="569"/>
      <c r="JR33" s="196"/>
      <c r="JS33" s="186"/>
      <c r="JT33" s="186"/>
      <c r="JU33" s="186"/>
    </row>
    <row r="34" spans="1:281" ht="13.5" customHeight="1" thickTop="1">
      <c r="S34" s="186"/>
      <c r="T34" s="186"/>
      <c r="U34" s="186"/>
      <c r="V34" s="186"/>
      <c r="W34" s="186"/>
      <c r="X34" s="186"/>
      <c r="Y34" s="186"/>
      <c r="Z34" s="196"/>
      <c r="AA34" s="186"/>
      <c r="AB34" s="186"/>
      <c r="AC34" s="186"/>
      <c r="AN34" s="186"/>
      <c r="AO34" s="186"/>
      <c r="AP34" s="186"/>
      <c r="AQ34" s="186"/>
      <c r="AR34" s="186"/>
      <c r="AS34" s="186"/>
      <c r="AT34" s="186"/>
      <c r="AU34" s="196"/>
      <c r="AV34" s="186"/>
      <c r="AW34" s="186"/>
      <c r="AX34" s="186"/>
      <c r="BI34" s="186"/>
      <c r="BJ34" s="186"/>
      <c r="BK34" s="186"/>
      <c r="BL34" s="186"/>
      <c r="BM34" s="186"/>
      <c r="BN34" s="186"/>
      <c r="BO34" s="186"/>
      <c r="BP34" s="196"/>
      <c r="BQ34" s="186"/>
      <c r="BR34" s="186"/>
      <c r="BS34" s="186"/>
      <c r="CD34" s="186"/>
      <c r="CE34" s="186"/>
      <c r="CF34" s="186"/>
      <c r="CG34" s="186"/>
      <c r="CH34" s="186"/>
      <c r="CI34" s="186"/>
      <c r="CJ34" s="186"/>
      <c r="CK34" s="196"/>
      <c r="CL34" s="186"/>
      <c r="CM34" s="186"/>
      <c r="CN34" s="186"/>
      <c r="CY34" s="186"/>
      <c r="CZ34" s="186"/>
      <c r="DA34" s="186"/>
      <c r="DB34" s="186"/>
      <c r="DC34" s="186"/>
      <c r="DD34" s="186"/>
      <c r="DE34" s="186"/>
      <c r="DF34" s="196"/>
      <c r="DG34" s="186"/>
      <c r="DH34" s="186"/>
      <c r="DI34" s="186"/>
      <c r="DT34" s="186"/>
      <c r="DU34" s="186"/>
      <c r="DV34" s="186"/>
      <c r="DW34" s="186"/>
      <c r="DX34" s="186"/>
      <c r="DY34" s="186"/>
      <c r="DZ34" s="186"/>
      <c r="EA34" s="196"/>
      <c r="EB34" s="186"/>
      <c r="EC34" s="186"/>
      <c r="ED34" s="186"/>
      <c r="EO34" s="186"/>
      <c r="EP34" s="186"/>
      <c r="EQ34" s="186"/>
      <c r="ER34" s="186"/>
      <c r="ES34" s="186"/>
      <c r="ET34" s="186"/>
      <c r="EU34" s="186"/>
      <c r="EV34" s="196"/>
      <c r="EW34" s="186"/>
      <c r="EX34" s="186"/>
      <c r="EY34" s="186"/>
      <c r="FJ34" s="186"/>
      <c r="FK34" s="186"/>
      <c r="FL34" s="186"/>
      <c r="FM34" s="186"/>
      <c r="FN34" s="186"/>
      <c r="FO34" s="186"/>
      <c r="FP34" s="186"/>
      <c r="FQ34" s="196"/>
      <c r="FR34" s="186"/>
      <c r="FS34" s="186"/>
      <c r="FT34" s="186"/>
      <c r="GE34" s="186"/>
      <c r="GF34" s="186"/>
      <c r="GG34" s="186"/>
      <c r="GH34" s="186"/>
      <c r="GI34" s="186"/>
      <c r="GJ34" s="186"/>
      <c r="GK34" s="186"/>
      <c r="GL34" s="196"/>
      <c r="GM34" s="186"/>
      <c r="GN34" s="186"/>
      <c r="GO34" s="186"/>
      <c r="GZ34" s="186"/>
      <c r="HA34" s="186"/>
      <c r="HB34" s="186"/>
      <c r="HC34" s="186"/>
      <c r="HD34" s="186"/>
      <c r="HE34" s="186"/>
      <c r="HF34" s="186"/>
      <c r="HG34" s="196"/>
      <c r="HH34" s="186"/>
      <c r="HI34" s="186"/>
      <c r="HJ34" s="186"/>
      <c r="HU34" s="186"/>
      <c r="HV34" s="186"/>
      <c r="HW34" s="186"/>
      <c r="HX34" s="186"/>
      <c r="HY34" s="186"/>
      <c r="HZ34" s="186"/>
      <c r="IA34" s="186"/>
      <c r="IB34" s="196"/>
      <c r="IC34" s="186"/>
      <c r="ID34" s="186"/>
      <c r="IE34" s="186"/>
      <c r="IP34" s="186"/>
      <c r="IQ34" s="186"/>
      <c r="IR34" s="186"/>
      <c r="IS34" s="186"/>
      <c r="IT34" s="186"/>
      <c r="IU34" s="186"/>
      <c r="IV34" s="186"/>
      <c r="IW34" s="196"/>
      <c r="IX34" s="186"/>
      <c r="IY34" s="186"/>
      <c r="IZ34" s="186"/>
      <c r="JK34" s="186"/>
      <c r="JL34" s="186"/>
      <c r="JM34" s="186"/>
      <c r="JN34" s="186"/>
      <c r="JO34" s="186"/>
      <c r="JP34" s="186"/>
      <c r="JQ34" s="186"/>
      <c r="JR34" s="196"/>
      <c r="JS34" s="186"/>
      <c r="JT34" s="186"/>
      <c r="JU34" s="186"/>
    </row>
    <row r="35" spans="1:281">
      <c r="H35" s="570"/>
      <c r="R35" s="570"/>
      <c r="S35" s="570"/>
      <c r="T35" s="570"/>
      <c r="U35" s="570"/>
      <c r="V35" s="570"/>
      <c r="W35" s="570"/>
      <c r="X35" s="570"/>
      <c r="Y35" s="570"/>
      <c r="Z35" s="196"/>
      <c r="AA35" s="186"/>
      <c r="AB35" s="186"/>
      <c r="AC35" s="186"/>
      <c r="AD35" s="571"/>
      <c r="AM35" s="570"/>
      <c r="AN35" s="570"/>
      <c r="AO35" s="570"/>
      <c r="AP35" s="570"/>
      <c r="AQ35" s="570"/>
      <c r="AR35" s="570"/>
      <c r="AS35" s="570"/>
      <c r="AT35" s="570"/>
      <c r="AU35" s="196"/>
      <c r="AV35" s="186"/>
      <c r="AW35" s="186"/>
      <c r="AX35" s="186"/>
      <c r="BH35" s="570"/>
      <c r="BI35" s="570"/>
      <c r="BJ35" s="570"/>
      <c r="BK35" s="570"/>
      <c r="BL35" s="570"/>
      <c r="BM35" s="570"/>
      <c r="BN35" s="570"/>
      <c r="BO35" s="570"/>
      <c r="BP35" s="196"/>
      <c r="BQ35" s="186"/>
      <c r="BR35" s="186"/>
      <c r="BS35" s="186"/>
      <c r="CC35" s="570"/>
      <c r="CD35" s="570"/>
      <c r="CE35" s="570"/>
      <c r="CF35" s="570"/>
      <c r="CG35" s="570"/>
      <c r="CH35" s="570"/>
      <c r="CI35" s="570"/>
      <c r="CJ35" s="570"/>
      <c r="CK35" s="196"/>
      <c r="CL35" s="186"/>
      <c r="CM35" s="186"/>
      <c r="CN35" s="186"/>
      <c r="CX35" s="570"/>
      <c r="CY35" s="570"/>
      <c r="CZ35" s="570"/>
      <c r="DA35" s="570"/>
      <c r="DB35" s="570"/>
      <c r="DC35" s="570"/>
      <c r="DD35" s="570"/>
      <c r="DE35" s="570"/>
      <c r="DF35" s="196"/>
      <c r="DG35" s="186"/>
      <c r="DH35" s="186"/>
      <c r="DI35" s="186"/>
      <c r="DS35" s="570"/>
      <c r="DT35" s="570"/>
      <c r="DU35" s="570"/>
      <c r="DV35" s="570"/>
      <c r="DW35" s="570"/>
      <c r="DX35" s="570"/>
      <c r="DY35" s="570"/>
      <c r="DZ35" s="570"/>
      <c r="EA35" s="196"/>
      <c r="EB35" s="186"/>
      <c r="EC35" s="186"/>
      <c r="ED35" s="186"/>
      <c r="EN35" s="570"/>
      <c r="EO35" s="570"/>
      <c r="EP35" s="570"/>
      <c r="EQ35" s="570"/>
      <c r="ER35" s="570"/>
      <c r="ES35" s="570"/>
      <c r="ET35" s="570"/>
      <c r="EU35" s="570"/>
      <c r="EV35" s="196"/>
      <c r="EW35" s="186"/>
      <c r="EX35" s="186"/>
      <c r="EY35" s="186"/>
      <c r="FI35" s="570"/>
      <c r="FJ35" s="570"/>
      <c r="FK35" s="570"/>
      <c r="FL35" s="570"/>
      <c r="FM35" s="570"/>
      <c r="FN35" s="570"/>
      <c r="FO35" s="570"/>
      <c r="FP35" s="570"/>
      <c r="FQ35" s="196"/>
      <c r="FR35" s="186"/>
      <c r="FS35" s="186"/>
      <c r="FT35" s="186"/>
      <c r="GD35" s="570"/>
      <c r="GE35" s="570"/>
      <c r="GF35" s="570"/>
      <c r="GG35" s="570"/>
      <c r="GH35" s="570"/>
      <c r="GI35" s="570"/>
      <c r="GJ35" s="570"/>
      <c r="GK35" s="570"/>
      <c r="GL35" s="196"/>
      <c r="GM35" s="186"/>
      <c r="GN35" s="186"/>
      <c r="GO35" s="186"/>
      <c r="GY35" s="570"/>
      <c r="GZ35" s="570"/>
      <c r="HA35" s="570"/>
      <c r="HB35" s="570"/>
      <c r="HC35" s="570"/>
      <c r="HD35" s="570"/>
      <c r="HE35" s="570"/>
      <c r="HF35" s="570"/>
      <c r="HG35" s="196"/>
      <c r="HH35" s="186"/>
      <c r="HI35" s="186"/>
      <c r="HJ35" s="186"/>
      <c r="HT35" s="570"/>
      <c r="HU35" s="570"/>
      <c r="HV35" s="570"/>
      <c r="HW35" s="570"/>
      <c r="HX35" s="570"/>
      <c r="HY35" s="570"/>
      <c r="HZ35" s="570"/>
      <c r="IA35" s="570"/>
      <c r="IB35" s="196"/>
      <c r="IC35" s="186"/>
      <c r="ID35" s="186"/>
      <c r="IE35" s="186"/>
      <c r="IO35" s="570"/>
      <c r="IP35" s="570"/>
      <c r="IQ35" s="570"/>
      <c r="IR35" s="570"/>
      <c r="IS35" s="570"/>
      <c r="IT35" s="570"/>
      <c r="IU35" s="570"/>
      <c r="IV35" s="570"/>
      <c r="IW35" s="196"/>
      <c r="IX35" s="186"/>
      <c r="IY35" s="186"/>
      <c r="IZ35" s="186"/>
      <c r="JJ35" s="570"/>
      <c r="JK35" s="570"/>
      <c r="JL35" s="570"/>
      <c r="JM35" s="570"/>
      <c r="JN35" s="570"/>
      <c r="JO35" s="570"/>
      <c r="JP35" s="570"/>
      <c r="JQ35" s="570"/>
      <c r="JR35" s="196"/>
      <c r="JS35" s="186"/>
      <c r="JT35" s="186"/>
      <c r="JU35" s="186"/>
    </row>
    <row r="36" spans="1:281">
      <c r="AA36" s="186"/>
      <c r="AB36" s="186"/>
      <c r="AC36" s="186"/>
      <c r="AV36" s="186"/>
      <c r="AW36" s="186"/>
      <c r="AX36" s="186"/>
      <c r="BQ36" s="186"/>
      <c r="BR36" s="186"/>
      <c r="BS36" s="186"/>
      <c r="CL36" s="186"/>
      <c r="CM36" s="186"/>
      <c r="CN36" s="186"/>
      <c r="DG36" s="186"/>
      <c r="DH36" s="186"/>
      <c r="DI36" s="186"/>
      <c r="EB36" s="186"/>
      <c r="EC36" s="186"/>
      <c r="ED36" s="186"/>
      <c r="EW36" s="186"/>
      <c r="EX36" s="186"/>
      <c r="EY36" s="186"/>
      <c r="FR36" s="186"/>
      <c r="FS36" s="186"/>
      <c r="FT36" s="186"/>
      <c r="GM36" s="186"/>
      <c r="GN36" s="186"/>
      <c r="GO36" s="186"/>
      <c r="HH36" s="186"/>
      <c r="HI36" s="186"/>
      <c r="HJ36" s="186"/>
      <c r="IC36" s="186"/>
      <c r="ID36" s="186"/>
      <c r="IE36" s="186"/>
      <c r="IX36" s="186"/>
      <c r="IY36" s="186"/>
      <c r="IZ36" s="186"/>
      <c r="JS36" s="186"/>
      <c r="JT36" s="186"/>
      <c r="JU36" s="186"/>
    </row>
    <row r="37" spans="1:281" ht="13.5" thickBot="1">
      <c r="AA37" s="186"/>
      <c r="AB37" s="186"/>
      <c r="AC37" s="186"/>
      <c r="AV37" s="186"/>
      <c r="AW37" s="186"/>
      <c r="AX37" s="186"/>
      <c r="BQ37" s="186"/>
      <c r="BR37" s="186"/>
      <c r="BS37" s="186"/>
      <c r="CL37" s="186"/>
      <c r="CM37" s="186"/>
      <c r="CN37" s="186"/>
      <c r="DG37" s="186"/>
      <c r="DH37" s="186"/>
      <c r="DI37" s="186"/>
      <c r="EB37" s="186"/>
      <c r="EC37" s="186"/>
      <c r="ED37" s="186"/>
      <c r="EW37" s="186"/>
      <c r="EX37" s="186"/>
      <c r="EY37" s="186"/>
      <c r="FR37" s="186"/>
      <c r="FS37" s="186"/>
      <c r="FT37" s="186"/>
      <c r="GM37" s="186"/>
      <c r="GN37" s="186"/>
      <c r="GO37" s="186"/>
      <c r="HH37" s="186"/>
      <c r="HI37" s="186"/>
      <c r="HJ37" s="186"/>
      <c r="IC37" s="186"/>
      <c r="ID37" s="186"/>
      <c r="IE37" s="186"/>
      <c r="IX37" s="186"/>
      <c r="IY37" s="186"/>
      <c r="IZ37" s="186"/>
      <c r="JS37" s="186"/>
      <c r="JT37" s="186"/>
      <c r="JU37" s="186"/>
    </row>
    <row r="38" spans="1:281" s="473" customFormat="1" ht="30" customHeight="1" thickTop="1" thickBot="1">
      <c r="I38" s="486"/>
      <c r="K38" s="266">
        <f>K1</f>
        <v>1</v>
      </c>
      <c r="L38" s="266" t="s">
        <v>3</v>
      </c>
      <c r="M38" s="792" t="str">
        <f>K3</f>
        <v>GUSTAVO CARMONA ALARCON</v>
      </c>
      <c r="N38" s="793"/>
      <c r="O38" s="793"/>
      <c r="P38" s="793"/>
      <c r="Q38" s="793"/>
      <c r="R38" s="794"/>
      <c r="S38" s="191"/>
      <c r="T38" s="191"/>
      <c r="U38" s="191"/>
      <c r="V38" s="191"/>
      <c r="W38" s="191"/>
      <c r="X38" s="191"/>
      <c r="Y38" s="191"/>
      <c r="Z38" s="191"/>
      <c r="AF38" s="266">
        <f>AF1</f>
        <v>2</v>
      </c>
      <c r="AG38" s="266" t="s">
        <v>3</v>
      </c>
      <c r="AH38" s="792" t="str">
        <f>AF3</f>
        <v>LUIS CARLOS PARRA VELASQUEZ</v>
      </c>
      <c r="AI38" s="793"/>
      <c r="AJ38" s="793"/>
      <c r="AK38" s="793"/>
      <c r="AL38" s="793"/>
      <c r="AM38" s="794"/>
      <c r="AN38" s="191"/>
      <c r="AO38" s="191"/>
      <c r="AP38" s="191"/>
      <c r="AQ38" s="191"/>
      <c r="AR38" s="191"/>
      <c r="AS38" s="191"/>
      <c r="AT38" s="191"/>
      <c r="AU38" s="191"/>
      <c r="BA38" s="266">
        <f>BA1</f>
        <v>3</v>
      </c>
      <c r="BB38" s="266" t="s">
        <v>3</v>
      </c>
      <c r="BC38" s="792" t="str">
        <f>BA3</f>
        <v>ARGES INGENIEROS S.A.S.</v>
      </c>
      <c r="BD38" s="793"/>
      <c r="BE38" s="793"/>
      <c r="BF38" s="793"/>
      <c r="BG38" s="793"/>
      <c r="BH38" s="794"/>
      <c r="BI38" s="191"/>
      <c r="BJ38" s="191"/>
      <c r="BK38" s="191"/>
      <c r="BL38" s="191"/>
      <c r="BM38" s="191"/>
      <c r="BN38" s="191"/>
      <c r="BO38" s="191"/>
      <c r="BP38" s="191"/>
      <c r="BV38" s="266">
        <f>BV1</f>
        <v>4</v>
      </c>
      <c r="BW38" s="266" t="s">
        <v>3</v>
      </c>
      <c r="BX38" s="792" t="str">
        <f>BV3</f>
        <v>CONSTRUCON S.A.S.</v>
      </c>
      <c r="BY38" s="793"/>
      <c r="BZ38" s="793"/>
      <c r="CA38" s="793"/>
      <c r="CB38" s="793"/>
      <c r="CC38" s="794"/>
      <c r="CD38" s="191"/>
      <c r="CE38" s="191"/>
      <c r="CF38" s="191"/>
      <c r="CG38" s="191"/>
      <c r="CH38" s="191"/>
      <c r="CI38" s="191"/>
      <c r="CJ38" s="191"/>
      <c r="CK38" s="191"/>
      <c r="CQ38" s="266">
        <f>CQ1</f>
        <v>5</v>
      </c>
      <c r="CR38" s="266" t="s">
        <v>3</v>
      </c>
      <c r="CS38" s="792" t="str">
        <f>CQ3</f>
        <v>ARATTI S.A.S</v>
      </c>
      <c r="CT38" s="793"/>
      <c r="CU38" s="793"/>
      <c r="CV38" s="793"/>
      <c r="CW38" s="793"/>
      <c r="CX38" s="794"/>
      <c r="CY38" s="191"/>
      <c r="CZ38" s="191"/>
      <c r="DA38" s="191"/>
      <c r="DB38" s="191"/>
      <c r="DC38" s="191"/>
      <c r="DD38" s="191"/>
      <c r="DE38" s="191"/>
      <c r="DF38" s="191"/>
      <c r="DL38" s="266">
        <f>DL1</f>
        <v>6</v>
      </c>
      <c r="DM38" s="266" t="s">
        <v>3</v>
      </c>
      <c r="DN38" s="792" t="str">
        <f>DL3</f>
        <v>VERTICES INGENIERIA S.A.S.</v>
      </c>
      <c r="DO38" s="793"/>
      <c r="DP38" s="793"/>
      <c r="DQ38" s="793"/>
      <c r="DR38" s="793"/>
      <c r="DS38" s="794"/>
      <c r="DT38" s="191"/>
      <c r="DU38" s="191"/>
      <c r="DV38" s="191"/>
      <c r="DW38" s="191"/>
      <c r="DX38" s="191"/>
      <c r="DY38" s="191"/>
      <c r="DZ38" s="191"/>
      <c r="EA38" s="191"/>
      <c r="EG38" s="266">
        <f>EG1</f>
        <v>7</v>
      </c>
      <c r="EH38" s="266" t="s">
        <v>3</v>
      </c>
      <c r="EI38" s="792" t="str">
        <f>EG3</f>
        <v>URBANICO S.A.S</v>
      </c>
      <c r="EJ38" s="793"/>
      <c r="EK38" s="793"/>
      <c r="EL38" s="793"/>
      <c r="EM38" s="793"/>
      <c r="EN38" s="794"/>
      <c r="EO38" s="191"/>
      <c r="EP38" s="191"/>
      <c r="EQ38" s="191"/>
      <c r="ER38" s="191"/>
      <c r="ES38" s="191"/>
      <c r="ET38" s="191"/>
      <c r="EU38" s="191"/>
      <c r="EV38" s="191"/>
      <c r="FB38" s="266">
        <f>FB1</f>
        <v>8</v>
      </c>
      <c r="FC38" s="266" t="s">
        <v>3</v>
      </c>
      <c r="FD38" s="792" t="str">
        <f>FB3</f>
        <v>CONCIVE S.A.S</v>
      </c>
      <c r="FE38" s="793"/>
      <c r="FF38" s="793"/>
      <c r="FG38" s="793"/>
      <c r="FH38" s="793"/>
      <c r="FI38" s="794"/>
      <c r="FJ38" s="191"/>
      <c r="FK38" s="191"/>
      <c r="FL38" s="191"/>
      <c r="FM38" s="191"/>
      <c r="FN38" s="191"/>
      <c r="FO38" s="191"/>
      <c r="FP38" s="191"/>
      <c r="FQ38" s="191"/>
      <c r="FW38" s="266">
        <f>FW1</f>
        <v>9</v>
      </c>
      <c r="FX38" s="266" t="s">
        <v>3</v>
      </c>
      <c r="FY38" s="792" t="str">
        <f>FW3</f>
        <v>JORGE FERNANDO PRIETO MUÑOZ</v>
      </c>
      <c r="FZ38" s="793"/>
      <c r="GA38" s="793"/>
      <c r="GB38" s="793"/>
      <c r="GC38" s="793"/>
      <c r="GD38" s="794"/>
      <c r="GE38" s="191"/>
      <c r="GF38" s="191"/>
      <c r="GG38" s="191"/>
      <c r="GH38" s="191"/>
      <c r="GI38" s="191"/>
      <c r="GJ38" s="191"/>
      <c r="GK38" s="191"/>
      <c r="GL38" s="191"/>
      <c r="GR38" s="266">
        <f>GR1</f>
        <v>10</v>
      </c>
      <c r="GS38" s="266" t="s">
        <v>3</v>
      </c>
      <c r="GT38" s="792" t="str">
        <f>GR3</f>
        <v>JOSE DE LA CRUZ MIRA HENAO</v>
      </c>
      <c r="GU38" s="793"/>
      <c r="GV38" s="793"/>
      <c r="GW38" s="793"/>
      <c r="GX38" s="793"/>
      <c r="GY38" s="794"/>
      <c r="GZ38" s="191"/>
      <c r="HA38" s="191"/>
      <c r="HB38" s="191"/>
      <c r="HC38" s="191"/>
      <c r="HD38" s="191"/>
      <c r="HE38" s="191"/>
      <c r="HF38" s="191"/>
      <c r="HG38" s="191"/>
      <c r="HM38" s="266">
        <f>HM1</f>
        <v>11</v>
      </c>
      <c r="HN38" s="266" t="s">
        <v>3</v>
      </c>
      <c r="HO38" s="792" t="str">
        <f>HM3</f>
        <v>GUINCO S.A.S.</v>
      </c>
      <c r="HP38" s="793"/>
      <c r="HQ38" s="793"/>
      <c r="HR38" s="793"/>
      <c r="HS38" s="793"/>
      <c r="HT38" s="794"/>
      <c r="HU38" s="191"/>
      <c r="HV38" s="191"/>
      <c r="HW38" s="191"/>
      <c r="HX38" s="191"/>
      <c r="HY38" s="191"/>
      <c r="HZ38" s="191"/>
      <c r="IA38" s="191"/>
      <c r="IB38" s="191"/>
      <c r="IH38" s="266">
        <f>IH1</f>
        <v>12</v>
      </c>
      <c r="II38" s="266" t="s">
        <v>3</v>
      </c>
      <c r="IJ38" s="792" t="str">
        <f>IH3</f>
        <v>ACEROS Y CONCRETOS S.A.S.</v>
      </c>
      <c r="IK38" s="793"/>
      <c r="IL38" s="793"/>
      <c r="IM38" s="793"/>
      <c r="IN38" s="793"/>
      <c r="IO38" s="794"/>
      <c r="IP38" s="191"/>
      <c r="IQ38" s="191"/>
      <c r="IR38" s="191"/>
      <c r="IS38" s="191"/>
      <c r="IT38" s="191"/>
      <c r="IU38" s="191"/>
      <c r="IV38" s="191"/>
      <c r="IW38" s="191"/>
      <c r="JC38" s="266">
        <f>JC1</f>
        <v>13</v>
      </c>
      <c r="JD38" s="266" t="s">
        <v>3</v>
      </c>
      <c r="JE38" s="792" t="str">
        <f>JC3</f>
        <v>KA S.A.</v>
      </c>
      <c r="JF38" s="793"/>
      <c r="JG38" s="793"/>
      <c r="JH38" s="793"/>
      <c r="JI38" s="793"/>
      <c r="JJ38" s="794"/>
      <c r="JK38" s="191"/>
      <c r="JL38" s="191"/>
      <c r="JM38" s="191"/>
      <c r="JN38" s="191"/>
      <c r="JO38" s="191"/>
      <c r="JP38" s="191"/>
      <c r="JQ38" s="191"/>
      <c r="JR38" s="191"/>
    </row>
    <row r="39" spans="1:281" ht="50.1" customHeight="1" thickTop="1" thickBot="1">
      <c r="K39" s="795" t="str">
        <f>+IF(AA39*AB39*AC39=1,"OK","NO HABILITADO")</f>
        <v>OK</v>
      </c>
      <c r="L39" s="796"/>
      <c r="M39" s="796"/>
      <c r="N39" s="796"/>
      <c r="O39" s="796"/>
      <c r="P39" s="796"/>
      <c r="Q39" s="796"/>
      <c r="R39" s="797"/>
      <c r="AA39" s="180">
        <f>PRODUCT(AA5:AA27)</f>
        <v>1</v>
      </c>
      <c r="AB39" s="255">
        <f>IF(P33&lt;'10. EVALUACIÓN'!$C$9,1,0)</f>
        <v>1</v>
      </c>
      <c r="AC39" s="255">
        <f>IF(AC30&gt;=0.5,0,1)</f>
        <v>1</v>
      </c>
      <c r="AF39" s="795" t="str">
        <f>+IF(AV39*AW39*AX39=1,"OK","NO HABILITADO")</f>
        <v>OK</v>
      </c>
      <c r="AG39" s="796"/>
      <c r="AH39" s="796"/>
      <c r="AI39" s="796"/>
      <c r="AJ39" s="796"/>
      <c r="AK39" s="796"/>
      <c r="AL39" s="796"/>
      <c r="AM39" s="797"/>
      <c r="AV39" s="180">
        <f>PRODUCT(AV5:AV27)</f>
        <v>1</v>
      </c>
      <c r="AW39" s="255">
        <f>IF(AK33&lt;'10. EVALUACIÓN'!$C$9,1,0)</f>
        <v>1</v>
      </c>
      <c r="AX39" s="255">
        <f>IF(AX30&gt;=0.5,0,1)</f>
        <v>1</v>
      </c>
      <c r="BA39" s="795" t="str">
        <f>+IF(BQ39*BR39*BS39=1,"OK","NO HABILITADO")</f>
        <v>OK</v>
      </c>
      <c r="BB39" s="796"/>
      <c r="BC39" s="796"/>
      <c r="BD39" s="796"/>
      <c r="BE39" s="796"/>
      <c r="BF39" s="796"/>
      <c r="BG39" s="796"/>
      <c r="BH39" s="797"/>
      <c r="BQ39" s="180">
        <f>PRODUCT(BQ5:BQ27)</f>
        <v>1</v>
      </c>
      <c r="BR39" s="255">
        <f>IF(BF33&lt;'10. EVALUACIÓN'!$C$9,1,0)</f>
        <v>1</v>
      </c>
      <c r="BS39" s="255">
        <f>IF(BS30&gt;=0.5,0,1)</f>
        <v>1</v>
      </c>
      <c r="BV39" s="795" t="str">
        <f>+IF(CL39*CM39*CN39=1,"OK","NO HABILITADO")</f>
        <v>OK</v>
      </c>
      <c r="BW39" s="796"/>
      <c r="BX39" s="796"/>
      <c r="BY39" s="796"/>
      <c r="BZ39" s="796"/>
      <c r="CA39" s="796"/>
      <c r="CB39" s="796"/>
      <c r="CC39" s="797"/>
      <c r="CL39" s="180">
        <f>PRODUCT(CL5:CL27)</f>
        <v>1</v>
      </c>
      <c r="CM39" s="255">
        <f>IF(CA33&lt;'10. EVALUACIÓN'!$C$9,1,0)</f>
        <v>1</v>
      </c>
      <c r="CN39" s="255">
        <f>IF(CN30&gt;=0.5,0,1)</f>
        <v>1</v>
      </c>
      <c r="CQ39" s="795" t="str">
        <f>+IF(DG39*DH39*DI39=1,"OK","NO HABILITADO")</f>
        <v>NO HABILITADO</v>
      </c>
      <c r="CR39" s="796"/>
      <c r="CS39" s="796"/>
      <c r="CT39" s="796"/>
      <c r="CU39" s="796"/>
      <c r="CV39" s="796"/>
      <c r="CW39" s="796"/>
      <c r="CX39" s="797"/>
      <c r="DG39" s="180">
        <f>PRODUCT(DG5:DG27)</f>
        <v>1</v>
      </c>
      <c r="DH39" s="255">
        <f>IF(CV33&lt;'10. EVALUACIÓN'!$C$9,1,0)</f>
        <v>0</v>
      </c>
      <c r="DI39" s="255">
        <f>IF(DI30&gt;=0.5,0,1)</f>
        <v>1</v>
      </c>
      <c r="DL39" s="795" t="str">
        <f>+IF(EB39*EC39*ED39=1,"OK","NO HABILITADO")</f>
        <v>OK</v>
      </c>
      <c r="DM39" s="796"/>
      <c r="DN39" s="796"/>
      <c r="DO39" s="796"/>
      <c r="DP39" s="796"/>
      <c r="DQ39" s="796"/>
      <c r="DR39" s="796"/>
      <c r="DS39" s="797"/>
      <c r="EB39" s="180">
        <f>PRODUCT(EB5:EB27)</f>
        <v>1</v>
      </c>
      <c r="EC39" s="255">
        <f>IF(DQ33&lt;'10. EVALUACIÓN'!$C$9,1,0)</f>
        <v>1</v>
      </c>
      <c r="ED39" s="255">
        <f>IF(ED30&gt;=0.5,0,1)</f>
        <v>1</v>
      </c>
      <c r="EG39" s="795" t="str">
        <f>+IF(EW39*EX39*EY39=1,"OK","NO HABILITADO")</f>
        <v>NO HABILITADO</v>
      </c>
      <c r="EH39" s="796"/>
      <c r="EI39" s="796"/>
      <c r="EJ39" s="796"/>
      <c r="EK39" s="796"/>
      <c r="EL39" s="796"/>
      <c r="EM39" s="796"/>
      <c r="EN39" s="797"/>
      <c r="EW39" s="180">
        <f>PRODUCT(EW5:EW27)</f>
        <v>0</v>
      </c>
      <c r="EX39" s="255">
        <f>IF(EL33&lt;'10. EVALUACIÓN'!$C$9,1,0)</f>
        <v>1</v>
      </c>
      <c r="EY39" s="255">
        <f>IF(EY30&gt;=0.5,0,1)</f>
        <v>1</v>
      </c>
      <c r="FB39" s="795" t="str">
        <f>+IF(FR39*FS39*FT39=1,"OK","NO HABILITADO")</f>
        <v>OK</v>
      </c>
      <c r="FC39" s="796"/>
      <c r="FD39" s="796"/>
      <c r="FE39" s="796"/>
      <c r="FF39" s="796"/>
      <c r="FG39" s="796"/>
      <c r="FH39" s="796"/>
      <c r="FI39" s="797"/>
      <c r="FR39" s="180">
        <f>PRODUCT(FR5:FR27)</f>
        <v>1</v>
      </c>
      <c r="FS39" s="255">
        <f>IF(FG33&lt;'10. EVALUACIÓN'!$C$9,1,0)</f>
        <v>1</v>
      </c>
      <c r="FT39" s="255">
        <f>IF(FT30&gt;=0.5,0,1)</f>
        <v>1</v>
      </c>
      <c r="FW39" s="795" t="str">
        <f>+IF(GM39*GN39*GO39=1,"OK","NO HABILITADO")</f>
        <v>OK</v>
      </c>
      <c r="FX39" s="796"/>
      <c r="FY39" s="796"/>
      <c r="FZ39" s="796"/>
      <c r="GA39" s="796"/>
      <c r="GB39" s="796"/>
      <c r="GC39" s="796"/>
      <c r="GD39" s="797"/>
      <c r="GM39" s="180">
        <f>PRODUCT(GM5:GM27)</f>
        <v>1</v>
      </c>
      <c r="GN39" s="255">
        <f>IF(GB33&lt;'10. EVALUACIÓN'!$C$9,1,0)</f>
        <v>1</v>
      </c>
      <c r="GO39" s="255">
        <f>IF(GO30&gt;=0.5,0,1)</f>
        <v>1</v>
      </c>
      <c r="GR39" s="795" t="str">
        <f>+IF(HH39*HI39*HJ39=1,"OK","NO HABILITADO")</f>
        <v>OK</v>
      </c>
      <c r="GS39" s="796"/>
      <c r="GT39" s="796"/>
      <c r="GU39" s="796"/>
      <c r="GV39" s="796"/>
      <c r="GW39" s="796"/>
      <c r="GX39" s="796"/>
      <c r="GY39" s="797"/>
      <c r="HH39" s="180">
        <f>PRODUCT(HH5:HH27)</f>
        <v>1</v>
      </c>
      <c r="HI39" s="255">
        <f>IF(GW33&lt;'10. EVALUACIÓN'!$C$9,1,0)</f>
        <v>1</v>
      </c>
      <c r="HJ39" s="255">
        <f>IF(HJ30&gt;=0.5,0,1)</f>
        <v>1</v>
      </c>
      <c r="HM39" s="795" t="str">
        <f>+IF(IC39*ID39*IE39=1,"OK","NO HABILITADO")</f>
        <v>OK</v>
      </c>
      <c r="HN39" s="796"/>
      <c r="HO39" s="796"/>
      <c r="HP39" s="796"/>
      <c r="HQ39" s="796"/>
      <c r="HR39" s="796"/>
      <c r="HS39" s="796"/>
      <c r="HT39" s="797"/>
      <c r="IC39" s="180">
        <f>PRODUCT(IC5:IC27)</f>
        <v>1</v>
      </c>
      <c r="ID39" s="255">
        <f>IF(HR33&lt;'10. EVALUACIÓN'!$C$9,1,0)</f>
        <v>1</v>
      </c>
      <c r="IE39" s="255">
        <f>IF(IE30&gt;=0.5,0,1)</f>
        <v>1</v>
      </c>
      <c r="IH39" s="795" t="str">
        <f>+IF(IX39*IY39*IZ39=1,"OK","NO HABILITADO")</f>
        <v>OK</v>
      </c>
      <c r="II39" s="796"/>
      <c r="IJ39" s="796"/>
      <c r="IK39" s="796"/>
      <c r="IL39" s="796"/>
      <c r="IM39" s="796"/>
      <c r="IN39" s="796"/>
      <c r="IO39" s="797"/>
      <c r="IX39" s="180">
        <f>PRODUCT(IX5:IX27)</f>
        <v>1</v>
      </c>
      <c r="IY39" s="255">
        <f>IF(IM33&lt;'10. EVALUACIÓN'!$C$9,1,0)</f>
        <v>1</v>
      </c>
      <c r="IZ39" s="255">
        <f>IF(IZ30&gt;=0.5,0,1)</f>
        <v>1</v>
      </c>
      <c r="JC39" s="795" t="str">
        <f>+IF(JS39*JT39*JU39=1,"OK","NO HABILITADO")</f>
        <v>OK</v>
      </c>
      <c r="JD39" s="796"/>
      <c r="JE39" s="796"/>
      <c r="JF39" s="796"/>
      <c r="JG39" s="796"/>
      <c r="JH39" s="796"/>
      <c r="JI39" s="796"/>
      <c r="JJ39" s="797"/>
      <c r="JS39" s="180">
        <f>PRODUCT(JS5:JS27)</f>
        <v>1</v>
      </c>
      <c r="JT39" s="255">
        <f>IF(JH33&lt;'10. EVALUACIÓN'!$C$9,1,0)</f>
        <v>1</v>
      </c>
      <c r="JU39" s="255">
        <f>IF(JU30&gt;=0.5,0,1)</f>
        <v>1</v>
      </c>
    </row>
    <row r="40" spans="1:281" ht="15" customHeight="1" thickTop="1">
      <c r="AA40" s="776" t="s">
        <v>243</v>
      </c>
      <c r="AB40" s="777" t="s">
        <v>216</v>
      </c>
      <c r="AC40" s="777" t="s">
        <v>242</v>
      </c>
      <c r="AV40" s="776" t="s">
        <v>243</v>
      </c>
      <c r="AW40" s="777" t="s">
        <v>216</v>
      </c>
      <c r="AX40" s="777" t="s">
        <v>242</v>
      </c>
      <c r="BQ40" s="776" t="s">
        <v>243</v>
      </c>
      <c r="BR40" s="777" t="s">
        <v>216</v>
      </c>
      <c r="BS40" s="777" t="s">
        <v>242</v>
      </c>
      <c r="CL40" s="776" t="s">
        <v>243</v>
      </c>
      <c r="CM40" s="777" t="s">
        <v>216</v>
      </c>
      <c r="CN40" s="777" t="s">
        <v>242</v>
      </c>
      <c r="DG40" s="776" t="s">
        <v>243</v>
      </c>
      <c r="DH40" s="777" t="s">
        <v>216</v>
      </c>
      <c r="DI40" s="777" t="s">
        <v>242</v>
      </c>
      <c r="EB40" s="776" t="s">
        <v>243</v>
      </c>
      <c r="EC40" s="777" t="s">
        <v>216</v>
      </c>
      <c r="ED40" s="777" t="s">
        <v>242</v>
      </c>
      <c r="EW40" s="776" t="s">
        <v>243</v>
      </c>
      <c r="EX40" s="777" t="s">
        <v>216</v>
      </c>
      <c r="EY40" s="777" t="s">
        <v>242</v>
      </c>
      <c r="FR40" s="776" t="s">
        <v>243</v>
      </c>
      <c r="FS40" s="777" t="s">
        <v>216</v>
      </c>
      <c r="FT40" s="777" t="s">
        <v>242</v>
      </c>
      <c r="GM40" s="776" t="s">
        <v>243</v>
      </c>
      <c r="GN40" s="777" t="s">
        <v>216</v>
      </c>
      <c r="GO40" s="777" t="s">
        <v>242</v>
      </c>
      <c r="HH40" s="776" t="s">
        <v>243</v>
      </c>
      <c r="HI40" s="777" t="s">
        <v>216</v>
      </c>
      <c r="HJ40" s="777" t="s">
        <v>242</v>
      </c>
      <c r="IC40" s="776" t="s">
        <v>243</v>
      </c>
      <c r="ID40" s="777" t="s">
        <v>216</v>
      </c>
      <c r="IE40" s="777" t="s">
        <v>242</v>
      </c>
      <c r="IX40" s="776" t="s">
        <v>243</v>
      </c>
      <c r="IY40" s="777" t="s">
        <v>216</v>
      </c>
      <c r="IZ40" s="777" t="s">
        <v>242</v>
      </c>
      <c r="JS40" s="776" t="s">
        <v>243</v>
      </c>
      <c r="JT40" s="777" t="s">
        <v>216</v>
      </c>
      <c r="JU40" s="777" t="s">
        <v>242</v>
      </c>
    </row>
    <row r="41" spans="1:281" ht="15" customHeight="1">
      <c r="AA41" s="776"/>
      <c r="AB41" s="777"/>
      <c r="AC41" s="777"/>
      <c r="AV41" s="776"/>
      <c r="AW41" s="777"/>
      <c r="AX41" s="777"/>
      <c r="BQ41" s="776"/>
      <c r="BR41" s="777"/>
      <c r="BS41" s="777"/>
      <c r="CL41" s="776"/>
      <c r="CM41" s="777"/>
      <c r="CN41" s="777"/>
      <c r="DG41" s="776"/>
      <c r="DH41" s="777"/>
      <c r="DI41" s="777"/>
      <c r="EB41" s="776"/>
      <c r="EC41" s="777"/>
      <c r="ED41" s="777"/>
      <c r="EW41" s="776"/>
      <c r="EX41" s="777"/>
      <c r="EY41" s="777"/>
      <c r="FR41" s="776"/>
      <c r="FS41" s="777"/>
      <c r="FT41" s="777"/>
      <c r="GM41" s="776"/>
      <c r="GN41" s="777"/>
      <c r="GO41" s="777"/>
      <c r="HH41" s="776"/>
      <c r="HI41" s="777"/>
      <c r="HJ41" s="777"/>
      <c r="IC41" s="776"/>
      <c r="ID41" s="777"/>
      <c r="IE41" s="777"/>
      <c r="IX41" s="776"/>
      <c r="IY41" s="777"/>
      <c r="IZ41" s="777"/>
      <c r="JS41" s="776"/>
      <c r="JT41" s="777"/>
      <c r="JU41" s="777"/>
    </row>
    <row r="42" spans="1:281" ht="15" customHeight="1">
      <c r="AA42" s="776"/>
      <c r="AB42" s="777"/>
      <c r="AC42" s="777"/>
      <c r="AV42" s="776"/>
      <c r="AW42" s="777"/>
      <c r="AX42" s="777"/>
      <c r="BQ42" s="776"/>
      <c r="BR42" s="777"/>
      <c r="BS42" s="777"/>
      <c r="CL42" s="776"/>
      <c r="CM42" s="777"/>
      <c r="CN42" s="777"/>
      <c r="DG42" s="776"/>
      <c r="DH42" s="777"/>
      <c r="DI42" s="777"/>
      <c r="EB42" s="776"/>
      <c r="EC42" s="777"/>
      <c r="ED42" s="777"/>
      <c r="EW42" s="776"/>
      <c r="EX42" s="777"/>
      <c r="EY42" s="777"/>
      <c r="FR42" s="776"/>
      <c r="FS42" s="777"/>
      <c r="FT42" s="777"/>
      <c r="GM42" s="776"/>
      <c r="GN42" s="777"/>
      <c r="GO42" s="777"/>
      <c r="HH42" s="776"/>
      <c r="HI42" s="777"/>
      <c r="HJ42" s="777"/>
      <c r="IC42" s="776"/>
      <c r="ID42" s="777"/>
      <c r="IE42" s="777"/>
      <c r="IX42" s="776"/>
      <c r="IY42" s="777"/>
      <c r="IZ42" s="777"/>
      <c r="JS42" s="776"/>
      <c r="JT42" s="777"/>
      <c r="JU42" s="777"/>
    </row>
    <row r="43" spans="1:281" ht="15" customHeight="1">
      <c r="AA43" s="776"/>
      <c r="AB43" s="777"/>
      <c r="AC43" s="777"/>
      <c r="AV43" s="776"/>
      <c r="AW43" s="777"/>
      <c r="AX43" s="777"/>
      <c r="BQ43" s="776"/>
      <c r="BR43" s="777"/>
      <c r="BS43" s="777"/>
      <c r="CL43" s="776"/>
      <c r="CM43" s="777"/>
      <c r="CN43" s="777"/>
      <c r="DG43" s="776"/>
      <c r="DH43" s="777"/>
      <c r="DI43" s="777"/>
      <c r="EB43" s="776"/>
      <c r="EC43" s="777"/>
      <c r="ED43" s="777"/>
      <c r="EW43" s="776"/>
      <c r="EX43" s="777"/>
      <c r="EY43" s="777"/>
      <c r="FR43" s="776"/>
      <c r="FS43" s="777"/>
      <c r="FT43" s="777"/>
      <c r="GM43" s="776"/>
      <c r="GN43" s="777"/>
      <c r="GO43" s="777"/>
      <c r="HH43" s="776"/>
      <c r="HI43" s="777"/>
      <c r="HJ43" s="777"/>
      <c r="IC43" s="776"/>
      <c r="ID43" s="777"/>
      <c r="IE43" s="777"/>
      <c r="IX43" s="776"/>
      <c r="IY43" s="777"/>
      <c r="IZ43" s="777"/>
      <c r="JS43" s="776"/>
      <c r="JT43" s="777"/>
      <c r="JU43" s="777"/>
    </row>
    <row r="44" spans="1:281" ht="15" customHeight="1">
      <c r="AA44" s="776"/>
      <c r="AB44" s="777"/>
      <c r="AC44" s="777"/>
      <c r="AV44" s="776"/>
      <c r="AW44" s="777"/>
      <c r="AX44" s="777"/>
      <c r="BQ44" s="776"/>
      <c r="BR44" s="777"/>
      <c r="BS44" s="777"/>
      <c r="CL44" s="776"/>
      <c r="CM44" s="777"/>
      <c r="CN44" s="777"/>
      <c r="DG44" s="776"/>
      <c r="DH44" s="777"/>
      <c r="DI44" s="777"/>
      <c r="EB44" s="776"/>
      <c r="EC44" s="777"/>
      <c r="ED44" s="777"/>
      <c r="EW44" s="776"/>
      <c r="EX44" s="777"/>
      <c r="EY44" s="777"/>
      <c r="FR44" s="776"/>
      <c r="FS44" s="777"/>
      <c r="FT44" s="777"/>
      <c r="GM44" s="776"/>
      <c r="GN44" s="777"/>
      <c r="GO44" s="777"/>
      <c r="HH44" s="776"/>
      <c r="HI44" s="777"/>
      <c r="HJ44" s="777"/>
      <c r="IC44" s="776"/>
      <c r="ID44" s="777"/>
      <c r="IE44" s="777"/>
      <c r="IX44" s="776"/>
      <c r="IY44" s="777"/>
      <c r="IZ44" s="777"/>
      <c r="JS44" s="776"/>
      <c r="JT44" s="777"/>
      <c r="JU44" s="777"/>
    </row>
    <row r="52" spans="1:309">
      <c r="A52" s="267" t="s">
        <v>230</v>
      </c>
      <c r="B52" s="267"/>
      <c r="C52" s="267"/>
      <c r="D52" s="256" t="s">
        <v>639</v>
      </c>
      <c r="E52" s="809" t="s">
        <v>96</v>
      </c>
      <c r="F52" s="809"/>
      <c r="G52" s="275" t="s">
        <v>237</v>
      </c>
      <c r="R52" s="192"/>
      <c r="AC52" s="186"/>
      <c r="AL52" s="192"/>
      <c r="AM52" s="192"/>
      <c r="AW52" s="186"/>
      <c r="AX52" s="186"/>
      <c r="BF52" s="192"/>
      <c r="BG52" s="192"/>
      <c r="BH52" s="192"/>
      <c r="BQ52" s="186"/>
      <c r="BR52" s="186"/>
      <c r="BS52" s="186"/>
      <c r="BZ52" s="192"/>
      <c r="CA52" s="192"/>
      <c r="CB52" s="192"/>
      <c r="CC52" s="192"/>
      <c r="CK52" s="186"/>
      <c r="CL52" s="186"/>
      <c r="CM52" s="186"/>
      <c r="CN52" s="186"/>
      <c r="CT52" s="192"/>
      <c r="CU52" s="192"/>
      <c r="CV52" s="192"/>
      <c r="CW52" s="192"/>
      <c r="CX52" s="192"/>
      <c r="DE52" s="187"/>
      <c r="DF52" s="186"/>
      <c r="DG52" s="186"/>
      <c r="DH52" s="186"/>
      <c r="DI52" s="186"/>
      <c r="DN52" s="192"/>
      <c r="DO52" s="192"/>
      <c r="DP52" s="192"/>
      <c r="DQ52" s="192"/>
      <c r="DR52" s="192"/>
      <c r="DS52" s="192"/>
      <c r="DY52" s="187"/>
      <c r="DZ52" s="186"/>
      <c r="EA52" s="186"/>
      <c r="EB52" s="186"/>
      <c r="EC52" s="186"/>
      <c r="ED52" s="186"/>
      <c r="EH52" s="192"/>
      <c r="EI52" s="192"/>
      <c r="EJ52" s="192"/>
      <c r="EK52" s="192"/>
      <c r="EL52" s="192"/>
      <c r="EM52" s="192"/>
      <c r="EN52" s="192"/>
      <c r="ES52" s="187"/>
      <c r="ET52" s="186"/>
      <c r="EU52" s="186"/>
      <c r="EV52" s="186"/>
      <c r="EW52" s="186"/>
      <c r="EX52" s="186"/>
      <c r="EY52" s="186"/>
      <c r="FB52" s="192"/>
      <c r="FC52" s="192"/>
      <c r="FD52" s="192"/>
      <c r="FE52" s="192"/>
      <c r="FF52" s="192"/>
      <c r="FG52" s="192"/>
      <c r="FH52" s="192"/>
      <c r="FI52" s="192"/>
      <c r="FM52" s="187"/>
      <c r="FN52" s="186"/>
      <c r="FO52" s="186"/>
      <c r="FP52" s="186"/>
      <c r="FQ52" s="186"/>
      <c r="FR52" s="186"/>
      <c r="FS52" s="186"/>
      <c r="FT52" s="186"/>
      <c r="FV52" s="192"/>
      <c r="FW52" s="192"/>
      <c r="FX52" s="192"/>
      <c r="FY52" s="192"/>
      <c r="FZ52" s="192"/>
      <c r="GA52" s="192"/>
      <c r="GB52" s="192"/>
      <c r="GC52" s="192"/>
      <c r="GD52" s="192"/>
      <c r="GG52" s="187"/>
      <c r="GH52" s="186"/>
      <c r="GI52" s="186"/>
      <c r="GJ52" s="186"/>
      <c r="GK52" s="186"/>
      <c r="GL52" s="186"/>
      <c r="GM52" s="186"/>
      <c r="GN52" s="186"/>
      <c r="GO52" s="186"/>
      <c r="GP52" s="192"/>
      <c r="GQ52" s="192"/>
      <c r="GR52" s="192"/>
      <c r="GS52" s="192"/>
      <c r="GT52" s="192"/>
      <c r="GU52" s="192"/>
      <c r="GV52" s="192"/>
      <c r="GW52" s="192"/>
      <c r="GX52" s="192"/>
      <c r="GY52" s="192"/>
      <c r="HA52" s="187"/>
      <c r="HB52" s="186"/>
      <c r="HC52" s="186"/>
      <c r="HD52" s="186"/>
      <c r="HE52" s="186"/>
      <c r="HF52" s="186"/>
      <c r="HG52" s="186"/>
      <c r="HH52" s="186"/>
      <c r="HI52" s="186"/>
      <c r="HK52" s="192"/>
      <c r="HL52" s="192"/>
      <c r="HM52" s="192"/>
      <c r="HN52" s="192"/>
      <c r="HO52" s="192"/>
      <c r="HP52" s="192"/>
      <c r="HQ52" s="192"/>
      <c r="HR52" s="192"/>
      <c r="HS52" s="192"/>
      <c r="HT52" s="192"/>
      <c r="HU52" s="187"/>
      <c r="HV52" s="186"/>
      <c r="HW52" s="186"/>
      <c r="HX52" s="186"/>
      <c r="HY52" s="186"/>
      <c r="HZ52" s="186"/>
      <c r="IA52" s="186"/>
      <c r="IB52" s="186"/>
      <c r="IC52" s="186"/>
      <c r="IF52" s="192"/>
      <c r="IG52" s="192"/>
      <c r="IH52" s="192"/>
      <c r="II52" s="192"/>
      <c r="IJ52" s="192"/>
      <c r="IK52" s="192"/>
      <c r="IL52" s="192"/>
      <c r="IM52" s="192"/>
      <c r="IN52" s="192"/>
      <c r="IO52" s="187"/>
      <c r="IP52" s="186"/>
      <c r="IQ52" s="186"/>
      <c r="IR52" s="186"/>
      <c r="IS52" s="186"/>
      <c r="IT52" s="186"/>
      <c r="IU52" s="186"/>
      <c r="IV52" s="186"/>
      <c r="IW52" s="186"/>
      <c r="JA52" s="192"/>
      <c r="JB52" s="192"/>
      <c r="JC52" s="192"/>
      <c r="JD52" s="192"/>
      <c r="JE52" s="192"/>
      <c r="JF52" s="192"/>
      <c r="JG52" s="192"/>
      <c r="JH52" s="192"/>
      <c r="JI52" s="187"/>
      <c r="JK52" s="186"/>
      <c r="JL52" s="186"/>
      <c r="JM52" s="186"/>
      <c r="JN52" s="186"/>
      <c r="JO52" s="186"/>
      <c r="JP52" s="186"/>
      <c r="JQ52" s="186"/>
      <c r="JV52" s="192"/>
      <c r="JW52" s="192"/>
      <c r="JX52" s="192"/>
      <c r="JY52" s="192"/>
      <c r="JZ52" s="192"/>
      <c r="KA52" s="192"/>
      <c r="KB52" s="192"/>
      <c r="KC52" s="187"/>
      <c r="KL52" s="192"/>
      <c r="KM52" s="192"/>
      <c r="KN52" s="192"/>
      <c r="KO52" s="192"/>
      <c r="KP52" s="192"/>
      <c r="KQ52" s="192"/>
      <c r="KR52" s="192"/>
      <c r="KS52" s="192"/>
      <c r="KT52" s="192"/>
      <c r="KU52" s="192"/>
      <c r="KV52" s="192"/>
      <c r="KW52" s="187"/>
    </row>
    <row r="53" spans="1:309">
      <c r="A53" s="142">
        <v>1</v>
      </c>
      <c r="B53" s="143" t="str">
        <f t="shared" ref="B53:B65" si="268">VLOOKUP(A53,OFERENTES,2,FALSE)</f>
        <v>GUSTAVO CARMONA ALARCON</v>
      </c>
      <c r="C53" s="143" t="s">
        <v>217</v>
      </c>
      <c r="D53" s="268">
        <f>IFERROR(P33," ")</f>
        <v>0.25019999999999998</v>
      </c>
      <c r="E53" s="810" t="str">
        <f>IFERROR(K39," ")</f>
        <v>OK</v>
      </c>
      <c r="F53" s="811"/>
      <c r="G53" s="197" t="str">
        <f>IF(E53&lt;&gt;"OK","NH","H")</f>
        <v>H</v>
      </c>
      <c r="R53" s="192"/>
      <c r="AC53" s="186"/>
      <c r="AL53" s="192"/>
      <c r="AM53" s="192"/>
      <c r="AW53" s="186"/>
      <c r="AX53" s="186"/>
      <c r="BF53" s="192"/>
      <c r="BG53" s="192"/>
      <c r="BH53" s="192"/>
      <c r="BQ53" s="186"/>
      <c r="BR53" s="186"/>
      <c r="BS53" s="186"/>
      <c r="BZ53" s="192"/>
      <c r="CA53" s="192"/>
      <c r="CB53" s="192"/>
      <c r="CC53" s="192"/>
      <c r="CK53" s="186"/>
      <c r="CL53" s="186"/>
      <c r="CM53" s="186"/>
      <c r="CN53" s="186"/>
      <c r="CT53" s="192"/>
      <c r="CU53" s="192"/>
      <c r="CV53" s="192"/>
      <c r="CW53" s="192"/>
      <c r="CX53" s="192"/>
      <c r="DE53" s="187"/>
      <c r="DF53" s="186"/>
      <c r="DG53" s="186"/>
      <c r="DH53" s="186"/>
      <c r="DI53" s="186"/>
      <c r="DN53" s="192"/>
      <c r="DO53" s="192"/>
      <c r="DP53" s="192"/>
      <c r="DQ53" s="192"/>
      <c r="DR53" s="192"/>
      <c r="DS53" s="192"/>
      <c r="DY53" s="187"/>
      <c r="DZ53" s="186"/>
      <c r="EA53" s="186"/>
      <c r="EB53" s="186"/>
      <c r="EC53" s="186"/>
      <c r="ED53" s="186"/>
      <c r="EH53" s="192"/>
      <c r="EI53" s="192"/>
      <c r="EJ53" s="192"/>
      <c r="EK53" s="192"/>
      <c r="EL53" s="192"/>
      <c r="EM53" s="192"/>
      <c r="EN53" s="192"/>
      <c r="ES53" s="187"/>
      <c r="ET53" s="186"/>
      <c r="EU53" s="186"/>
      <c r="EV53" s="186"/>
      <c r="EW53" s="186"/>
      <c r="EX53" s="186"/>
      <c r="EY53" s="186"/>
      <c r="FB53" s="192"/>
      <c r="FC53" s="192"/>
      <c r="FD53" s="192"/>
      <c r="FE53" s="192"/>
      <c r="FF53" s="192"/>
      <c r="FG53" s="192"/>
      <c r="FH53" s="192"/>
      <c r="FI53" s="192"/>
      <c r="FM53" s="187"/>
      <c r="FN53" s="186"/>
      <c r="FO53" s="186"/>
      <c r="FP53" s="186"/>
      <c r="FQ53" s="186"/>
      <c r="FR53" s="186"/>
      <c r="FS53" s="186"/>
      <c r="FT53" s="186"/>
      <c r="FV53" s="192"/>
      <c r="FW53" s="192"/>
      <c r="FX53" s="192"/>
      <c r="FY53" s="192"/>
      <c r="FZ53" s="192"/>
      <c r="GA53" s="192"/>
      <c r="GB53" s="192"/>
      <c r="GC53" s="192"/>
      <c r="GD53" s="192"/>
      <c r="GG53" s="187"/>
      <c r="GH53" s="186"/>
      <c r="GI53" s="186"/>
      <c r="GJ53" s="186"/>
      <c r="GK53" s="186"/>
      <c r="GL53" s="186"/>
      <c r="GM53" s="186"/>
      <c r="GN53" s="186"/>
      <c r="GO53" s="186"/>
      <c r="GP53" s="192"/>
      <c r="GQ53" s="192"/>
      <c r="GR53" s="192"/>
      <c r="GS53" s="192"/>
      <c r="GT53" s="192"/>
      <c r="GU53" s="192"/>
      <c r="GV53" s="192"/>
      <c r="GW53" s="192"/>
      <c r="GX53" s="192"/>
      <c r="GY53" s="192"/>
      <c r="HA53" s="187"/>
      <c r="HB53" s="186"/>
      <c r="HC53" s="186"/>
      <c r="HD53" s="186"/>
      <c r="HE53" s="186"/>
      <c r="HF53" s="186"/>
      <c r="HG53" s="186"/>
      <c r="HH53" s="186"/>
      <c r="HI53" s="186"/>
      <c r="HK53" s="192"/>
      <c r="HL53" s="192"/>
      <c r="HM53" s="192"/>
      <c r="HN53" s="192"/>
      <c r="HO53" s="192"/>
      <c r="HP53" s="192"/>
      <c r="HQ53" s="192"/>
      <c r="HR53" s="192"/>
      <c r="HS53" s="192"/>
      <c r="HT53" s="192"/>
      <c r="HU53" s="187"/>
      <c r="HV53" s="186"/>
      <c r="HW53" s="186"/>
      <c r="HX53" s="186"/>
      <c r="HY53" s="186"/>
      <c r="HZ53" s="186"/>
      <c r="IA53" s="186"/>
      <c r="IB53" s="186"/>
      <c r="IC53" s="186"/>
      <c r="IF53" s="192"/>
      <c r="IG53" s="192"/>
      <c r="IH53" s="192"/>
      <c r="II53" s="192"/>
      <c r="IJ53" s="192"/>
      <c r="IK53" s="192"/>
      <c r="IL53" s="192"/>
      <c r="IM53" s="192"/>
      <c r="IN53" s="192"/>
      <c r="IO53" s="187"/>
      <c r="IP53" s="186"/>
      <c r="IQ53" s="186"/>
      <c r="IR53" s="186"/>
      <c r="IS53" s="186"/>
      <c r="IT53" s="186"/>
      <c r="IU53" s="186"/>
      <c r="IV53" s="186"/>
      <c r="IW53" s="186"/>
      <c r="JA53" s="192"/>
      <c r="JB53" s="192"/>
      <c r="JC53" s="192"/>
      <c r="JD53" s="192"/>
      <c r="JE53" s="192"/>
      <c r="JF53" s="192"/>
      <c r="JG53" s="192"/>
      <c r="JH53" s="192"/>
      <c r="JI53" s="187"/>
      <c r="JK53" s="186"/>
      <c r="JL53" s="186"/>
      <c r="JM53" s="186"/>
      <c r="JN53" s="186"/>
      <c r="JO53" s="186"/>
      <c r="JP53" s="186"/>
      <c r="JQ53" s="186"/>
      <c r="JV53" s="192"/>
      <c r="JW53" s="192"/>
      <c r="JX53" s="192"/>
      <c r="JY53" s="192"/>
      <c r="JZ53" s="192"/>
      <c r="KA53" s="192"/>
      <c r="KB53" s="192"/>
      <c r="KC53" s="187"/>
      <c r="KL53" s="192"/>
      <c r="KM53" s="192"/>
      <c r="KN53" s="192"/>
      <c r="KO53" s="192"/>
      <c r="KP53" s="192"/>
      <c r="KQ53" s="192"/>
      <c r="KR53" s="192"/>
      <c r="KS53" s="192"/>
      <c r="KT53" s="192"/>
      <c r="KU53" s="192"/>
      <c r="KV53" s="192"/>
      <c r="KW53" s="187"/>
    </row>
    <row r="54" spans="1:309">
      <c r="A54" s="142">
        <v>2</v>
      </c>
      <c r="B54" s="143" t="str">
        <f t="shared" si="268"/>
        <v>LUIS CARLOS PARRA VELASQUEZ</v>
      </c>
      <c r="C54" s="143" t="s">
        <v>218</v>
      </c>
      <c r="D54" s="268">
        <f>IFERROR(AK33,"")</f>
        <v>0.255</v>
      </c>
      <c r="E54" s="810" t="str">
        <f>IFERROR(AF39," ")</f>
        <v>OK</v>
      </c>
      <c r="F54" s="811"/>
      <c r="G54" s="197" t="str">
        <f t="shared" ref="G54:G65" si="269">IF(E54&lt;&gt;"OK","NH","H")</f>
        <v>H</v>
      </c>
      <c r="R54" s="192"/>
      <c r="AC54" s="186"/>
      <c r="AL54" s="192"/>
      <c r="AM54" s="192"/>
      <c r="AW54" s="186"/>
      <c r="AX54" s="186"/>
      <c r="BF54" s="192"/>
      <c r="BG54" s="192"/>
      <c r="BH54" s="192"/>
      <c r="BQ54" s="186"/>
      <c r="BR54" s="186"/>
      <c r="BS54" s="186"/>
      <c r="BZ54" s="192"/>
      <c r="CA54" s="192"/>
      <c r="CB54" s="192"/>
      <c r="CC54" s="192"/>
      <c r="CK54" s="186"/>
      <c r="CL54" s="186"/>
      <c r="CM54" s="186"/>
      <c r="CN54" s="186"/>
      <c r="CT54" s="192"/>
      <c r="CU54" s="192"/>
      <c r="CV54" s="192"/>
      <c r="CW54" s="192"/>
      <c r="CX54" s="192"/>
      <c r="DE54" s="187"/>
      <c r="DF54" s="186"/>
      <c r="DG54" s="186"/>
      <c r="DH54" s="186"/>
      <c r="DI54" s="186"/>
      <c r="DN54" s="192"/>
      <c r="DO54" s="192"/>
      <c r="DP54" s="192"/>
      <c r="DQ54" s="192"/>
      <c r="DR54" s="192"/>
      <c r="DS54" s="192"/>
      <c r="DY54" s="187"/>
      <c r="DZ54" s="186"/>
      <c r="EA54" s="186"/>
      <c r="EB54" s="186"/>
      <c r="EC54" s="186"/>
      <c r="ED54" s="186"/>
      <c r="EH54" s="192"/>
      <c r="EI54" s="192"/>
      <c r="EJ54" s="192"/>
      <c r="EK54" s="192"/>
      <c r="EL54" s="192"/>
      <c r="EM54" s="192"/>
      <c r="EN54" s="192"/>
      <c r="ES54" s="187"/>
      <c r="ET54" s="186"/>
      <c r="EU54" s="186"/>
      <c r="EV54" s="186"/>
      <c r="EW54" s="186"/>
      <c r="EX54" s="186"/>
      <c r="EY54" s="186"/>
      <c r="FB54" s="192"/>
      <c r="FC54" s="192"/>
      <c r="FD54" s="192"/>
      <c r="FE54" s="192"/>
      <c r="FF54" s="192"/>
      <c r="FG54" s="192"/>
      <c r="FH54" s="192"/>
      <c r="FI54" s="192"/>
      <c r="FM54" s="187"/>
      <c r="FN54" s="186"/>
      <c r="FO54" s="186"/>
      <c r="FP54" s="186"/>
      <c r="FQ54" s="186"/>
      <c r="FR54" s="186"/>
      <c r="FS54" s="186"/>
      <c r="FT54" s="186"/>
      <c r="FV54" s="192"/>
      <c r="FW54" s="192"/>
      <c r="FX54" s="192"/>
      <c r="FY54" s="192"/>
      <c r="FZ54" s="192"/>
      <c r="GA54" s="192"/>
      <c r="GB54" s="192"/>
      <c r="GC54" s="192"/>
      <c r="GD54" s="192"/>
      <c r="GG54" s="187"/>
      <c r="GH54" s="186"/>
      <c r="GI54" s="186"/>
      <c r="GJ54" s="186"/>
      <c r="GK54" s="186"/>
      <c r="GL54" s="186"/>
      <c r="GM54" s="186"/>
      <c r="GN54" s="186"/>
      <c r="GO54" s="186"/>
      <c r="GP54" s="192"/>
      <c r="GQ54" s="192"/>
      <c r="GR54" s="192"/>
      <c r="GS54" s="192"/>
      <c r="GT54" s="192"/>
      <c r="GU54" s="192"/>
      <c r="GV54" s="192"/>
      <c r="GW54" s="192"/>
      <c r="GX54" s="192"/>
      <c r="GY54" s="192"/>
      <c r="HA54" s="187"/>
      <c r="HB54" s="186"/>
      <c r="HC54" s="186"/>
      <c r="HD54" s="186"/>
      <c r="HE54" s="186"/>
      <c r="HF54" s="186"/>
      <c r="HG54" s="186"/>
      <c r="HH54" s="186"/>
      <c r="HI54" s="186"/>
      <c r="HK54" s="192"/>
      <c r="HL54" s="192"/>
      <c r="HM54" s="192"/>
      <c r="HN54" s="192"/>
      <c r="HO54" s="192"/>
      <c r="HP54" s="192"/>
      <c r="HQ54" s="192"/>
      <c r="HR54" s="192"/>
      <c r="HS54" s="192"/>
      <c r="HT54" s="192"/>
      <c r="HU54" s="187"/>
      <c r="HV54" s="186"/>
      <c r="HW54" s="186"/>
      <c r="HX54" s="186"/>
      <c r="HY54" s="186"/>
      <c r="HZ54" s="186"/>
      <c r="IA54" s="186"/>
      <c r="IB54" s="186"/>
      <c r="IC54" s="186"/>
      <c r="IF54" s="192"/>
      <c r="IG54" s="192"/>
      <c r="IH54" s="192"/>
      <c r="II54" s="192"/>
      <c r="IJ54" s="192"/>
      <c r="IK54" s="192"/>
      <c r="IL54" s="192"/>
      <c r="IM54" s="192"/>
      <c r="IN54" s="192"/>
      <c r="IO54" s="187"/>
      <c r="IP54" s="186"/>
      <c r="IQ54" s="186"/>
      <c r="IR54" s="186"/>
      <c r="IS54" s="186"/>
      <c r="IT54" s="186"/>
      <c r="IU54" s="186"/>
      <c r="IV54" s="186"/>
      <c r="IW54" s="186"/>
      <c r="JA54" s="192"/>
      <c r="JB54" s="192"/>
      <c r="JC54" s="192"/>
      <c r="JD54" s="192"/>
      <c r="JE54" s="192"/>
      <c r="JF54" s="192"/>
      <c r="JG54" s="192"/>
      <c r="JH54" s="192"/>
      <c r="JI54" s="187"/>
      <c r="JK54" s="186"/>
      <c r="JL54" s="186"/>
      <c r="JM54" s="186"/>
      <c r="JN54" s="186"/>
      <c r="JO54" s="186"/>
      <c r="JP54" s="186"/>
      <c r="JQ54" s="186"/>
      <c r="JV54" s="192"/>
      <c r="JW54" s="192"/>
      <c r="JX54" s="192"/>
      <c r="JY54" s="192"/>
      <c r="JZ54" s="192"/>
      <c r="KA54" s="192"/>
      <c r="KB54" s="192"/>
      <c r="KC54" s="187"/>
      <c r="KL54" s="192"/>
      <c r="KM54" s="192"/>
      <c r="KN54" s="192"/>
      <c r="KO54" s="192"/>
      <c r="KP54" s="192"/>
      <c r="KQ54" s="192"/>
      <c r="KR54" s="192"/>
      <c r="KS54" s="192"/>
      <c r="KT54" s="192"/>
      <c r="KU54" s="192"/>
      <c r="KV54" s="192"/>
      <c r="KW54" s="187"/>
    </row>
    <row r="55" spans="1:309">
      <c r="A55" s="142">
        <v>3</v>
      </c>
      <c r="B55" s="143" t="str">
        <f t="shared" si="268"/>
        <v>ARGES INGENIEROS S.A.S.</v>
      </c>
      <c r="C55" s="143" t="s">
        <v>219</v>
      </c>
      <c r="D55" s="268">
        <f>IFERROR(BF33," ")</f>
        <v>0.2374</v>
      </c>
      <c r="E55" s="810" t="str">
        <f>IFERROR(BA39," ")</f>
        <v>OK</v>
      </c>
      <c r="F55" s="811"/>
      <c r="G55" s="197" t="str">
        <f t="shared" si="269"/>
        <v>H</v>
      </c>
      <c r="R55" s="192"/>
      <c r="AC55" s="186"/>
      <c r="AL55" s="192"/>
      <c r="AM55" s="192"/>
      <c r="AW55" s="186"/>
      <c r="AX55" s="186"/>
      <c r="BF55" s="192"/>
      <c r="BG55" s="192"/>
      <c r="BH55" s="192"/>
      <c r="BQ55" s="186"/>
      <c r="BR55" s="186"/>
      <c r="BS55" s="186"/>
      <c r="BZ55" s="192"/>
      <c r="CA55" s="192"/>
      <c r="CB55" s="192"/>
      <c r="CC55" s="192"/>
      <c r="CK55" s="186"/>
      <c r="CL55" s="186"/>
      <c r="CM55" s="186"/>
      <c r="CN55" s="186"/>
      <c r="CT55" s="192"/>
      <c r="CU55" s="192"/>
      <c r="CV55" s="192"/>
      <c r="CW55" s="192"/>
      <c r="CX55" s="192"/>
      <c r="DE55" s="187"/>
      <c r="DF55" s="186"/>
      <c r="DG55" s="186"/>
      <c r="DH55" s="186"/>
      <c r="DI55" s="186"/>
      <c r="DN55" s="192"/>
      <c r="DO55" s="192"/>
      <c r="DP55" s="192"/>
      <c r="DQ55" s="192"/>
      <c r="DR55" s="192"/>
      <c r="DS55" s="192"/>
      <c r="DY55" s="187"/>
      <c r="DZ55" s="186"/>
      <c r="EA55" s="186"/>
      <c r="EB55" s="186"/>
      <c r="EC55" s="186"/>
      <c r="ED55" s="186"/>
      <c r="EH55" s="192"/>
      <c r="EI55" s="192"/>
      <c r="EJ55" s="192"/>
      <c r="EK55" s="192"/>
      <c r="EL55" s="192"/>
      <c r="EM55" s="192"/>
      <c r="EN55" s="192"/>
      <c r="ES55" s="187"/>
      <c r="ET55" s="186"/>
      <c r="EU55" s="186"/>
      <c r="EV55" s="186"/>
      <c r="EW55" s="186"/>
      <c r="EX55" s="186"/>
      <c r="EY55" s="186"/>
      <c r="FB55" s="192"/>
      <c r="FC55" s="192"/>
      <c r="FD55" s="192"/>
      <c r="FE55" s="192"/>
      <c r="FF55" s="192"/>
      <c r="FG55" s="192"/>
      <c r="FH55" s="192"/>
      <c r="FI55" s="192"/>
      <c r="FM55" s="187"/>
      <c r="FN55" s="186"/>
      <c r="FO55" s="186"/>
      <c r="FP55" s="186"/>
      <c r="FQ55" s="186"/>
      <c r="FR55" s="186"/>
      <c r="FS55" s="186"/>
      <c r="FT55" s="186"/>
      <c r="FV55" s="192"/>
      <c r="FW55" s="192"/>
      <c r="FX55" s="192"/>
      <c r="FY55" s="192"/>
      <c r="FZ55" s="192"/>
      <c r="GA55" s="192"/>
      <c r="GB55" s="192"/>
      <c r="GC55" s="192"/>
      <c r="GD55" s="192"/>
      <c r="GG55" s="187"/>
      <c r="GH55" s="186"/>
      <c r="GI55" s="186"/>
      <c r="GJ55" s="186"/>
      <c r="GK55" s="186"/>
      <c r="GL55" s="186"/>
      <c r="GM55" s="186"/>
      <c r="GN55" s="186"/>
      <c r="GO55" s="186"/>
      <c r="GP55" s="192"/>
      <c r="GQ55" s="192"/>
      <c r="GR55" s="192"/>
      <c r="GS55" s="192"/>
      <c r="GT55" s="192"/>
      <c r="GU55" s="192"/>
      <c r="GV55" s="192"/>
      <c r="GW55" s="192"/>
      <c r="GX55" s="192"/>
      <c r="GY55" s="192"/>
      <c r="HA55" s="187"/>
      <c r="HB55" s="186"/>
      <c r="HC55" s="186"/>
      <c r="HD55" s="186"/>
      <c r="HE55" s="186"/>
      <c r="HF55" s="186"/>
      <c r="HG55" s="186"/>
      <c r="HH55" s="186"/>
      <c r="HI55" s="186"/>
      <c r="HK55" s="192"/>
      <c r="HL55" s="192"/>
      <c r="HM55" s="192"/>
      <c r="HN55" s="192"/>
      <c r="HO55" s="192"/>
      <c r="HP55" s="192"/>
      <c r="HQ55" s="192"/>
      <c r="HR55" s="192"/>
      <c r="HS55" s="192"/>
      <c r="HT55" s="192"/>
      <c r="HU55" s="187"/>
      <c r="HV55" s="186"/>
      <c r="HW55" s="186"/>
      <c r="HX55" s="186"/>
      <c r="HY55" s="186"/>
      <c r="HZ55" s="186"/>
      <c r="IA55" s="186"/>
      <c r="IB55" s="186"/>
      <c r="IC55" s="186"/>
      <c r="IF55" s="192"/>
      <c r="IG55" s="192"/>
      <c r="IH55" s="192"/>
      <c r="II55" s="192"/>
      <c r="IJ55" s="192"/>
      <c r="IK55" s="192"/>
      <c r="IL55" s="192"/>
      <c r="IM55" s="192"/>
      <c r="IN55" s="192"/>
      <c r="IO55" s="187"/>
      <c r="IP55" s="186"/>
      <c r="IQ55" s="186"/>
      <c r="IR55" s="186"/>
      <c r="IS55" s="186"/>
      <c r="IT55" s="186"/>
      <c r="IU55" s="186"/>
      <c r="IV55" s="186"/>
      <c r="IW55" s="186"/>
      <c r="JA55" s="192"/>
      <c r="JB55" s="192"/>
      <c r="JC55" s="192"/>
      <c r="JD55" s="192"/>
      <c r="JE55" s="192"/>
      <c r="JF55" s="192"/>
      <c r="JG55" s="192"/>
      <c r="JH55" s="192"/>
      <c r="JI55" s="187"/>
      <c r="JK55" s="186"/>
      <c r="JL55" s="186"/>
      <c r="JM55" s="186"/>
      <c r="JN55" s="186"/>
      <c r="JO55" s="186"/>
      <c r="JP55" s="186"/>
      <c r="JQ55" s="186"/>
      <c r="JV55" s="192"/>
      <c r="JW55" s="192"/>
      <c r="JX55" s="192"/>
      <c r="JY55" s="192"/>
      <c r="JZ55" s="192"/>
      <c r="KA55" s="192"/>
      <c r="KB55" s="192"/>
      <c r="KC55" s="187"/>
      <c r="KL55" s="192"/>
      <c r="KM55" s="192"/>
      <c r="KN55" s="192"/>
      <c r="KO55" s="192"/>
      <c r="KP55" s="192"/>
      <c r="KQ55" s="192"/>
      <c r="KR55" s="192"/>
      <c r="KS55" s="192"/>
      <c r="KT55" s="192"/>
      <c r="KU55" s="192"/>
      <c r="KV55" s="192"/>
      <c r="KW55" s="187"/>
    </row>
    <row r="56" spans="1:309">
      <c r="A56" s="142">
        <v>4</v>
      </c>
      <c r="B56" s="143" t="str">
        <f t="shared" si="268"/>
        <v>CONSTRUCON S.A.S.</v>
      </c>
      <c r="C56" s="143" t="s">
        <v>220</v>
      </c>
      <c r="D56" s="268">
        <f>IFERROR(CA33,"")</f>
        <v>0.25559999999999999</v>
      </c>
      <c r="E56" s="810" t="str">
        <f>IFERROR(BV39," ")</f>
        <v>OK</v>
      </c>
      <c r="F56" s="811"/>
      <c r="G56" s="197" t="str">
        <f t="shared" si="269"/>
        <v>H</v>
      </c>
      <c r="R56" s="192"/>
      <c r="AC56" s="186"/>
      <c r="AL56" s="192"/>
      <c r="AM56" s="192"/>
      <c r="AW56" s="186"/>
      <c r="AX56" s="186"/>
      <c r="BF56" s="192"/>
      <c r="BG56" s="192"/>
      <c r="BH56" s="192"/>
      <c r="BQ56" s="186"/>
      <c r="BR56" s="186"/>
      <c r="BS56" s="186"/>
      <c r="BZ56" s="192"/>
      <c r="CA56" s="192"/>
      <c r="CB56" s="192"/>
      <c r="CC56" s="192"/>
      <c r="CK56" s="186"/>
      <c r="CL56" s="186"/>
      <c r="CM56" s="186"/>
      <c r="CN56" s="186"/>
      <c r="CT56" s="192"/>
      <c r="CU56" s="192"/>
      <c r="CV56" s="192"/>
      <c r="CW56" s="192"/>
      <c r="CX56" s="192"/>
      <c r="DE56" s="187"/>
      <c r="DF56" s="186"/>
      <c r="DG56" s="186"/>
      <c r="DH56" s="186"/>
      <c r="DI56" s="186"/>
      <c r="DN56" s="192"/>
      <c r="DO56" s="192"/>
      <c r="DP56" s="192"/>
      <c r="DQ56" s="192"/>
      <c r="DR56" s="192"/>
      <c r="DS56" s="192"/>
      <c r="DY56" s="187"/>
      <c r="DZ56" s="186"/>
      <c r="EA56" s="186"/>
      <c r="EB56" s="186"/>
      <c r="EC56" s="186"/>
      <c r="ED56" s="186"/>
      <c r="EH56" s="192"/>
      <c r="EI56" s="192"/>
      <c r="EJ56" s="192"/>
      <c r="EK56" s="192"/>
      <c r="EL56" s="192"/>
      <c r="EM56" s="192"/>
      <c r="EN56" s="192"/>
      <c r="ES56" s="187"/>
      <c r="ET56" s="186"/>
      <c r="EU56" s="186"/>
      <c r="EV56" s="186"/>
      <c r="EW56" s="186"/>
      <c r="EX56" s="186"/>
      <c r="EY56" s="186"/>
      <c r="FB56" s="192"/>
      <c r="FC56" s="192"/>
      <c r="FD56" s="192"/>
      <c r="FE56" s="192"/>
      <c r="FF56" s="192"/>
      <c r="FG56" s="192"/>
      <c r="FH56" s="192"/>
      <c r="FI56" s="192"/>
      <c r="FM56" s="187"/>
      <c r="FN56" s="186"/>
      <c r="FO56" s="186"/>
      <c r="FP56" s="186"/>
      <c r="FQ56" s="186"/>
      <c r="FR56" s="186"/>
      <c r="FS56" s="186"/>
      <c r="FT56" s="186"/>
      <c r="FV56" s="192"/>
      <c r="FW56" s="192"/>
      <c r="FX56" s="192"/>
      <c r="FY56" s="192"/>
      <c r="FZ56" s="192"/>
      <c r="GA56" s="192"/>
      <c r="GB56" s="192"/>
      <c r="GC56" s="192"/>
      <c r="GD56" s="192"/>
      <c r="GG56" s="187"/>
      <c r="GH56" s="186"/>
      <c r="GI56" s="186"/>
      <c r="GJ56" s="186"/>
      <c r="GK56" s="186"/>
      <c r="GL56" s="186"/>
      <c r="GM56" s="186"/>
      <c r="GN56" s="186"/>
      <c r="GO56" s="186"/>
      <c r="GP56" s="192"/>
      <c r="GQ56" s="192"/>
      <c r="GR56" s="192"/>
      <c r="GS56" s="192"/>
      <c r="GT56" s="192"/>
      <c r="GU56" s="192"/>
      <c r="GV56" s="192"/>
      <c r="GW56" s="192"/>
      <c r="GX56" s="192"/>
      <c r="GY56" s="192"/>
      <c r="HA56" s="187"/>
      <c r="HB56" s="186"/>
      <c r="HC56" s="186"/>
      <c r="HD56" s="186"/>
      <c r="HE56" s="186"/>
      <c r="HF56" s="186"/>
      <c r="HG56" s="186"/>
      <c r="HH56" s="186"/>
      <c r="HI56" s="186"/>
      <c r="HK56" s="192"/>
      <c r="HL56" s="192"/>
      <c r="HM56" s="192"/>
      <c r="HN56" s="192"/>
      <c r="HO56" s="192"/>
      <c r="HP56" s="192"/>
      <c r="HQ56" s="192"/>
      <c r="HR56" s="192"/>
      <c r="HS56" s="192"/>
      <c r="HT56" s="192"/>
      <c r="HU56" s="187"/>
      <c r="HV56" s="186"/>
      <c r="HW56" s="186"/>
      <c r="HX56" s="186"/>
      <c r="HY56" s="186"/>
      <c r="HZ56" s="186"/>
      <c r="IA56" s="186"/>
      <c r="IB56" s="186"/>
      <c r="IC56" s="186"/>
      <c r="IF56" s="192"/>
      <c r="IG56" s="192"/>
      <c r="IH56" s="192"/>
      <c r="II56" s="192"/>
      <c r="IJ56" s="192"/>
      <c r="IK56" s="192"/>
      <c r="IL56" s="192"/>
      <c r="IM56" s="192"/>
      <c r="IN56" s="192"/>
      <c r="IO56" s="187"/>
      <c r="IP56" s="186"/>
      <c r="IQ56" s="186"/>
      <c r="IR56" s="186"/>
      <c r="IS56" s="186"/>
      <c r="IT56" s="186"/>
      <c r="IU56" s="186"/>
      <c r="IV56" s="186"/>
      <c r="IW56" s="186"/>
      <c r="JA56" s="192"/>
      <c r="JB56" s="192"/>
      <c r="JC56" s="192"/>
      <c r="JD56" s="192"/>
      <c r="JE56" s="192"/>
      <c r="JF56" s="192"/>
      <c r="JG56" s="192"/>
      <c r="JH56" s="192"/>
      <c r="JI56" s="187"/>
      <c r="JK56" s="186"/>
      <c r="JL56" s="186"/>
      <c r="JM56" s="186"/>
      <c r="JN56" s="186"/>
      <c r="JO56" s="186"/>
      <c r="JP56" s="186"/>
      <c r="JQ56" s="186"/>
      <c r="JV56" s="192"/>
      <c r="JW56" s="192"/>
      <c r="JX56" s="192"/>
      <c r="JY56" s="192"/>
      <c r="JZ56" s="192"/>
      <c r="KA56" s="192"/>
      <c r="KB56" s="192"/>
      <c r="KC56" s="187"/>
      <c r="KL56" s="192"/>
      <c r="KM56" s="192"/>
      <c r="KN56" s="192"/>
      <c r="KO56" s="192"/>
      <c r="KP56" s="192"/>
      <c r="KQ56" s="192"/>
      <c r="KR56" s="192"/>
      <c r="KS56" s="192"/>
      <c r="KT56" s="192"/>
      <c r="KU56" s="192"/>
      <c r="KV56" s="192"/>
      <c r="KW56" s="187"/>
    </row>
    <row r="57" spans="1:309">
      <c r="A57" s="142">
        <v>5</v>
      </c>
      <c r="B57" s="143" t="str">
        <f t="shared" si="268"/>
        <v>ARATTI S.A.S</v>
      </c>
      <c r="C57" s="143" t="s">
        <v>221</v>
      </c>
      <c r="D57" s="281">
        <f>IFERROR(CV33,"")</f>
        <v>0.29610000000000003</v>
      </c>
      <c r="E57" s="810" t="str">
        <f>IFERROR(CQ39," ")</f>
        <v>NO HABILITADO</v>
      </c>
      <c r="F57" s="811"/>
      <c r="G57" s="197" t="str">
        <f t="shared" si="269"/>
        <v>NH</v>
      </c>
      <c r="R57" s="192"/>
      <c r="AC57" s="186"/>
      <c r="AL57" s="192"/>
      <c r="AM57" s="192"/>
      <c r="AW57" s="186"/>
      <c r="AX57" s="186"/>
      <c r="BF57" s="192"/>
      <c r="BG57" s="192"/>
      <c r="BH57" s="192"/>
      <c r="BQ57" s="186"/>
      <c r="BR57" s="186"/>
      <c r="BS57" s="186"/>
      <c r="BZ57" s="192"/>
      <c r="CA57" s="192"/>
      <c r="CB57" s="192"/>
      <c r="CC57" s="192"/>
      <c r="CK57" s="186"/>
      <c r="CL57" s="186"/>
      <c r="CM57" s="186"/>
      <c r="CN57" s="186"/>
      <c r="CT57" s="192"/>
      <c r="CU57" s="192"/>
      <c r="CV57" s="192"/>
      <c r="CW57" s="192"/>
      <c r="CX57" s="192"/>
      <c r="DE57" s="187"/>
      <c r="DF57" s="186"/>
      <c r="DG57" s="186"/>
      <c r="DH57" s="186"/>
      <c r="DI57" s="186"/>
      <c r="DN57" s="192"/>
      <c r="DO57" s="192"/>
      <c r="DP57" s="192"/>
      <c r="DQ57" s="192"/>
      <c r="DR57" s="192"/>
      <c r="DS57" s="192"/>
      <c r="DY57" s="187"/>
      <c r="DZ57" s="186"/>
      <c r="EA57" s="186"/>
      <c r="EB57" s="186"/>
      <c r="EC57" s="186"/>
      <c r="ED57" s="186"/>
      <c r="EH57" s="192"/>
      <c r="EI57" s="192"/>
      <c r="EJ57" s="192"/>
      <c r="EK57" s="192"/>
      <c r="EL57" s="192"/>
      <c r="EM57" s="192"/>
      <c r="EN57" s="192"/>
      <c r="ES57" s="187"/>
      <c r="ET57" s="186"/>
      <c r="EU57" s="186"/>
      <c r="EV57" s="186"/>
      <c r="EW57" s="186"/>
      <c r="EX57" s="186"/>
      <c r="EY57" s="186"/>
      <c r="FB57" s="192"/>
      <c r="FC57" s="192"/>
      <c r="FD57" s="192"/>
      <c r="FE57" s="192"/>
      <c r="FF57" s="192"/>
      <c r="FG57" s="192"/>
      <c r="FH57" s="192"/>
      <c r="FI57" s="192"/>
      <c r="FM57" s="187"/>
      <c r="FN57" s="186"/>
      <c r="FO57" s="186"/>
      <c r="FP57" s="186"/>
      <c r="FQ57" s="186"/>
      <c r="FR57" s="186"/>
      <c r="FS57" s="186"/>
      <c r="FT57" s="186"/>
      <c r="FV57" s="192"/>
      <c r="FW57" s="192"/>
      <c r="FX57" s="192"/>
      <c r="FY57" s="192"/>
      <c r="FZ57" s="192"/>
      <c r="GA57" s="192"/>
      <c r="GB57" s="192"/>
      <c r="GC57" s="192"/>
      <c r="GD57" s="192"/>
      <c r="GG57" s="187"/>
      <c r="GH57" s="186"/>
      <c r="GI57" s="186"/>
      <c r="GJ57" s="186"/>
      <c r="GK57" s="186"/>
      <c r="GL57" s="186"/>
      <c r="GM57" s="186"/>
      <c r="GN57" s="186"/>
      <c r="GO57" s="186"/>
      <c r="GP57" s="192"/>
      <c r="GQ57" s="192"/>
      <c r="GR57" s="192"/>
      <c r="GS57" s="192"/>
      <c r="GT57" s="192"/>
      <c r="GU57" s="192"/>
      <c r="GV57" s="192"/>
      <c r="GW57" s="192"/>
      <c r="GX57" s="192"/>
      <c r="GY57" s="192"/>
      <c r="HA57" s="187"/>
      <c r="HB57" s="186"/>
      <c r="HC57" s="186"/>
      <c r="HD57" s="186"/>
      <c r="HE57" s="186"/>
      <c r="HF57" s="186"/>
      <c r="HG57" s="186"/>
      <c r="HH57" s="186"/>
      <c r="HI57" s="186"/>
      <c r="HK57" s="192"/>
      <c r="HL57" s="192"/>
      <c r="HM57" s="192"/>
      <c r="HN57" s="192"/>
      <c r="HO57" s="192"/>
      <c r="HP57" s="192"/>
      <c r="HQ57" s="192"/>
      <c r="HR57" s="192"/>
      <c r="HS57" s="192"/>
      <c r="HT57" s="192"/>
      <c r="HU57" s="187"/>
      <c r="HV57" s="186"/>
      <c r="HW57" s="186"/>
      <c r="HX57" s="186"/>
      <c r="HY57" s="186"/>
      <c r="HZ57" s="186"/>
      <c r="IA57" s="186"/>
      <c r="IB57" s="186"/>
      <c r="IC57" s="186"/>
      <c r="IF57" s="192"/>
      <c r="IG57" s="192"/>
      <c r="IH57" s="192"/>
      <c r="II57" s="192"/>
      <c r="IJ57" s="192"/>
      <c r="IK57" s="192"/>
      <c r="IL57" s="192"/>
      <c r="IM57" s="192"/>
      <c r="IN57" s="192"/>
      <c r="IO57" s="187"/>
      <c r="IP57" s="186"/>
      <c r="IQ57" s="186"/>
      <c r="IR57" s="186"/>
      <c r="IS57" s="186"/>
      <c r="IT57" s="186"/>
      <c r="IU57" s="186"/>
      <c r="IV57" s="186"/>
      <c r="IW57" s="186"/>
      <c r="JA57" s="192"/>
      <c r="JB57" s="192"/>
      <c r="JC57" s="192"/>
      <c r="JD57" s="192"/>
      <c r="JE57" s="192"/>
      <c r="JF57" s="192"/>
      <c r="JG57" s="192"/>
      <c r="JH57" s="192"/>
      <c r="JI57" s="187"/>
      <c r="JK57" s="186"/>
      <c r="JL57" s="186"/>
      <c r="JM57" s="186"/>
      <c r="JN57" s="186"/>
      <c r="JO57" s="186"/>
      <c r="JP57" s="186"/>
      <c r="JQ57" s="186"/>
      <c r="JV57" s="192"/>
      <c r="JW57" s="192"/>
      <c r="JX57" s="192"/>
      <c r="JY57" s="192"/>
      <c r="JZ57" s="192"/>
      <c r="KA57" s="192"/>
      <c r="KB57" s="192"/>
      <c r="KC57" s="187"/>
      <c r="KL57" s="192"/>
      <c r="KM57" s="192"/>
      <c r="KN57" s="192"/>
      <c r="KO57" s="192"/>
      <c r="KP57" s="192"/>
      <c r="KQ57" s="192"/>
      <c r="KR57" s="192"/>
      <c r="KS57" s="192"/>
      <c r="KT57" s="192"/>
      <c r="KU57" s="192"/>
      <c r="KV57" s="192"/>
      <c r="KW57" s="187"/>
    </row>
    <row r="58" spans="1:309">
      <c r="A58" s="142">
        <v>6</v>
      </c>
      <c r="B58" s="143" t="str">
        <f t="shared" si="268"/>
        <v>VERTICES INGENIERIA S.A.S.</v>
      </c>
      <c r="C58" s="143" t="s">
        <v>222</v>
      </c>
      <c r="D58" s="268">
        <f>IFERROR(DQ33,"")</f>
        <v>0.25</v>
      </c>
      <c r="E58" s="810" t="str">
        <f>IFERROR(DL39," ")</f>
        <v>OK</v>
      </c>
      <c r="F58" s="811"/>
      <c r="G58" s="197" t="str">
        <f t="shared" si="269"/>
        <v>H</v>
      </c>
      <c r="R58" s="192"/>
      <c r="AC58" s="186"/>
      <c r="AL58" s="192"/>
      <c r="AM58" s="192"/>
      <c r="AW58" s="186"/>
      <c r="AX58" s="186"/>
      <c r="BF58" s="192"/>
      <c r="BG58" s="192"/>
      <c r="BH58" s="192"/>
      <c r="BQ58" s="186"/>
      <c r="BR58" s="186"/>
      <c r="BS58" s="186"/>
      <c r="BZ58" s="192"/>
      <c r="CA58" s="192"/>
      <c r="CB58" s="192"/>
      <c r="CC58" s="192"/>
      <c r="CK58" s="186"/>
      <c r="CL58" s="186"/>
      <c r="CM58" s="186"/>
      <c r="CN58" s="186"/>
      <c r="CT58" s="192"/>
      <c r="CU58" s="192"/>
      <c r="CV58" s="192"/>
      <c r="CW58" s="192"/>
      <c r="CX58" s="192"/>
      <c r="DE58" s="187"/>
      <c r="DF58" s="186"/>
      <c r="DG58" s="186"/>
      <c r="DH58" s="186"/>
      <c r="DI58" s="186"/>
      <c r="DN58" s="192"/>
      <c r="DO58" s="192"/>
      <c r="DP58" s="192"/>
      <c r="DQ58" s="192"/>
      <c r="DR58" s="192"/>
      <c r="DS58" s="192"/>
      <c r="DY58" s="187"/>
      <c r="DZ58" s="186"/>
      <c r="EA58" s="186"/>
      <c r="EB58" s="186"/>
      <c r="EC58" s="186"/>
      <c r="ED58" s="186"/>
      <c r="EH58" s="192"/>
      <c r="EI58" s="192"/>
      <c r="EJ58" s="192"/>
      <c r="EK58" s="192"/>
      <c r="EL58" s="192"/>
      <c r="EM58" s="192"/>
      <c r="EN58" s="192"/>
      <c r="ES58" s="187"/>
      <c r="ET58" s="186"/>
      <c r="EU58" s="186"/>
      <c r="EV58" s="186"/>
      <c r="EW58" s="186"/>
      <c r="EX58" s="186"/>
      <c r="EY58" s="186"/>
      <c r="FB58" s="192"/>
      <c r="FC58" s="192"/>
      <c r="FD58" s="192"/>
      <c r="FE58" s="192"/>
      <c r="FF58" s="192"/>
      <c r="FG58" s="192"/>
      <c r="FH58" s="192"/>
      <c r="FI58" s="192"/>
      <c r="FM58" s="187"/>
      <c r="FN58" s="186"/>
      <c r="FO58" s="186"/>
      <c r="FP58" s="186"/>
      <c r="FQ58" s="186"/>
      <c r="FR58" s="186"/>
      <c r="FS58" s="186"/>
      <c r="FT58" s="186"/>
      <c r="FV58" s="192"/>
      <c r="FW58" s="192"/>
      <c r="FX58" s="192"/>
      <c r="FY58" s="192"/>
      <c r="FZ58" s="192"/>
      <c r="GA58" s="192"/>
      <c r="GB58" s="192"/>
      <c r="GC58" s="192"/>
      <c r="GD58" s="192"/>
      <c r="GG58" s="187"/>
      <c r="GH58" s="186"/>
      <c r="GI58" s="186"/>
      <c r="GJ58" s="186"/>
      <c r="GK58" s="186"/>
      <c r="GL58" s="186"/>
      <c r="GM58" s="186"/>
      <c r="GN58" s="186"/>
      <c r="GO58" s="186"/>
      <c r="GP58" s="192"/>
      <c r="GQ58" s="192"/>
      <c r="GR58" s="192"/>
      <c r="GS58" s="192"/>
      <c r="GT58" s="192"/>
      <c r="GU58" s="192"/>
      <c r="GV58" s="192"/>
      <c r="GW58" s="192"/>
      <c r="GX58" s="192"/>
      <c r="GY58" s="192"/>
      <c r="HA58" s="187"/>
      <c r="HB58" s="186"/>
      <c r="HC58" s="186"/>
      <c r="HD58" s="186"/>
      <c r="HE58" s="186"/>
      <c r="HF58" s="186"/>
      <c r="HG58" s="186"/>
      <c r="HH58" s="186"/>
      <c r="HI58" s="186"/>
      <c r="HK58" s="192"/>
      <c r="HL58" s="192"/>
      <c r="HM58" s="192"/>
      <c r="HN58" s="192"/>
      <c r="HO58" s="192"/>
      <c r="HP58" s="192"/>
      <c r="HQ58" s="192"/>
      <c r="HR58" s="192"/>
      <c r="HS58" s="192"/>
      <c r="HT58" s="192"/>
      <c r="HU58" s="187"/>
      <c r="HV58" s="186"/>
      <c r="HW58" s="186"/>
      <c r="HX58" s="186"/>
      <c r="HY58" s="186"/>
      <c r="HZ58" s="186"/>
      <c r="IA58" s="186"/>
      <c r="IB58" s="186"/>
      <c r="IC58" s="186"/>
      <c r="IF58" s="192"/>
      <c r="IG58" s="192"/>
      <c r="IH58" s="192"/>
      <c r="II58" s="192"/>
      <c r="IJ58" s="192"/>
      <c r="IK58" s="192"/>
      <c r="IL58" s="192"/>
      <c r="IM58" s="192"/>
      <c r="IN58" s="192"/>
      <c r="IO58" s="187"/>
      <c r="IP58" s="186"/>
      <c r="IQ58" s="186"/>
      <c r="IR58" s="186"/>
      <c r="IS58" s="186"/>
      <c r="IT58" s="186"/>
      <c r="IU58" s="186"/>
      <c r="IV58" s="186"/>
      <c r="IW58" s="186"/>
      <c r="JA58" s="192"/>
      <c r="JB58" s="192"/>
      <c r="JC58" s="192"/>
      <c r="JD58" s="192"/>
      <c r="JE58" s="192"/>
      <c r="JF58" s="192"/>
      <c r="JG58" s="192"/>
      <c r="JH58" s="192"/>
      <c r="JI58" s="187"/>
      <c r="JK58" s="186"/>
      <c r="JL58" s="186"/>
      <c r="JM58" s="186"/>
      <c r="JN58" s="186"/>
      <c r="JO58" s="186"/>
      <c r="JP58" s="186"/>
      <c r="JQ58" s="186"/>
      <c r="JV58" s="192"/>
      <c r="JW58" s="192"/>
      <c r="JX58" s="192"/>
      <c r="JY58" s="192"/>
      <c r="JZ58" s="192"/>
      <c r="KA58" s="192"/>
      <c r="KB58" s="192"/>
      <c r="KC58" s="187"/>
      <c r="KL58" s="192"/>
      <c r="KM58" s="192"/>
      <c r="KN58" s="192"/>
      <c r="KO58" s="192"/>
      <c r="KP58" s="192"/>
      <c r="KQ58" s="192"/>
      <c r="KR58" s="192"/>
      <c r="KS58" s="192"/>
      <c r="KT58" s="192"/>
      <c r="KU58" s="192"/>
      <c r="KV58" s="192"/>
      <c r="KW58" s="187"/>
    </row>
    <row r="59" spans="1:309">
      <c r="A59" s="142">
        <v>7</v>
      </c>
      <c r="B59" s="143" t="str">
        <f t="shared" si="268"/>
        <v>URBANICO S.A.S</v>
      </c>
      <c r="C59" s="143" t="s">
        <v>223</v>
      </c>
      <c r="D59" s="268">
        <f>IFERROR(EL33,"")</f>
        <v>0.1928</v>
      </c>
      <c r="E59" s="810" t="str">
        <f>IFERROR(EG39," ")</f>
        <v>NO HABILITADO</v>
      </c>
      <c r="F59" s="811"/>
      <c r="G59" s="197" t="str">
        <f>IF(E59&lt;&gt;"OK","NH","H")</f>
        <v>NH</v>
      </c>
      <c r="R59" s="192"/>
      <c r="AC59" s="186"/>
      <c r="AL59" s="192"/>
      <c r="AM59" s="192"/>
      <c r="AW59" s="186"/>
      <c r="AX59" s="186"/>
      <c r="BF59" s="192"/>
      <c r="BG59" s="192"/>
      <c r="BH59" s="192"/>
      <c r="BQ59" s="186"/>
      <c r="BR59" s="186"/>
      <c r="BS59" s="186"/>
      <c r="BZ59" s="192"/>
      <c r="CA59" s="192"/>
      <c r="CB59" s="192"/>
      <c r="CC59" s="192"/>
      <c r="CK59" s="186"/>
      <c r="CL59" s="186"/>
      <c r="CM59" s="186"/>
      <c r="CN59" s="186"/>
      <c r="CT59" s="192"/>
      <c r="CU59" s="192"/>
      <c r="CV59" s="192"/>
      <c r="CW59" s="192"/>
      <c r="CX59" s="192"/>
      <c r="DE59" s="187"/>
      <c r="DF59" s="186"/>
      <c r="DG59" s="186"/>
      <c r="DH59" s="186"/>
      <c r="DI59" s="186"/>
      <c r="DN59" s="192"/>
      <c r="DO59" s="192"/>
      <c r="DP59" s="192"/>
      <c r="DQ59" s="192"/>
      <c r="DR59" s="192"/>
      <c r="DS59" s="192"/>
      <c r="DY59" s="187"/>
      <c r="DZ59" s="186"/>
      <c r="EA59" s="186"/>
      <c r="EB59" s="186"/>
      <c r="EC59" s="186"/>
      <c r="ED59" s="186"/>
      <c r="EH59" s="192"/>
      <c r="EI59" s="192"/>
      <c r="EJ59" s="192"/>
      <c r="EK59" s="192"/>
      <c r="EL59" s="192"/>
      <c r="EM59" s="192"/>
      <c r="EN59" s="192"/>
      <c r="ES59" s="187"/>
      <c r="ET59" s="186"/>
      <c r="EU59" s="186"/>
      <c r="EV59" s="186"/>
      <c r="EW59" s="186"/>
      <c r="EX59" s="186"/>
      <c r="EY59" s="186"/>
      <c r="FB59" s="192"/>
      <c r="FC59" s="192"/>
      <c r="FD59" s="192"/>
      <c r="FE59" s="192"/>
      <c r="FF59" s="192"/>
      <c r="FG59" s="192"/>
      <c r="FH59" s="192"/>
      <c r="FI59" s="192"/>
      <c r="FM59" s="187"/>
      <c r="FN59" s="186"/>
      <c r="FO59" s="186"/>
      <c r="FP59" s="186"/>
      <c r="FQ59" s="186"/>
      <c r="FR59" s="186"/>
      <c r="FS59" s="186"/>
      <c r="FT59" s="186"/>
      <c r="FV59" s="192"/>
      <c r="FW59" s="192"/>
      <c r="FX59" s="192"/>
      <c r="FY59" s="192"/>
      <c r="FZ59" s="192"/>
      <c r="GA59" s="192"/>
      <c r="GB59" s="192"/>
      <c r="GC59" s="192"/>
      <c r="GD59" s="192"/>
      <c r="GG59" s="187"/>
      <c r="GH59" s="186"/>
      <c r="GI59" s="186"/>
      <c r="GJ59" s="186"/>
      <c r="GK59" s="186"/>
      <c r="GL59" s="186"/>
      <c r="GM59" s="186"/>
      <c r="GN59" s="186"/>
      <c r="GO59" s="186"/>
      <c r="GP59" s="192"/>
      <c r="GQ59" s="192"/>
      <c r="GR59" s="192"/>
      <c r="GS59" s="192"/>
      <c r="GT59" s="192"/>
      <c r="GU59" s="192"/>
      <c r="GV59" s="192"/>
      <c r="GW59" s="192"/>
      <c r="GX59" s="192"/>
      <c r="GY59" s="192"/>
      <c r="HA59" s="187"/>
      <c r="HB59" s="186"/>
      <c r="HC59" s="186"/>
      <c r="HD59" s="186"/>
      <c r="HE59" s="186"/>
      <c r="HF59" s="186"/>
      <c r="HG59" s="186"/>
      <c r="HH59" s="186"/>
      <c r="HI59" s="186"/>
      <c r="HK59" s="192"/>
      <c r="HL59" s="192"/>
      <c r="HM59" s="192"/>
      <c r="HN59" s="192"/>
      <c r="HO59" s="192"/>
      <c r="HP59" s="192"/>
      <c r="HQ59" s="192"/>
      <c r="HR59" s="192"/>
      <c r="HS59" s="192"/>
      <c r="HT59" s="192"/>
      <c r="HU59" s="187"/>
      <c r="HV59" s="186"/>
      <c r="HW59" s="186"/>
      <c r="HX59" s="186"/>
      <c r="HY59" s="186"/>
      <c r="HZ59" s="186"/>
      <c r="IA59" s="186"/>
      <c r="IB59" s="186"/>
      <c r="IC59" s="186"/>
      <c r="IF59" s="192"/>
      <c r="IG59" s="192"/>
      <c r="IH59" s="192"/>
      <c r="II59" s="192"/>
      <c r="IJ59" s="192"/>
      <c r="IK59" s="192"/>
      <c r="IL59" s="192"/>
      <c r="IM59" s="192"/>
      <c r="IN59" s="192"/>
      <c r="IO59" s="187"/>
      <c r="IP59" s="186"/>
      <c r="IQ59" s="186"/>
      <c r="IR59" s="186"/>
      <c r="IS59" s="186"/>
      <c r="IT59" s="186"/>
      <c r="IU59" s="186"/>
      <c r="IV59" s="186"/>
      <c r="IW59" s="186"/>
      <c r="JA59" s="192"/>
      <c r="JB59" s="192"/>
      <c r="JC59" s="192"/>
      <c r="JD59" s="192"/>
      <c r="JE59" s="192"/>
      <c r="JF59" s="192"/>
      <c r="JG59" s="192"/>
      <c r="JH59" s="192"/>
      <c r="JI59" s="187"/>
      <c r="JK59" s="186"/>
      <c r="JL59" s="186"/>
      <c r="JM59" s="186"/>
      <c r="JN59" s="186"/>
      <c r="JO59" s="186"/>
      <c r="JP59" s="186"/>
      <c r="JQ59" s="186"/>
      <c r="JV59" s="192"/>
      <c r="JW59" s="192"/>
      <c r="JX59" s="192"/>
      <c r="JY59" s="192"/>
      <c r="JZ59" s="192"/>
      <c r="KA59" s="192"/>
      <c r="KB59" s="192"/>
      <c r="KC59" s="187"/>
      <c r="KL59" s="192"/>
      <c r="KM59" s="192"/>
      <c r="KN59" s="192"/>
      <c r="KO59" s="192"/>
      <c r="KP59" s="192"/>
      <c r="KQ59" s="192"/>
      <c r="KR59" s="192"/>
      <c r="KS59" s="192"/>
      <c r="KT59" s="192"/>
      <c r="KU59" s="192"/>
      <c r="KV59" s="192"/>
      <c r="KW59" s="187"/>
    </row>
    <row r="60" spans="1:309">
      <c r="A60" s="142">
        <v>8</v>
      </c>
      <c r="B60" s="143" t="str">
        <f t="shared" si="268"/>
        <v>CONCIVE S.A.S</v>
      </c>
      <c r="C60" s="143" t="s">
        <v>224</v>
      </c>
      <c r="D60" s="268">
        <f>IFERROR(FG33,"")</f>
        <v>0.25890000000000002</v>
      </c>
      <c r="E60" s="810" t="str">
        <f>IFERROR(FB39," ")</f>
        <v>OK</v>
      </c>
      <c r="F60" s="811"/>
      <c r="G60" s="197" t="str">
        <f t="shared" si="269"/>
        <v>H</v>
      </c>
      <c r="R60" s="192"/>
      <c r="AC60" s="186"/>
      <c r="AL60" s="192"/>
      <c r="AM60" s="192"/>
      <c r="AW60" s="186"/>
      <c r="AX60" s="186"/>
      <c r="BF60" s="192"/>
      <c r="BG60" s="192"/>
      <c r="BH60" s="192"/>
      <c r="BQ60" s="186"/>
      <c r="BR60" s="186"/>
      <c r="BS60" s="186"/>
      <c r="BZ60" s="192"/>
      <c r="CA60" s="192"/>
      <c r="CB60" s="192"/>
      <c r="CC60" s="192"/>
      <c r="CK60" s="186"/>
      <c r="CL60" s="186"/>
      <c r="CM60" s="186"/>
      <c r="CN60" s="186"/>
      <c r="CT60" s="192"/>
      <c r="CU60" s="192"/>
      <c r="CV60" s="192"/>
      <c r="CW60" s="192"/>
      <c r="CX60" s="192"/>
      <c r="DE60" s="187"/>
      <c r="DF60" s="186"/>
      <c r="DG60" s="186"/>
      <c r="DH60" s="186"/>
      <c r="DI60" s="186"/>
      <c r="DN60" s="192"/>
      <c r="DO60" s="192"/>
      <c r="DP60" s="192"/>
      <c r="DQ60" s="192"/>
      <c r="DR60" s="192"/>
      <c r="DS60" s="192"/>
      <c r="DY60" s="187"/>
      <c r="DZ60" s="186"/>
      <c r="EA60" s="186"/>
      <c r="EB60" s="186"/>
      <c r="EC60" s="186"/>
      <c r="ED60" s="186"/>
      <c r="EH60" s="192"/>
      <c r="EI60" s="192"/>
      <c r="EJ60" s="192"/>
      <c r="EK60" s="192"/>
      <c r="EL60" s="192"/>
      <c r="EM60" s="192"/>
      <c r="EN60" s="192"/>
      <c r="ES60" s="187"/>
      <c r="ET60" s="186"/>
      <c r="EU60" s="186"/>
      <c r="EV60" s="186"/>
      <c r="EW60" s="186"/>
      <c r="EX60" s="186"/>
      <c r="EY60" s="186"/>
      <c r="FB60" s="192"/>
      <c r="FC60" s="192"/>
      <c r="FD60" s="192"/>
      <c r="FE60" s="192"/>
      <c r="FF60" s="192"/>
      <c r="FG60" s="192"/>
      <c r="FH60" s="192"/>
      <c r="FI60" s="192"/>
      <c r="FM60" s="187"/>
      <c r="FN60" s="186"/>
      <c r="FO60" s="186"/>
      <c r="FP60" s="186"/>
      <c r="FQ60" s="186"/>
      <c r="FR60" s="186"/>
      <c r="FS60" s="186"/>
      <c r="FT60" s="186"/>
      <c r="FV60" s="192"/>
      <c r="FW60" s="192"/>
      <c r="FX60" s="192"/>
      <c r="FY60" s="192"/>
      <c r="FZ60" s="192"/>
      <c r="GA60" s="192"/>
      <c r="GB60" s="192"/>
      <c r="GC60" s="192"/>
      <c r="GD60" s="192"/>
      <c r="GG60" s="187"/>
      <c r="GH60" s="186"/>
      <c r="GI60" s="186"/>
      <c r="GJ60" s="186"/>
      <c r="GK60" s="186"/>
      <c r="GL60" s="186"/>
      <c r="GM60" s="186"/>
      <c r="GN60" s="186"/>
      <c r="GO60" s="186"/>
      <c r="GP60" s="192"/>
      <c r="GQ60" s="192"/>
      <c r="GR60" s="192"/>
      <c r="GS60" s="192"/>
      <c r="GT60" s="192"/>
      <c r="GU60" s="192"/>
      <c r="GV60" s="192"/>
      <c r="GW60" s="192"/>
      <c r="GX60" s="192"/>
      <c r="GY60" s="192"/>
      <c r="HA60" s="187"/>
      <c r="HB60" s="186"/>
      <c r="HC60" s="186"/>
      <c r="HD60" s="186"/>
      <c r="HE60" s="186"/>
      <c r="HF60" s="186"/>
      <c r="HG60" s="186"/>
      <c r="HH60" s="186"/>
      <c r="HI60" s="186"/>
      <c r="HK60" s="192"/>
      <c r="HL60" s="192"/>
      <c r="HM60" s="192"/>
      <c r="HN60" s="192"/>
      <c r="HO60" s="192"/>
      <c r="HP60" s="192"/>
      <c r="HQ60" s="192"/>
      <c r="HR60" s="192"/>
      <c r="HS60" s="192"/>
      <c r="HT60" s="192"/>
      <c r="HU60" s="187"/>
      <c r="HV60" s="186"/>
      <c r="HW60" s="186"/>
      <c r="HX60" s="186"/>
      <c r="HY60" s="186"/>
      <c r="HZ60" s="186"/>
      <c r="IA60" s="186"/>
      <c r="IB60" s="186"/>
      <c r="IC60" s="186"/>
      <c r="IF60" s="192"/>
      <c r="IG60" s="192"/>
      <c r="IH60" s="192"/>
      <c r="II60" s="192"/>
      <c r="IJ60" s="192"/>
      <c r="IK60" s="192"/>
      <c r="IL60" s="192"/>
      <c r="IM60" s="192"/>
      <c r="IN60" s="192"/>
      <c r="IO60" s="187"/>
      <c r="IP60" s="186"/>
      <c r="IQ60" s="186"/>
      <c r="IR60" s="186"/>
      <c r="IS60" s="186"/>
      <c r="IT60" s="186"/>
      <c r="IU60" s="186"/>
      <c r="IV60" s="186"/>
      <c r="IW60" s="186"/>
      <c r="JA60" s="192"/>
      <c r="JB60" s="192"/>
      <c r="JC60" s="192"/>
      <c r="JD60" s="192"/>
      <c r="JE60" s="192"/>
      <c r="JF60" s="192"/>
      <c r="JG60" s="192"/>
      <c r="JH60" s="192"/>
      <c r="JI60" s="187"/>
      <c r="JK60" s="186"/>
      <c r="JL60" s="186"/>
      <c r="JM60" s="186"/>
      <c r="JN60" s="186"/>
      <c r="JO60" s="186"/>
      <c r="JP60" s="186"/>
      <c r="JQ60" s="186"/>
      <c r="JV60" s="192"/>
      <c r="JW60" s="192"/>
      <c r="JX60" s="192"/>
      <c r="JY60" s="192"/>
      <c r="JZ60" s="192"/>
      <c r="KA60" s="192"/>
      <c r="KB60" s="192"/>
      <c r="KC60" s="187"/>
      <c r="KL60" s="192"/>
      <c r="KM60" s="192"/>
      <c r="KN60" s="192"/>
      <c r="KO60" s="192"/>
      <c r="KP60" s="192"/>
      <c r="KQ60" s="192"/>
      <c r="KR60" s="192"/>
      <c r="KS60" s="192"/>
      <c r="KT60" s="192"/>
      <c r="KU60" s="192"/>
      <c r="KV60" s="192"/>
      <c r="KW60" s="187"/>
    </row>
    <row r="61" spans="1:309">
      <c r="A61" s="142">
        <v>9</v>
      </c>
      <c r="B61" s="143" t="str">
        <f t="shared" si="268"/>
        <v>JORGE FERNANDO PRIETO MUÑOZ</v>
      </c>
      <c r="C61" s="143" t="s">
        <v>225</v>
      </c>
      <c r="D61" s="268">
        <f>IFERROR(GB33,"")</f>
        <v>0.23570000000000002</v>
      </c>
      <c r="E61" s="810" t="str">
        <f>IFERROR(FW39," ")</f>
        <v>OK</v>
      </c>
      <c r="F61" s="811"/>
      <c r="G61" s="197" t="str">
        <f t="shared" si="269"/>
        <v>H</v>
      </c>
      <c r="R61" s="192"/>
      <c r="AC61" s="186"/>
      <c r="AL61" s="192"/>
      <c r="AM61" s="192"/>
      <c r="AW61" s="186"/>
      <c r="AX61" s="186"/>
      <c r="BF61" s="192"/>
      <c r="BG61" s="192"/>
      <c r="BH61" s="192"/>
      <c r="BQ61" s="186"/>
      <c r="BR61" s="186"/>
      <c r="BS61" s="186"/>
      <c r="BZ61" s="192"/>
      <c r="CA61" s="192"/>
      <c r="CB61" s="192"/>
      <c r="CC61" s="192"/>
      <c r="CK61" s="186"/>
      <c r="CL61" s="186"/>
      <c r="CM61" s="186"/>
      <c r="CN61" s="186"/>
      <c r="CT61" s="192"/>
      <c r="CU61" s="192"/>
      <c r="CV61" s="192"/>
      <c r="CW61" s="192"/>
      <c r="CX61" s="192"/>
      <c r="DE61" s="187"/>
      <c r="DF61" s="186"/>
      <c r="DG61" s="186"/>
      <c r="DH61" s="186"/>
      <c r="DI61" s="186"/>
      <c r="DN61" s="192"/>
      <c r="DO61" s="192"/>
      <c r="DP61" s="192"/>
      <c r="DQ61" s="192"/>
      <c r="DR61" s="192"/>
      <c r="DS61" s="192"/>
      <c r="DY61" s="187"/>
      <c r="DZ61" s="186"/>
      <c r="EA61" s="186"/>
      <c r="EB61" s="186"/>
      <c r="EC61" s="186"/>
      <c r="ED61" s="186"/>
      <c r="EH61" s="192"/>
      <c r="EI61" s="192"/>
      <c r="EJ61" s="192"/>
      <c r="EK61" s="192"/>
      <c r="EL61" s="192"/>
      <c r="EM61" s="192"/>
      <c r="EN61" s="192"/>
      <c r="ES61" s="187"/>
      <c r="ET61" s="186"/>
      <c r="EU61" s="186"/>
      <c r="EV61" s="186"/>
      <c r="EW61" s="186"/>
      <c r="EX61" s="186"/>
      <c r="EY61" s="186"/>
      <c r="FB61" s="192"/>
      <c r="FC61" s="192"/>
      <c r="FD61" s="192"/>
      <c r="FE61" s="192"/>
      <c r="FF61" s="192"/>
      <c r="FG61" s="192"/>
      <c r="FH61" s="192"/>
      <c r="FI61" s="192"/>
      <c r="FM61" s="187"/>
      <c r="FN61" s="186"/>
      <c r="FO61" s="186"/>
      <c r="FP61" s="186"/>
      <c r="FQ61" s="186"/>
      <c r="FR61" s="186"/>
      <c r="FS61" s="186"/>
      <c r="FT61" s="186"/>
      <c r="FV61" s="192"/>
      <c r="FW61" s="192"/>
      <c r="FX61" s="192"/>
      <c r="FY61" s="192"/>
      <c r="FZ61" s="192"/>
      <c r="GA61" s="192"/>
      <c r="GB61" s="192"/>
      <c r="GC61" s="192"/>
      <c r="GD61" s="192"/>
      <c r="GG61" s="187"/>
      <c r="GH61" s="186"/>
      <c r="GI61" s="186"/>
      <c r="GJ61" s="186"/>
      <c r="GK61" s="186"/>
      <c r="GL61" s="186"/>
      <c r="GM61" s="186"/>
      <c r="GN61" s="186"/>
      <c r="GO61" s="186"/>
      <c r="GP61" s="192"/>
      <c r="GQ61" s="192"/>
      <c r="GR61" s="192"/>
      <c r="GS61" s="192"/>
      <c r="GT61" s="192"/>
      <c r="GU61" s="192"/>
      <c r="GV61" s="192"/>
      <c r="GW61" s="192"/>
      <c r="GX61" s="192"/>
      <c r="GY61" s="192"/>
      <c r="HA61" s="187"/>
      <c r="HB61" s="186"/>
      <c r="HC61" s="186"/>
      <c r="HD61" s="186"/>
      <c r="HE61" s="186"/>
      <c r="HF61" s="186"/>
      <c r="HG61" s="186"/>
      <c r="HH61" s="186"/>
      <c r="HI61" s="186"/>
      <c r="HK61" s="192"/>
      <c r="HL61" s="192"/>
      <c r="HM61" s="192"/>
      <c r="HN61" s="192"/>
      <c r="HO61" s="192"/>
      <c r="HP61" s="192"/>
      <c r="HQ61" s="192"/>
      <c r="HR61" s="192"/>
      <c r="HS61" s="192"/>
      <c r="HT61" s="192"/>
      <c r="HU61" s="187"/>
      <c r="HV61" s="186"/>
      <c r="HW61" s="186"/>
      <c r="HX61" s="186"/>
      <c r="HY61" s="186"/>
      <c r="HZ61" s="186"/>
      <c r="IA61" s="186"/>
      <c r="IB61" s="186"/>
      <c r="IC61" s="186"/>
      <c r="IF61" s="192"/>
      <c r="IG61" s="192"/>
      <c r="IH61" s="192"/>
      <c r="II61" s="192"/>
      <c r="IJ61" s="192"/>
      <c r="IK61" s="192"/>
      <c r="IL61" s="192"/>
      <c r="IM61" s="192"/>
      <c r="IN61" s="192"/>
      <c r="IO61" s="187"/>
      <c r="IP61" s="186"/>
      <c r="IQ61" s="186"/>
      <c r="IR61" s="186"/>
      <c r="IS61" s="186"/>
      <c r="IT61" s="186"/>
      <c r="IU61" s="186"/>
      <c r="IV61" s="186"/>
      <c r="IW61" s="186"/>
      <c r="JA61" s="192"/>
      <c r="JB61" s="192"/>
      <c r="JC61" s="192"/>
      <c r="JD61" s="192"/>
      <c r="JE61" s="192"/>
      <c r="JF61" s="192"/>
      <c r="JG61" s="192"/>
      <c r="JH61" s="192"/>
      <c r="JI61" s="187"/>
      <c r="JK61" s="186"/>
      <c r="JL61" s="186"/>
      <c r="JM61" s="186"/>
      <c r="JN61" s="186"/>
      <c r="JO61" s="186"/>
      <c r="JP61" s="186"/>
      <c r="JQ61" s="186"/>
      <c r="JV61" s="192"/>
      <c r="JW61" s="192"/>
      <c r="JX61" s="192"/>
      <c r="JY61" s="192"/>
      <c r="JZ61" s="192"/>
      <c r="KA61" s="192"/>
      <c r="KB61" s="192"/>
      <c r="KC61" s="187"/>
      <c r="KL61" s="192"/>
      <c r="KM61" s="192"/>
      <c r="KN61" s="192"/>
      <c r="KO61" s="192"/>
      <c r="KP61" s="192"/>
      <c r="KQ61" s="192"/>
      <c r="KR61" s="192"/>
      <c r="KS61" s="192"/>
      <c r="KT61" s="192"/>
      <c r="KU61" s="192"/>
      <c r="KV61" s="192"/>
      <c r="KW61" s="187"/>
    </row>
    <row r="62" spans="1:309">
      <c r="A62" s="142">
        <v>10</v>
      </c>
      <c r="B62" s="143" t="str">
        <f t="shared" si="268"/>
        <v>JOSE DE LA CRUZ MIRA HENAO</v>
      </c>
      <c r="C62" s="143" t="s">
        <v>226</v>
      </c>
      <c r="D62" s="268">
        <f>IFERROR(GW33,"")</f>
        <v>0.23580000000000001</v>
      </c>
      <c r="E62" s="810" t="str">
        <f>IFERROR(GR39," ")</f>
        <v>OK</v>
      </c>
      <c r="F62" s="811"/>
      <c r="G62" s="197" t="str">
        <f t="shared" si="269"/>
        <v>H</v>
      </c>
      <c r="R62" s="192"/>
      <c r="AC62" s="186"/>
      <c r="AL62" s="192"/>
      <c r="AM62" s="192"/>
      <c r="AW62" s="186"/>
      <c r="AX62" s="186"/>
      <c r="BF62" s="192"/>
      <c r="BG62" s="192"/>
      <c r="BH62" s="192"/>
      <c r="BQ62" s="186"/>
      <c r="BR62" s="186"/>
      <c r="BS62" s="186"/>
      <c r="BZ62" s="192"/>
      <c r="CA62" s="192"/>
      <c r="CB62" s="192"/>
      <c r="CC62" s="192"/>
      <c r="CK62" s="186"/>
      <c r="CL62" s="186"/>
      <c r="CM62" s="186"/>
      <c r="CN62" s="186"/>
      <c r="CT62" s="192"/>
      <c r="CU62" s="192"/>
      <c r="CV62" s="192"/>
      <c r="CW62" s="192"/>
      <c r="CX62" s="192"/>
      <c r="DE62" s="187"/>
      <c r="DF62" s="186"/>
      <c r="DG62" s="186"/>
      <c r="DH62" s="186"/>
      <c r="DI62" s="186"/>
      <c r="DN62" s="192"/>
      <c r="DO62" s="192"/>
      <c r="DP62" s="192"/>
      <c r="DQ62" s="192"/>
      <c r="DR62" s="192"/>
      <c r="DS62" s="192"/>
      <c r="DY62" s="187"/>
      <c r="DZ62" s="186"/>
      <c r="EA62" s="186"/>
      <c r="EB62" s="186"/>
      <c r="EC62" s="186"/>
      <c r="ED62" s="186"/>
      <c r="EH62" s="192"/>
      <c r="EI62" s="192"/>
      <c r="EJ62" s="192"/>
      <c r="EK62" s="192"/>
      <c r="EL62" s="192"/>
      <c r="EM62" s="192"/>
      <c r="EN62" s="192"/>
      <c r="ES62" s="187"/>
      <c r="ET62" s="186"/>
      <c r="EU62" s="186"/>
      <c r="EV62" s="186"/>
      <c r="EW62" s="186"/>
      <c r="EX62" s="186"/>
      <c r="EY62" s="186"/>
      <c r="FB62" s="192"/>
      <c r="FC62" s="192"/>
      <c r="FD62" s="192"/>
      <c r="FE62" s="192"/>
      <c r="FF62" s="192"/>
      <c r="FG62" s="192"/>
      <c r="FH62" s="192"/>
      <c r="FI62" s="192"/>
      <c r="FM62" s="187"/>
      <c r="FN62" s="186"/>
      <c r="FO62" s="186"/>
      <c r="FP62" s="186"/>
      <c r="FQ62" s="186"/>
      <c r="FR62" s="186"/>
      <c r="FS62" s="186"/>
      <c r="FT62" s="186"/>
      <c r="FV62" s="192"/>
      <c r="FW62" s="192"/>
      <c r="FX62" s="192"/>
      <c r="FY62" s="192"/>
      <c r="FZ62" s="192"/>
      <c r="GA62" s="192"/>
      <c r="GB62" s="192"/>
      <c r="GC62" s="192"/>
      <c r="GD62" s="192"/>
      <c r="GG62" s="187"/>
      <c r="GH62" s="186"/>
      <c r="GI62" s="186"/>
      <c r="GJ62" s="186"/>
      <c r="GK62" s="186"/>
      <c r="GL62" s="186"/>
      <c r="GM62" s="186"/>
      <c r="GN62" s="186"/>
      <c r="GO62" s="186"/>
      <c r="GP62" s="192"/>
      <c r="GQ62" s="192"/>
      <c r="GR62" s="192"/>
      <c r="GS62" s="192"/>
      <c r="GT62" s="192"/>
      <c r="GU62" s="192"/>
      <c r="GV62" s="192"/>
      <c r="GW62" s="192"/>
      <c r="GX62" s="192"/>
      <c r="GY62" s="192"/>
      <c r="HA62" s="187"/>
      <c r="HB62" s="186"/>
      <c r="HC62" s="186"/>
      <c r="HD62" s="186"/>
      <c r="HE62" s="186"/>
      <c r="HF62" s="186"/>
      <c r="HG62" s="186"/>
      <c r="HH62" s="186"/>
      <c r="HI62" s="186"/>
      <c r="HK62" s="192"/>
      <c r="HL62" s="192"/>
      <c r="HM62" s="192"/>
      <c r="HN62" s="192"/>
      <c r="HO62" s="192"/>
      <c r="HP62" s="192"/>
      <c r="HQ62" s="192"/>
      <c r="HR62" s="192"/>
      <c r="HS62" s="192"/>
      <c r="HT62" s="192"/>
      <c r="HU62" s="187"/>
      <c r="HV62" s="186"/>
      <c r="HW62" s="186"/>
      <c r="HX62" s="186"/>
      <c r="HY62" s="186"/>
      <c r="HZ62" s="186"/>
      <c r="IA62" s="186"/>
      <c r="IB62" s="186"/>
      <c r="IC62" s="186"/>
      <c r="IF62" s="192"/>
      <c r="IG62" s="192"/>
      <c r="IH62" s="192"/>
      <c r="II62" s="192"/>
      <c r="IJ62" s="192"/>
      <c r="IK62" s="192"/>
      <c r="IL62" s="192"/>
      <c r="IM62" s="192"/>
      <c r="IN62" s="192"/>
      <c r="IO62" s="187"/>
      <c r="IP62" s="186"/>
      <c r="IQ62" s="186"/>
      <c r="IR62" s="186"/>
      <c r="IS62" s="186"/>
      <c r="IT62" s="186"/>
      <c r="IU62" s="186"/>
      <c r="IV62" s="186"/>
      <c r="IW62" s="186"/>
      <c r="JA62" s="192"/>
      <c r="JB62" s="192"/>
      <c r="JC62" s="192"/>
      <c r="JD62" s="192"/>
      <c r="JE62" s="192"/>
      <c r="JF62" s="192"/>
      <c r="JG62" s="192"/>
      <c r="JH62" s="192"/>
      <c r="JI62" s="187"/>
      <c r="JK62" s="186"/>
      <c r="JL62" s="186"/>
      <c r="JM62" s="186"/>
      <c r="JN62" s="186"/>
      <c r="JO62" s="186"/>
      <c r="JP62" s="186"/>
      <c r="JQ62" s="186"/>
      <c r="JV62" s="192"/>
      <c r="JW62" s="192"/>
      <c r="JX62" s="192"/>
      <c r="JY62" s="192"/>
      <c r="JZ62" s="192"/>
      <c r="KA62" s="192"/>
      <c r="KB62" s="192"/>
      <c r="KC62" s="187"/>
      <c r="KL62" s="192"/>
      <c r="KM62" s="192"/>
      <c r="KN62" s="192"/>
      <c r="KO62" s="192"/>
      <c r="KP62" s="192"/>
      <c r="KQ62" s="192"/>
      <c r="KR62" s="192"/>
      <c r="KS62" s="192"/>
      <c r="KT62" s="192"/>
      <c r="KU62" s="192"/>
      <c r="KV62" s="192"/>
      <c r="KW62" s="187"/>
    </row>
    <row r="63" spans="1:309">
      <c r="A63" s="142">
        <v>11</v>
      </c>
      <c r="B63" s="143" t="str">
        <f t="shared" si="268"/>
        <v>GUINCO S.A.S.</v>
      </c>
      <c r="C63" s="143" t="s">
        <v>227</v>
      </c>
      <c r="D63" s="268">
        <f>IFERROR(HR33,"")</f>
        <v>0.2354</v>
      </c>
      <c r="E63" s="810" t="str">
        <f>IFERROR(HM39," ")</f>
        <v>OK</v>
      </c>
      <c r="F63" s="811"/>
      <c r="G63" s="197" t="str">
        <f t="shared" si="269"/>
        <v>H</v>
      </c>
      <c r="R63" s="192"/>
      <c r="AC63" s="186"/>
      <c r="AL63" s="192"/>
      <c r="AM63" s="192"/>
      <c r="AW63" s="186"/>
      <c r="AX63" s="186"/>
      <c r="BF63" s="192"/>
      <c r="BG63" s="192"/>
      <c r="BH63" s="192"/>
      <c r="BQ63" s="186"/>
      <c r="BR63" s="186"/>
      <c r="BS63" s="186"/>
      <c r="BZ63" s="192"/>
      <c r="CA63" s="192"/>
      <c r="CB63" s="192"/>
      <c r="CC63" s="192"/>
      <c r="CK63" s="186"/>
      <c r="CL63" s="186"/>
      <c r="CM63" s="186"/>
      <c r="CN63" s="186"/>
      <c r="CT63" s="192"/>
      <c r="CU63" s="192"/>
      <c r="CV63" s="192"/>
      <c r="CW63" s="192"/>
      <c r="CX63" s="192"/>
      <c r="DE63" s="187"/>
      <c r="DF63" s="186"/>
      <c r="DG63" s="186"/>
      <c r="DH63" s="186"/>
      <c r="DI63" s="186"/>
      <c r="DN63" s="192"/>
      <c r="DO63" s="192"/>
      <c r="DP63" s="192"/>
      <c r="DQ63" s="192"/>
      <c r="DR63" s="192"/>
      <c r="DS63" s="192"/>
      <c r="DY63" s="187"/>
      <c r="DZ63" s="186"/>
      <c r="EA63" s="186"/>
      <c r="EB63" s="186"/>
      <c r="EC63" s="186"/>
      <c r="ED63" s="186"/>
      <c r="EH63" s="192"/>
      <c r="EI63" s="192"/>
      <c r="EJ63" s="192"/>
      <c r="EK63" s="192"/>
      <c r="EL63" s="192"/>
      <c r="EM63" s="192"/>
      <c r="EN63" s="192"/>
      <c r="ES63" s="187"/>
      <c r="ET63" s="186"/>
      <c r="EU63" s="186"/>
      <c r="EV63" s="186"/>
      <c r="EW63" s="186"/>
      <c r="EX63" s="186"/>
      <c r="EY63" s="186"/>
      <c r="FB63" s="192"/>
      <c r="FC63" s="192"/>
      <c r="FD63" s="192"/>
      <c r="FE63" s="192"/>
      <c r="FF63" s="192"/>
      <c r="FG63" s="192"/>
      <c r="FH63" s="192"/>
      <c r="FI63" s="192"/>
      <c r="FM63" s="187"/>
      <c r="FN63" s="186"/>
      <c r="FO63" s="186"/>
      <c r="FP63" s="186"/>
      <c r="FQ63" s="186"/>
      <c r="FR63" s="186"/>
      <c r="FS63" s="186"/>
      <c r="FT63" s="186"/>
      <c r="FV63" s="192"/>
      <c r="FW63" s="192"/>
      <c r="FX63" s="192"/>
      <c r="FY63" s="192"/>
      <c r="FZ63" s="192"/>
      <c r="GA63" s="192"/>
      <c r="GB63" s="192"/>
      <c r="GC63" s="192"/>
      <c r="GD63" s="192"/>
      <c r="GG63" s="187"/>
      <c r="GH63" s="186"/>
      <c r="GI63" s="186"/>
      <c r="GJ63" s="186"/>
      <c r="GK63" s="186"/>
      <c r="GL63" s="186"/>
      <c r="GM63" s="186"/>
      <c r="GN63" s="186"/>
      <c r="GO63" s="186"/>
      <c r="GP63" s="192"/>
      <c r="GQ63" s="192"/>
      <c r="GR63" s="192"/>
      <c r="GS63" s="192"/>
      <c r="GT63" s="192"/>
      <c r="GU63" s="192"/>
      <c r="GV63" s="192"/>
      <c r="GW63" s="192"/>
      <c r="GX63" s="192"/>
      <c r="GY63" s="192"/>
      <c r="HA63" s="187"/>
      <c r="HB63" s="186"/>
      <c r="HC63" s="186"/>
      <c r="HD63" s="186"/>
      <c r="HE63" s="186"/>
      <c r="HF63" s="186"/>
      <c r="HG63" s="186"/>
      <c r="HH63" s="186"/>
      <c r="HI63" s="186"/>
      <c r="HK63" s="192"/>
      <c r="HL63" s="192"/>
      <c r="HM63" s="192"/>
      <c r="HN63" s="192"/>
      <c r="HO63" s="192"/>
      <c r="HP63" s="192"/>
      <c r="HQ63" s="192"/>
      <c r="HR63" s="192"/>
      <c r="HS63" s="192"/>
      <c r="HT63" s="192"/>
      <c r="HU63" s="187"/>
      <c r="HV63" s="186"/>
      <c r="HW63" s="186"/>
      <c r="HX63" s="186"/>
      <c r="HY63" s="186"/>
      <c r="HZ63" s="186"/>
      <c r="IA63" s="186"/>
      <c r="IB63" s="186"/>
      <c r="IC63" s="186"/>
      <c r="IF63" s="192"/>
      <c r="IG63" s="192"/>
      <c r="IH63" s="192"/>
      <c r="II63" s="192"/>
      <c r="IJ63" s="192"/>
      <c r="IK63" s="192"/>
      <c r="IL63" s="192"/>
      <c r="IM63" s="192"/>
      <c r="IN63" s="192"/>
      <c r="IO63" s="187"/>
      <c r="IP63" s="186"/>
      <c r="IQ63" s="186"/>
      <c r="IR63" s="186"/>
      <c r="IS63" s="186"/>
      <c r="IT63" s="186"/>
      <c r="IU63" s="186"/>
      <c r="IV63" s="186"/>
      <c r="IW63" s="186"/>
      <c r="JA63" s="192"/>
      <c r="JB63" s="192"/>
      <c r="JC63" s="192"/>
      <c r="JD63" s="192"/>
      <c r="JE63" s="192"/>
      <c r="JF63" s="192"/>
      <c r="JG63" s="192"/>
      <c r="JH63" s="192"/>
      <c r="JI63" s="187"/>
      <c r="JK63" s="186"/>
      <c r="JL63" s="186"/>
      <c r="JM63" s="186"/>
      <c r="JN63" s="186"/>
      <c r="JO63" s="186"/>
      <c r="JP63" s="186"/>
      <c r="JQ63" s="186"/>
      <c r="JV63" s="192"/>
      <c r="JW63" s="192"/>
      <c r="JX63" s="192"/>
      <c r="JY63" s="192"/>
      <c r="JZ63" s="192"/>
      <c r="KA63" s="192"/>
      <c r="KB63" s="192"/>
      <c r="KC63" s="187"/>
      <c r="KL63" s="192"/>
      <c r="KM63" s="192"/>
      <c r="KN63" s="192"/>
      <c r="KO63" s="192"/>
      <c r="KP63" s="192"/>
      <c r="KQ63" s="192"/>
      <c r="KR63" s="192"/>
      <c r="KS63" s="192"/>
      <c r="KT63" s="192"/>
      <c r="KU63" s="192"/>
      <c r="KV63" s="192"/>
      <c r="KW63" s="187"/>
    </row>
    <row r="64" spans="1:309">
      <c r="A64" s="142">
        <v>12</v>
      </c>
      <c r="B64" s="143" t="str">
        <f t="shared" si="268"/>
        <v>ACEROS Y CONCRETOS S.A.S.</v>
      </c>
      <c r="C64" s="143" t="s">
        <v>228</v>
      </c>
      <c r="D64" s="268">
        <f>IFERROR(IM33,"")</f>
        <v>0.25490000000000002</v>
      </c>
      <c r="E64" s="810" t="str">
        <f>IFERROR(IH39," ")</f>
        <v>OK</v>
      </c>
      <c r="F64" s="811"/>
      <c r="G64" s="197" t="str">
        <f t="shared" si="269"/>
        <v>H</v>
      </c>
      <c r="R64" s="192"/>
      <c r="AC64" s="186"/>
      <c r="AL64" s="192"/>
      <c r="AM64" s="192"/>
      <c r="AW64" s="186"/>
      <c r="AX64" s="186"/>
      <c r="BF64" s="192"/>
      <c r="BG64" s="192"/>
      <c r="BH64" s="192"/>
      <c r="BQ64" s="186"/>
      <c r="BR64" s="186"/>
      <c r="BS64" s="186"/>
      <c r="BZ64" s="192"/>
      <c r="CA64" s="192"/>
      <c r="CB64" s="192"/>
      <c r="CC64" s="192"/>
      <c r="CK64" s="186"/>
      <c r="CL64" s="186"/>
      <c r="CM64" s="186"/>
      <c r="CN64" s="186"/>
      <c r="CT64" s="192"/>
      <c r="CU64" s="192"/>
      <c r="CV64" s="192"/>
      <c r="CW64" s="192"/>
      <c r="CX64" s="192"/>
      <c r="DE64" s="187"/>
      <c r="DF64" s="186"/>
      <c r="DG64" s="186"/>
      <c r="DH64" s="186"/>
      <c r="DI64" s="186"/>
      <c r="DN64" s="192"/>
      <c r="DO64" s="192"/>
      <c r="DP64" s="192"/>
      <c r="DQ64" s="192"/>
      <c r="DR64" s="192"/>
      <c r="DS64" s="192"/>
      <c r="DY64" s="187"/>
      <c r="DZ64" s="186"/>
      <c r="EA64" s="186"/>
      <c r="EB64" s="186"/>
      <c r="EC64" s="186"/>
      <c r="ED64" s="186"/>
      <c r="EH64" s="192"/>
      <c r="EI64" s="192"/>
      <c r="EJ64" s="192"/>
      <c r="EK64" s="192"/>
      <c r="EL64" s="192"/>
      <c r="EM64" s="192"/>
      <c r="EN64" s="192"/>
      <c r="ES64" s="187"/>
      <c r="ET64" s="186"/>
      <c r="EU64" s="186"/>
      <c r="EV64" s="186"/>
      <c r="EW64" s="186"/>
      <c r="EX64" s="186"/>
      <c r="EY64" s="186"/>
      <c r="FB64" s="192"/>
      <c r="FC64" s="192"/>
      <c r="FD64" s="192"/>
      <c r="FE64" s="192"/>
      <c r="FF64" s="192"/>
      <c r="FG64" s="192"/>
      <c r="FH64" s="192"/>
      <c r="FI64" s="192"/>
      <c r="FM64" s="187"/>
      <c r="FN64" s="186"/>
      <c r="FO64" s="186"/>
      <c r="FP64" s="186"/>
      <c r="FQ64" s="186"/>
      <c r="FR64" s="186"/>
      <c r="FS64" s="186"/>
      <c r="FT64" s="186"/>
      <c r="FV64" s="192"/>
      <c r="FW64" s="192"/>
      <c r="FX64" s="192"/>
      <c r="FY64" s="192"/>
      <c r="FZ64" s="192"/>
      <c r="GA64" s="192"/>
      <c r="GB64" s="192"/>
      <c r="GC64" s="192"/>
      <c r="GD64" s="192"/>
      <c r="GG64" s="187"/>
      <c r="GH64" s="186"/>
      <c r="GI64" s="186"/>
      <c r="GJ64" s="186"/>
      <c r="GK64" s="186"/>
      <c r="GL64" s="186"/>
      <c r="GM64" s="186"/>
      <c r="GN64" s="186"/>
      <c r="GO64" s="186"/>
      <c r="GP64" s="192"/>
      <c r="GQ64" s="192"/>
      <c r="GR64" s="192"/>
      <c r="GS64" s="192"/>
      <c r="GT64" s="192"/>
      <c r="GU64" s="192"/>
      <c r="GV64" s="192"/>
      <c r="GW64" s="192"/>
      <c r="GX64" s="192"/>
      <c r="GY64" s="192"/>
      <c r="HA64" s="187"/>
      <c r="HB64" s="186"/>
      <c r="HC64" s="186"/>
      <c r="HD64" s="186"/>
      <c r="HE64" s="186"/>
      <c r="HF64" s="186"/>
      <c r="HG64" s="186"/>
      <c r="HH64" s="186"/>
      <c r="HI64" s="186"/>
      <c r="HK64" s="192"/>
      <c r="HL64" s="192"/>
      <c r="HM64" s="192"/>
      <c r="HN64" s="192"/>
      <c r="HO64" s="192"/>
      <c r="HP64" s="192"/>
      <c r="HQ64" s="192"/>
      <c r="HR64" s="192"/>
      <c r="HS64" s="192"/>
      <c r="HT64" s="192"/>
      <c r="HU64" s="187"/>
      <c r="HV64" s="186"/>
      <c r="HW64" s="186"/>
      <c r="HX64" s="186"/>
      <c r="HY64" s="186"/>
      <c r="HZ64" s="186"/>
      <c r="IA64" s="186"/>
      <c r="IB64" s="186"/>
      <c r="IC64" s="186"/>
      <c r="IF64" s="192"/>
      <c r="IG64" s="192"/>
      <c r="IH64" s="192"/>
      <c r="II64" s="192"/>
      <c r="IJ64" s="192"/>
      <c r="IK64" s="192"/>
      <c r="IL64" s="192"/>
      <c r="IM64" s="192"/>
      <c r="IN64" s="192"/>
      <c r="IO64" s="187"/>
      <c r="IP64" s="186"/>
      <c r="IQ64" s="186"/>
      <c r="IR64" s="186"/>
      <c r="IS64" s="186"/>
      <c r="IT64" s="186"/>
      <c r="IU64" s="186"/>
      <c r="IV64" s="186"/>
      <c r="IW64" s="186"/>
      <c r="JA64" s="192"/>
      <c r="JB64" s="192"/>
      <c r="JC64" s="192"/>
      <c r="JD64" s="192"/>
      <c r="JE64" s="192"/>
      <c r="JF64" s="192"/>
      <c r="JG64" s="192"/>
      <c r="JH64" s="192"/>
      <c r="JI64" s="187"/>
      <c r="JK64" s="186"/>
      <c r="JL64" s="186"/>
      <c r="JM64" s="186"/>
      <c r="JN64" s="186"/>
      <c r="JO64" s="186"/>
      <c r="JP64" s="186"/>
      <c r="JQ64" s="186"/>
      <c r="JV64" s="192"/>
      <c r="JW64" s="192"/>
      <c r="JX64" s="192"/>
      <c r="JY64" s="192"/>
      <c r="JZ64" s="192"/>
      <c r="KA64" s="192"/>
      <c r="KB64" s="192"/>
      <c r="KC64" s="187"/>
      <c r="KL64" s="192"/>
      <c r="KM64" s="192"/>
      <c r="KN64" s="192"/>
      <c r="KO64" s="192"/>
      <c r="KP64" s="192"/>
      <c r="KQ64" s="192"/>
      <c r="KR64" s="192"/>
      <c r="KS64" s="192"/>
      <c r="KT64" s="192"/>
      <c r="KU64" s="192"/>
      <c r="KV64" s="192"/>
      <c r="KW64" s="187"/>
    </row>
    <row r="65" spans="1:309">
      <c r="A65" s="142">
        <v>13</v>
      </c>
      <c r="B65" s="143" t="str">
        <f t="shared" si="268"/>
        <v>KA S.A.</v>
      </c>
      <c r="C65" s="143" t="s">
        <v>229</v>
      </c>
      <c r="D65" s="268">
        <f>IFERROR(JH33,"")</f>
        <v>0.23659999999999998</v>
      </c>
      <c r="E65" s="810" t="str">
        <f>IFERROR(JC39," ")</f>
        <v>OK</v>
      </c>
      <c r="F65" s="811"/>
      <c r="G65" s="197" t="str">
        <f t="shared" si="269"/>
        <v>H</v>
      </c>
      <c r="R65" s="192"/>
      <c r="AC65" s="186"/>
      <c r="AL65" s="192"/>
      <c r="AM65" s="192"/>
      <c r="AW65" s="186"/>
      <c r="AX65" s="186"/>
      <c r="BF65" s="192"/>
      <c r="BG65" s="192"/>
      <c r="BH65" s="192"/>
      <c r="BQ65" s="186"/>
      <c r="BR65" s="186"/>
      <c r="BS65" s="186"/>
      <c r="BZ65" s="192"/>
      <c r="CA65" s="192"/>
      <c r="CB65" s="192"/>
      <c r="CC65" s="192"/>
      <c r="CK65" s="186"/>
      <c r="CL65" s="186"/>
      <c r="CM65" s="186"/>
      <c r="CN65" s="186"/>
      <c r="CT65" s="192"/>
      <c r="CU65" s="192"/>
      <c r="CV65" s="192"/>
      <c r="CW65" s="192"/>
      <c r="CX65" s="192"/>
      <c r="DE65" s="187"/>
      <c r="DF65" s="186"/>
      <c r="DG65" s="186"/>
      <c r="DH65" s="186"/>
      <c r="DI65" s="186"/>
      <c r="DN65" s="192"/>
      <c r="DO65" s="192"/>
      <c r="DP65" s="192"/>
      <c r="DQ65" s="192"/>
      <c r="DR65" s="192"/>
      <c r="DS65" s="192"/>
      <c r="DY65" s="187"/>
      <c r="DZ65" s="186"/>
      <c r="EA65" s="186"/>
      <c r="EB65" s="186"/>
      <c r="EC65" s="186"/>
      <c r="ED65" s="186"/>
      <c r="EH65" s="192"/>
      <c r="EI65" s="192"/>
      <c r="EJ65" s="192"/>
      <c r="EK65" s="192"/>
      <c r="EL65" s="192"/>
      <c r="EM65" s="192"/>
      <c r="EN65" s="192"/>
      <c r="ES65" s="187"/>
      <c r="ET65" s="186"/>
      <c r="EU65" s="186"/>
      <c r="EV65" s="186"/>
      <c r="EW65" s="186"/>
      <c r="EX65" s="186"/>
      <c r="EY65" s="186"/>
      <c r="FB65" s="192"/>
      <c r="FC65" s="192"/>
      <c r="FD65" s="192"/>
      <c r="FE65" s="192"/>
      <c r="FF65" s="192"/>
      <c r="FG65" s="192"/>
      <c r="FH65" s="192"/>
      <c r="FI65" s="192"/>
      <c r="FM65" s="187"/>
      <c r="FN65" s="186"/>
      <c r="FO65" s="186"/>
      <c r="FP65" s="186"/>
      <c r="FQ65" s="186"/>
      <c r="FR65" s="186"/>
      <c r="FS65" s="186"/>
      <c r="FT65" s="186"/>
      <c r="FV65" s="192"/>
      <c r="FW65" s="192"/>
      <c r="FX65" s="192"/>
      <c r="FY65" s="192"/>
      <c r="FZ65" s="192"/>
      <c r="GA65" s="192"/>
      <c r="GB65" s="192"/>
      <c r="GC65" s="192"/>
      <c r="GD65" s="192"/>
      <c r="GG65" s="187"/>
      <c r="GH65" s="186"/>
      <c r="GI65" s="186"/>
      <c r="GJ65" s="186"/>
      <c r="GK65" s="186"/>
      <c r="GL65" s="186"/>
      <c r="GM65" s="186"/>
      <c r="GN65" s="186"/>
      <c r="GO65" s="186"/>
      <c r="GP65" s="192"/>
      <c r="GQ65" s="192"/>
      <c r="GR65" s="192"/>
      <c r="GS65" s="192"/>
      <c r="GT65" s="192"/>
      <c r="GU65" s="192"/>
      <c r="GV65" s="192"/>
      <c r="GW65" s="192"/>
      <c r="GX65" s="192"/>
      <c r="GY65" s="192"/>
      <c r="HA65" s="187"/>
      <c r="HB65" s="186"/>
      <c r="HC65" s="186"/>
      <c r="HD65" s="186"/>
      <c r="HE65" s="186"/>
      <c r="HF65" s="186"/>
      <c r="HG65" s="186"/>
      <c r="HH65" s="186"/>
      <c r="HI65" s="186"/>
      <c r="HK65" s="192"/>
      <c r="HL65" s="192"/>
      <c r="HM65" s="192"/>
      <c r="HN65" s="192"/>
      <c r="HO65" s="192"/>
      <c r="HP65" s="192"/>
      <c r="HQ65" s="192"/>
      <c r="HR65" s="192"/>
      <c r="HS65" s="192"/>
      <c r="HT65" s="192"/>
      <c r="HU65" s="187"/>
      <c r="HV65" s="186"/>
      <c r="HW65" s="186"/>
      <c r="HX65" s="186"/>
      <c r="HY65" s="186"/>
      <c r="HZ65" s="186"/>
      <c r="IA65" s="186"/>
      <c r="IB65" s="186"/>
      <c r="IC65" s="186"/>
      <c r="IF65" s="192"/>
      <c r="IG65" s="192"/>
      <c r="IH65" s="192"/>
      <c r="II65" s="192"/>
      <c r="IJ65" s="192"/>
      <c r="IK65" s="192"/>
      <c r="IL65" s="192"/>
      <c r="IM65" s="192"/>
      <c r="IN65" s="192"/>
      <c r="IO65" s="187"/>
      <c r="IP65" s="186"/>
      <c r="IQ65" s="186"/>
      <c r="IR65" s="186"/>
      <c r="IS65" s="186"/>
      <c r="IT65" s="186"/>
      <c r="IU65" s="186"/>
      <c r="IV65" s="186"/>
      <c r="IW65" s="186"/>
      <c r="JA65" s="192"/>
      <c r="JB65" s="192"/>
      <c r="JC65" s="192"/>
      <c r="JD65" s="192"/>
      <c r="JE65" s="192"/>
      <c r="JF65" s="192"/>
      <c r="JG65" s="192"/>
      <c r="JH65" s="192"/>
      <c r="JI65" s="187"/>
      <c r="JK65" s="186"/>
      <c r="JL65" s="186"/>
      <c r="JM65" s="186"/>
      <c r="JN65" s="186"/>
      <c r="JO65" s="186"/>
      <c r="JP65" s="186"/>
      <c r="JQ65" s="186"/>
      <c r="JV65" s="192"/>
      <c r="JW65" s="192"/>
      <c r="JX65" s="192"/>
      <c r="JY65" s="192"/>
      <c r="JZ65" s="192"/>
      <c r="KA65" s="192"/>
      <c r="KB65" s="192"/>
      <c r="KC65" s="187"/>
      <c r="KL65" s="192"/>
      <c r="KM65" s="192"/>
      <c r="KN65" s="192"/>
      <c r="KO65" s="192"/>
      <c r="KP65" s="192"/>
      <c r="KQ65" s="192"/>
      <c r="KR65" s="192"/>
      <c r="KS65" s="192"/>
      <c r="KT65" s="192"/>
      <c r="KU65" s="192"/>
      <c r="KV65" s="192"/>
      <c r="KW65" s="187"/>
    </row>
  </sheetData>
  <sheetProtection algorithmName="SHA-512" hashValue="X2P30SH3mfuI1KiQrSX/cyyF8fsSJaYs4LZyPvubuRndtnmY56ZecKqNScV5V/wPwq1c1NjTfwsWo+p5aJOvvA==" saltValue="PnHnFHdRZQFUSQonB/Du2Q==" spinCount="100000" sheet="1" objects="1" scenarios="1" selectLockedCells="1" selectUnlockedCells="1"/>
  <mergeCells count="329">
    <mergeCell ref="E62:F62"/>
    <mergeCell ref="E63:F63"/>
    <mergeCell ref="E64:F64"/>
    <mergeCell ref="E65:F65"/>
    <mergeCell ref="E53:F53"/>
    <mergeCell ref="E54:F54"/>
    <mergeCell ref="E55:F55"/>
    <mergeCell ref="E56:F56"/>
    <mergeCell ref="E57:F57"/>
    <mergeCell ref="E58:F58"/>
    <mergeCell ref="E59:F59"/>
    <mergeCell ref="E60:F60"/>
    <mergeCell ref="E61:F61"/>
    <mergeCell ref="JS40:JS44"/>
    <mergeCell ref="JT40:JT44"/>
    <mergeCell ref="JU40:JU44"/>
    <mergeCell ref="JK1:JK4"/>
    <mergeCell ref="JL1:JL4"/>
    <mergeCell ref="JM1:JM4"/>
    <mergeCell ref="JN1:JN4"/>
    <mergeCell ref="E52:F52"/>
    <mergeCell ref="JO1:JO4"/>
    <mergeCell ref="JP1:JP4"/>
    <mergeCell ref="JQ1:JQ4"/>
    <mergeCell ref="JR1:JR4"/>
    <mergeCell ref="JS1:JS4"/>
    <mergeCell ref="JT1:JT6"/>
    <mergeCell ref="JU1:JU6"/>
    <mergeCell ref="JT30:JT31"/>
    <mergeCell ref="JU30:JU31"/>
    <mergeCell ref="IY30:IY31"/>
    <mergeCell ref="IZ30:IZ31"/>
    <mergeCell ref="IX40:IX44"/>
    <mergeCell ref="IY40:IY44"/>
    <mergeCell ref="IZ40:IZ44"/>
    <mergeCell ref="ID30:ID31"/>
    <mergeCell ref="IE30:IE31"/>
    <mergeCell ref="ID40:ID44"/>
    <mergeCell ref="IE40:IE44"/>
    <mergeCell ref="IP1:IP4"/>
    <mergeCell ref="IQ1:IQ4"/>
    <mergeCell ref="IR1:IR4"/>
    <mergeCell ref="IS1:IS4"/>
    <mergeCell ref="HH40:HH44"/>
    <mergeCell ref="HI40:HI44"/>
    <mergeCell ref="HJ40:HJ44"/>
    <mergeCell ref="HU1:HU4"/>
    <mergeCell ref="HV1:HV4"/>
    <mergeCell ref="HW1:HW4"/>
    <mergeCell ref="HX1:HX4"/>
    <mergeCell ref="HY1:HY4"/>
    <mergeCell ref="HZ1:HZ4"/>
    <mergeCell ref="HO38:HT38"/>
    <mergeCell ref="HM39:HT39"/>
    <mergeCell ref="IJ38:IO38"/>
    <mergeCell ref="IH39:IO39"/>
    <mergeCell ref="HE1:HE4"/>
    <mergeCell ref="HF1:HF4"/>
    <mergeCell ref="HG1:HG4"/>
    <mergeCell ref="HH1:HH4"/>
    <mergeCell ref="HI1:HI6"/>
    <mergeCell ref="HJ1:HJ6"/>
    <mergeCell ref="HI30:HI31"/>
    <mergeCell ref="HJ30:HJ31"/>
    <mergeCell ref="IC40:IC44"/>
    <mergeCell ref="GO30:GO31"/>
    <mergeCell ref="GM40:GM44"/>
    <mergeCell ref="GN40:GN44"/>
    <mergeCell ref="GO40:GO44"/>
    <mergeCell ref="GZ1:GZ4"/>
    <mergeCell ref="HA1:HA4"/>
    <mergeCell ref="HB1:HB4"/>
    <mergeCell ref="HC1:HC4"/>
    <mergeCell ref="HD1:HD4"/>
    <mergeCell ref="A3:B3"/>
    <mergeCell ref="C3:H3"/>
    <mergeCell ref="A33:E33"/>
    <mergeCell ref="K3:L3"/>
    <mergeCell ref="M3:R3"/>
    <mergeCell ref="K33:O33"/>
    <mergeCell ref="GE1:GE4"/>
    <mergeCell ref="GF1:GF4"/>
    <mergeCell ref="GG1:GG4"/>
    <mergeCell ref="CQ33:CU33"/>
    <mergeCell ref="CD1:CD4"/>
    <mergeCell ref="CE1:CE4"/>
    <mergeCell ref="CF1:CF4"/>
    <mergeCell ref="CG1:CG4"/>
    <mergeCell ref="AF3:AG3"/>
    <mergeCell ref="AH3:AM3"/>
    <mergeCell ref="AF33:AJ33"/>
    <mergeCell ref="BA3:BB3"/>
    <mergeCell ref="BC3:BH3"/>
    <mergeCell ref="BA33:BE33"/>
    <mergeCell ref="AN1:AN4"/>
    <mergeCell ref="AO1:AO4"/>
    <mergeCell ref="AP1:AP4"/>
    <mergeCell ref="AQ1:AQ4"/>
    <mergeCell ref="JC33:JG33"/>
    <mergeCell ref="GR3:GS3"/>
    <mergeCell ref="GT3:GY3"/>
    <mergeCell ref="GR33:GV33"/>
    <mergeCell ref="HM3:HN3"/>
    <mergeCell ref="HO3:HT3"/>
    <mergeCell ref="HM33:HQ33"/>
    <mergeCell ref="FB3:FC3"/>
    <mergeCell ref="FD3:FI3"/>
    <mergeCell ref="FB33:FF33"/>
    <mergeCell ref="FW3:FX3"/>
    <mergeCell ref="FY3:GD3"/>
    <mergeCell ref="FW33:GA33"/>
    <mergeCell ref="FJ1:FJ4"/>
    <mergeCell ref="FK1:FK4"/>
    <mergeCell ref="FL1:FL4"/>
    <mergeCell ref="FM1:FM4"/>
    <mergeCell ref="GH1:GH4"/>
    <mergeCell ref="GI1:GI4"/>
    <mergeCell ref="GJ1:GJ4"/>
    <mergeCell ref="GK1:GK4"/>
    <mergeCell ref="GL1:GL4"/>
    <mergeCell ref="GM1:GM4"/>
    <mergeCell ref="GN30:GN31"/>
    <mergeCell ref="AF1:AF2"/>
    <mergeCell ref="AG1:AG2"/>
    <mergeCell ref="AH1:AM2"/>
    <mergeCell ref="AB1:AB6"/>
    <mergeCell ref="AC1:AC6"/>
    <mergeCell ref="IH3:II3"/>
    <mergeCell ref="IJ3:IO3"/>
    <mergeCell ref="IH33:IL33"/>
    <mergeCell ref="JC3:JD3"/>
    <mergeCell ref="DL3:DM3"/>
    <mergeCell ref="DN3:DS3"/>
    <mergeCell ref="DL33:DP33"/>
    <mergeCell ref="EG3:EH3"/>
    <mergeCell ref="EI3:EN3"/>
    <mergeCell ref="EG33:EK33"/>
    <mergeCell ref="DT1:DT4"/>
    <mergeCell ref="DU1:DU4"/>
    <mergeCell ref="DV1:DV4"/>
    <mergeCell ref="DW1:DW4"/>
    <mergeCell ref="BV3:BW3"/>
    <mergeCell ref="BX3:CC3"/>
    <mergeCell ref="BV33:BZ33"/>
    <mergeCell ref="CQ3:CR3"/>
    <mergeCell ref="CS3:CX3"/>
    <mergeCell ref="BA1:BA2"/>
    <mergeCell ref="BB1:BB2"/>
    <mergeCell ref="BC1:BH2"/>
    <mergeCell ref="BV1:BV2"/>
    <mergeCell ref="BW1:BW2"/>
    <mergeCell ref="BX1:CC2"/>
    <mergeCell ref="BI1:BI4"/>
    <mergeCell ref="BJ1:BJ4"/>
    <mergeCell ref="BK1:BK4"/>
    <mergeCell ref="BL1:BL4"/>
    <mergeCell ref="BS1:BS6"/>
    <mergeCell ref="CQ1:CQ2"/>
    <mergeCell ref="CR1:CR2"/>
    <mergeCell ref="CS1:CX2"/>
    <mergeCell ref="DL1:DL2"/>
    <mergeCell ref="DM1:DM2"/>
    <mergeCell ref="DN1:DS2"/>
    <mergeCell ref="CY1:CY4"/>
    <mergeCell ref="CZ1:CZ4"/>
    <mergeCell ref="DA1:DA4"/>
    <mergeCell ref="DB1:DB4"/>
    <mergeCell ref="FW1:FW2"/>
    <mergeCell ref="FX1:FX2"/>
    <mergeCell ref="FY1:GD2"/>
    <mergeCell ref="GR1:GR2"/>
    <mergeCell ref="GS1:GS2"/>
    <mergeCell ref="GT1:GY2"/>
    <mergeCell ref="EG1:EG2"/>
    <mergeCell ref="EH1:EH2"/>
    <mergeCell ref="EI1:EN2"/>
    <mergeCell ref="FB1:FB2"/>
    <mergeCell ref="FC1:FC2"/>
    <mergeCell ref="FD1:FI2"/>
    <mergeCell ref="EO1:EO4"/>
    <mergeCell ref="EP1:EP4"/>
    <mergeCell ref="EQ1:EQ4"/>
    <mergeCell ref="ER1:ER4"/>
    <mergeCell ref="GN1:GN6"/>
    <mergeCell ref="GO1:GO6"/>
    <mergeCell ref="JC1:JC2"/>
    <mergeCell ref="JD1:JD2"/>
    <mergeCell ref="JE1:JJ2"/>
    <mergeCell ref="HM1:HM2"/>
    <mergeCell ref="HN1:HN2"/>
    <mergeCell ref="HO1:HT2"/>
    <mergeCell ref="IH1:IH2"/>
    <mergeCell ref="II1:II2"/>
    <mergeCell ref="IJ1:IO2"/>
    <mergeCell ref="IA1:IA4"/>
    <mergeCell ref="IB1:IB4"/>
    <mergeCell ref="IC1:IC4"/>
    <mergeCell ref="ID1:ID6"/>
    <mergeCell ref="IE1:IE6"/>
    <mergeCell ref="IT1:IT4"/>
    <mergeCell ref="IU1:IU4"/>
    <mergeCell ref="IV1:IV4"/>
    <mergeCell ref="IW1:IW4"/>
    <mergeCell ref="IX1:IX4"/>
    <mergeCell ref="IY1:IY6"/>
    <mergeCell ref="IZ1:IZ6"/>
    <mergeCell ref="JE3:JJ3"/>
    <mergeCell ref="K39:R39"/>
    <mergeCell ref="M38:R38"/>
    <mergeCell ref="X1:X4"/>
    <mergeCell ref="Y1:Y4"/>
    <mergeCell ref="Z1:Z4"/>
    <mergeCell ref="AA1:AA4"/>
    <mergeCell ref="AB30:AB31"/>
    <mergeCell ref="AC30:AC31"/>
    <mergeCell ref="AA40:AA44"/>
    <mergeCell ref="AB40:AB44"/>
    <mergeCell ref="AC40:AC44"/>
    <mergeCell ref="S1:S4"/>
    <mergeCell ref="T1:T4"/>
    <mergeCell ref="U1:U4"/>
    <mergeCell ref="V1:V4"/>
    <mergeCell ref="W1:W4"/>
    <mergeCell ref="K1:K2"/>
    <mergeCell ref="L1:L2"/>
    <mergeCell ref="M1:R2"/>
    <mergeCell ref="AX1:AX6"/>
    <mergeCell ref="AW30:AW31"/>
    <mergeCell ref="AX30:AX31"/>
    <mergeCell ref="AV40:AV44"/>
    <mergeCell ref="AW40:AW44"/>
    <mergeCell ref="AX40:AX44"/>
    <mergeCell ref="AR1:AR4"/>
    <mergeCell ref="AS1:AS4"/>
    <mergeCell ref="AT1:AT4"/>
    <mergeCell ref="AU1:AU4"/>
    <mergeCell ref="AV1:AV4"/>
    <mergeCell ref="AW1:AW6"/>
    <mergeCell ref="BR30:BR31"/>
    <mergeCell ref="BS30:BS31"/>
    <mergeCell ref="BQ40:BQ44"/>
    <mergeCell ref="BR40:BR44"/>
    <mergeCell ref="BS40:BS44"/>
    <mergeCell ref="BM1:BM4"/>
    <mergeCell ref="BN1:BN4"/>
    <mergeCell ref="BO1:BO4"/>
    <mergeCell ref="BP1:BP4"/>
    <mergeCell ref="BQ1:BQ4"/>
    <mergeCell ref="BR1:BR6"/>
    <mergeCell ref="DL39:DS39"/>
    <mergeCell ref="EI38:EN38"/>
    <mergeCell ref="EG39:EN39"/>
    <mergeCell ref="AH38:AM38"/>
    <mergeCell ref="AF39:AM39"/>
    <mergeCell ref="BC38:BH38"/>
    <mergeCell ref="BA39:BH39"/>
    <mergeCell ref="BX38:CC38"/>
    <mergeCell ref="BV39:CC39"/>
    <mergeCell ref="JE38:JJ38"/>
    <mergeCell ref="JC39:JJ39"/>
    <mergeCell ref="FD38:FI38"/>
    <mergeCell ref="FB39:FI39"/>
    <mergeCell ref="FY38:GD38"/>
    <mergeCell ref="FW39:GD39"/>
    <mergeCell ref="GT38:GY38"/>
    <mergeCell ref="GR39:GY39"/>
    <mergeCell ref="CN1:CN6"/>
    <mergeCell ref="DI1:DI6"/>
    <mergeCell ref="DH30:DH31"/>
    <mergeCell ref="DI30:DI31"/>
    <mergeCell ref="ED1:ED6"/>
    <mergeCell ref="EC30:EC31"/>
    <mergeCell ref="ED30:ED31"/>
    <mergeCell ref="EY1:EY6"/>
    <mergeCell ref="EX30:EX31"/>
    <mergeCell ref="EY30:EY31"/>
    <mergeCell ref="FT1:FT6"/>
    <mergeCell ref="FS30:FS31"/>
    <mergeCell ref="FT30:FT31"/>
    <mergeCell ref="CS38:CX38"/>
    <mergeCell ref="CQ39:CX39"/>
    <mergeCell ref="DN38:DS38"/>
    <mergeCell ref="CM30:CM31"/>
    <mergeCell ref="CN30:CN31"/>
    <mergeCell ref="CL40:CL44"/>
    <mergeCell ref="CM40:CM44"/>
    <mergeCell ref="CN40:CN44"/>
    <mergeCell ref="CH1:CH4"/>
    <mergeCell ref="CI1:CI4"/>
    <mergeCell ref="CJ1:CJ4"/>
    <mergeCell ref="CK1:CK4"/>
    <mergeCell ref="CL1:CL4"/>
    <mergeCell ref="CM1:CM6"/>
    <mergeCell ref="DG40:DG44"/>
    <mergeCell ref="DH40:DH44"/>
    <mergeCell ref="DI40:DI44"/>
    <mergeCell ref="DC1:DC4"/>
    <mergeCell ref="DD1:DD4"/>
    <mergeCell ref="DE1:DE4"/>
    <mergeCell ref="DF1:DF4"/>
    <mergeCell ref="DG1:DG4"/>
    <mergeCell ref="DH1:DH6"/>
    <mergeCell ref="EB40:EB44"/>
    <mergeCell ref="EC40:EC44"/>
    <mergeCell ref="ED40:ED44"/>
    <mergeCell ref="DX1:DX4"/>
    <mergeCell ref="DY1:DY4"/>
    <mergeCell ref="DZ1:DZ4"/>
    <mergeCell ref="EA1:EA4"/>
    <mergeCell ref="EB1:EB4"/>
    <mergeCell ref="EC1:EC6"/>
    <mergeCell ref="EW40:EW44"/>
    <mergeCell ref="EX40:EX44"/>
    <mergeCell ref="EY40:EY44"/>
    <mergeCell ref="ES1:ES4"/>
    <mergeCell ref="ET1:ET4"/>
    <mergeCell ref="EU1:EU4"/>
    <mergeCell ref="EV1:EV4"/>
    <mergeCell ref="EW1:EW4"/>
    <mergeCell ref="EX1:EX6"/>
    <mergeCell ref="FR40:FR44"/>
    <mergeCell ref="FS40:FS44"/>
    <mergeCell ref="FT40:FT44"/>
    <mergeCell ref="FN1:FN4"/>
    <mergeCell ref="FO1:FO4"/>
    <mergeCell ref="FP1:FP4"/>
    <mergeCell ref="FQ1:FQ4"/>
    <mergeCell ref="FR1:FR4"/>
    <mergeCell ref="FS1:FS6"/>
  </mergeCells>
  <conditionalFormatting sqref="U7">
    <cfRule type="cellIs" dxfId="760" priority="1190" operator="equal">
      <formula>0</formula>
    </cfRule>
    <cfRule type="cellIs" dxfId="759" priority="1191" operator="equal">
      <formula>1</formula>
    </cfRule>
  </conditionalFormatting>
  <conditionalFormatting sqref="AB7:AB27">
    <cfRule type="cellIs" dxfId="758" priority="1188" operator="equal">
      <formula>0</formula>
    </cfRule>
    <cfRule type="cellIs" dxfId="757" priority="1189" operator="equal">
      <formula>1</formula>
    </cfRule>
  </conditionalFormatting>
  <conditionalFormatting sqref="AC39">
    <cfRule type="cellIs" dxfId="756" priority="1094" operator="equal">
      <formula>0</formula>
    </cfRule>
    <cfRule type="cellIs" dxfId="755" priority="1095" operator="equal">
      <formula>1</formula>
    </cfRule>
  </conditionalFormatting>
  <conditionalFormatting sqref="BQ27">
    <cfRule type="cellIs" dxfId="754" priority="941" operator="equal">
      <formula>0</formula>
    </cfRule>
    <cfRule type="cellIs" dxfId="753" priority="942" operator="equal">
      <formula>1</formula>
    </cfRule>
  </conditionalFormatting>
  <conditionalFormatting sqref="AA7:AA26">
    <cfRule type="cellIs" dxfId="752" priority="1184" operator="equal">
      <formula>0</formula>
    </cfRule>
    <cfRule type="cellIs" dxfId="751" priority="1185" operator="equal">
      <formula>1</formula>
    </cfRule>
  </conditionalFormatting>
  <conditionalFormatting sqref="DV14">
    <cfRule type="cellIs" dxfId="750" priority="504" operator="equal">
      <formula>0</formula>
    </cfRule>
    <cfRule type="cellIs" dxfId="749" priority="505" operator="equal">
      <formula>1</formula>
    </cfRule>
  </conditionalFormatting>
  <conditionalFormatting sqref="AA39">
    <cfRule type="cellIs" dxfId="748" priority="1096" operator="equal">
      <formula>0</formula>
    </cfRule>
    <cfRule type="cellIs" dxfId="747" priority="1097" operator="equal">
      <formula>1</formula>
    </cfRule>
  </conditionalFormatting>
  <conditionalFormatting sqref="S5:Z5 T6:T26 U22:V22 V23:V26 U25 U8:V8 W6:W27 X6:Y26 Z8 Z10 Z12:Z13 Z15 Z17:Z18 Z22 Z25">
    <cfRule type="cellIs" dxfId="746" priority="1088" operator="equal">
      <formula>0</formula>
    </cfRule>
    <cfRule type="cellIs" dxfId="745" priority="1089" operator="equal">
      <formula>1</formula>
    </cfRule>
  </conditionalFormatting>
  <conditionalFormatting sqref="U6:V6 S6:S27 T27:V27 X27:Y27 Z6">
    <cfRule type="cellIs" dxfId="744" priority="1080" operator="equal">
      <formula>0</formula>
    </cfRule>
    <cfRule type="cellIs" dxfId="743" priority="1081" operator="equal">
      <formula>1</formula>
    </cfRule>
  </conditionalFormatting>
  <conditionalFormatting sqref="AA5:AA6">
    <cfRule type="cellIs" dxfId="742" priority="1072" operator="equal">
      <formula>0</formula>
    </cfRule>
    <cfRule type="cellIs" dxfId="741" priority="1073" operator="equal">
      <formula>1</formula>
    </cfRule>
  </conditionalFormatting>
  <conditionalFormatting sqref="U10 U17:U18 U12:V13 U15:V15 V16:V18">
    <cfRule type="cellIs" dxfId="740" priority="1068" operator="equal">
      <formula>0</formula>
    </cfRule>
    <cfRule type="cellIs" dxfId="739" priority="1069" operator="equal">
      <formula>1</formula>
    </cfRule>
  </conditionalFormatting>
  <conditionalFormatting sqref="BR39">
    <cfRule type="cellIs" dxfId="738" priority="935" operator="equal">
      <formula>0</formula>
    </cfRule>
    <cfRule type="cellIs" dxfId="737" priority="936" operator="equal">
      <formula>1</formula>
    </cfRule>
  </conditionalFormatting>
  <conditionalFormatting sqref="AA27">
    <cfRule type="cellIs" dxfId="736" priority="1098" operator="equal">
      <formula>0</formula>
    </cfRule>
    <cfRule type="cellIs" dxfId="735" priority="1099" operator="equal">
      <formula>1</formula>
    </cfRule>
  </conditionalFormatting>
  <conditionalFormatting sqref="AB39">
    <cfRule type="cellIs" dxfId="734" priority="1092" operator="equal">
      <formula>0</formula>
    </cfRule>
    <cfRule type="cellIs" dxfId="733" priority="1093" operator="equal">
      <formula>1</formula>
    </cfRule>
  </conditionalFormatting>
  <conditionalFormatting sqref="U7">
    <cfRule type="cellIs" dxfId="732" priority="1067" operator="equal">
      <formula>1</formula>
    </cfRule>
  </conditionalFormatting>
  <conditionalFormatting sqref="U9">
    <cfRule type="cellIs" dxfId="731" priority="1065" operator="equal">
      <formula>0</formula>
    </cfRule>
    <cfRule type="cellIs" dxfId="730" priority="1066" operator="equal">
      <formula>1</formula>
    </cfRule>
  </conditionalFormatting>
  <conditionalFormatting sqref="U9">
    <cfRule type="cellIs" dxfId="729" priority="1064" operator="equal">
      <formula>1</formula>
    </cfRule>
  </conditionalFormatting>
  <conditionalFormatting sqref="U11">
    <cfRule type="cellIs" dxfId="728" priority="1062" operator="equal">
      <formula>0</formula>
    </cfRule>
    <cfRule type="cellIs" dxfId="727" priority="1063" operator="equal">
      <formula>1</formula>
    </cfRule>
  </conditionalFormatting>
  <conditionalFormatting sqref="U11">
    <cfRule type="cellIs" dxfId="726" priority="1061" operator="equal">
      <formula>1</formula>
    </cfRule>
  </conditionalFormatting>
  <conditionalFormatting sqref="U14">
    <cfRule type="cellIs" dxfId="725" priority="1059" operator="equal">
      <formula>0</formula>
    </cfRule>
    <cfRule type="cellIs" dxfId="724" priority="1060" operator="equal">
      <formula>1</formula>
    </cfRule>
  </conditionalFormatting>
  <conditionalFormatting sqref="U14">
    <cfRule type="cellIs" dxfId="723" priority="1058" operator="equal">
      <formula>1</formula>
    </cfRule>
  </conditionalFormatting>
  <conditionalFormatting sqref="U16">
    <cfRule type="cellIs" dxfId="722" priority="1052" operator="equal">
      <formula>1</formula>
    </cfRule>
    <cfRule type="cellIs" dxfId="721" priority="1054" operator="equal">
      <formula>0</formula>
    </cfRule>
    <cfRule type="cellIs" dxfId="720" priority="1055" operator="equal">
      <formula>1</formula>
    </cfRule>
  </conditionalFormatting>
  <conditionalFormatting sqref="U16">
    <cfRule type="cellIs" dxfId="719" priority="1053" operator="equal">
      <formula>1</formula>
    </cfRule>
  </conditionalFormatting>
  <conditionalFormatting sqref="U19">
    <cfRule type="cellIs" dxfId="718" priority="1048" operator="equal">
      <formula>1</formula>
    </cfRule>
    <cfRule type="cellIs" dxfId="717" priority="1050" operator="equal">
      <formula>0</formula>
    </cfRule>
    <cfRule type="cellIs" dxfId="716" priority="1051" operator="equal">
      <formula>1</formula>
    </cfRule>
  </conditionalFormatting>
  <conditionalFormatting sqref="U19">
    <cfRule type="cellIs" dxfId="715" priority="1049" operator="equal">
      <formula>1</formula>
    </cfRule>
  </conditionalFormatting>
  <conditionalFormatting sqref="U26 U20 U23">
    <cfRule type="cellIs" dxfId="714" priority="1044" operator="equal">
      <formula>1</formula>
    </cfRule>
    <cfRule type="cellIs" dxfId="713" priority="1046" operator="equal">
      <formula>0</formula>
    </cfRule>
    <cfRule type="cellIs" dxfId="712" priority="1047" operator="equal">
      <formula>1</formula>
    </cfRule>
  </conditionalFormatting>
  <conditionalFormatting sqref="U26 U20 U23">
    <cfRule type="cellIs" dxfId="711" priority="1045" operator="equal">
      <formula>1</formula>
    </cfRule>
  </conditionalFormatting>
  <conditionalFormatting sqref="U21 U24">
    <cfRule type="cellIs" dxfId="710" priority="1040" operator="equal">
      <formula>1</formula>
    </cfRule>
    <cfRule type="cellIs" dxfId="709" priority="1042" operator="equal">
      <formula>0</formula>
    </cfRule>
    <cfRule type="cellIs" dxfId="708" priority="1043" operator="equal">
      <formula>1</formula>
    </cfRule>
  </conditionalFormatting>
  <conditionalFormatting sqref="U21 U24">
    <cfRule type="cellIs" dxfId="707" priority="1041" operator="equal">
      <formula>1</formula>
    </cfRule>
  </conditionalFormatting>
  <conditionalFormatting sqref="DB7 DB9 DB11 DB14 DB19:DB21">
    <cfRule type="cellIs" dxfId="706" priority="535" operator="equal">
      <formula>1</formula>
    </cfRule>
    <cfRule type="cellIs" dxfId="705" priority="537" operator="equal">
      <formula>0</formula>
    </cfRule>
    <cfRule type="cellIs" dxfId="704" priority="538" operator="equal">
      <formula>1</formula>
    </cfRule>
  </conditionalFormatting>
  <conditionalFormatting sqref="DB7 DB9 DB11 DB14 DB19:DB21">
    <cfRule type="cellIs" dxfId="703" priority="536" operator="equal">
      <formula>1</formula>
    </cfRule>
  </conditionalFormatting>
  <conditionalFormatting sqref="EA27">
    <cfRule type="cellIs" dxfId="702" priority="469" operator="equal">
      <formula>1</formula>
    </cfRule>
    <cfRule type="cellIs" dxfId="701" priority="471" operator="equal">
      <formula>0</formula>
    </cfRule>
    <cfRule type="cellIs" dxfId="700" priority="472" operator="equal">
      <formula>1</formula>
    </cfRule>
  </conditionalFormatting>
  <conditionalFormatting sqref="EA27">
    <cfRule type="cellIs" dxfId="699" priority="470" operator="equal">
      <formula>1</formula>
    </cfRule>
  </conditionalFormatting>
  <conditionalFormatting sqref="Z7 Z9 Z11 Z14 Z16 Z19:Z21 Z23:Z24 Z26:Z27">
    <cfRule type="cellIs" dxfId="698" priority="1013" operator="equal">
      <formula>1</formula>
    </cfRule>
    <cfRule type="cellIs" dxfId="697" priority="1015" operator="equal">
      <formula>0</formula>
    </cfRule>
    <cfRule type="cellIs" dxfId="696" priority="1016" operator="equal">
      <formula>1</formula>
    </cfRule>
  </conditionalFormatting>
  <conditionalFormatting sqref="Z7 Z9 Z11 Z14 Z16 Z19:Z21 Z23:Z24 Z26:Z27">
    <cfRule type="cellIs" dxfId="695" priority="1014" operator="equal">
      <formula>1</formula>
    </cfRule>
  </conditionalFormatting>
  <conditionalFormatting sqref="V7 V9 V11 V14 V19:V21">
    <cfRule type="cellIs" dxfId="694" priority="1024" operator="equal">
      <formula>1</formula>
    </cfRule>
    <cfRule type="cellIs" dxfId="693" priority="1026" operator="equal">
      <formula>0</formula>
    </cfRule>
    <cfRule type="cellIs" dxfId="692" priority="1027" operator="equal">
      <formula>1</formula>
    </cfRule>
  </conditionalFormatting>
  <conditionalFormatting sqref="V7 V9 V11 V14 V19:V21">
    <cfRule type="cellIs" dxfId="691" priority="1025" operator="equal">
      <formula>1</formula>
    </cfRule>
  </conditionalFormatting>
  <conditionalFormatting sqref="V10">
    <cfRule type="cellIs" dxfId="690" priority="1020" operator="equal">
      <formula>0</formula>
    </cfRule>
    <cfRule type="cellIs" dxfId="689" priority="1021" operator="equal">
      <formula>1</formula>
    </cfRule>
  </conditionalFormatting>
  <conditionalFormatting sqref="K39">
    <cfRule type="cellIs" dxfId="688" priority="1011" operator="equal">
      <formula>"NO HABILITADO"</formula>
    </cfRule>
    <cfRule type="cellIs" dxfId="687" priority="1012" operator="equal">
      <formula>"OK"</formula>
    </cfRule>
  </conditionalFormatting>
  <conditionalFormatting sqref="CM7:CM27">
    <cfRule type="cellIs" dxfId="686" priority="815" operator="equal">
      <formula>0</formula>
    </cfRule>
    <cfRule type="cellIs" dxfId="685" priority="816" operator="equal">
      <formula>1</formula>
    </cfRule>
  </conditionalFormatting>
  <conditionalFormatting sqref="BM7:BO9 BI5:BJ17 BK8:BL8 BM11:BO26 BK12:BL13 BK15:BL15 BK17:BL17 BI19:BJ27 BI18:BL18 BL16 BK22:BL22 BK25 BK27:BO27 BL23:BL26 BK5:BP6 BP8 BK10:BP10 BP12:BP13 BP15 BP17:BP18 BP22 BP25">
    <cfRule type="cellIs" dxfId="684" priority="933" operator="equal">
      <formula>0</formula>
    </cfRule>
    <cfRule type="cellIs" dxfId="683" priority="934" operator="equal">
      <formula>1</formula>
    </cfRule>
  </conditionalFormatting>
  <conditionalFormatting sqref="BQ5:BQ6">
    <cfRule type="cellIs" dxfId="682" priority="929" operator="equal">
      <formula>0</formula>
    </cfRule>
    <cfRule type="cellIs" dxfId="681" priority="930" operator="equal">
      <formula>1</formula>
    </cfRule>
  </conditionalFormatting>
  <conditionalFormatting sqref="CN39">
    <cfRule type="cellIs" dxfId="680" priority="807" operator="equal">
      <formula>0</formula>
    </cfRule>
    <cfRule type="cellIs" dxfId="679" priority="808" operator="equal">
      <formula>1</formula>
    </cfRule>
  </conditionalFormatting>
  <conditionalFormatting sqref="CM39">
    <cfRule type="cellIs" dxfId="678" priority="805" operator="equal">
      <formula>0</formula>
    </cfRule>
    <cfRule type="cellIs" dxfId="677" priority="806" operator="equal">
      <formula>1</formula>
    </cfRule>
  </conditionalFormatting>
  <conditionalFormatting sqref="CD5:CE27 CH5:CJ21 CF5:CG6 CF8:CG8 CF10:CG10 CF12:CG13 CF15:CG15 CG16 CF17:CG18 CK17:CK18 CF22:CK22 CG23:CJ27 CF25 CF27 CK8 CK10 CK12:CK13 CK15 CK25">
    <cfRule type="cellIs" dxfId="676" priority="803" operator="equal">
      <formula>0</formula>
    </cfRule>
    <cfRule type="cellIs" dxfId="675" priority="804" operator="equal">
      <formula>1</formula>
    </cfRule>
  </conditionalFormatting>
  <conditionalFormatting sqref="CL5:CL27">
    <cfRule type="cellIs" dxfId="674" priority="801" operator="equal">
      <formula>0</formula>
    </cfRule>
    <cfRule type="cellIs" dxfId="673" priority="802" operator="equal">
      <formula>1</formula>
    </cfRule>
  </conditionalFormatting>
  <conditionalFormatting sqref="CF26 CF20 CF23">
    <cfRule type="cellIs" dxfId="672" priority="738" operator="equal">
      <formula>1</formula>
    </cfRule>
  </conditionalFormatting>
  <conditionalFormatting sqref="CK7 CK9 CK11 CK14 CK16 CK19:CK21 CK23:CK24 CK26:CK27">
    <cfRule type="cellIs" dxfId="671" priority="721" operator="equal">
      <formula>1</formula>
    </cfRule>
    <cfRule type="cellIs" dxfId="670" priority="723" operator="equal">
      <formula>0</formula>
    </cfRule>
    <cfRule type="cellIs" dxfId="669" priority="724" operator="equal">
      <formula>1</formula>
    </cfRule>
  </conditionalFormatting>
  <conditionalFormatting sqref="CK7 CK9 CK11 CK14 CK16 CK19:CK21 CK23:CK24 CK26:CK27">
    <cfRule type="cellIs" dxfId="668" priority="722" operator="equal">
      <formula>1</formula>
    </cfRule>
  </conditionalFormatting>
  <conditionalFormatting sqref="BP7 BP9 BP11 BP14 BP16 BP19:BP21 BP23:BP24 BP26:BP27">
    <cfRule type="cellIs" dxfId="667" priority="841" operator="equal">
      <formula>1</formula>
    </cfRule>
    <cfRule type="cellIs" dxfId="666" priority="843" operator="equal">
      <formula>0</formula>
    </cfRule>
    <cfRule type="cellIs" dxfId="665" priority="844" operator="equal">
      <formula>1</formula>
    </cfRule>
  </conditionalFormatting>
  <conditionalFormatting sqref="BP7 BP9 BP11 BP14 BP16 BP19:BP21 BP23:BP24 BP26:BP27">
    <cfRule type="cellIs" dxfId="664" priority="842" operator="equal">
      <formula>1</formula>
    </cfRule>
  </conditionalFormatting>
  <conditionalFormatting sqref="EC39">
    <cfRule type="cellIs" dxfId="663" priority="519" operator="equal">
      <formula>0</formula>
    </cfRule>
    <cfRule type="cellIs" dxfId="662" priority="520" operator="equal">
      <formula>1</formula>
    </cfRule>
  </conditionalFormatting>
  <conditionalFormatting sqref="BR7:BR27">
    <cfRule type="cellIs" dxfId="661" priority="947" operator="equal">
      <formula>0</formula>
    </cfRule>
    <cfRule type="cellIs" dxfId="660" priority="948" operator="equal">
      <formula>1</formula>
    </cfRule>
  </conditionalFormatting>
  <conditionalFormatting sqref="BS39">
    <cfRule type="cellIs" dxfId="659" priority="937" operator="equal">
      <formula>0</formula>
    </cfRule>
    <cfRule type="cellIs" dxfId="658" priority="938" operator="equal">
      <formula>1</formula>
    </cfRule>
  </conditionalFormatting>
  <conditionalFormatting sqref="BQ7:BQ26">
    <cfRule type="cellIs" dxfId="657" priority="945" operator="equal">
      <formula>0</formula>
    </cfRule>
    <cfRule type="cellIs" dxfId="656" priority="946" operator="equal">
      <formula>1</formula>
    </cfRule>
  </conditionalFormatting>
  <conditionalFormatting sqref="BQ39">
    <cfRule type="cellIs" dxfId="655" priority="939" operator="equal">
      <formula>0</formula>
    </cfRule>
    <cfRule type="cellIs" dxfId="654" priority="940" operator="equal">
      <formula>1</formula>
    </cfRule>
  </conditionalFormatting>
  <conditionalFormatting sqref="BK11">
    <cfRule type="cellIs" dxfId="653" priority="877" operator="equal">
      <formula>0</formula>
    </cfRule>
    <cfRule type="cellIs" dxfId="652" priority="878" operator="equal">
      <formula>1</formula>
    </cfRule>
  </conditionalFormatting>
  <conditionalFormatting sqref="BK11">
    <cfRule type="cellIs" dxfId="651" priority="876" operator="equal">
      <formula>1</formula>
    </cfRule>
  </conditionalFormatting>
  <conditionalFormatting sqref="BK14">
    <cfRule type="cellIs" dxfId="650" priority="874" operator="equal">
      <formula>0</formula>
    </cfRule>
    <cfRule type="cellIs" dxfId="649" priority="875" operator="equal">
      <formula>1</formula>
    </cfRule>
  </conditionalFormatting>
  <conditionalFormatting sqref="BK14">
    <cfRule type="cellIs" dxfId="648" priority="873" operator="equal">
      <formula>1</formula>
    </cfRule>
  </conditionalFormatting>
  <conditionalFormatting sqref="BK16">
    <cfRule type="cellIs" dxfId="647" priority="870" operator="equal">
      <formula>1</formula>
    </cfRule>
  </conditionalFormatting>
  <conditionalFormatting sqref="DV21 DV24">
    <cfRule type="cellIs" dxfId="646" priority="487" operator="equal">
      <formula>1</formula>
    </cfRule>
    <cfRule type="cellIs" dxfId="645" priority="489" operator="equal">
      <formula>0</formula>
    </cfRule>
    <cfRule type="cellIs" dxfId="644" priority="490" operator="equal">
      <formula>1</formula>
    </cfRule>
  </conditionalFormatting>
  <conditionalFormatting sqref="DV21 DV24">
    <cfRule type="cellIs" dxfId="643" priority="488" operator="equal">
      <formula>1</formula>
    </cfRule>
  </conditionalFormatting>
  <conditionalFormatting sqref="DW7 DW9 DW11 DW14 DW19:DW21">
    <cfRule type="cellIs" dxfId="642" priority="483" operator="equal">
      <formula>1</formula>
    </cfRule>
    <cfRule type="cellIs" dxfId="641" priority="485" operator="equal">
      <formula>0</formula>
    </cfRule>
    <cfRule type="cellIs" dxfId="640" priority="486" operator="equal">
      <formula>1</formula>
    </cfRule>
  </conditionalFormatting>
  <conditionalFormatting sqref="DW7 DW9 DW11 DW14 DW19:DW21">
    <cfRule type="cellIs" dxfId="639" priority="484" operator="equal">
      <formula>1</formula>
    </cfRule>
  </conditionalFormatting>
  <conditionalFormatting sqref="EA7 EA9 EA11 EA14 EA16 EA19:EA21 EA23:EA24 EA26">
    <cfRule type="cellIs" dxfId="638" priority="475" operator="equal">
      <formula>1</formula>
    </cfRule>
    <cfRule type="cellIs" dxfId="637" priority="477" operator="equal">
      <formula>0</formula>
    </cfRule>
    <cfRule type="cellIs" dxfId="636" priority="478" operator="equal">
      <formula>1</formula>
    </cfRule>
  </conditionalFormatting>
  <conditionalFormatting sqref="EA7 EA9 EA11 EA14 EA16 EA19:EA21 EA23:EA24 EA26">
    <cfRule type="cellIs" dxfId="635" priority="476" operator="equal">
      <formula>1</formula>
    </cfRule>
  </conditionalFormatting>
  <conditionalFormatting sqref="DV8:DW8 DT6:DU27 DT5:DZ5 DV6:DZ6 EA5:EA6 DX7:DZ26 DV10:DW10 DV12:DW13 DV15:DW15 DV17:DW18 DV22:DW22 DT27:DZ27 DW16 DW23:DW26 EA8 EA10 EA12:EA13 EA15 EA17:EA18 EA22 EA25">
    <cfRule type="cellIs" dxfId="634" priority="517" operator="equal">
      <formula>0</formula>
    </cfRule>
    <cfRule type="cellIs" dxfId="633" priority="518" operator="equal">
      <formula>1</formula>
    </cfRule>
  </conditionalFormatting>
  <conditionalFormatting sqref="BK7">
    <cfRule type="cellIs" dxfId="632" priority="889" operator="equal">
      <formula>0</formula>
    </cfRule>
    <cfRule type="cellIs" dxfId="631" priority="890" operator="equal">
      <formula>1</formula>
    </cfRule>
  </conditionalFormatting>
  <conditionalFormatting sqref="BK7">
    <cfRule type="cellIs" dxfId="630" priority="882" operator="equal">
      <formula>1</formula>
    </cfRule>
  </conditionalFormatting>
  <conditionalFormatting sqref="BK9">
    <cfRule type="cellIs" dxfId="629" priority="880" operator="equal">
      <formula>0</formula>
    </cfRule>
    <cfRule type="cellIs" dxfId="628" priority="881" operator="equal">
      <formula>1</formula>
    </cfRule>
  </conditionalFormatting>
  <conditionalFormatting sqref="BK9">
    <cfRule type="cellIs" dxfId="627" priority="879" operator="equal">
      <formula>1</formula>
    </cfRule>
  </conditionalFormatting>
  <conditionalFormatting sqref="DA19">
    <cfRule type="cellIs" dxfId="626" priority="548" operator="equal">
      <formula>1</formula>
    </cfRule>
  </conditionalFormatting>
  <conditionalFormatting sqref="BK16">
    <cfRule type="cellIs" dxfId="625" priority="869" operator="equal">
      <formula>1</formula>
    </cfRule>
    <cfRule type="cellIs" dxfId="624" priority="871" operator="equal">
      <formula>0</formula>
    </cfRule>
    <cfRule type="cellIs" dxfId="623" priority="872" operator="equal">
      <formula>1</formula>
    </cfRule>
  </conditionalFormatting>
  <conditionalFormatting sqref="BK19">
    <cfRule type="cellIs" dxfId="622" priority="865" operator="equal">
      <formula>1</formula>
    </cfRule>
    <cfRule type="cellIs" dxfId="621" priority="867" operator="equal">
      <formula>0</formula>
    </cfRule>
    <cfRule type="cellIs" dxfId="620" priority="868" operator="equal">
      <formula>1</formula>
    </cfRule>
  </conditionalFormatting>
  <conditionalFormatting sqref="BK19">
    <cfRule type="cellIs" dxfId="619" priority="866" operator="equal">
      <formula>1</formula>
    </cfRule>
  </conditionalFormatting>
  <conditionalFormatting sqref="BK26 BK20 BK23">
    <cfRule type="cellIs" dxfId="618" priority="861" operator="equal">
      <formula>1</formula>
    </cfRule>
    <cfRule type="cellIs" dxfId="617" priority="863" operator="equal">
      <formula>0</formula>
    </cfRule>
    <cfRule type="cellIs" dxfId="616" priority="864" operator="equal">
      <formula>1</formula>
    </cfRule>
  </conditionalFormatting>
  <conditionalFormatting sqref="BK26 BK20 BK23">
    <cfRule type="cellIs" dxfId="615" priority="862" operator="equal">
      <formula>1</formula>
    </cfRule>
  </conditionalFormatting>
  <conditionalFormatting sqref="BK21 BK24">
    <cfRule type="cellIs" dxfId="614" priority="857" operator="equal">
      <formula>1</formula>
    </cfRule>
    <cfRule type="cellIs" dxfId="613" priority="859" operator="equal">
      <formula>0</formula>
    </cfRule>
    <cfRule type="cellIs" dxfId="612" priority="860" operator="equal">
      <formula>1</formula>
    </cfRule>
  </conditionalFormatting>
  <conditionalFormatting sqref="BK21 BK24">
    <cfRule type="cellIs" dxfId="611" priority="858" operator="equal">
      <formula>1</formula>
    </cfRule>
  </conditionalFormatting>
  <conditionalFormatting sqref="BL7 BL9 BL11 BL14 BL19:BL21">
    <cfRule type="cellIs" dxfId="610" priority="853" operator="equal">
      <formula>1</formula>
    </cfRule>
    <cfRule type="cellIs" dxfId="609" priority="855" operator="equal">
      <formula>0</formula>
    </cfRule>
    <cfRule type="cellIs" dxfId="608" priority="856" operator="equal">
      <formula>1</formula>
    </cfRule>
  </conditionalFormatting>
  <conditionalFormatting sqref="BL7 BL9 BL11 BL14 BL19:BL21">
    <cfRule type="cellIs" dxfId="607" priority="854" operator="equal">
      <formula>1</formula>
    </cfRule>
  </conditionalFormatting>
  <conditionalFormatting sqref="EB39">
    <cfRule type="cellIs" dxfId="606" priority="523" operator="equal">
      <formula>0</formula>
    </cfRule>
    <cfRule type="cellIs" dxfId="605" priority="524" operator="equal">
      <formula>1</formula>
    </cfRule>
  </conditionalFormatting>
  <conditionalFormatting sqref="AV39">
    <cfRule type="cellIs" dxfId="604" priority="407" operator="equal">
      <formula>0</formula>
    </cfRule>
    <cfRule type="cellIs" dxfId="603" priority="408" operator="equal">
      <formula>1</formula>
    </cfRule>
  </conditionalFormatting>
  <conditionalFormatting sqref="DA11">
    <cfRule type="cellIs" dxfId="602" priority="559" operator="equal">
      <formula>0</formula>
    </cfRule>
    <cfRule type="cellIs" dxfId="601" priority="560" operator="equal">
      <formula>1</formula>
    </cfRule>
  </conditionalFormatting>
  <conditionalFormatting sqref="DF7 DF9 DF11 DF14 DF16 DF19:DF21 DF23:DF24 DF26:DF27">
    <cfRule type="cellIs" dxfId="600" priority="527" operator="equal">
      <formula>1</formula>
    </cfRule>
    <cfRule type="cellIs" dxfId="599" priority="529" operator="equal">
      <formula>0</formula>
    </cfRule>
    <cfRule type="cellIs" dxfId="598" priority="530" operator="equal">
      <formula>1</formula>
    </cfRule>
  </conditionalFormatting>
  <conditionalFormatting sqref="DF7 DF9 DF11 DF14 DF16 DF19:DF21 DF23:DF24 DF26:DF27">
    <cfRule type="cellIs" dxfId="597" priority="528" operator="equal">
      <formula>1</formula>
    </cfRule>
  </conditionalFormatting>
  <conditionalFormatting sqref="CF11">
    <cfRule type="cellIs" dxfId="596" priority="753" operator="equal">
      <formula>0</formula>
    </cfRule>
    <cfRule type="cellIs" dxfId="595" priority="754" operator="equal">
      <formula>1</formula>
    </cfRule>
  </conditionalFormatting>
  <conditionalFormatting sqref="CL39">
    <cfRule type="cellIs" dxfId="594" priority="809" operator="equal">
      <formula>0</formula>
    </cfRule>
    <cfRule type="cellIs" dxfId="593" priority="810" operator="equal">
      <formula>1</formula>
    </cfRule>
  </conditionalFormatting>
  <conditionalFormatting sqref="AQ7 AQ9 AQ11 AQ14 AQ19:AQ21">
    <cfRule type="cellIs" dxfId="592" priority="368" operator="equal">
      <formula>1</formula>
    </cfRule>
  </conditionalFormatting>
  <conditionalFormatting sqref="DV16">
    <cfRule type="cellIs" dxfId="591" priority="500" operator="equal">
      <formula>1</formula>
    </cfRule>
  </conditionalFormatting>
  <conditionalFormatting sqref="AQ7 AQ9 AQ11 AQ14 AQ19:AQ21">
    <cfRule type="cellIs" dxfId="590" priority="367" operator="equal">
      <formula>1</formula>
    </cfRule>
    <cfRule type="cellIs" dxfId="589" priority="369" operator="equal">
      <formula>0</formula>
    </cfRule>
    <cfRule type="cellIs" dxfId="588" priority="370" operator="equal">
      <formula>1</formula>
    </cfRule>
  </conditionalFormatting>
  <conditionalFormatting sqref="AU7 AU9 AU11 AU14 AU16 AU19:AU21 AU23:AU24 AU26">
    <cfRule type="cellIs" dxfId="587" priority="363" operator="equal">
      <formula>1</formula>
    </cfRule>
    <cfRule type="cellIs" dxfId="586" priority="365" operator="equal">
      <formula>0</formula>
    </cfRule>
    <cfRule type="cellIs" dxfId="585" priority="366" operator="equal">
      <formula>1</formula>
    </cfRule>
  </conditionalFormatting>
  <conditionalFormatting sqref="AU7 AU9 AU11 AU14 AU16 AU19:AU21 AU23:AU24 AU26">
    <cfRule type="cellIs" dxfId="584" priority="364" operator="equal">
      <formula>1</formula>
    </cfRule>
  </conditionalFormatting>
  <conditionalFormatting sqref="DG5:DG27">
    <cfRule type="cellIs" dxfId="583" priority="567" operator="equal">
      <formula>0</formula>
    </cfRule>
    <cfRule type="cellIs" dxfId="582" priority="568" operator="equal">
      <formula>1</formula>
    </cfRule>
  </conditionalFormatting>
  <conditionalFormatting sqref="CF11">
    <cfRule type="cellIs" dxfId="581" priority="752" operator="equal">
      <formula>1</formula>
    </cfRule>
  </conditionalFormatting>
  <conditionalFormatting sqref="CF14">
    <cfRule type="cellIs" dxfId="580" priority="750" operator="equal">
      <formula>0</formula>
    </cfRule>
    <cfRule type="cellIs" dxfId="579" priority="751" operator="equal">
      <formula>1</formula>
    </cfRule>
  </conditionalFormatting>
  <conditionalFormatting sqref="CF14">
    <cfRule type="cellIs" dxfId="578" priority="749" operator="equal">
      <formula>1</formula>
    </cfRule>
  </conditionalFormatting>
  <conditionalFormatting sqref="CF16">
    <cfRule type="cellIs" dxfId="577" priority="746" operator="equal">
      <formula>1</formula>
    </cfRule>
  </conditionalFormatting>
  <conditionalFormatting sqref="CF7">
    <cfRule type="cellIs" dxfId="576" priority="759" operator="equal">
      <formula>0</formula>
    </cfRule>
    <cfRule type="cellIs" dxfId="575" priority="760" operator="equal">
      <formula>1</formula>
    </cfRule>
  </conditionalFormatting>
  <conditionalFormatting sqref="CF7">
    <cfRule type="cellIs" dxfId="574" priority="758" operator="equal">
      <formula>1</formula>
    </cfRule>
  </conditionalFormatting>
  <conditionalFormatting sqref="CF9">
    <cfRule type="cellIs" dxfId="573" priority="756" operator="equal">
      <formula>0</formula>
    </cfRule>
    <cfRule type="cellIs" dxfId="572" priority="757" operator="equal">
      <formula>1</formula>
    </cfRule>
  </conditionalFormatting>
  <conditionalFormatting sqref="CF9">
    <cfRule type="cellIs" dxfId="571" priority="755" operator="equal">
      <formula>1</formula>
    </cfRule>
  </conditionalFormatting>
  <conditionalFormatting sqref="CF16">
    <cfRule type="cellIs" dxfId="570" priority="745" operator="equal">
      <formula>1</formula>
    </cfRule>
    <cfRule type="cellIs" dxfId="569" priority="747" operator="equal">
      <formula>0</formula>
    </cfRule>
    <cfRule type="cellIs" dxfId="568" priority="748" operator="equal">
      <formula>1</formula>
    </cfRule>
  </conditionalFormatting>
  <conditionalFormatting sqref="CF19">
    <cfRule type="cellIs" dxfId="567" priority="741" operator="equal">
      <formula>1</formula>
    </cfRule>
    <cfRule type="cellIs" dxfId="566" priority="743" operator="equal">
      <formula>0</formula>
    </cfRule>
    <cfRule type="cellIs" dxfId="565" priority="744" operator="equal">
      <formula>1</formula>
    </cfRule>
  </conditionalFormatting>
  <conditionalFormatting sqref="CF19">
    <cfRule type="cellIs" dxfId="564" priority="742" operator="equal">
      <formula>1</formula>
    </cfRule>
  </conditionalFormatting>
  <conditionalFormatting sqref="CF26 CF20 CF23">
    <cfRule type="cellIs" dxfId="563" priority="737" operator="equal">
      <formula>1</formula>
    </cfRule>
    <cfRule type="cellIs" dxfId="562" priority="739" operator="equal">
      <formula>0</formula>
    </cfRule>
    <cfRule type="cellIs" dxfId="561" priority="740" operator="equal">
      <formula>1</formula>
    </cfRule>
  </conditionalFormatting>
  <conditionalFormatting sqref="CF21 CF24">
    <cfRule type="cellIs" dxfId="560" priority="733" operator="equal">
      <formula>1</formula>
    </cfRule>
    <cfRule type="cellIs" dxfId="559" priority="735" operator="equal">
      <formula>0</formula>
    </cfRule>
    <cfRule type="cellIs" dxfId="558" priority="736" operator="equal">
      <formula>1</formula>
    </cfRule>
  </conditionalFormatting>
  <conditionalFormatting sqref="CF21 CF24">
    <cfRule type="cellIs" dxfId="557" priority="734" operator="equal">
      <formula>1</formula>
    </cfRule>
  </conditionalFormatting>
  <conditionalFormatting sqref="CG7 CG9 CG11 CG14 CG19:CG21">
    <cfRule type="cellIs" dxfId="556" priority="729" operator="equal">
      <formula>1</formula>
    </cfRule>
    <cfRule type="cellIs" dxfId="555" priority="731" operator="equal">
      <formula>0</formula>
    </cfRule>
    <cfRule type="cellIs" dxfId="554" priority="732" operator="equal">
      <formula>1</formula>
    </cfRule>
  </conditionalFormatting>
  <conditionalFormatting sqref="CG7 CG9 CG11 CG14 CG19:CG21">
    <cfRule type="cellIs" dxfId="553" priority="730" operator="equal">
      <formula>1</formula>
    </cfRule>
  </conditionalFormatting>
  <conditionalFormatting sqref="CK5:CK6">
    <cfRule type="cellIs" dxfId="552" priority="727" operator="equal">
      <formula>0</formula>
    </cfRule>
    <cfRule type="cellIs" dxfId="551" priority="728" operator="equal">
      <formula>1</formula>
    </cfRule>
  </conditionalFormatting>
  <conditionalFormatting sqref="DA26 DA20 DA23">
    <cfRule type="cellIs" dxfId="550" priority="543" operator="equal">
      <formula>1</formula>
    </cfRule>
    <cfRule type="cellIs" dxfId="549" priority="545" operator="equal">
      <formula>0</formula>
    </cfRule>
    <cfRule type="cellIs" dxfId="548" priority="546" operator="equal">
      <formula>1</formula>
    </cfRule>
  </conditionalFormatting>
  <conditionalFormatting sqref="DA26 DA20 DA23">
    <cfRule type="cellIs" dxfId="547" priority="544" operator="equal">
      <formula>1</formula>
    </cfRule>
  </conditionalFormatting>
  <conditionalFormatting sqref="AP19">
    <cfRule type="cellIs" dxfId="546" priority="380" operator="equal">
      <formula>1</formula>
    </cfRule>
  </conditionalFormatting>
  <conditionalFormatting sqref="DA7">
    <cfRule type="cellIs" dxfId="545" priority="565" operator="equal">
      <formula>0</formula>
    </cfRule>
    <cfRule type="cellIs" dxfId="544" priority="566" operator="equal">
      <formula>1</formula>
    </cfRule>
  </conditionalFormatting>
  <conditionalFormatting sqref="DA11">
    <cfRule type="cellIs" dxfId="543" priority="558" operator="equal">
      <formula>1</formula>
    </cfRule>
  </conditionalFormatting>
  <conditionalFormatting sqref="DA14">
    <cfRule type="cellIs" dxfId="542" priority="556" operator="equal">
      <formula>0</formula>
    </cfRule>
    <cfRule type="cellIs" dxfId="541" priority="557" operator="equal">
      <formula>1</formula>
    </cfRule>
  </conditionalFormatting>
  <conditionalFormatting sqref="DA14">
    <cfRule type="cellIs" dxfId="540" priority="555" operator="equal">
      <formula>1</formula>
    </cfRule>
  </conditionalFormatting>
  <conditionalFormatting sqref="DA16">
    <cfRule type="cellIs" dxfId="539" priority="552" operator="equal">
      <formula>1</formula>
    </cfRule>
  </conditionalFormatting>
  <conditionalFormatting sqref="DF5:DF6">
    <cfRule type="cellIs" dxfId="538" priority="533" operator="equal">
      <formula>0</formula>
    </cfRule>
    <cfRule type="cellIs" dxfId="537" priority="534" operator="equal">
      <formula>1</formula>
    </cfRule>
  </conditionalFormatting>
  <conditionalFormatting sqref="DV25">
    <cfRule type="cellIs" dxfId="536" priority="473" operator="equal">
      <formula>0</formula>
    </cfRule>
    <cfRule type="cellIs" dxfId="535" priority="474" operator="equal">
      <formula>1</formula>
    </cfRule>
  </conditionalFormatting>
  <conditionalFormatting sqref="DH39">
    <cfRule type="cellIs" dxfId="534" priority="571" operator="equal">
      <formula>0</formula>
    </cfRule>
    <cfRule type="cellIs" dxfId="533" priority="572" operator="equal">
      <formula>1</formula>
    </cfRule>
  </conditionalFormatting>
  <conditionalFormatting sqref="DH7:DH27">
    <cfRule type="cellIs" dxfId="532" priority="577" operator="equal">
      <formula>0</formula>
    </cfRule>
    <cfRule type="cellIs" dxfId="531" priority="578" operator="equal">
      <formula>1</formula>
    </cfRule>
  </conditionalFormatting>
  <conditionalFormatting sqref="DI39">
    <cfRule type="cellIs" dxfId="530" priority="573" operator="equal">
      <formula>0</formula>
    </cfRule>
    <cfRule type="cellIs" dxfId="529" priority="574" operator="equal">
      <formula>1</formula>
    </cfRule>
  </conditionalFormatting>
  <conditionalFormatting sqref="CY5:DE5 CY7:CZ27 DA12:DB13 DF12:DF13 DA10:DB10 DA8:DB8 DF8 DF10 DC7:DD14 CY6:DD6 DA15:DD15 DC19:DD21 DA17:DD18 DB16:DD16 DA22:DD22 DA27:DE27 DA25 DF25 DB23:DD26 DF22 DF17:DF18 DE6:DE26 DF15">
    <cfRule type="cellIs" dxfId="528" priority="569" operator="equal">
      <formula>0</formula>
    </cfRule>
    <cfRule type="cellIs" dxfId="527" priority="570" operator="equal">
      <formula>1</formula>
    </cfRule>
  </conditionalFormatting>
  <conditionalFormatting sqref="DG39">
    <cfRule type="cellIs" dxfId="526" priority="575" operator="equal">
      <formula>0</formula>
    </cfRule>
    <cfRule type="cellIs" dxfId="525" priority="576" operator="equal">
      <formula>1</formula>
    </cfRule>
  </conditionalFormatting>
  <conditionalFormatting sqref="DV19">
    <cfRule type="cellIs" dxfId="524" priority="496" operator="equal">
      <formula>1</formula>
    </cfRule>
  </conditionalFormatting>
  <conditionalFormatting sqref="DA7">
    <cfRule type="cellIs" dxfId="523" priority="564" operator="equal">
      <formula>1</formula>
    </cfRule>
  </conditionalFormatting>
  <conditionalFormatting sqref="DA9">
    <cfRule type="cellIs" dxfId="522" priority="562" operator="equal">
      <formula>0</formula>
    </cfRule>
    <cfRule type="cellIs" dxfId="521" priority="563" operator="equal">
      <formula>1</formula>
    </cfRule>
  </conditionalFormatting>
  <conditionalFormatting sqref="DA9">
    <cfRule type="cellIs" dxfId="520" priority="561" operator="equal">
      <formula>1</formula>
    </cfRule>
  </conditionalFormatting>
  <conditionalFormatting sqref="DA16">
    <cfRule type="cellIs" dxfId="519" priority="551" operator="equal">
      <formula>1</formula>
    </cfRule>
    <cfRule type="cellIs" dxfId="518" priority="553" operator="equal">
      <formula>0</formula>
    </cfRule>
    <cfRule type="cellIs" dxfId="517" priority="554" operator="equal">
      <formula>1</formula>
    </cfRule>
  </conditionalFormatting>
  <conditionalFormatting sqref="DA19">
    <cfRule type="cellIs" dxfId="516" priority="547" operator="equal">
      <formula>1</formula>
    </cfRule>
    <cfRule type="cellIs" dxfId="515" priority="549" operator="equal">
      <formula>0</formula>
    </cfRule>
    <cfRule type="cellIs" dxfId="514" priority="550" operator="equal">
      <formula>1</formula>
    </cfRule>
  </conditionalFormatting>
  <conditionalFormatting sqref="DA21 DA24">
    <cfRule type="cellIs" dxfId="513" priority="539" operator="equal">
      <formula>1</formula>
    </cfRule>
    <cfRule type="cellIs" dxfId="512" priority="541" operator="equal">
      <formula>0</formula>
    </cfRule>
    <cfRule type="cellIs" dxfId="511" priority="542" operator="equal">
      <formula>1</formula>
    </cfRule>
  </conditionalFormatting>
  <conditionalFormatting sqref="DA21 DA24">
    <cfRule type="cellIs" dxfId="510" priority="540" operator="equal">
      <formula>1</formula>
    </cfRule>
  </conditionalFormatting>
  <conditionalFormatting sqref="DV11">
    <cfRule type="cellIs" dxfId="509" priority="507" operator="equal">
      <formula>0</formula>
    </cfRule>
    <cfRule type="cellIs" dxfId="508" priority="508" operator="equal">
      <formula>1</formula>
    </cfRule>
  </conditionalFormatting>
  <conditionalFormatting sqref="EB5:EB27">
    <cfRule type="cellIs" dxfId="507" priority="515" operator="equal">
      <formula>0</formula>
    </cfRule>
    <cfRule type="cellIs" dxfId="506" priority="516" operator="equal">
      <formula>1</formula>
    </cfRule>
  </conditionalFormatting>
  <conditionalFormatting sqref="DV7">
    <cfRule type="cellIs" dxfId="505" priority="513" operator="equal">
      <formula>0</formula>
    </cfRule>
    <cfRule type="cellIs" dxfId="504" priority="514" operator="equal">
      <formula>1</formula>
    </cfRule>
  </conditionalFormatting>
  <conditionalFormatting sqref="DV11">
    <cfRule type="cellIs" dxfId="503" priority="506" operator="equal">
      <formula>1</formula>
    </cfRule>
  </conditionalFormatting>
  <conditionalFormatting sqref="DV14">
    <cfRule type="cellIs" dxfId="502" priority="503" operator="equal">
      <formula>1</formula>
    </cfRule>
  </conditionalFormatting>
  <conditionalFormatting sqref="EC7:EC27">
    <cfRule type="cellIs" dxfId="501" priority="525" operator="equal">
      <formula>0</formula>
    </cfRule>
    <cfRule type="cellIs" dxfId="500" priority="526" operator="equal">
      <formula>1</formula>
    </cfRule>
  </conditionalFormatting>
  <conditionalFormatting sqref="ED39">
    <cfRule type="cellIs" dxfId="499" priority="521" operator="equal">
      <formula>0</formula>
    </cfRule>
    <cfRule type="cellIs" dxfId="498" priority="522" operator="equal">
      <formula>1</formula>
    </cfRule>
  </conditionalFormatting>
  <conditionalFormatting sqref="AW39">
    <cfRule type="cellIs" dxfId="497" priority="403" operator="equal">
      <formula>0</formula>
    </cfRule>
    <cfRule type="cellIs" dxfId="496" priority="404" operator="equal">
      <formula>1</formula>
    </cfRule>
  </conditionalFormatting>
  <conditionalFormatting sqref="DV7">
    <cfRule type="cellIs" dxfId="495" priority="512" operator="equal">
      <formula>1</formula>
    </cfRule>
  </conditionalFormatting>
  <conditionalFormatting sqref="DV9">
    <cfRule type="cellIs" dxfId="494" priority="510" operator="equal">
      <formula>0</formula>
    </cfRule>
    <cfRule type="cellIs" dxfId="493" priority="511" operator="equal">
      <formula>1</formula>
    </cfRule>
  </conditionalFormatting>
  <conditionalFormatting sqref="DV9">
    <cfRule type="cellIs" dxfId="492" priority="509" operator="equal">
      <formula>1</formula>
    </cfRule>
  </conditionalFormatting>
  <conditionalFormatting sqref="DV16">
    <cfRule type="cellIs" dxfId="491" priority="499" operator="equal">
      <formula>1</formula>
    </cfRule>
    <cfRule type="cellIs" dxfId="490" priority="501" operator="equal">
      <formula>0</formula>
    </cfRule>
    <cfRule type="cellIs" dxfId="489" priority="502" operator="equal">
      <formula>1</formula>
    </cfRule>
  </conditionalFormatting>
  <conditionalFormatting sqref="DV19">
    <cfRule type="cellIs" dxfId="488" priority="495" operator="equal">
      <formula>1</formula>
    </cfRule>
    <cfRule type="cellIs" dxfId="487" priority="497" operator="equal">
      <formula>0</formula>
    </cfRule>
    <cfRule type="cellIs" dxfId="486" priority="498" operator="equal">
      <formula>1</formula>
    </cfRule>
  </conditionalFormatting>
  <conditionalFormatting sqref="AP26 AP20 AP23">
    <cfRule type="cellIs" dxfId="485" priority="376" operator="equal">
      <formula>1</formula>
    </cfRule>
  </conditionalFormatting>
  <conditionalFormatting sqref="DV26 DV20 DV23">
    <cfRule type="cellIs" dxfId="484" priority="491" operator="equal">
      <formula>1</formula>
    </cfRule>
    <cfRule type="cellIs" dxfId="483" priority="493" operator="equal">
      <formula>0</formula>
    </cfRule>
    <cfRule type="cellIs" dxfId="482" priority="494" operator="equal">
      <formula>1</formula>
    </cfRule>
  </conditionalFormatting>
  <conditionalFormatting sqref="DV26 DV20 DV23">
    <cfRule type="cellIs" dxfId="481" priority="492" operator="equal">
      <formula>1</formula>
    </cfRule>
  </conditionalFormatting>
  <conditionalFormatting sqref="EG39">
    <cfRule type="cellIs" dxfId="480" priority="345" operator="equal">
      <formula>"NO HABILITADO"</formula>
    </cfRule>
    <cfRule type="cellIs" dxfId="479" priority="346" operator="equal">
      <formula>"OK"</formula>
    </cfRule>
  </conditionalFormatting>
  <conditionalFormatting sqref="EV27">
    <cfRule type="cellIs" dxfId="478" priority="411" operator="equal">
      <formula>1</formula>
    </cfRule>
    <cfRule type="cellIs" dxfId="477" priority="413" operator="equal">
      <formula>0</formula>
    </cfRule>
    <cfRule type="cellIs" dxfId="476" priority="414" operator="equal">
      <formula>1</formula>
    </cfRule>
  </conditionalFormatting>
  <conditionalFormatting sqref="EV27">
    <cfRule type="cellIs" dxfId="475" priority="412" operator="equal">
      <formula>1</formula>
    </cfRule>
  </conditionalFormatting>
  <conditionalFormatting sqref="EQ21 EQ24">
    <cfRule type="cellIs" dxfId="474" priority="425" operator="equal">
      <formula>1</formula>
    </cfRule>
    <cfRule type="cellIs" dxfId="473" priority="427" operator="equal">
      <formula>0</formula>
    </cfRule>
    <cfRule type="cellIs" dxfId="472" priority="428" operator="equal">
      <formula>1</formula>
    </cfRule>
  </conditionalFormatting>
  <conditionalFormatting sqref="EQ21 EQ24">
    <cfRule type="cellIs" dxfId="471" priority="426" operator="equal">
      <formula>1</formula>
    </cfRule>
  </conditionalFormatting>
  <conditionalFormatting sqref="ER7 ER9 ER11 ER14 ER19:ER21">
    <cfRule type="cellIs" dxfId="470" priority="421" operator="equal">
      <formula>1</formula>
    </cfRule>
    <cfRule type="cellIs" dxfId="469" priority="423" operator="equal">
      <formula>0</formula>
    </cfRule>
    <cfRule type="cellIs" dxfId="468" priority="424" operator="equal">
      <formula>1</formula>
    </cfRule>
  </conditionalFormatting>
  <conditionalFormatting sqref="ER7 ER9 ER11 ER14 ER19:ER21">
    <cfRule type="cellIs" dxfId="467" priority="422" operator="equal">
      <formula>1</formula>
    </cfRule>
  </conditionalFormatting>
  <conditionalFormatting sqref="EV7 EV9 EV11 EV14 EV16 EV19:EV21 EV23:EV24 EV26">
    <cfRule type="cellIs" dxfId="466" priority="417" operator="equal">
      <formula>1</formula>
    </cfRule>
    <cfRule type="cellIs" dxfId="465" priority="419" operator="equal">
      <formula>0</formula>
    </cfRule>
    <cfRule type="cellIs" dxfId="464" priority="420" operator="equal">
      <formula>1</formula>
    </cfRule>
  </conditionalFormatting>
  <conditionalFormatting sqref="EV7 EV9 EV11 EV14 EV16 EV19:EV21 EV23:EV24 EV26">
    <cfRule type="cellIs" dxfId="463" priority="418" operator="equal">
      <formula>1</formula>
    </cfRule>
  </conditionalFormatting>
  <conditionalFormatting sqref="EW39">
    <cfRule type="cellIs" dxfId="462" priority="461" operator="equal">
      <formula>0</formula>
    </cfRule>
    <cfRule type="cellIs" dxfId="461" priority="462" operator="equal">
      <formula>1</formula>
    </cfRule>
  </conditionalFormatting>
  <conditionalFormatting sqref="EQ16">
    <cfRule type="cellIs" dxfId="460" priority="438" operator="equal">
      <formula>1</formula>
    </cfRule>
  </conditionalFormatting>
  <conditionalFormatting sqref="EQ25">
    <cfRule type="cellIs" dxfId="459" priority="415" operator="equal">
      <formula>0</formula>
    </cfRule>
    <cfRule type="cellIs" dxfId="458" priority="416" operator="equal">
      <formula>1</formula>
    </cfRule>
  </conditionalFormatting>
  <conditionalFormatting sqref="EQ19">
    <cfRule type="cellIs" dxfId="457" priority="434" operator="equal">
      <formula>1</formula>
    </cfRule>
  </conditionalFormatting>
  <conditionalFormatting sqref="EQ11">
    <cfRule type="cellIs" dxfId="456" priority="445" operator="equal">
      <formula>0</formula>
    </cfRule>
    <cfRule type="cellIs" dxfId="455" priority="446" operator="equal">
      <formula>1</formula>
    </cfRule>
  </conditionalFormatting>
  <conditionalFormatting sqref="EW5:EW27">
    <cfRule type="cellIs" dxfId="454" priority="453" operator="equal">
      <formula>0</formula>
    </cfRule>
    <cfRule type="cellIs" dxfId="453" priority="454" operator="equal">
      <formula>1</formula>
    </cfRule>
  </conditionalFormatting>
  <conditionalFormatting sqref="EQ7">
    <cfRule type="cellIs" dxfId="452" priority="451" operator="equal">
      <formula>0</formula>
    </cfRule>
    <cfRule type="cellIs" dxfId="451" priority="452" operator="equal">
      <formula>1</formula>
    </cfRule>
  </conditionalFormatting>
  <conditionalFormatting sqref="EQ11">
    <cfRule type="cellIs" dxfId="450" priority="444" operator="equal">
      <formula>1</formula>
    </cfRule>
  </conditionalFormatting>
  <conditionalFormatting sqref="EQ14">
    <cfRule type="cellIs" dxfId="449" priority="442" operator="equal">
      <formula>0</formula>
    </cfRule>
    <cfRule type="cellIs" dxfId="448" priority="443" operator="equal">
      <formula>1</formula>
    </cfRule>
  </conditionalFormatting>
  <conditionalFormatting sqref="EQ14">
    <cfRule type="cellIs" dxfId="447" priority="441" operator="equal">
      <formula>1</formula>
    </cfRule>
  </conditionalFormatting>
  <conditionalFormatting sqref="EX39">
    <cfRule type="cellIs" dxfId="446" priority="457" operator="equal">
      <formula>0</formula>
    </cfRule>
    <cfRule type="cellIs" dxfId="445" priority="458" operator="equal">
      <formula>1</formula>
    </cfRule>
  </conditionalFormatting>
  <conditionalFormatting sqref="EX7:EX27">
    <cfRule type="cellIs" dxfId="444" priority="463" operator="equal">
      <formula>0</formula>
    </cfRule>
    <cfRule type="cellIs" dxfId="443" priority="464" operator="equal">
      <formula>1</formula>
    </cfRule>
  </conditionalFormatting>
  <conditionalFormatting sqref="EY39">
    <cfRule type="cellIs" dxfId="442" priority="459" operator="equal">
      <formula>0</formula>
    </cfRule>
    <cfRule type="cellIs" dxfId="441" priority="460" operator="equal">
      <formula>1</formula>
    </cfRule>
  </conditionalFormatting>
  <conditionalFormatting sqref="EQ8:ER8 EO6:EP27 EO5:EU5 EQ6:EU6 EV5:EV6 ES7:EU26 EQ10:ER10 EQ12:ER13 EQ15:ER15 EQ17:ER18 EQ22:ER22 EQ27:EU27 ER16 ER23:ER26 EV8 EV10 EV12:EV13 EV15 EV17:EV18 EV22 EV25">
    <cfRule type="cellIs" dxfId="440" priority="455" operator="equal">
      <formula>0</formula>
    </cfRule>
    <cfRule type="cellIs" dxfId="439" priority="456" operator="equal">
      <formula>1</formula>
    </cfRule>
  </conditionalFormatting>
  <conditionalFormatting sqref="EQ7">
    <cfRule type="cellIs" dxfId="438" priority="450" operator="equal">
      <formula>1</formula>
    </cfRule>
  </conditionalFormatting>
  <conditionalFormatting sqref="EQ9">
    <cfRule type="cellIs" dxfId="437" priority="448" operator="equal">
      <formula>0</formula>
    </cfRule>
    <cfRule type="cellIs" dxfId="436" priority="449" operator="equal">
      <formula>1</formula>
    </cfRule>
  </conditionalFormatting>
  <conditionalFormatting sqref="EQ9">
    <cfRule type="cellIs" dxfId="435" priority="447" operator="equal">
      <formula>1</formula>
    </cfRule>
  </conditionalFormatting>
  <conditionalFormatting sqref="EQ16">
    <cfRule type="cellIs" dxfId="434" priority="437" operator="equal">
      <formula>1</formula>
    </cfRule>
    <cfRule type="cellIs" dxfId="433" priority="439" operator="equal">
      <formula>0</formula>
    </cfRule>
    <cfRule type="cellIs" dxfId="432" priority="440" operator="equal">
      <formula>1</formula>
    </cfRule>
  </conditionalFormatting>
  <conditionalFormatting sqref="EQ19">
    <cfRule type="cellIs" dxfId="431" priority="433" operator="equal">
      <formula>1</formula>
    </cfRule>
    <cfRule type="cellIs" dxfId="430" priority="435" operator="equal">
      <formula>0</formula>
    </cfRule>
    <cfRule type="cellIs" dxfId="429" priority="436" operator="equal">
      <formula>1</formula>
    </cfRule>
  </conditionalFormatting>
  <conditionalFormatting sqref="EQ26 EQ20 EQ23">
    <cfRule type="cellIs" dxfId="428" priority="429" operator="equal">
      <formula>1</formula>
    </cfRule>
    <cfRule type="cellIs" dxfId="427" priority="431" operator="equal">
      <formula>0</formula>
    </cfRule>
    <cfRule type="cellIs" dxfId="426" priority="432" operator="equal">
      <formula>1</formula>
    </cfRule>
  </conditionalFormatting>
  <conditionalFormatting sqref="EQ26 EQ20 EQ23">
    <cfRule type="cellIs" dxfId="425" priority="430" operator="equal">
      <formula>1</formula>
    </cfRule>
  </conditionalFormatting>
  <conditionalFormatting sqref="AU27">
    <cfRule type="cellIs" dxfId="424" priority="357" operator="equal">
      <formula>1</formula>
    </cfRule>
    <cfRule type="cellIs" dxfId="423" priority="359" operator="equal">
      <formula>0</formula>
    </cfRule>
    <cfRule type="cellIs" dxfId="422" priority="360" operator="equal">
      <formula>1</formula>
    </cfRule>
  </conditionalFormatting>
  <conditionalFormatting sqref="AU27">
    <cfRule type="cellIs" dxfId="421" priority="358" operator="equal">
      <formula>1</formula>
    </cfRule>
  </conditionalFormatting>
  <conditionalFormatting sqref="AP21 AP24">
    <cfRule type="cellIs" dxfId="420" priority="371" operator="equal">
      <formula>1</formula>
    </cfRule>
    <cfRule type="cellIs" dxfId="419" priority="373" operator="equal">
      <formula>0</formula>
    </cfRule>
    <cfRule type="cellIs" dxfId="418" priority="374" operator="equal">
      <formula>1</formula>
    </cfRule>
  </conditionalFormatting>
  <conditionalFormatting sqref="AP21 AP24">
    <cfRule type="cellIs" dxfId="417" priority="372" operator="equal">
      <formula>1</formula>
    </cfRule>
  </conditionalFormatting>
  <conditionalFormatting sqref="AP16">
    <cfRule type="cellIs" dxfId="416" priority="384" operator="equal">
      <formula>1</formula>
    </cfRule>
  </conditionalFormatting>
  <conditionalFormatting sqref="AP25">
    <cfRule type="cellIs" dxfId="415" priority="361" operator="equal">
      <formula>0</formula>
    </cfRule>
    <cfRule type="cellIs" dxfId="414" priority="362" operator="equal">
      <formula>1</formula>
    </cfRule>
  </conditionalFormatting>
  <conditionalFormatting sqref="AP11">
    <cfRule type="cellIs" dxfId="413" priority="391" operator="equal">
      <formula>0</formula>
    </cfRule>
    <cfRule type="cellIs" dxfId="412" priority="392" operator="equal">
      <formula>1</formula>
    </cfRule>
  </conditionalFormatting>
  <conditionalFormatting sqref="AV5:AV27">
    <cfRule type="cellIs" dxfId="411" priority="399" operator="equal">
      <formula>0</formula>
    </cfRule>
    <cfRule type="cellIs" dxfId="410" priority="400" operator="equal">
      <formula>1</formula>
    </cfRule>
  </conditionalFormatting>
  <conditionalFormatting sqref="AP7">
    <cfRule type="cellIs" dxfId="409" priority="397" operator="equal">
      <formula>0</formula>
    </cfRule>
    <cfRule type="cellIs" dxfId="408" priority="398" operator="equal">
      <formula>1</formula>
    </cfRule>
  </conditionalFormatting>
  <conditionalFormatting sqref="AP11">
    <cfRule type="cellIs" dxfId="407" priority="390" operator="equal">
      <formula>1</formula>
    </cfRule>
  </conditionalFormatting>
  <conditionalFormatting sqref="AP14">
    <cfRule type="cellIs" dxfId="406" priority="388" operator="equal">
      <formula>0</formula>
    </cfRule>
    <cfRule type="cellIs" dxfId="405" priority="389" operator="equal">
      <formula>1</formula>
    </cfRule>
  </conditionalFormatting>
  <conditionalFormatting sqref="AP14">
    <cfRule type="cellIs" dxfId="404" priority="387" operator="equal">
      <formula>1</formula>
    </cfRule>
  </conditionalFormatting>
  <conditionalFormatting sqref="AW7:AW27">
    <cfRule type="cellIs" dxfId="403" priority="409" operator="equal">
      <formula>0</formula>
    </cfRule>
    <cfRule type="cellIs" dxfId="402" priority="410" operator="equal">
      <formula>1</formula>
    </cfRule>
  </conditionalFormatting>
  <conditionalFormatting sqref="AX39">
    <cfRule type="cellIs" dxfId="401" priority="405" operator="equal">
      <formula>0</formula>
    </cfRule>
    <cfRule type="cellIs" dxfId="400" priority="406" operator="equal">
      <formula>1</formula>
    </cfRule>
  </conditionalFormatting>
  <conditionalFormatting sqref="AP8:AQ8 AN6:AO27 AN5:AT5 AP6:AT6 AU5:AU6 AR7:AT26 AP10:AQ10 AP12:AQ13 AP15:AQ15 AP17:AQ18 AP22:AQ22 AP27:AT27 AQ16 AQ23:AQ26 AU8 AU10 AU12:AU13 AU15 AU17:AU18 AU22 AU25">
    <cfRule type="cellIs" dxfId="399" priority="401" operator="equal">
      <formula>0</formula>
    </cfRule>
    <cfRule type="cellIs" dxfId="398" priority="402" operator="equal">
      <formula>1</formula>
    </cfRule>
  </conditionalFormatting>
  <conditionalFormatting sqref="AP7">
    <cfRule type="cellIs" dxfId="397" priority="396" operator="equal">
      <formula>1</formula>
    </cfRule>
  </conditionalFormatting>
  <conditionalFormatting sqref="AP9">
    <cfRule type="cellIs" dxfId="396" priority="394" operator="equal">
      <formula>0</formula>
    </cfRule>
    <cfRule type="cellIs" dxfId="395" priority="395" operator="equal">
      <formula>1</formula>
    </cfRule>
  </conditionalFormatting>
  <conditionalFormatting sqref="AP9">
    <cfRule type="cellIs" dxfId="394" priority="393" operator="equal">
      <formula>1</formula>
    </cfRule>
  </conditionalFormatting>
  <conditionalFormatting sqref="AP16">
    <cfRule type="cellIs" dxfId="393" priority="383" operator="equal">
      <formula>1</formula>
    </cfRule>
    <cfRule type="cellIs" dxfId="392" priority="385" operator="equal">
      <formula>0</formula>
    </cfRule>
    <cfRule type="cellIs" dxfId="391" priority="386" operator="equal">
      <formula>1</formula>
    </cfRule>
  </conditionalFormatting>
  <conditionalFormatting sqref="AP19">
    <cfRule type="cellIs" dxfId="390" priority="379" operator="equal">
      <formula>1</formula>
    </cfRule>
    <cfRule type="cellIs" dxfId="389" priority="381" operator="equal">
      <formula>0</formula>
    </cfRule>
    <cfRule type="cellIs" dxfId="388" priority="382" operator="equal">
      <formula>1</formula>
    </cfRule>
  </conditionalFormatting>
  <conditionalFormatting sqref="AP26 AP20 AP23">
    <cfRule type="cellIs" dxfId="387" priority="375" operator="equal">
      <formula>1</formula>
    </cfRule>
    <cfRule type="cellIs" dxfId="386" priority="377" operator="equal">
      <formula>0</formula>
    </cfRule>
    <cfRule type="cellIs" dxfId="385" priority="378" operator="equal">
      <formula>1</formula>
    </cfRule>
  </conditionalFormatting>
  <conditionalFormatting sqref="AF39">
    <cfRule type="cellIs" dxfId="384" priority="355" operator="equal">
      <formula>"NO HABILITADO"</formula>
    </cfRule>
    <cfRule type="cellIs" dxfId="383" priority="356" operator="equal">
      <formula>"OK"</formula>
    </cfRule>
  </conditionalFormatting>
  <conditionalFormatting sqref="BA39">
    <cfRule type="cellIs" dxfId="382" priority="353" operator="equal">
      <formula>"NO HABILITADO"</formula>
    </cfRule>
    <cfRule type="cellIs" dxfId="381" priority="354" operator="equal">
      <formula>"OK"</formula>
    </cfRule>
  </conditionalFormatting>
  <conditionalFormatting sqref="BV39">
    <cfRule type="cellIs" dxfId="380" priority="351" operator="equal">
      <formula>"NO HABILITADO"</formula>
    </cfRule>
    <cfRule type="cellIs" dxfId="379" priority="352" operator="equal">
      <formula>"OK"</formula>
    </cfRule>
  </conditionalFormatting>
  <conditionalFormatting sqref="CQ39">
    <cfRule type="cellIs" dxfId="378" priority="349" operator="equal">
      <formula>"NO HABILITADO"</formula>
    </cfRule>
    <cfRule type="cellIs" dxfId="377" priority="350" operator="equal">
      <formula>"OK"</formula>
    </cfRule>
  </conditionalFormatting>
  <conditionalFormatting sqref="DL39">
    <cfRule type="cellIs" dxfId="376" priority="347" operator="equal">
      <formula>"NO HABILITADO"</formula>
    </cfRule>
    <cfRule type="cellIs" dxfId="375" priority="348" operator="equal">
      <formula>"OK"</formula>
    </cfRule>
  </conditionalFormatting>
  <conditionalFormatting sqref="FQ27">
    <cfRule type="cellIs" dxfId="374" priority="291" operator="equal">
      <formula>1</formula>
    </cfRule>
    <cfRule type="cellIs" dxfId="373" priority="293" operator="equal">
      <formula>0</formula>
    </cfRule>
    <cfRule type="cellIs" dxfId="372" priority="294" operator="equal">
      <formula>1</formula>
    </cfRule>
  </conditionalFormatting>
  <conditionalFormatting sqref="FQ27">
    <cfRule type="cellIs" dxfId="371" priority="292" operator="equal">
      <formula>1</formula>
    </cfRule>
  </conditionalFormatting>
  <conditionalFormatting sqref="FL21 FL24">
    <cfRule type="cellIs" dxfId="370" priority="305" operator="equal">
      <formula>1</formula>
    </cfRule>
    <cfRule type="cellIs" dxfId="369" priority="307" operator="equal">
      <formula>0</formula>
    </cfRule>
    <cfRule type="cellIs" dxfId="368" priority="308" operator="equal">
      <formula>1</formula>
    </cfRule>
  </conditionalFormatting>
  <conditionalFormatting sqref="FL21 FL24">
    <cfRule type="cellIs" dxfId="367" priority="306" operator="equal">
      <formula>1</formula>
    </cfRule>
  </conditionalFormatting>
  <conditionalFormatting sqref="FM7 FM9 FM11 FM14 FM19:FM21">
    <cfRule type="cellIs" dxfId="366" priority="301" operator="equal">
      <formula>1</formula>
    </cfRule>
    <cfRule type="cellIs" dxfId="365" priority="303" operator="equal">
      <formula>0</formula>
    </cfRule>
    <cfRule type="cellIs" dxfId="364" priority="304" operator="equal">
      <formula>1</formula>
    </cfRule>
  </conditionalFormatting>
  <conditionalFormatting sqref="FM7 FM9 FM11 FM14 FM19:FM21">
    <cfRule type="cellIs" dxfId="363" priority="302" operator="equal">
      <formula>1</formula>
    </cfRule>
  </conditionalFormatting>
  <conditionalFormatting sqref="FQ7 FQ9 FQ11 FQ14 FQ16 FQ19:FQ21 FQ23:FQ24 FQ26">
    <cfRule type="cellIs" dxfId="362" priority="297" operator="equal">
      <formula>1</formula>
    </cfRule>
    <cfRule type="cellIs" dxfId="361" priority="299" operator="equal">
      <formula>0</formula>
    </cfRule>
    <cfRule type="cellIs" dxfId="360" priority="300" operator="equal">
      <formula>1</formula>
    </cfRule>
  </conditionalFormatting>
  <conditionalFormatting sqref="FQ7 FQ9 FQ11 FQ14 FQ16 FQ19:FQ21 FQ23:FQ24 FQ26">
    <cfRule type="cellIs" dxfId="359" priority="298" operator="equal">
      <formula>1</formula>
    </cfRule>
  </conditionalFormatting>
  <conditionalFormatting sqref="FR39">
    <cfRule type="cellIs" dxfId="358" priority="341" operator="equal">
      <formula>0</formula>
    </cfRule>
    <cfRule type="cellIs" dxfId="357" priority="342" operator="equal">
      <formula>1</formula>
    </cfRule>
  </conditionalFormatting>
  <conditionalFormatting sqref="FL16">
    <cfRule type="cellIs" dxfId="356" priority="318" operator="equal">
      <formula>1</formula>
    </cfRule>
  </conditionalFormatting>
  <conditionalFormatting sqref="FL25">
    <cfRule type="cellIs" dxfId="355" priority="295" operator="equal">
      <formula>0</formula>
    </cfRule>
    <cfRule type="cellIs" dxfId="354" priority="296" operator="equal">
      <formula>1</formula>
    </cfRule>
  </conditionalFormatting>
  <conditionalFormatting sqref="FL19">
    <cfRule type="cellIs" dxfId="353" priority="314" operator="equal">
      <formula>1</formula>
    </cfRule>
  </conditionalFormatting>
  <conditionalFormatting sqref="FL11">
    <cfRule type="cellIs" dxfId="352" priority="325" operator="equal">
      <formula>0</formula>
    </cfRule>
    <cfRule type="cellIs" dxfId="351" priority="326" operator="equal">
      <formula>1</formula>
    </cfRule>
  </conditionalFormatting>
  <conditionalFormatting sqref="FR5:FR27">
    <cfRule type="cellIs" dxfId="350" priority="333" operator="equal">
      <formula>0</formula>
    </cfRule>
    <cfRule type="cellIs" dxfId="349" priority="334" operator="equal">
      <formula>1</formula>
    </cfRule>
  </conditionalFormatting>
  <conditionalFormatting sqref="FL7">
    <cfRule type="cellIs" dxfId="348" priority="331" operator="equal">
      <formula>0</formula>
    </cfRule>
    <cfRule type="cellIs" dxfId="347" priority="332" operator="equal">
      <formula>1</formula>
    </cfRule>
  </conditionalFormatting>
  <conditionalFormatting sqref="FL11">
    <cfRule type="cellIs" dxfId="346" priority="324" operator="equal">
      <formula>1</formula>
    </cfRule>
  </conditionalFormatting>
  <conditionalFormatting sqref="FL14">
    <cfRule type="cellIs" dxfId="345" priority="322" operator="equal">
      <formula>0</formula>
    </cfRule>
    <cfRule type="cellIs" dxfId="344" priority="323" operator="equal">
      <formula>1</formula>
    </cfRule>
  </conditionalFormatting>
  <conditionalFormatting sqref="FL14">
    <cfRule type="cellIs" dxfId="343" priority="321" operator="equal">
      <formula>1</formula>
    </cfRule>
  </conditionalFormatting>
  <conditionalFormatting sqref="FS39">
    <cfRule type="cellIs" dxfId="342" priority="337" operator="equal">
      <formula>0</formula>
    </cfRule>
    <cfRule type="cellIs" dxfId="341" priority="338" operator="equal">
      <formula>1</formula>
    </cfRule>
  </conditionalFormatting>
  <conditionalFormatting sqref="FS7:FS27">
    <cfRule type="cellIs" dxfId="340" priority="343" operator="equal">
      <formula>0</formula>
    </cfRule>
    <cfRule type="cellIs" dxfId="339" priority="344" operator="equal">
      <formula>1</formula>
    </cfRule>
  </conditionalFormatting>
  <conditionalFormatting sqref="FT39">
    <cfRule type="cellIs" dxfId="338" priority="339" operator="equal">
      <formula>0</formula>
    </cfRule>
    <cfRule type="cellIs" dxfId="337" priority="340" operator="equal">
      <formula>1</formula>
    </cfRule>
  </conditionalFormatting>
  <conditionalFormatting sqref="FL8:FM8 FJ6:FK27 FJ5:FP5 FL6:FP6 FQ5:FQ6 FN7:FP26 FL10:FM10 FL12:FM13 FL15:FM15 FL17:FM18 FL22:FM22 FL27:FP27 FM16 FM23:FM26 FQ8 FQ10 FQ12:FQ13 FQ15 FQ17:FQ18 FQ22 FQ25">
    <cfRule type="cellIs" dxfId="336" priority="335" operator="equal">
      <formula>0</formula>
    </cfRule>
    <cfRule type="cellIs" dxfId="335" priority="336" operator="equal">
      <formula>1</formula>
    </cfRule>
  </conditionalFormatting>
  <conditionalFormatting sqref="FL7">
    <cfRule type="cellIs" dxfId="334" priority="330" operator="equal">
      <formula>1</formula>
    </cfRule>
  </conditionalFormatting>
  <conditionalFormatting sqref="FL9">
    <cfRule type="cellIs" dxfId="333" priority="328" operator="equal">
      <formula>0</formula>
    </cfRule>
    <cfRule type="cellIs" dxfId="332" priority="329" operator="equal">
      <formula>1</formula>
    </cfRule>
  </conditionalFormatting>
  <conditionalFormatting sqref="FL9">
    <cfRule type="cellIs" dxfId="331" priority="327" operator="equal">
      <formula>1</formula>
    </cfRule>
  </conditionalFormatting>
  <conditionalFormatting sqref="FL16">
    <cfRule type="cellIs" dxfId="330" priority="317" operator="equal">
      <formula>1</formula>
    </cfRule>
    <cfRule type="cellIs" dxfId="329" priority="319" operator="equal">
      <formula>0</formula>
    </cfRule>
    <cfRule type="cellIs" dxfId="328" priority="320" operator="equal">
      <formula>1</formula>
    </cfRule>
  </conditionalFormatting>
  <conditionalFormatting sqref="FL19">
    <cfRule type="cellIs" dxfId="327" priority="313" operator="equal">
      <formula>1</formula>
    </cfRule>
    <cfRule type="cellIs" dxfId="326" priority="315" operator="equal">
      <formula>0</formula>
    </cfRule>
    <cfRule type="cellIs" dxfId="325" priority="316" operator="equal">
      <formula>1</formula>
    </cfRule>
  </conditionalFormatting>
  <conditionalFormatting sqref="FL26 FL20 FL23">
    <cfRule type="cellIs" dxfId="324" priority="309" operator="equal">
      <formula>1</formula>
    </cfRule>
    <cfRule type="cellIs" dxfId="323" priority="311" operator="equal">
      <formula>0</formula>
    </cfRule>
    <cfRule type="cellIs" dxfId="322" priority="312" operator="equal">
      <formula>1</formula>
    </cfRule>
  </conditionalFormatting>
  <conditionalFormatting sqref="FL26 FL20 FL23">
    <cfRule type="cellIs" dxfId="321" priority="310" operator="equal">
      <formula>1</formula>
    </cfRule>
  </conditionalFormatting>
  <conditionalFormatting sqref="FB39">
    <cfRule type="cellIs" dxfId="320" priority="289" operator="equal">
      <formula>"NO HABILITADO"</formula>
    </cfRule>
    <cfRule type="cellIs" dxfId="319" priority="290" operator="equal">
      <formula>"OK"</formula>
    </cfRule>
  </conditionalFormatting>
  <conditionalFormatting sqref="GL27">
    <cfRule type="cellIs" dxfId="318" priority="235" operator="equal">
      <formula>1</formula>
    </cfRule>
    <cfRule type="cellIs" dxfId="317" priority="237" operator="equal">
      <formula>0</formula>
    </cfRule>
    <cfRule type="cellIs" dxfId="316" priority="238" operator="equal">
      <formula>1</formula>
    </cfRule>
  </conditionalFormatting>
  <conditionalFormatting sqref="GL27">
    <cfRule type="cellIs" dxfId="315" priority="236" operator="equal">
      <formula>1</formula>
    </cfRule>
  </conditionalFormatting>
  <conditionalFormatting sqref="GG21 GG24">
    <cfRule type="cellIs" dxfId="314" priority="249" operator="equal">
      <formula>1</formula>
    </cfRule>
    <cfRule type="cellIs" dxfId="313" priority="251" operator="equal">
      <formula>0</formula>
    </cfRule>
    <cfRule type="cellIs" dxfId="312" priority="252" operator="equal">
      <formula>1</formula>
    </cfRule>
  </conditionalFormatting>
  <conditionalFormatting sqref="GG21 GG24">
    <cfRule type="cellIs" dxfId="311" priority="250" operator="equal">
      <formula>1</formula>
    </cfRule>
  </conditionalFormatting>
  <conditionalFormatting sqref="GH7 GH9 GH11 GH14 GH19:GH21">
    <cfRule type="cellIs" dxfId="310" priority="245" operator="equal">
      <formula>1</formula>
    </cfRule>
    <cfRule type="cellIs" dxfId="309" priority="247" operator="equal">
      <formula>0</formula>
    </cfRule>
    <cfRule type="cellIs" dxfId="308" priority="248" operator="equal">
      <formula>1</formula>
    </cfRule>
  </conditionalFormatting>
  <conditionalFormatting sqref="GH7 GH9 GH11 GH14 GH19:GH21">
    <cfRule type="cellIs" dxfId="307" priority="246" operator="equal">
      <formula>1</formula>
    </cfRule>
  </conditionalFormatting>
  <conditionalFormatting sqref="GL7 GL9 GL11 GL14 GL16 GL19:GL21 GL23:GL24 GL26">
    <cfRule type="cellIs" dxfId="306" priority="241" operator="equal">
      <formula>1</formula>
    </cfRule>
    <cfRule type="cellIs" dxfId="305" priority="243" operator="equal">
      <formula>0</formula>
    </cfRule>
    <cfRule type="cellIs" dxfId="304" priority="244" operator="equal">
      <formula>1</formula>
    </cfRule>
  </conditionalFormatting>
  <conditionalFormatting sqref="GL7 GL9 GL11 GL14 GL16 GL19:GL21 GL23:GL24 GL26">
    <cfRule type="cellIs" dxfId="303" priority="242" operator="equal">
      <formula>1</formula>
    </cfRule>
  </conditionalFormatting>
  <conditionalFormatting sqref="GM39">
    <cfRule type="cellIs" dxfId="302" priority="285" operator="equal">
      <formula>0</formula>
    </cfRule>
    <cfRule type="cellIs" dxfId="301" priority="286" operator="equal">
      <formula>1</formula>
    </cfRule>
  </conditionalFormatting>
  <conditionalFormatting sqref="GG16">
    <cfRule type="cellIs" dxfId="300" priority="262" operator="equal">
      <formula>1</formula>
    </cfRule>
  </conditionalFormatting>
  <conditionalFormatting sqref="GG25">
    <cfRule type="cellIs" dxfId="299" priority="239" operator="equal">
      <formula>0</formula>
    </cfRule>
    <cfRule type="cellIs" dxfId="298" priority="240" operator="equal">
      <formula>1</formula>
    </cfRule>
  </conditionalFormatting>
  <conditionalFormatting sqref="GG19">
    <cfRule type="cellIs" dxfId="297" priority="258" operator="equal">
      <formula>1</formula>
    </cfRule>
  </conditionalFormatting>
  <conditionalFormatting sqref="GG11">
    <cfRule type="cellIs" dxfId="296" priority="269" operator="equal">
      <formula>0</formula>
    </cfRule>
    <cfRule type="cellIs" dxfId="295" priority="270" operator="equal">
      <formula>1</formula>
    </cfRule>
  </conditionalFormatting>
  <conditionalFormatting sqref="GM5:GM27">
    <cfRule type="cellIs" dxfId="294" priority="277" operator="equal">
      <formula>0</formula>
    </cfRule>
    <cfRule type="cellIs" dxfId="293" priority="278" operator="equal">
      <formula>1</formula>
    </cfRule>
  </conditionalFormatting>
  <conditionalFormatting sqref="GG7">
    <cfRule type="cellIs" dxfId="292" priority="275" operator="equal">
      <formula>0</formula>
    </cfRule>
    <cfRule type="cellIs" dxfId="291" priority="276" operator="equal">
      <formula>1</formula>
    </cfRule>
  </conditionalFormatting>
  <conditionalFormatting sqref="GG11">
    <cfRule type="cellIs" dxfId="290" priority="268" operator="equal">
      <formula>1</formula>
    </cfRule>
  </conditionalFormatting>
  <conditionalFormatting sqref="GG14">
    <cfRule type="cellIs" dxfId="289" priority="266" operator="equal">
      <formula>0</formula>
    </cfRule>
    <cfRule type="cellIs" dxfId="288" priority="267" operator="equal">
      <formula>1</formula>
    </cfRule>
  </conditionalFormatting>
  <conditionalFormatting sqref="GG14">
    <cfRule type="cellIs" dxfId="287" priority="265" operator="equal">
      <formula>1</formula>
    </cfRule>
  </conditionalFormatting>
  <conditionalFormatting sqref="GN39">
    <cfRule type="cellIs" dxfId="286" priority="281" operator="equal">
      <formula>0</formula>
    </cfRule>
    <cfRule type="cellIs" dxfId="285" priority="282" operator="equal">
      <formula>1</formula>
    </cfRule>
  </conditionalFormatting>
  <conditionalFormatting sqref="GN7:GN27">
    <cfRule type="cellIs" dxfId="284" priority="287" operator="equal">
      <formula>0</formula>
    </cfRule>
    <cfRule type="cellIs" dxfId="283" priority="288" operator="equal">
      <formula>1</formula>
    </cfRule>
  </conditionalFormatting>
  <conditionalFormatting sqref="GO39">
    <cfRule type="cellIs" dxfId="282" priority="283" operator="equal">
      <formula>0</formula>
    </cfRule>
    <cfRule type="cellIs" dxfId="281" priority="284" operator="equal">
      <formula>1</formula>
    </cfRule>
  </conditionalFormatting>
  <conditionalFormatting sqref="GG8:GH8 GE6:GF27 GE5:GK5 GG6:GK6 GL5:GL6 GI7:GK26 GG10:GH10 GG12:GH13 GG15:GH15 GG17:GH18 GG22:GH22 GG27:GK27 GH16 GH23:GH26 GL8 GL10 GL12:GL13 GL15 GL17:GL18 GL22 GL25">
    <cfRule type="cellIs" dxfId="280" priority="279" operator="equal">
      <formula>0</formula>
    </cfRule>
    <cfRule type="cellIs" dxfId="279" priority="280" operator="equal">
      <formula>1</formula>
    </cfRule>
  </conditionalFormatting>
  <conditionalFormatting sqref="GG7">
    <cfRule type="cellIs" dxfId="278" priority="274" operator="equal">
      <formula>1</formula>
    </cfRule>
  </conditionalFormatting>
  <conditionalFormatting sqref="GG9">
    <cfRule type="cellIs" dxfId="277" priority="272" operator="equal">
      <formula>0</formula>
    </cfRule>
    <cfRule type="cellIs" dxfId="276" priority="273" operator="equal">
      <formula>1</formula>
    </cfRule>
  </conditionalFormatting>
  <conditionalFormatting sqref="GG9">
    <cfRule type="cellIs" dxfId="275" priority="271" operator="equal">
      <formula>1</formula>
    </cfRule>
  </conditionalFormatting>
  <conditionalFormatting sqref="GG16">
    <cfRule type="cellIs" dxfId="274" priority="261" operator="equal">
      <formula>1</formula>
    </cfRule>
    <cfRule type="cellIs" dxfId="273" priority="263" operator="equal">
      <formula>0</formula>
    </cfRule>
    <cfRule type="cellIs" dxfId="272" priority="264" operator="equal">
      <formula>1</formula>
    </cfRule>
  </conditionalFormatting>
  <conditionalFormatting sqref="GG19">
    <cfRule type="cellIs" dxfId="271" priority="257" operator="equal">
      <formula>1</formula>
    </cfRule>
    <cfRule type="cellIs" dxfId="270" priority="259" operator="equal">
      <formula>0</formula>
    </cfRule>
    <cfRule type="cellIs" dxfId="269" priority="260" operator="equal">
      <formula>1</formula>
    </cfRule>
  </conditionalFormatting>
  <conditionalFormatting sqref="GG26 GG20 GG23">
    <cfRule type="cellIs" dxfId="268" priority="253" operator="equal">
      <formula>1</formula>
    </cfRule>
    <cfRule type="cellIs" dxfId="267" priority="255" operator="equal">
      <formula>0</formula>
    </cfRule>
    <cfRule type="cellIs" dxfId="266" priority="256" operator="equal">
      <formula>1</formula>
    </cfRule>
  </conditionalFormatting>
  <conditionalFormatting sqref="GG26 GG20 GG23">
    <cfRule type="cellIs" dxfId="265" priority="254" operator="equal">
      <formula>1</formula>
    </cfRule>
  </conditionalFormatting>
  <conditionalFormatting sqref="FW39">
    <cfRule type="cellIs" dxfId="264" priority="233" operator="equal">
      <formula>"NO HABILITADO"</formula>
    </cfRule>
    <cfRule type="cellIs" dxfId="263" priority="234" operator="equal">
      <formula>"OK"</formula>
    </cfRule>
  </conditionalFormatting>
  <conditionalFormatting sqref="HG27">
    <cfRule type="cellIs" dxfId="262" priority="179" operator="equal">
      <formula>1</formula>
    </cfRule>
    <cfRule type="cellIs" dxfId="261" priority="181" operator="equal">
      <formula>0</formula>
    </cfRule>
    <cfRule type="cellIs" dxfId="260" priority="182" operator="equal">
      <formula>1</formula>
    </cfRule>
  </conditionalFormatting>
  <conditionalFormatting sqref="HG27">
    <cfRule type="cellIs" dxfId="259" priority="180" operator="equal">
      <formula>1</formula>
    </cfRule>
  </conditionalFormatting>
  <conditionalFormatting sqref="HB21 HB24">
    <cfRule type="cellIs" dxfId="258" priority="193" operator="equal">
      <formula>1</formula>
    </cfRule>
    <cfRule type="cellIs" dxfId="257" priority="195" operator="equal">
      <formula>0</formula>
    </cfRule>
    <cfRule type="cellIs" dxfId="256" priority="196" operator="equal">
      <formula>1</formula>
    </cfRule>
  </conditionalFormatting>
  <conditionalFormatting sqref="HB21 HB24">
    <cfRule type="cellIs" dxfId="255" priority="194" operator="equal">
      <formula>1</formula>
    </cfRule>
  </conditionalFormatting>
  <conditionalFormatting sqref="HC7 HC9 HC11 HC14 HC19:HC21">
    <cfRule type="cellIs" dxfId="254" priority="189" operator="equal">
      <formula>1</formula>
    </cfRule>
    <cfRule type="cellIs" dxfId="253" priority="191" operator="equal">
      <formula>0</formula>
    </cfRule>
    <cfRule type="cellIs" dxfId="252" priority="192" operator="equal">
      <formula>1</formula>
    </cfRule>
  </conditionalFormatting>
  <conditionalFormatting sqref="HC7 HC9 HC11 HC14 HC19:HC21">
    <cfRule type="cellIs" dxfId="251" priority="190" operator="equal">
      <formula>1</formula>
    </cfRule>
  </conditionalFormatting>
  <conditionalFormatting sqref="HG7 HG9 HG11 HG14 HG16 HG19:HG21 HG23:HG24 HG26">
    <cfRule type="cellIs" dxfId="250" priority="185" operator="equal">
      <formula>1</formula>
    </cfRule>
    <cfRule type="cellIs" dxfId="249" priority="187" operator="equal">
      <formula>0</formula>
    </cfRule>
    <cfRule type="cellIs" dxfId="248" priority="188" operator="equal">
      <formula>1</formula>
    </cfRule>
  </conditionalFormatting>
  <conditionalFormatting sqref="HG7 HG9 HG11 HG14 HG16 HG19:HG21 HG23:HG24 HG26">
    <cfRule type="cellIs" dxfId="247" priority="186" operator="equal">
      <formula>1</formula>
    </cfRule>
  </conditionalFormatting>
  <conditionalFormatting sqref="HH39">
    <cfRule type="cellIs" dxfId="246" priority="229" operator="equal">
      <formula>0</formula>
    </cfRule>
    <cfRule type="cellIs" dxfId="245" priority="230" operator="equal">
      <formula>1</formula>
    </cfRule>
  </conditionalFormatting>
  <conditionalFormatting sqref="HB16">
    <cfRule type="cellIs" dxfId="244" priority="206" operator="equal">
      <formula>1</formula>
    </cfRule>
  </conditionalFormatting>
  <conditionalFormatting sqref="HB25">
    <cfRule type="cellIs" dxfId="243" priority="183" operator="equal">
      <formula>0</formula>
    </cfRule>
    <cfRule type="cellIs" dxfId="242" priority="184" operator="equal">
      <formula>1</formula>
    </cfRule>
  </conditionalFormatting>
  <conditionalFormatting sqref="HB19">
    <cfRule type="cellIs" dxfId="241" priority="202" operator="equal">
      <formula>1</formula>
    </cfRule>
  </conditionalFormatting>
  <conditionalFormatting sqref="HB11">
    <cfRule type="cellIs" dxfId="240" priority="213" operator="equal">
      <formula>0</formula>
    </cfRule>
    <cfRule type="cellIs" dxfId="239" priority="214" operator="equal">
      <formula>1</formula>
    </cfRule>
  </conditionalFormatting>
  <conditionalFormatting sqref="HH5:HH27">
    <cfRule type="cellIs" dxfId="238" priority="221" operator="equal">
      <formula>0</formula>
    </cfRule>
    <cfRule type="cellIs" dxfId="237" priority="222" operator="equal">
      <formula>1</formula>
    </cfRule>
  </conditionalFormatting>
  <conditionalFormatting sqref="HB7">
    <cfRule type="cellIs" dxfId="236" priority="219" operator="equal">
      <formula>0</formula>
    </cfRule>
    <cfRule type="cellIs" dxfId="235" priority="220" operator="equal">
      <formula>1</formula>
    </cfRule>
  </conditionalFormatting>
  <conditionalFormatting sqref="HB11">
    <cfRule type="cellIs" dxfId="234" priority="212" operator="equal">
      <formula>1</formula>
    </cfRule>
  </conditionalFormatting>
  <conditionalFormatting sqref="HB14">
    <cfRule type="cellIs" dxfId="233" priority="210" operator="equal">
      <formula>0</formula>
    </cfRule>
    <cfRule type="cellIs" dxfId="232" priority="211" operator="equal">
      <formula>1</formula>
    </cfRule>
  </conditionalFormatting>
  <conditionalFormatting sqref="HB14">
    <cfRule type="cellIs" dxfId="231" priority="209" operator="equal">
      <formula>1</formula>
    </cfRule>
  </conditionalFormatting>
  <conditionalFormatting sqref="HI39">
    <cfRule type="cellIs" dxfId="230" priority="225" operator="equal">
      <formula>0</formula>
    </cfRule>
    <cfRule type="cellIs" dxfId="229" priority="226" operator="equal">
      <formula>1</formula>
    </cfRule>
  </conditionalFormatting>
  <conditionalFormatting sqref="HI7:HI27">
    <cfRule type="cellIs" dxfId="228" priority="231" operator="equal">
      <formula>0</formula>
    </cfRule>
    <cfRule type="cellIs" dxfId="227" priority="232" operator="equal">
      <formula>1</formula>
    </cfRule>
  </conditionalFormatting>
  <conditionalFormatting sqref="HJ39">
    <cfRule type="cellIs" dxfId="226" priority="227" operator="equal">
      <formula>0</formula>
    </cfRule>
    <cfRule type="cellIs" dxfId="225" priority="228" operator="equal">
      <formula>1</formula>
    </cfRule>
  </conditionalFormatting>
  <conditionalFormatting sqref="HB8:HC8 GZ6:HA27 GZ5:HF5 HB6:HF6 HG5:HG6 HD7:HF26 HB10:HC10 HB12:HC13 HB15:HC15 HB17:HC18 HB22:HC22 HB27:HF27 HC16 HC23:HC26 HG8 HG10 HG12:HG13 HG15 HG17:HG18 HG22 HG25">
    <cfRule type="cellIs" dxfId="224" priority="223" operator="equal">
      <formula>0</formula>
    </cfRule>
    <cfRule type="cellIs" dxfId="223" priority="224" operator="equal">
      <formula>1</formula>
    </cfRule>
  </conditionalFormatting>
  <conditionalFormatting sqref="HB7">
    <cfRule type="cellIs" dxfId="222" priority="218" operator="equal">
      <formula>1</formula>
    </cfRule>
  </conditionalFormatting>
  <conditionalFormatting sqref="HB9">
    <cfRule type="cellIs" dxfId="221" priority="216" operator="equal">
      <formula>0</formula>
    </cfRule>
    <cfRule type="cellIs" dxfId="220" priority="217" operator="equal">
      <formula>1</formula>
    </cfRule>
  </conditionalFormatting>
  <conditionalFormatting sqref="HB9">
    <cfRule type="cellIs" dxfId="219" priority="215" operator="equal">
      <formula>1</formula>
    </cfRule>
  </conditionalFormatting>
  <conditionalFormatting sqref="HB16">
    <cfRule type="cellIs" dxfId="218" priority="205" operator="equal">
      <formula>1</formula>
    </cfRule>
    <cfRule type="cellIs" dxfId="217" priority="207" operator="equal">
      <formula>0</formula>
    </cfRule>
    <cfRule type="cellIs" dxfId="216" priority="208" operator="equal">
      <formula>1</formula>
    </cfRule>
  </conditionalFormatting>
  <conditionalFormatting sqref="HB19">
    <cfRule type="cellIs" dxfId="215" priority="201" operator="equal">
      <formula>1</formula>
    </cfRule>
    <cfRule type="cellIs" dxfId="214" priority="203" operator="equal">
      <formula>0</formula>
    </cfRule>
    <cfRule type="cellIs" dxfId="213" priority="204" operator="equal">
      <formula>1</formula>
    </cfRule>
  </conditionalFormatting>
  <conditionalFormatting sqref="HB26 HB20 HB23">
    <cfRule type="cellIs" dxfId="212" priority="197" operator="equal">
      <formula>1</formula>
    </cfRule>
    <cfRule type="cellIs" dxfId="211" priority="199" operator="equal">
      <formula>0</formula>
    </cfRule>
    <cfRule type="cellIs" dxfId="210" priority="200" operator="equal">
      <formula>1</formula>
    </cfRule>
  </conditionalFormatting>
  <conditionalFormatting sqref="HB26 HB20 HB23">
    <cfRule type="cellIs" dxfId="209" priority="198" operator="equal">
      <formula>1</formula>
    </cfRule>
  </conditionalFormatting>
  <conditionalFormatting sqref="GR39">
    <cfRule type="cellIs" dxfId="208" priority="177" operator="equal">
      <formula>"NO HABILITADO"</formula>
    </cfRule>
    <cfRule type="cellIs" dxfId="207" priority="178" operator="equal">
      <formula>"OK"</formula>
    </cfRule>
  </conditionalFormatting>
  <conditionalFormatting sqref="IB27">
    <cfRule type="cellIs" dxfId="206" priority="121" operator="equal">
      <formula>1</formula>
    </cfRule>
    <cfRule type="cellIs" dxfId="205" priority="123" operator="equal">
      <formula>0</formula>
    </cfRule>
    <cfRule type="cellIs" dxfId="204" priority="124" operator="equal">
      <formula>1</formula>
    </cfRule>
  </conditionalFormatting>
  <conditionalFormatting sqref="IB27">
    <cfRule type="cellIs" dxfId="203" priority="122" operator="equal">
      <formula>1</formula>
    </cfRule>
  </conditionalFormatting>
  <conditionalFormatting sqref="HW21 HW24">
    <cfRule type="cellIs" dxfId="202" priority="135" operator="equal">
      <formula>1</formula>
    </cfRule>
    <cfRule type="cellIs" dxfId="201" priority="137" operator="equal">
      <formula>0</formula>
    </cfRule>
    <cfRule type="cellIs" dxfId="200" priority="138" operator="equal">
      <formula>1</formula>
    </cfRule>
  </conditionalFormatting>
  <conditionalFormatting sqref="HW21 HW24">
    <cfRule type="cellIs" dxfId="199" priority="136" operator="equal">
      <formula>1</formula>
    </cfRule>
  </conditionalFormatting>
  <conditionalFormatting sqref="HX7 HX9 HX11 HX14 HX19:HX21">
    <cfRule type="cellIs" dxfId="198" priority="131" operator="equal">
      <formula>1</formula>
    </cfRule>
    <cfRule type="cellIs" dxfId="197" priority="133" operator="equal">
      <formula>0</formula>
    </cfRule>
    <cfRule type="cellIs" dxfId="196" priority="134" operator="equal">
      <formula>1</formula>
    </cfRule>
  </conditionalFormatting>
  <conditionalFormatting sqref="HX7 HX9 HX11 HX14 HX19:HX21">
    <cfRule type="cellIs" dxfId="195" priority="132" operator="equal">
      <formula>1</formula>
    </cfRule>
  </conditionalFormatting>
  <conditionalFormatting sqref="IB7 IB9 IB11 IB14 IB16 IB19:IB21 IB23:IB24 IB26">
    <cfRule type="cellIs" dxfId="194" priority="127" operator="equal">
      <formula>1</formula>
    </cfRule>
    <cfRule type="cellIs" dxfId="193" priority="129" operator="equal">
      <formula>0</formula>
    </cfRule>
    <cfRule type="cellIs" dxfId="192" priority="130" operator="equal">
      <formula>1</formula>
    </cfRule>
  </conditionalFormatting>
  <conditionalFormatting sqref="IB7 IB9 IB11 IB14 IB16 IB19:IB21 IB23:IB24 IB26">
    <cfRule type="cellIs" dxfId="191" priority="128" operator="equal">
      <formula>1</formula>
    </cfRule>
  </conditionalFormatting>
  <conditionalFormatting sqref="IC39">
    <cfRule type="cellIs" dxfId="190" priority="171" operator="equal">
      <formula>0</formula>
    </cfRule>
    <cfRule type="cellIs" dxfId="189" priority="172" operator="equal">
      <formula>1</formula>
    </cfRule>
  </conditionalFormatting>
  <conditionalFormatting sqref="HW16">
    <cfRule type="cellIs" dxfId="188" priority="148" operator="equal">
      <formula>1</formula>
    </cfRule>
  </conditionalFormatting>
  <conditionalFormatting sqref="HW25">
    <cfRule type="cellIs" dxfId="187" priority="125" operator="equal">
      <formula>0</formula>
    </cfRule>
    <cfRule type="cellIs" dxfId="186" priority="126" operator="equal">
      <formula>1</formula>
    </cfRule>
  </conditionalFormatting>
  <conditionalFormatting sqref="HW19">
    <cfRule type="cellIs" dxfId="185" priority="144" operator="equal">
      <formula>1</formula>
    </cfRule>
  </conditionalFormatting>
  <conditionalFormatting sqref="HW11">
    <cfRule type="cellIs" dxfId="184" priority="155" operator="equal">
      <formula>0</formula>
    </cfRule>
    <cfRule type="cellIs" dxfId="183" priority="156" operator="equal">
      <formula>1</formula>
    </cfRule>
  </conditionalFormatting>
  <conditionalFormatting sqref="IC5:IC27">
    <cfRule type="cellIs" dxfId="182" priority="163" operator="equal">
      <formula>0</formula>
    </cfRule>
    <cfRule type="cellIs" dxfId="181" priority="164" operator="equal">
      <formula>1</formula>
    </cfRule>
  </conditionalFormatting>
  <conditionalFormatting sqref="HW7">
    <cfRule type="cellIs" dxfId="180" priority="161" operator="equal">
      <formula>0</formula>
    </cfRule>
    <cfRule type="cellIs" dxfId="179" priority="162" operator="equal">
      <formula>1</formula>
    </cfRule>
  </conditionalFormatting>
  <conditionalFormatting sqref="HW11">
    <cfRule type="cellIs" dxfId="178" priority="154" operator="equal">
      <formula>1</formula>
    </cfRule>
  </conditionalFormatting>
  <conditionalFormatting sqref="HW14">
    <cfRule type="cellIs" dxfId="177" priority="152" operator="equal">
      <formula>0</formula>
    </cfRule>
    <cfRule type="cellIs" dxfId="176" priority="153" operator="equal">
      <formula>1</formula>
    </cfRule>
  </conditionalFormatting>
  <conditionalFormatting sqref="HW14">
    <cfRule type="cellIs" dxfId="175" priority="151" operator="equal">
      <formula>1</formula>
    </cfRule>
  </conditionalFormatting>
  <conditionalFormatting sqref="ID39">
    <cfRule type="cellIs" dxfId="174" priority="167" operator="equal">
      <formula>0</formula>
    </cfRule>
    <cfRule type="cellIs" dxfId="173" priority="168" operator="equal">
      <formula>1</formula>
    </cfRule>
  </conditionalFormatting>
  <conditionalFormatting sqref="ID7:ID27">
    <cfRule type="cellIs" dxfId="172" priority="173" operator="equal">
      <formula>0</formula>
    </cfRule>
    <cfRule type="cellIs" dxfId="171" priority="174" operator="equal">
      <formula>1</formula>
    </cfRule>
  </conditionalFormatting>
  <conditionalFormatting sqref="IE39">
    <cfRule type="cellIs" dxfId="170" priority="169" operator="equal">
      <formula>0</formula>
    </cfRule>
    <cfRule type="cellIs" dxfId="169" priority="170" operator="equal">
      <formula>1</formula>
    </cfRule>
  </conditionalFormatting>
  <conditionalFormatting sqref="HW8:HX8 HU6:HV27 HU5:IA5 HW6:IA6 IB5:IB6 HY7:IA26 HW10:HX10 HW12:HX13 HW15:HX15 HW17:HX18 HW22:HX22 HW27:IA27 HX16 HX23:HX26 IB8 IB10 IB12:IB13 IB15 IB17:IB18 IB22 IB25">
    <cfRule type="cellIs" dxfId="168" priority="165" operator="equal">
      <formula>0</formula>
    </cfRule>
    <cfRule type="cellIs" dxfId="167" priority="166" operator="equal">
      <formula>1</formula>
    </cfRule>
  </conditionalFormatting>
  <conditionalFormatting sqref="HW7">
    <cfRule type="cellIs" dxfId="166" priority="160" operator="equal">
      <formula>1</formula>
    </cfRule>
  </conditionalFormatting>
  <conditionalFormatting sqref="HW9">
    <cfRule type="cellIs" dxfId="165" priority="158" operator="equal">
      <formula>0</formula>
    </cfRule>
    <cfRule type="cellIs" dxfId="164" priority="159" operator="equal">
      <formula>1</formula>
    </cfRule>
  </conditionalFormatting>
  <conditionalFormatting sqref="HW9">
    <cfRule type="cellIs" dxfId="163" priority="157" operator="equal">
      <formula>1</formula>
    </cfRule>
  </conditionalFormatting>
  <conditionalFormatting sqref="HW16">
    <cfRule type="cellIs" dxfId="162" priority="147" operator="equal">
      <formula>1</formula>
    </cfRule>
    <cfRule type="cellIs" dxfId="161" priority="149" operator="equal">
      <formula>0</formula>
    </cfRule>
    <cfRule type="cellIs" dxfId="160" priority="150" operator="equal">
      <formula>1</formula>
    </cfRule>
  </conditionalFormatting>
  <conditionalFormatting sqref="HW19">
    <cfRule type="cellIs" dxfId="159" priority="143" operator="equal">
      <formula>1</formula>
    </cfRule>
    <cfRule type="cellIs" dxfId="158" priority="145" operator="equal">
      <formula>0</formula>
    </cfRule>
    <cfRule type="cellIs" dxfId="157" priority="146" operator="equal">
      <formula>1</formula>
    </cfRule>
  </conditionalFormatting>
  <conditionalFormatting sqref="HW26 HW20 HW23">
    <cfRule type="cellIs" dxfId="156" priority="139" operator="equal">
      <formula>1</formula>
    </cfRule>
    <cfRule type="cellIs" dxfId="155" priority="141" operator="equal">
      <formula>0</formula>
    </cfRule>
    <cfRule type="cellIs" dxfId="154" priority="142" operator="equal">
      <formula>1</formula>
    </cfRule>
  </conditionalFormatting>
  <conditionalFormatting sqref="HW26 HW20 HW23">
    <cfRule type="cellIs" dxfId="153" priority="140" operator="equal">
      <formula>1</formula>
    </cfRule>
  </conditionalFormatting>
  <conditionalFormatting sqref="HM39">
    <cfRule type="cellIs" dxfId="152" priority="119" operator="equal">
      <formula>"NO HABILITADO"</formula>
    </cfRule>
    <cfRule type="cellIs" dxfId="151" priority="120" operator="equal">
      <formula>"OK"</formula>
    </cfRule>
  </conditionalFormatting>
  <conditionalFormatting sqref="IW27">
    <cfRule type="cellIs" dxfId="150" priority="65" operator="equal">
      <formula>1</formula>
    </cfRule>
    <cfRule type="cellIs" dxfId="149" priority="67" operator="equal">
      <formula>0</formula>
    </cfRule>
    <cfRule type="cellIs" dxfId="148" priority="68" operator="equal">
      <formula>1</formula>
    </cfRule>
  </conditionalFormatting>
  <conditionalFormatting sqref="IW27">
    <cfRule type="cellIs" dxfId="147" priority="66" operator="equal">
      <formula>1</formula>
    </cfRule>
  </conditionalFormatting>
  <conditionalFormatting sqref="IR21 IR24">
    <cfRule type="cellIs" dxfId="146" priority="79" operator="equal">
      <formula>1</formula>
    </cfRule>
    <cfRule type="cellIs" dxfId="145" priority="81" operator="equal">
      <formula>0</formula>
    </cfRule>
    <cfRule type="cellIs" dxfId="144" priority="82" operator="equal">
      <formula>1</formula>
    </cfRule>
  </conditionalFormatting>
  <conditionalFormatting sqref="IR21 IR24">
    <cfRule type="cellIs" dxfId="143" priority="80" operator="equal">
      <formula>1</formula>
    </cfRule>
  </conditionalFormatting>
  <conditionalFormatting sqref="IS7 IS9 IS11 IS14 IS19:IS21">
    <cfRule type="cellIs" dxfId="142" priority="75" operator="equal">
      <formula>1</formula>
    </cfRule>
    <cfRule type="cellIs" dxfId="141" priority="77" operator="equal">
      <formula>0</formula>
    </cfRule>
    <cfRule type="cellIs" dxfId="140" priority="78" operator="equal">
      <formula>1</formula>
    </cfRule>
  </conditionalFormatting>
  <conditionalFormatting sqref="IS7 IS9 IS11 IS14 IS19:IS21">
    <cfRule type="cellIs" dxfId="139" priority="76" operator="equal">
      <formula>1</formula>
    </cfRule>
  </conditionalFormatting>
  <conditionalFormatting sqref="IW7 IW9 IW11 IW14 IW16 IW19:IW21 IW23:IW24 IW26">
    <cfRule type="cellIs" dxfId="138" priority="71" operator="equal">
      <formula>1</formula>
    </cfRule>
    <cfRule type="cellIs" dxfId="137" priority="73" operator="equal">
      <formula>0</formula>
    </cfRule>
    <cfRule type="cellIs" dxfId="136" priority="74" operator="equal">
      <formula>1</formula>
    </cfRule>
  </conditionalFormatting>
  <conditionalFormatting sqref="IW7 IW9 IW11 IW14 IW16 IW19:IW21 IW23:IW24 IW26">
    <cfRule type="cellIs" dxfId="135" priority="72" operator="equal">
      <formula>1</formula>
    </cfRule>
  </conditionalFormatting>
  <conditionalFormatting sqref="IX39">
    <cfRule type="cellIs" dxfId="134" priority="115" operator="equal">
      <formula>0</formula>
    </cfRule>
    <cfRule type="cellIs" dxfId="133" priority="116" operator="equal">
      <formula>1</formula>
    </cfRule>
  </conditionalFormatting>
  <conditionalFormatting sqref="IR16">
    <cfRule type="cellIs" dxfId="132" priority="92" operator="equal">
      <formula>1</formula>
    </cfRule>
  </conditionalFormatting>
  <conditionalFormatting sqref="IR25">
    <cfRule type="cellIs" dxfId="131" priority="69" operator="equal">
      <formula>0</formula>
    </cfRule>
    <cfRule type="cellIs" dxfId="130" priority="70" operator="equal">
      <formula>1</formula>
    </cfRule>
  </conditionalFormatting>
  <conditionalFormatting sqref="IR19">
    <cfRule type="cellIs" dxfId="129" priority="88" operator="equal">
      <formula>1</formula>
    </cfRule>
  </conditionalFormatting>
  <conditionalFormatting sqref="IR11">
    <cfRule type="cellIs" dxfId="128" priority="99" operator="equal">
      <formula>0</formula>
    </cfRule>
    <cfRule type="cellIs" dxfId="127" priority="100" operator="equal">
      <formula>1</formula>
    </cfRule>
  </conditionalFormatting>
  <conditionalFormatting sqref="IX5:IX27">
    <cfRule type="cellIs" dxfId="126" priority="107" operator="equal">
      <formula>0</formula>
    </cfRule>
    <cfRule type="cellIs" dxfId="125" priority="108" operator="equal">
      <formula>1</formula>
    </cfRule>
  </conditionalFormatting>
  <conditionalFormatting sqref="IR7">
    <cfRule type="cellIs" dxfId="124" priority="105" operator="equal">
      <formula>0</formula>
    </cfRule>
    <cfRule type="cellIs" dxfId="123" priority="106" operator="equal">
      <formula>1</formula>
    </cfRule>
  </conditionalFormatting>
  <conditionalFormatting sqref="IR11">
    <cfRule type="cellIs" dxfId="122" priority="98" operator="equal">
      <formula>1</formula>
    </cfRule>
  </conditionalFormatting>
  <conditionalFormatting sqref="IR14">
    <cfRule type="cellIs" dxfId="121" priority="96" operator="equal">
      <formula>0</formula>
    </cfRule>
    <cfRule type="cellIs" dxfId="120" priority="97" operator="equal">
      <formula>1</formula>
    </cfRule>
  </conditionalFormatting>
  <conditionalFormatting sqref="IR14">
    <cfRule type="cellIs" dxfId="119" priority="95" operator="equal">
      <formula>1</formula>
    </cfRule>
  </conditionalFormatting>
  <conditionalFormatting sqref="IY39">
    <cfRule type="cellIs" dxfId="118" priority="111" operator="equal">
      <formula>0</formula>
    </cfRule>
    <cfRule type="cellIs" dxfId="117" priority="112" operator="equal">
      <formula>1</formula>
    </cfRule>
  </conditionalFormatting>
  <conditionalFormatting sqref="IY7:IY27">
    <cfRule type="cellIs" dxfId="116" priority="117" operator="equal">
      <formula>0</formula>
    </cfRule>
    <cfRule type="cellIs" dxfId="115" priority="118" operator="equal">
      <formula>1</formula>
    </cfRule>
  </conditionalFormatting>
  <conditionalFormatting sqref="IZ39">
    <cfRule type="cellIs" dxfId="114" priority="113" operator="equal">
      <formula>0</formula>
    </cfRule>
    <cfRule type="cellIs" dxfId="113" priority="114" operator="equal">
      <formula>1</formula>
    </cfRule>
  </conditionalFormatting>
  <conditionalFormatting sqref="IR8:IS8 IP6:IQ27 IP5:IV5 IR6:IV6 IW5:IW6 IT7:IV26 IR10:IS10 IR12:IS13 IR15:IS15 IR17:IS18 IR22:IS22 IR27:IV27 IS16 IS23:IS26 IW8 IW10 IW12:IW13 IW15 IW17:IW18 IW22 IW25">
    <cfRule type="cellIs" dxfId="112" priority="109" operator="equal">
      <formula>0</formula>
    </cfRule>
    <cfRule type="cellIs" dxfId="111" priority="110" operator="equal">
      <formula>1</formula>
    </cfRule>
  </conditionalFormatting>
  <conditionalFormatting sqref="IR7">
    <cfRule type="cellIs" dxfId="110" priority="104" operator="equal">
      <formula>1</formula>
    </cfRule>
  </conditionalFormatting>
  <conditionalFormatting sqref="IR9">
    <cfRule type="cellIs" dxfId="109" priority="102" operator="equal">
      <formula>0</formula>
    </cfRule>
    <cfRule type="cellIs" dxfId="108" priority="103" operator="equal">
      <formula>1</formula>
    </cfRule>
  </conditionalFormatting>
  <conditionalFormatting sqref="IR9">
    <cfRule type="cellIs" dxfId="107" priority="101" operator="equal">
      <formula>1</formula>
    </cfRule>
  </conditionalFormatting>
  <conditionalFormatting sqref="IR16">
    <cfRule type="cellIs" dxfId="106" priority="91" operator="equal">
      <formula>1</formula>
    </cfRule>
    <cfRule type="cellIs" dxfId="105" priority="93" operator="equal">
      <formula>0</formula>
    </cfRule>
    <cfRule type="cellIs" dxfId="104" priority="94" operator="equal">
      <formula>1</formula>
    </cfRule>
  </conditionalFormatting>
  <conditionalFormatting sqref="IR19">
    <cfRule type="cellIs" dxfId="103" priority="87" operator="equal">
      <formula>1</formula>
    </cfRule>
    <cfRule type="cellIs" dxfId="102" priority="89" operator="equal">
      <formula>0</formula>
    </cfRule>
    <cfRule type="cellIs" dxfId="101" priority="90" operator="equal">
      <formula>1</formula>
    </cfRule>
  </conditionalFormatting>
  <conditionalFormatting sqref="IR26 IR20 IR23">
    <cfRule type="cellIs" dxfId="100" priority="83" operator="equal">
      <formula>1</formula>
    </cfRule>
    <cfRule type="cellIs" dxfId="99" priority="85" operator="equal">
      <formula>0</formula>
    </cfRule>
    <cfRule type="cellIs" dxfId="98" priority="86" operator="equal">
      <formula>1</formula>
    </cfRule>
  </conditionalFormatting>
  <conditionalFormatting sqref="IR26 IR20 IR23">
    <cfRule type="cellIs" dxfId="97" priority="84" operator="equal">
      <formula>1</formula>
    </cfRule>
  </conditionalFormatting>
  <conditionalFormatting sqref="IH39">
    <cfRule type="cellIs" dxfId="96" priority="63" operator="equal">
      <formula>"NO HABILITADO"</formula>
    </cfRule>
    <cfRule type="cellIs" dxfId="95" priority="64" operator="equal">
      <formula>"OK"</formula>
    </cfRule>
  </conditionalFormatting>
  <conditionalFormatting sqref="JC39">
    <cfRule type="cellIs" dxfId="94" priority="7" operator="equal">
      <formula>"NO HABILITADO"</formula>
    </cfRule>
    <cfRule type="cellIs" dxfId="93" priority="8" operator="equal">
      <formula>"OK"</formula>
    </cfRule>
  </conditionalFormatting>
  <conditionalFormatting sqref="D53:D65">
    <cfRule type="cellIs" dxfId="92" priority="5" operator="equal">
      <formula>0</formula>
    </cfRule>
    <cfRule type="cellIs" dxfId="91" priority="6" operator="equal">
      <formula>1</formula>
    </cfRule>
  </conditionalFormatting>
  <conditionalFormatting sqref="JR27">
    <cfRule type="cellIs" dxfId="90" priority="9" operator="equal">
      <formula>1</formula>
    </cfRule>
    <cfRule type="cellIs" dxfId="89" priority="11" operator="equal">
      <formula>0</formula>
    </cfRule>
    <cfRule type="cellIs" dxfId="88" priority="12" operator="equal">
      <formula>1</formula>
    </cfRule>
  </conditionalFormatting>
  <conditionalFormatting sqref="JR27">
    <cfRule type="cellIs" dxfId="87" priority="10" operator="equal">
      <formula>1</formula>
    </cfRule>
  </conditionalFormatting>
  <conditionalFormatting sqref="JM21 JM24">
    <cfRule type="cellIs" dxfId="86" priority="23" operator="equal">
      <formula>1</formula>
    </cfRule>
    <cfRule type="cellIs" dxfId="85" priority="25" operator="equal">
      <formula>0</formula>
    </cfRule>
    <cfRule type="cellIs" dxfId="84" priority="26" operator="equal">
      <formula>1</formula>
    </cfRule>
  </conditionalFormatting>
  <conditionalFormatting sqref="JM21 JM24">
    <cfRule type="cellIs" dxfId="83" priority="24" operator="equal">
      <formula>1</formula>
    </cfRule>
  </conditionalFormatting>
  <conditionalFormatting sqref="JN7 JN9 JN11 JN14 JN19:JN21">
    <cfRule type="cellIs" dxfId="82" priority="19" operator="equal">
      <formula>1</formula>
    </cfRule>
    <cfRule type="cellIs" dxfId="81" priority="21" operator="equal">
      <formula>0</formula>
    </cfRule>
    <cfRule type="cellIs" dxfId="80" priority="22" operator="equal">
      <formula>1</formula>
    </cfRule>
  </conditionalFormatting>
  <conditionalFormatting sqref="JN7 JN9 JN11 JN14 JN19:JN21">
    <cfRule type="cellIs" dxfId="79" priority="20" operator="equal">
      <formula>1</formula>
    </cfRule>
  </conditionalFormatting>
  <conditionalFormatting sqref="JR7 JR9 JR11 JR14 JR16 JR19:JR21 JR23:JR24 JR26">
    <cfRule type="cellIs" dxfId="78" priority="15" operator="equal">
      <formula>1</formula>
    </cfRule>
    <cfRule type="cellIs" dxfId="77" priority="17" operator="equal">
      <formula>0</formula>
    </cfRule>
    <cfRule type="cellIs" dxfId="76" priority="18" operator="equal">
      <formula>1</formula>
    </cfRule>
  </conditionalFormatting>
  <conditionalFormatting sqref="JR7 JR9 JR11 JR14 JR16 JR19:JR21 JR23:JR24 JR26">
    <cfRule type="cellIs" dxfId="75" priority="16" operator="equal">
      <formula>1</formula>
    </cfRule>
  </conditionalFormatting>
  <conditionalFormatting sqref="JS39">
    <cfRule type="cellIs" dxfId="74" priority="59" operator="equal">
      <formula>0</formula>
    </cfRule>
    <cfRule type="cellIs" dxfId="73" priority="60" operator="equal">
      <formula>1</formula>
    </cfRule>
  </conditionalFormatting>
  <conditionalFormatting sqref="JM16">
    <cfRule type="cellIs" dxfId="72" priority="36" operator="equal">
      <formula>1</formula>
    </cfRule>
  </conditionalFormatting>
  <conditionalFormatting sqref="JM25">
    <cfRule type="cellIs" dxfId="71" priority="13" operator="equal">
      <formula>0</formula>
    </cfRule>
    <cfRule type="cellIs" dxfId="70" priority="14" operator="equal">
      <formula>1</formula>
    </cfRule>
  </conditionalFormatting>
  <conditionalFormatting sqref="JM19">
    <cfRule type="cellIs" dxfId="69" priority="32" operator="equal">
      <formula>1</formula>
    </cfRule>
  </conditionalFormatting>
  <conditionalFormatting sqref="JM11">
    <cfRule type="cellIs" dxfId="68" priority="43" operator="equal">
      <formula>0</formula>
    </cfRule>
    <cfRule type="cellIs" dxfId="67" priority="44" operator="equal">
      <formula>1</formula>
    </cfRule>
  </conditionalFormatting>
  <conditionalFormatting sqref="JS5:JS27">
    <cfRule type="cellIs" dxfId="66" priority="51" operator="equal">
      <formula>0</formula>
    </cfRule>
    <cfRule type="cellIs" dxfId="65" priority="52" operator="equal">
      <formula>1</formula>
    </cfRule>
  </conditionalFormatting>
  <conditionalFormatting sqref="JM7">
    <cfRule type="cellIs" dxfId="64" priority="49" operator="equal">
      <formula>0</formula>
    </cfRule>
    <cfRule type="cellIs" dxfId="63" priority="50" operator="equal">
      <formula>1</formula>
    </cfRule>
  </conditionalFormatting>
  <conditionalFormatting sqref="JM11">
    <cfRule type="cellIs" dxfId="62" priority="42" operator="equal">
      <formula>1</formula>
    </cfRule>
  </conditionalFormatting>
  <conditionalFormatting sqref="JM14">
    <cfRule type="cellIs" dxfId="61" priority="40" operator="equal">
      <formula>0</formula>
    </cfRule>
    <cfRule type="cellIs" dxfId="60" priority="41" operator="equal">
      <formula>1</formula>
    </cfRule>
  </conditionalFormatting>
  <conditionalFormatting sqref="JM14">
    <cfRule type="cellIs" dxfId="59" priority="39" operator="equal">
      <formula>1</formula>
    </cfRule>
  </conditionalFormatting>
  <conditionalFormatting sqref="JT39">
    <cfRule type="cellIs" dxfId="58" priority="55" operator="equal">
      <formula>0</formula>
    </cfRule>
    <cfRule type="cellIs" dxfId="57" priority="56" operator="equal">
      <formula>1</formula>
    </cfRule>
  </conditionalFormatting>
  <conditionalFormatting sqref="JT7:JT27">
    <cfRule type="cellIs" dxfId="56" priority="61" operator="equal">
      <formula>0</formula>
    </cfRule>
    <cfRule type="cellIs" dxfId="55" priority="62" operator="equal">
      <formula>1</formula>
    </cfRule>
  </conditionalFormatting>
  <conditionalFormatting sqref="JU39">
    <cfRule type="cellIs" dxfId="54" priority="57" operator="equal">
      <formula>0</formula>
    </cfRule>
    <cfRule type="cellIs" dxfId="53" priority="58" operator="equal">
      <formula>1</formula>
    </cfRule>
  </conditionalFormatting>
  <conditionalFormatting sqref="JM8:JN8 JK6:JL27 JK5:JQ5 JM6:JQ6 JR5:JR6 JO7:JQ26 JM10:JN10 JM12:JN13 JM15:JN15 JM17:JN18 JM22:JN22 JM27:JQ27 JN16 JN23:JN26 JR8 JR10 JR12:JR13 JR15 JR17:JR18 JR22 JR25">
    <cfRule type="cellIs" dxfId="52" priority="53" operator="equal">
      <formula>0</formula>
    </cfRule>
    <cfRule type="cellIs" dxfId="51" priority="54" operator="equal">
      <formula>1</formula>
    </cfRule>
  </conditionalFormatting>
  <conditionalFormatting sqref="JM7">
    <cfRule type="cellIs" dxfId="50" priority="48" operator="equal">
      <formula>1</formula>
    </cfRule>
  </conditionalFormatting>
  <conditionalFormatting sqref="JM9">
    <cfRule type="cellIs" dxfId="49" priority="46" operator="equal">
      <formula>0</formula>
    </cfRule>
    <cfRule type="cellIs" dxfId="48" priority="47" operator="equal">
      <formula>1</formula>
    </cfRule>
  </conditionalFormatting>
  <conditionalFormatting sqref="JM9">
    <cfRule type="cellIs" dxfId="47" priority="45" operator="equal">
      <formula>1</formula>
    </cfRule>
  </conditionalFormatting>
  <conditionalFormatting sqref="JM16">
    <cfRule type="cellIs" dxfId="46" priority="35" operator="equal">
      <formula>1</formula>
    </cfRule>
    <cfRule type="cellIs" dxfId="45" priority="37" operator="equal">
      <formula>0</formula>
    </cfRule>
    <cfRule type="cellIs" dxfId="44" priority="38" operator="equal">
      <formula>1</formula>
    </cfRule>
  </conditionalFormatting>
  <conditionalFormatting sqref="JM19">
    <cfRule type="cellIs" dxfId="43" priority="31" operator="equal">
      <formula>1</formula>
    </cfRule>
    <cfRule type="cellIs" dxfId="42" priority="33" operator="equal">
      <formula>0</formula>
    </cfRule>
    <cfRule type="cellIs" dxfId="41" priority="34" operator="equal">
      <formula>1</formula>
    </cfRule>
  </conditionalFormatting>
  <conditionalFormatting sqref="JM26 JM20 JM23">
    <cfRule type="cellIs" dxfId="40" priority="27" operator="equal">
      <formula>1</formula>
    </cfRule>
    <cfRule type="cellIs" dxfId="39" priority="29" operator="equal">
      <formula>0</formula>
    </cfRule>
    <cfRule type="cellIs" dxfId="38" priority="30" operator="equal">
      <formula>1</formula>
    </cfRule>
  </conditionalFormatting>
  <conditionalFormatting sqref="JM26 JM20 JM23">
    <cfRule type="cellIs" dxfId="37" priority="28" operator="equal">
      <formula>1</formula>
    </cfRule>
  </conditionalFormatting>
  <conditionalFormatting sqref="E53:E65">
    <cfRule type="cellIs" dxfId="36" priority="3" operator="equal">
      <formula>0</formula>
    </cfRule>
    <cfRule type="cellIs" dxfId="35" priority="4" operator="equal">
      <formula>1</formula>
    </cfRule>
  </conditionalFormatting>
  <conditionalFormatting sqref="G53:G65">
    <cfRule type="cellIs" dxfId="34" priority="1" operator="equal">
      <formula>"NH"</formula>
    </cfRule>
    <cfRule type="cellIs" dxfId="33" priority="2" operator="equal">
      <formula>"H"</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C2:DU193"/>
  <sheetViews>
    <sheetView zoomScale="80" zoomScaleNormal="80" workbookViewId="0">
      <selection activeCell="D13" sqref="D13"/>
    </sheetView>
  </sheetViews>
  <sheetFormatPr baseColWidth="10" defaultRowHeight="12.75" outlineLevelRow="2"/>
  <cols>
    <col min="1" max="2" width="5.7109375" style="201" customWidth="1"/>
    <col min="3" max="3" width="7.7109375" style="201" bestFit="1" customWidth="1"/>
    <col min="4" max="4" width="98.5703125" style="201" customWidth="1"/>
    <col min="5" max="5" width="16.5703125" style="201" customWidth="1"/>
    <col min="6" max="6" width="10.5703125" style="201" customWidth="1"/>
    <col min="7" max="7" width="16.140625" style="201" bestFit="1" customWidth="1"/>
    <col min="8" max="8" width="19.28515625" style="201" customWidth="1"/>
    <col min="9" max="10" width="5.7109375" style="201" customWidth="1"/>
    <col min="11" max="11" width="7.7109375" style="201" bestFit="1" customWidth="1"/>
    <col min="12" max="12" width="98.5703125" style="201" customWidth="1"/>
    <col min="13" max="13" width="12.85546875" style="201" customWidth="1"/>
    <col min="14" max="14" width="10.5703125" style="201" customWidth="1"/>
    <col min="15" max="15" width="16.140625" style="201" bestFit="1" customWidth="1"/>
    <col min="16" max="16" width="19.28515625" style="201" customWidth="1"/>
    <col min="17" max="17" width="19.28515625" style="572" customWidth="1"/>
    <col min="18" max="19" width="5.7109375" style="201" customWidth="1"/>
    <col min="20" max="20" width="7.7109375" style="201" bestFit="1" customWidth="1"/>
    <col min="21" max="21" width="98.5703125" style="201" customWidth="1"/>
    <col min="22" max="22" width="12.85546875" style="201" customWidth="1"/>
    <col min="23" max="23" width="10.5703125" style="201" customWidth="1"/>
    <col min="24" max="24" width="16.140625" style="201" bestFit="1" customWidth="1"/>
    <col min="25" max="25" width="19.28515625" style="201" customWidth="1"/>
    <col min="26" max="26" width="19.28515625" style="572" customWidth="1"/>
    <col min="27" max="28" width="5.7109375" style="201" customWidth="1"/>
    <col min="29" max="29" width="7.7109375" style="201" bestFit="1" customWidth="1"/>
    <col min="30" max="30" width="98.5703125" style="201" customWidth="1"/>
    <col min="31" max="31" width="12.85546875" style="201" customWidth="1"/>
    <col min="32" max="32" width="10.5703125" style="201" customWidth="1"/>
    <col min="33" max="33" width="16.140625" style="201" bestFit="1" customWidth="1"/>
    <col min="34" max="34" width="19.28515625" style="201" customWidth="1"/>
    <col min="35" max="35" width="19.28515625" style="572" customWidth="1"/>
    <col min="36" max="37" width="5.7109375" style="201" customWidth="1"/>
    <col min="38" max="38" width="7.7109375" style="201" bestFit="1" customWidth="1"/>
    <col min="39" max="39" width="98.5703125" style="201" customWidth="1"/>
    <col min="40" max="40" width="12.85546875" style="201" customWidth="1"/>
    <col min="41" max="41" width="10.5703125" style="201" customWidth="1"/>
    <col min="42" max="42" width="16.140625" style="201" bestFit="1" customWidth="1"/>
    <col min="43" max="43" width="19.28515625" style="201" customWidth="1"/>
    <col min="44" max="44" width="19.28515625" style="572" customWidth="1"/>
    <col min="45" max="46" width="5.7109375" style="201" customWidth="1"/>
    <col min="47" max="47" width="7.7109375" style="201" bestFit="1" customWidth="1"/>
    <col min="48" max="48" width="98.5703125" style="201" customWidth="1"/>
    <col min="49" max="49" width="12.85546875" style="201" customWidth="1"/>
    <col min="50" max="50" width="10.5703125" style="201" customWidth="1"/>
    <col min="51" max="51" width="16.140625" style="201" bestFit="1" customWidth="1"/>
    <col min="52" max="52" width="19.28515625" style="201" customWidth="1"/>
    <col min="53" max="53" width="19.28515625" style="572" customWidth="1"/>
    <col min="54" max="55" width="5.7109375" style="201" customWidth="1"/>
    <col min="56" max="56" width="7.7109375" style="201" bestFit="1" customWidth="1"/>
    <col min="57" max="57" width="98.5703125" style="201" customWidth="1"/>
    <col min="58" max="58" width="12.85546875" style="201" customWidth="1"/>
    <col min="59" max="59" width="10.5703125" style="201" customWidth="1"/>
    <col min="60" max="60" width="16.140625" style="201" bestFit="1" customWidth="1"/>
    <col min="61" max="61" width="19.28515625" style="201" customWidth="1"/>
    <col min="62" max="62" width="19.28515625" style="572" customWidth="1"/>
    <col min="63" max="64" width="5.7109375" style="201" customWidth="1"/>
    <col min="65" max="65" width="7.7109375" style="201" bestFit="1" customWidth="1"/>
    <col min="66" max="66" width="98.5703125" style="201" customWidth="1"/>
    <col min="67" max="67" width="12.85546875" style="201" customWidth="1"/>
    <col min="68" max="68" width="10.5703125" style="201" customWidth="1"/>
    <col min="69" max="69" width="16.140625" style="201" bestFit="1" customWidth="1"/>
    <col min="70" max="70" width="19.28515625" style="201" customWidth="1"/>
    <col min="71" max="71" width="19.28515625" style="572" customWidth="1"/>
    <col min="72" max="73" width="5.7109375" style="201" customWidth="1"/>
    <col min="74" max="74" width="7.7109375" style="201" bestFit="1" customWidth="1"/>
    <col min="75" max="75" width="98.5703125" style="201" customWidth="1"/>
    <col min="76" max="76" width="12.85546875" style="201" customWidth="1"/>
    <col min="77" max="77" width="10.5703125" style="201" customWidth="1"/>
    <col min="78" max="78" width="16.140625" style="201" bestFit="1" customWidth="1"/>
    <col min="79" max="79" width="19.28515625" style="201" customWidth="1"/>
    <col min="80" max="80" width="19.28515625" style="572" customWidth="1"/>
    <col min="81" max="82" width="5.7109375" style="201" customWidth="1"/>
    <col min="83" max="83" width="7.7109375" style="201" bestFit="1" customWidth="1"/>
    <col min="84" max="84" width="98.5703125" style="201" customWidth="1"/>
    <col min="85" max="85" width="12.85546875" style="201" customWidth="1"/>
    <col min="86" max="86" width="10.5703125" style="201" customWidth="1"/>
    <col min="87" max="87" width="16.140625" style="201" bestFit="1" customWidth="1"/>
    <col min="88" max="88" width="19.28515625" style="201" customWidth="1"/>
    <col min="89" max="89" width="19.28515625" style="572" customWidth="1"/>
    <col min="90" max="91" width="5.7109375" style="201" customWidth="1"/>
    <col min="92" max="92" width="7.7109375" style="201" bestFit="1" customWidth="1"/>
    <col min="93" max="93" width="98.5703125" style="201" customWidth="1"/>
    <col min="94" max="94" width="12.85546875" style="201" customWidth="1"/>
    <col min="95" max="95" width="10.5703125" style="201" customWidth="1"/>
    <col min="96" max="96" width="16.140625" style="201" bestFit="1" customWidth="1"/>
    <col min="97" max="97" width="19.28515625" style="201" customWidth="1"/>
    <col min="98" max="98" width="19.28515625" style="572" customWidth="1"/>
    <col min="99" max="100" width="5.7109375" style="201" customWidth="1"/>
    <col min="101" max="101" width="7.7109375" style="201" bestFit="1" customWidth="1"/>
    <col min="102" max="102" width="98.5703125" style="201" customWidth="1"/>
    <col min="103" max="103" width="12.85546875" style="201" customWidth="1"/>
    <col min="104" max="104" width="10.5703125" style="201" customWidth="1"/>
    <col min="105" max="105" width="16.140625" style="201" bestFit="1" customWidth="1"/>
    <col min="106" max="106" width="19.28515625" style="201" customWidth="1"/>
    <col min="107" max="107" width="19.28515625" style="572" customWidth="1"/>
    <col min="108" max="109" width="5.7109375" style="201" customWidth="1"/>
    <col min="110" max="110" width="7.7109375" style="201" bestFit="1" customWidth="1"/>
    <col min="111" max="111" width="98.5703125" style="201" customWidth="1"/>
    <col min="112" max="112" width="12.85546875" style="201" customWidth="1"/>
    <col min="113" max="113" width="10.5703125" style="201" customWidth="1"/>
    <col min="114" max="114" width="16.140625" style="201" bestFit="1" customWidth="1"/>
    <col min="115" max="115" width="19.28515625" style="201" customWidth="1"/>
    <col min="116" max="116" width="19.28515625" style="572" customWidth="1"/>
    <col min="117" max="118" width="5.7109375" style="201" customWidth="1"/>
    <col min="119" max="119" width="7.7109375" style="201" bestFit="1" customWidth="1"/>
    <col min="120" max="120" width="98.5703125" style="201" customWidth="1"/>
    <col min="121" max="121" width="12.85546875" style="201" customWidth="1"/>
    <col min="122" max="122" width="10.5703125" style="201" customWidth="1"/>
    <col min="123" max="123" width="16.140625" style="201" bestFit="1" customWidth="1"/>
    <col min="124" max="124" width="19.28515625" style="201" customWidth="1"/>
    <col min="125" max="125" width="19.28515625" style="572" customWidth="1"/>
    <col min="126" max="16384" width="11.42578125" style="201"/>
  </cols>
  <sheetData>
    <row r="2" spans="3:125" ht="13.5" thickBot="1"/>
    <row r="3" spans="3:125" ht="19.5" customHeight="1" thickTop="1" thickBot="1">
      <c r="C3" s="772" t="s">
        <v>147</v>
      </c>
      <c r="D3" s="772"/>
      <c r="E3" s="746" t="s">
        <v>4</v>
      </c>
      <c r="F3" s="746"/>
      <c r="G3" s="746"/>
      <c r="H3" s="746"/>
      <c r="K3" s="747">
        <v>1</v>
      </c>
      <c r="L3" s="747" t="s">
        <v>3</v>
      </c>
      <c r="M3" s="746" t="s">
        <v>4</v>
      </c>
      <c r="N3" s="746"/>
      <c r="O3" s="746"/>
      <c r="P3" s="771"/>
      <c r="Q3" s="573"/>
      <c r="T3" s="747">
        <v>2</v>
      </c>
      <c r="U3" s="747" t="s">
        <v>3</v>
      </c>
      <c r="V3" s="746" t="s">
        <v>4</v>
      </c>
      <c r="W3" s="746"/>
      <c r="X3" s="746"/>
      <c r="Y3" s="746"/>
      <c r="Z3" s="573"/>
      <c r="AC3" s="747">
        <v>3</v>
      </c>
      <c r="AD3" s="747" t="s">
        <v>3</v>
      </c>
      <c r="AE3" s="746" t="s">
        <v>4</v>
      </c>
      <c r="AF3" s="746"/>
      <c r="AG3" s="746"/>
      <c r="AH3" s="746"/>
      <c r="AI3" s="573"/>
      <c r="AL3" s="747">
        <v>4</v>
      </c>
      <c r="AM3" s="747" t="s">
        <v>3</v>
      </c>
      <c r="AN3" s="746" t="s">
        <v>4</v>
      </c>
      <c r="AO3" s="746"/>
      <c r="AP3" s="746"/>
      <c r="AQ3" s="746"/>
      <c r="AR3" s="573"/>
      <c r="AU3" s="747">
        <v>5</v>
      </c>
      <c r="AV3" s="747" t="s">
        <v>3</v>
      </c>
      <c r="AW3" s="746" t="s">
        <v>4</v>
      </c>
      <c r="AX3" s="746"/>
      <c r="AY3" s="746"/>
      <c r="AZ3" s="746"/>
      <c r="BA3" s="573"/>
      <c r="BD3" s="747">
        <v>6</v>
      </c>
      <c r="BE3" s="747" t="s">
        <v>3</v>
      </c>
      <c r="BF3" s="746" t="s">
        <v>4</v>
      </c>
      <c r="BG3" s="746"/>
      <c r="BH3" s="746"/>
      <c r="BI3" s="746"/>
      <c r="BJ3" s="573"/>
      <c r="BM3" s="747">
        <v>7</v>
      </c>
      <c r="BN3" s="747" t="s">
        <v>3</v>
      </c>
      <c r="BO3" s="746" t="s">
        <v>4</v>
      </c>
      <c r="BP3" s="746"/>
      <c r="BQ3" s="746"/>
      <c r="BR3" s="746"/>
      <c r="BS3" s="573"/>
      <c r="BV3" s="747">
        <v>8</v>
      </c>
      <c r="BW3" s="747" t="s">
        <v>3</v>
      </c>
      <c r="BX3" s="746" t="s">
        <v>4</v>
      </c>
      <c r="BY3" s="746"/>
      <c r="BZ3" s="746"/>
      <c r="CA3" s="746"/>
      <c r="CB3" s="573"/>
      <c r="CE3" s="747">
        <v>9</v>
      </c>
      <c r="CF3" s="747" t="s">
        <v>3</v>
      </c>
      <c r="CG3" s="746" t="s">
        <v>4</v>
      </c>
      <c r="CH3" s="746"/>
      <c r="CI3" s="746"/>
      <c r="CJ3" s="746"/>
      <c r="CK3" s="573"/>
      <c r="CN3" s="747">
        <v>10</v>
      </c>
      <c r="CO3" s="747" t="s">
        <v>3</v>
      </c>
      <c r="CP3" s="746" t="s">
        <v>4</v>
      </c>
      <c r="CQ3" s="746"/>
      <c r="CR3" s="746"/>
      <c r="CS3" s="746"/>
      <c r="CT3" s="573"/>
      <c r="CW3" s="747">
        <v>11</v>
      </c>
      <c r="CX3" s="747" t="s">
        <v>3</v>
      </c>
      <c r="CY3" s="746" t="s">
        <v>4</v>
      </c>
      <c r="CZ3" s="746"/>
      <c r="DA3" s="746"/>
      <c r="DB3" s="746"/>
      <c r="DC3" s="573"/>
      <c r="DF3" s="747">
        <v>12</v>
      </c>
      <c r="DG3" s="747" t="s">
        <v>3</v>
      </c>
      <c r="DH3" s="746" t="s">
        <v>4</v>
      </c>
      <c r="DI3" s="746"/>
      <c r="DJ3" s="746"/>
      <c r="DK3" s="746"/>
      <c r="DL3" s="573"/>
      <c r="DO3" s="747">
        <v>13</v>
      </c>
      <c r="DP3" s="747" t="s">
        <v>3</v>
      </c>
      <c r="DQ3" s="746" t="s">
        <v>4</v>
      </c>
      <c r="DR3" s="746"/>
      <c r="DS3" s="746"/>
      <c r="DT3" s="746"/>
      <c r="DU3" s="573"/>
    </row>
    <row r="4" spans="3:125" ht="13.5" customHeight="1" thickTop="1" thickBot="1">
      <c r="C4" s="772"/>
      <c r="D4" s="772"/>
      <c r="E4" s="745" t="s">
        <v>270</v>
      </c>
      <c r="F4" s="745"/>
      <c r="G4" s="745"/>
      <c r="H4" s="745"/>
      <c r="K4" s="748"/>
      <c r="L4" s="748"/>
      <c r="M4" s="745" t="s">
        <v>270</v>
      </c>
      <c r="N4" s="745"/>
      <c r="O4" s="745"/>
      <c r="P4" s="770"/>
      <c r="Q4" s="574"/>
      <c r="T4" s="748"/>
      <c r="U4" s="748"/>
      <c r="V4" s="745" t="s">
        <v>270</v>
      </c>
      <c r="W4" s="745"/>
      <c r="X4" s="745"/>
      <c r="Y4" s="745"/>
      <c r="Z4" s="574"/>
      <c r="AC4" s="748"/>
      <c r="AD4" s="748"/>
      <c r="AE4" s="745" t="s">
        <v>270</v>
      </c>
      <c r="AF4" s="745"/>
      <c r="AG4" s="745"/>
      <c r="AH4" s="745"/>
      <c r="AI4" s="574"/>
      <c r="AL4" s="748"/>
      <c r="AM4" s="748"/>
      <c r="AN4" s="745" t="s">
        <v>270</v>
      </c>
      <c r="AO4" s="745"/>
      <c r="AP4" s="745"/>
      <c r="AQ4" s="745"/>
      <c r="AR4" s="574"/>
      <c r="AU4" s="748"/>
      <c r="AV4" s="748"/>
      <c r="AW4" s="745" t="s">
        <v>270</v>
      </c>
      <c r="AX4" s="745"/>
      <c r="AY4" s="745"/>
      <c r="AZ4" s="745"/>
      <c r="BA4" s="574"/>
      <c r="BD4" s="748"/>
      <c r="BE4" s="748"/>
      <c r="BF4" s="745" t="s">
        <v>270</v>
      </c>
      <c r="BG4" s="745"/>
      <c r="BH4" s="745"/>
      <c r="BI4" s="745"/>
      <c r="BJ4" s="574"/>
      <c r="BM4" s="748"/>
      <c r="BN4" s="748"/>
      <c r="BO4" s="745" t="s">
        <v>270</v>
      </c>
      <c r="BP4" s="745"/>
      <c r="BQ4" s="745"/>
      <c r="BR4" s="745"/>
      <c r="BS4" s="574"/>
      <c r="BV4" s="748"/>
      <c r="BW4" s="748"/>
      <c r="BX4" s="745" t="s">
        <v>270</v>
      </c>
      <c r="BY4" s="745"/>
      <c r="BZ4" s="745"/>
      <c r="CA4" s="745"/>
      <c r="CB4" s="574"/>
      <c r="CE4" s="748"/>
      <c r="CF4" s="748"/>
      <c r="CG4" s="745" t="s">
        <v>270</v>
      </c>
      <c r="CH4" s="745"/>
      <c r="CI4" s="745"/>
      <c r="CJ4" s="745"/>
      <c r="CK4" s="574"/>
      <c r="CN4" s="748"/>
      <c r="CO4" s="748"/>
      <c r="CP4" s="745" t="s">
        <v>270</v>
      </c>
      <c r="CQ4" s="745"/>
      <c r="CR4" s="745"/>
      <c r="CS4" s="745"/>
      <c r="CT4" s="574"/>
      <c r="CW4" s="748"/>
      <c r="CX4" s="748"/>
      <c r="CY4" s="745" t="s">
        <v>270</v>
      </c>
      <c r="CZ4" s="745"/>
      <c r="DA4" s="745"/>
      <c r="DB4" s="745"/>
      <c r="DC4" s="574"/>
      <c r="DF4" s="748"/>
      <c r="DG4" s="748"/>
      <c r="DH4" s="745" t="s">
        <v>270</v>
      </c>
      <c r="DI4" s="745"/>
      <c r="DJ4" s="745"/>
      <c r="DK4" s="745"/>
      <c r="DL4" s="574"/>
      <c r="DO4" s="748"/>
      <c r="DP4" s="748"/>
      <c r="DQ4" s="745" t="s">
        <v>270</v>
      </c>
      <c r="DR4" s="745"/>
      <c r="DS4" s="745"/>
      <c r="DT4" s="745"/>
      <c r="DU4" s="574"/>
    </row>
    <row r="5" spans="3:125" ht="12.75" customHeight="1" thickTop="1" thickBot="1">
      <c r="C5" s="772"/>
      <c r="D5" s="772"/>
      <c r="E5" s="745"/>
      <c r="F5" s="745"/>
      <c r="G5" s="745"/>
      <c r="H5" s="745"/>
      <c r="K5" s="764" t="str">
        <f>VLOOKUP(K3,OFERENTES,2,FALSE)</f>
        <v>GUSTAVO CARMONA ALARCON</v>
      </c>
      <c r="L5" s="765"/>
      <c r="M5" s="745"/>
      <c r="N5" s="745"/>
      <c r="O5" s="745"/>
      <c r="P5" s="770"/>
      <c r="Q5" s="574"/>
      <c r="T5" s="764" t="str">
        <f>VLOOKUP(T3,OFERENTES,2,FALSE)</f>
        <v>LUIS CARLOS PARRA VELASQUEZ</v>
      </c>
      <c r="U5" s="765"/>
      <c r="V5" s="745"/>
      <c r="W5" s="745"/>
      <c r="X5" s="745"/>
      <c r="Y5" s="745"/>
      <c r="Z5" s="574"/>
      <c r="AC5" s="764" t="str">
        <f>VLOOKUP(AC3,OFERENTES,2,FALSE)</f>
        <v>ARGES INGENIEROS S.A.S.</v>
      </c>
      <c r="AD5" s="765"/>
      <c r="AE5" s="745"/>
      <c r="AF5" s="745"/>
      <c r="AG5" s="745"/>
      <c r="AH5" s="745"/>
      <c r="AI5" s="574"/>
      <c r="AL5" s="764" t="str">
        <f>VLOOKUP(AL3,OFERENTES,2,FALSE)</f>
        <v>CONSTRUCON S.A.S.</v>
      </c>
      <c r="AM5" s="765"/>
      <c r="AN5" s="745"/>
      <c r="AO5" s="745"/>
      <c r="AP5" s="745"/>
      <c r="AQ5" s="745"/>
      <c r="AR5" s="574"/>
      <c r="AU5" s="764" t="str">
        <f>VLOOKUP(AU3,OFERENTES,2,FALSE)</f>
        <v>ARATTI S.A.S</v>
      </c>
      <c r="AV5" s="765"/>
      <c r="AW5" s="745"/>
      <c r="AX5" s="745"/>
      <c r="AY5" s="745"/>
      <c r="AZ5" s="745"/>
      <c r="BA5" s="574"/>
      <c r="BD5" s="764" t="str">
        <f>VLOOKUP(BD3,OFERENTES,2,FALSE)</f>
        <v>VERTICES INGENIERIA S.A.S.</v>
      </c>
      <c r="BE5" s="765"/>
      <c r="BF5" s="745"/>
      <c r="BG5" s="745"/>
      <c r="BH5" s="745"/>
      <c r="BI5" s="745"/>
      <c r="BJ5" s="574"/>
      <c r="BM5" s="764" t="str">
        <f>VLOOKUP(BM3,OFERENTES,2,FALSE)</f>
        <v>URBANICO S.A.S</v>
      </c>
      <c r="BN5" s="765"/>
      <c r="BO5" s="745"/>
      <c r="BP5" s="745"/>
      <c r="BQ5" s="745"/>
      <c r="BR5" s="745"/>
      <c r="BS5" s="574"/>
      <c r="BV5" s="764" t="str">
        <f>VLOOKUP(BV3,OFERENTES,2,FALSE)</f>
        <v>CONCIVE S.A.S</v>
      </c>
      <c r="BW5" s="765"/>
      <c r="BX5" s="745"/>
      <c r="BY5" s="745"/>
      <c r="BZ5" s="745"/>
      <c r="CA5" s="745"/>
      <c r="CB5" s="574"/>
      <c r="CE5" s="764" t="str">
        <f>VLOOKUP(CE3,OFERENTES,2,FALSE)</f>
        <v>JORGE FERNANDO PRIETO MUÑOZ</v>
      </c>
      <c r="CF5" s="765"/>
      <c r="CG5" s="745"/>
      <c r="CH5" s="745"/>
      <c r="CI5" s="745"/>
      <c r="CJ5" s="745"/>
      <c r="CK5" s="574"/>
      <c r="CN5" s="764" t="str">
        <f>VLOOKUP(CN3,OFERENTES,2,FALSE)</f>
        <v>JOSE DE LA CRUZ MIRA HENAO</v>
      </c>
      <c r="CO5" s="765"/>
      <c r="CP5" s="745"/>
      <c r="CQ5" s="745"/>
      <c r="CR5" s="745"/>
      <c r="CS5" s="745"/>
      <c r="CT5" s="574"/>
      <c r="CW5" s="764" t="str">
        <f>VLOOKUP(CW3,OFERENTES,2,FALSE)</f>
        <v>GUINCO S.A.S.</v>
      </c>
      <c r="CX5" s="765"/>
      <c r="CY5" s="745"/>
      <c r="CZ5" s="745"/>
      <c r="DA5" s="745"/>
      <c r="DB5" s="745"/>
      <c r="DC5" s="574"/>
      <c r="DF5" s="764" t="str">
        <f>VLOOKUP(DF3,OFERENTES,2,FALSE)</f>
        <v>ACEROS Y CONCRETOS S.A.S.</v>
      </c>
      <c r="DG5" s="765"/>
      <c r="DH5" s="745"/>
      <c r="DI5" s="745"/>
      <c r="DJ5" s="745"/>
      <c r="DK5" s="745"/>
      <c r="DL5" s="574"/>
      <c r="DO5" s="764" t="str">
        <f>VLOOKUP(DO3,OFERENTES,2,FALSE)</f>
        <v>KA S.A.</v>
      </c>
      <c r="DP5" s="765"/>
      <c r="DQ5" s="745"/>
      <c r="DR5" s="745"/>
      <c r="DS5" s="745"/>
      <c r="DT5" s="745"/>
      <c r="DU5" s="574"/>
    </row>
    <row r="6" spans="3:125" ht="13.5" customHeight="1" thickTop="1" thickBot="1">
      <c r="C6" s="772"/>
      <c r="D6" s="772"/>
      <c r="E6" s="745"/>
      <c r="F6" s="745"/>
      <c r="G6" s="745"/>
      <c r="H6" s="745"/>
      <c r="K6" s="766"/>
      <c r="L6" s="767"/>
      <c r="M6" s="745"/>
      <c r="N6" s="745"/>
      <c r="O6" s="745"/>
      <c r="P6" s="770"/>
      <c r="Q6" s="574"/>
      <c r="T6" s="766"/>
      <c r="U6" s="767"/>
      <c r="V6" s="745"/>
      <c r="W6" s="745"/>
      <c r="X6" s="745"/>
      <c r="Y6" s="745"/>
      <c r="Z6" s="574"/>
      <c r="AC6" s="766"/>
      <c r="AD6" s="767"/>
      <c r="AE6" s="745"/>
      <c r="AF6" s="745"/>
      <c r="AG6" s="745"/>
      <c r="AH6" s="745"/>
      <c r="AI6" s="574"/>
      <c r="AL6" s="766"/>
      <c r="AM6" s="767"/>
      <c r="AN6" s="745"/>
      <c r="AO6" s="745"/>
      <c r="AP6" s="745"/>
      <c r="AQ6" s="745"/>
      <c r="AR6" s="574"/>
      <c r="AU6" s="766"/>
      <c r="AV6" s="767"/>
      <c r="AW6" s="745"/>
      <c r="AX6" s="745"/>
      <c r="AY6" s="745"/>
      <c r="AZ6" s="745"/>
      <c r="BA6" s="574"/>
      <c r="BD6" s="766"/>
      <c r="BE6" s="767"/>
      <c r="BF6" s="745"/>
      <c r="BG6" s="745"/>
      <c r="BH6" s="745"/>
      <c r="BI6" s="745"/>
      <c r="BJ6" s="574"/>
      <c r="BM6" s="766"/>
      <c r="BN6" s="767"/>
      <c r="BO6" s="745"/>
      <c r="BP6" s="745"/>
      <c r="BQ6" s="745"/>
      <c r="BR6" s="745"/>
      <c r="BS6" s="574"/>
      <c r="BV6" s="766"/>
      <c r="BW6" s="767"/>
      <c r="BX6" s="745"/>
      <c r="BY6" s="745"/>
      <c r="BZ6" s="745"/>
      <c r="CA6" s="745"/>
      <c r="CB6" s="574"/>
      <c r="CE6" s="766"/>
      <c r="CF6" s="767"/>
      <c r="CG6" s="745"/>
      <c r="CH6" s="745"/>
      <c r="CI6" s="745"/>
      <c r="CJ6" s="745"/>
      <c r="CK6" s="574"/>
      <c r="CN6" s="766"/>
      <c r="CO6" s="767"/>
      <c r="CP6" s="745"/>
      <c r="CQ6" s="745"/>
      <c r="CR6" s="745"/>
      <c r="CS6" s="745"/>
      <c r="CT6" s="574"/>
      <c r="CW6" s="766"/>
      <c r="CX6" s="767"/>
      <c r="CY6" s="745"/>
      <c r="CZ6" s="745"/>
      <c r="DA6" s="745"/>
      <c r="DB6" s="745"/>
      <c r="DC6" s="574"/>
      <c r="DF6" s="766"/>
      <c r="DG6" s="767"/>
      <c r="DH6" s="745"/>
      <c r="DI6" s="745"/>
      <c r="DJ6" s="745"/>
      <c r="DK6" s="745"/>
      <c r="DL6" s="574"/>
      <c r="DO6" s="766"/>
      <c r="DP6" s="767"/>
      <c r="DQ6" s="745"/>
      <c r="DR6" s="745"/>
      <c r="DS6" s="745"/>
      <c r="DT6" s="745"/>
      <c r="DU6" s="574"/>
    </row>
    <row r="7" spans="3:125" ht="19.5" customHeight="1" thickTop="1" thickBot="1">
      <c r="C7" s="772"/>
      <c r="D7" s="772"/>
      <c r="E7" s="744" t="s">
        <v>148</v>
      </c>
      <c r="F7" s="745" t="s">
        <v>271</v>
      </c>
      <c r="G7" s="745"/>
      <c r="H7" s="745"/>
      <c r="K7" s="766"/>
      <c r="L7" s="767"/>
      <c r="M7" s="744" t="s">
        <v>148</v>
      </c>
      <c r="N7" s="745" t="s">
        <v>271</v>
      </c>
      <c r="O7" s="745"/>
      <c r="P7" s="770"/>
      <c r="Q7" s="574"/>
      <c r="T7" s="766"/>
      <c r="U7" s="767"/>
      <c r="V7" s="744" t="s">
        <v>148</v>
      </c>
      <c r="W7" s="745" t="s">
        <v>271</v>
      </c>
      <c r="X7" s="745"/>
      <c r="Y7" s="745"/>
      <c r="Z7" s="574"/>
      <c r="AC7" s="766"/>
      <c r="AD7" s="767"/>
      <c r="AE7" s="744" t="s">
        <v>148</v>
      </c>
      <c r="AF7" s="745" t="s">
        <v>271</v>
      </c>
      <c r="AG7" s="745"/>
      <c r="AH7" s="745"/>
      <c r="AI7" s="574"/>
      <c r="AL7" s="766"/>
      <c r="AM7" s="767"/>
      <c r="AN7" s="744" t="s">
        <v>148</v>
      </c>
      <c r="AO7" s="745" t="s">
        <v>271</v>
      </c>
      <c r="AP7" s="745"/>
      <c r="AQ7" s="745"/>
      <c r="AR7" s="574"/>
      <c r="AU7" s="766"/>
      <c r="AV7" s="767"/>
      <c r="AW7" s="744" t="s">
        <v>148</v>
      </c>
      <c r="AX7" s="745" t="s">
        <v>271</v>
      </c>
      <c r="AY7" s="745"/>
      <c r="AZ7" s="745"/>
      <c r="BA7" s="574"/>
      <c r="BD7" s="766"/>
      <c r="BE7" s="767"/>
      <c r="BF7" s="744" t="s">
        <v>148</v>
      </c>
      <c r="BG7" s="745" t="s">
        <v>271</v>
      </c>
      <c r="BH7" s="745"/>
      <c r="BI7" s="745"/>
      <c r="BJ7" s="574"/>
      <c r="BM7" s="766"/>
      <c r="BN7" s="767"/>
      <c r="BO7" s="744" t="s">
        <v>148</v>
      </c>
      <c r="BP7" s="745" t="s">
        <v>271</v>
      </c>
      <c r="BQ7" s="745"/>
      <c r="BR7" s="745"/>
      <c r="BS7" s="574"/>
      <c r="BV7" s="766"/>
      <c r="BW7" s="767"/>
      <c r="BX7" s="744" t="s">
        <v>148</v>
      </c>
      <c r="BY7" s="745" t="s">
        <v>271</v>
      </c>
      <c r="BZ7" s="745"/>
      <c r="CA7" s="745"/>
      <c r="CB7" s="574"/>
      <c r="CE7" s="766"/>
      <c r="CF7" s="767"/>
      <c r="CG7" s="744" t="s">
        <v>148</v>
      </c>
      <c r="CH7" s="745" t="s">
        <v>271</v>
      </c>
      <c r="CI7" s="745"/>
      <c r="CJ7" s="745"/>
      <c r="CK7" s="574"/>
      <c r="CN7" s="766"/>
      <c r="CO7" s="767"/>
      <c r="CP7" s="744" t="s">
        <v>148</v>
      </c>
      <c r="CQ7" s="745" t="s">
        <v>271</v>
      </c>
      <c r="CR7" s="745"/>
      <c r="CS7" s="745"/>
      <c r="CT7" s="574"/>
      <c r="CW7" s="766"/>
      <c r="CX7" s="767"/>
      <c r="CY7" s="744" t="s">
        <v>148</v>
      </c>
      <c r="CZ7" s="745" t="s">
        <v>271</v>
      </c>
      <c r="DA7" s="745"/>
      <c r="DB7" s="745"/>
      <c r="DC7" s="574"/>
      <c r="DF7" s="766"/>
      <c r="DG7" s="767"/>
      <c r="DH7" s="744" t="s">
        <v>148</v>
      </c>
      <c r="DI7" s="745" t="s">
        <v>271</v>
      </c>
      <c r="DJ7" s="745"/>
      <c r="DK7" s="745"/>
      <c r="DL7" s="574"/>
      <c r="DO7" s="766"/>
      <c r="DP7" s="767"/>
      <c r="DQ7" s="744" t="s">
        <v>148</v>
      </c>
      <c r="DR7" s="745" t="s">
        <v>271</v>
      </c>
      <c r="DS7" s="745"/>
      <c r="DT7" s="745"/>
      <c r="DU7" s="574"/>
    </row>
    <row r="8" spans="3:125" ht="28.5" customHeight="1" thickTop="1" thickBot="1">
      <c r="C8" s="772"/>
      <c r="D8" s="772"/>
      <c r="E8" s="744"/>
      <c r="F8" s="745"/>
      <c r="G8" s="745"/>
      <c r="H8" s="745"/>
      <c r="K8" s="768"/>
      <c r="L8" s="769"/>
      <c r="M8" s="744"/>
      <c r="N8" s="745"/>
      <c r="O8" s="745"/>
      <c r="P8" s="770"/>
      <c r="Q8" s="574"/>
      <c r="T8" s="768"/>
      <c r="U8" s="769"/>
      <c r="V8" s="744"/>
      <c r="W8" s="745"/>
      <c r="X8" s="745"/>
      <c r="Y8" s="745"/>
      <c r="Z8" s="574"/>
      <c r="AC8" s="768"/>
      <c r="AD8" s="769"/>
      <c r="AE8" s="744"/>
      <c r="AF8" s="745"/>
      <c r="AG8" s="745"/>
      <c r="AH8" s="745"/>
      <c r="AI8" s="574"/>
      <c r="AL8" s="768"/>
      <c r="AM8" s="769"/>
      <c r="AN8" s="744"/>
      <c r="AO8" s="745"/>
      <c r="AP8" s="745"/>
      <c r="AQ8" s="745"/>
      <c r="AR8" s="574"/>
      <c r="AU8" s="768"/>
      <c r="AV8" s="769"/>
      <c r="AW8" s="744"/>
      <c r="AX8" s="745"/>
      <c r="AY8" s="745"/>
      <c r="AZ8" s="745"/>
      <c r="BA8" s="574"/>
      <c r="BD8" s="768"/>
      <c r="BE8" s="769"/>
      <c r="BF8" s="744"/>
      <c r="BG8" s="745"/>
      <c r="BH8" s="745"/>
      <c r="BI8" s="745"/>
      <c r="BJ8" s="574"/>
      <c r="BM8" s="768"/>
      <c r="BN8" s="769"/>
      <c r="BO8" s="744"/>
      <c r="BP8" s="745"/>
      <c r="BQ8" s="745"/>
      <c r="BR8" s="745"/>
      <c r="BS8" s="574"/>
      <c r="BV8" s="768"/>
      <c r="BW8" s="769"/>
      <c r="BX8" s="744"/>
      <c r="BY8" s="745"/>
      <c r="BZ8" s="745"/>
      <c r="CA8" s="745"/>
      <c r="CB8" s="574"/>
      <c r="CE8" s="768"/>
      <c r="CF8" s="769"/>
      <c r="CG8" s="744"/>
      <c r="CH8" s="745"/>
      <c r="CI8" s="745"/>
      <c r="CJ8" s="745"/>
      <c r="CK8" s="574"/>
      <c r="CN8" s="768"/>
      <c r="CO8" s="769"/>
      <c r="CP8" s="744"/>
      <c r="CQ8" s="745"/>
      <c r="CR8" s="745"/>
      <c r="CS8" s="745"/>
      <c r="CT8" s="574"/>
      <c r="CW8" s="768"/>
      <c r="CX8" s="769"/>
      <c r="CY8" s="744"/>
      <c r="CZ8" s="745"/>
      <c r="DA8" s="745"/>
      <c r="DB8" s="745"/>
      <c r="DC8" s="574"/>
      <c r="DF8" s="768"/>
      <c r="DG8" s="769"/>
      <c r="DH8" s="744"/>
      <c r="DI8" s="745"/>
      <c r="DJ8" s="745"/>
      <c r="DK8" s="745"/>
      <c r="DL8" s="574"/>
      <c r="DO8" s="768"/>
      <c r="DP8" s="769"/>
      <c r="DQ8" s="744"/>
      <c r="DR8" s="745"/>
      <c r="DS8" s="745"/>
      <c r="DT8" s="745"/>
      <c r="DU8" s="574"/>
    </row>
    <row r="9" spans="3:125" ht="31.5" thickTop="1" thickBot="1">
      <c r="C9" s="283" t="s">
        <v>16</v>
      </c>
      <c r="D9" s="284" t="s">
        <v>149</v>
      </c>
      <c r="E9" s="285" t="s">
        <v>150</v>
      </c>
      <c r="F9" s="286" t="s">
        <v>151</v>
      </c>
      <c r="G9" s="287" t="s">
        <v>152</v>
      </c>
      <c r="H9" s="288" t="s">
        <v>153</v>
      </c>
      <c r="K9" s="283" t="s">
        <v>16</v>
      </c>
      <c r="L9" s="284" t="s">
        <v>149</v>
      </c>
      <c r="M9" s="285" t="s">
        <v>150</v>
      </c>
      <c r="N9" s="286" t="s">
        <v>151</v>
      </c>
      <c r="O9" s="287" t="s">
        <v>152</v>
      </c>
      <c r="P9" s="289" t="s">
        <v>153</v>
      </c>
      <c r="Q9" s="575"/>
      <c r="T9" s="283" t="s">
        <v>16</v>
      </c>
      <c r="U9" s="284" t="s">
        <v>149</v>
      </c>
      <c r="V9" s="285" t="s">
        <v>150</v>
      </c>
      <c r="W9" s="286" t="s">
        <v>151</v>
      </c>
      <c r="X9" s="287" t="s">
        <v>152</v>
      </c>
      <c r="Y9" s="288" t="s">
        <v>153</v>
      </c>
      <c r="Z9" s="575"/>
      <c r="AC9" s="283" t="s">
        <v>16</v>
      </c>
      <c r="AD9" s="284" t="s">
        <v>149</v>
      </c>
      <c r="AE9" s="285" t="s">
        <v>150</v>
      </c>
      <c r="AF9" s="286" t="s">
        <v>151</v>
      </c>
      <c r="AG9" s="287" t="s">
        <v>152</v>
      </c>
      <c r="AH9" s="288" t="s">
        <v>153</v>
      </c>
      <c r="AI9" s="575"/>
      <c r="AL9" s="283" t="s">
        <v>16</v>
      </c>
      <c r="AM9" s="284" t="s">
        <v>149</v>
      </c>
      <c r="AN9" s="285" t="s">
        <v>150</v>
      </c>
      <c r="AO9" s="286" t="s">
        <v>151</v>
      </c>
      <c r="AP9" s="287" t="s">
        <v>152</v>
      </c>
      <c r="AQ9" s="288" t="s">
        <v>153</v>
      </c>
      <c r="AR9" s="575"/>
      <c r="AU9" s="283" t="s">
        <v>16</v>
      </c>
      <c r="AV9" s="290" t="s">
        <v>149</v>
      </c>
      <c r="AW9" s="285" t="s">
        <v>150</v>
      </c>
      <c r="AX9" s="286" t="s">
        <v>151</v>
      </c>
      <c r="AY9" s="287" t="s">
        <v>152</v>
      </c>
      <c r="AZ9" s="288" t="s">
        <v>153</v>
      </c>
      <c r="BA9" s="575"/>
      <c r="BD9" s="283" t="s">
        <v>16</v>
      </c>
      <c r="BE9" s="284" t="s">
        <v>149</v>
      </c>
      <c r="BF9" s="285" t="s">
        <v>150</v>
      </c>
      <c r="BG9" s="286" t="s">
        <v>151</v>
      </c>
      <c r="BH9" s="287" t="s">
        <v>152</v>
      </c>
      <c r="BI9" s="288" t="s">
        <v>153</v>
      </c>
      <c r="BJ9" s="575"/>
      <c r="BM9" s="283" t="s">
        <v>16</v>
      </c>
      <c r="BN9" s="284" t="s">
        <v>149</v>
      </c>
      <c r="BO9" s="285" t="s">
        <v>150</v>
      </c>
      <c r="BP9" s="286" t="s">
        <v>151</v>
      </c>
      <c r="BQ9" s="287" t="s">
        <v>152</v>
      </c>
      <c r="BR9" s="288" t="s">
        <v>153</v>
      </c>
      <c r="BS9" s="575"/>
      <c r="BV9" s="283" t="s">
        <v>16</v>
      </c>
      <c r="BW9" s="284" t="s">
        <v>149</v>
      </c>
      <c r="BX9" s="285" t="s">
        <v>150</v>
      </c>
      <c r="BY9" s="286" t="s">
        <v>151</v>
      </c>
      <c r="BZ9" s="287" t="s">
        <v>152</v>
      </c>
      <c r="CA9" s="288" t="s">
        <v>153</v>
      </c>
      <c r="CB9" s="575"/>
      <c r="CE9" s="283" t="s">
        <v>16</v>
      </c>
      <c r="CF9" s="284" t="s">
        <v>149</v>
      </c>
      <c r="CG9" s="285" t="s">
        <v>150</v>
      </c>
      <c r="CH9" s="286" t="s">
        <v>151</v>
      </c>
      <c r="CI9" s="287" t="s">
        <v>152</v>
      </c>
      <c r="CJ9" s="288" t="s">
        <v>153</v>
      </c>
      <c r="CK9" s="575"/>
      <c r="CN9" s="283" t="s">
        <v>16</v>
      </c>
      <c r="CO9" s="284" t="s">
        <v>149</v>
      </c>
      <c r="CP9" s="285" t="s">
        <v>150</v>
      </c>
      <c r="CQ9" s="286" t="s">
        <v>151</v>
      </c>
      <c r="CR9" s="287" t="s">
        <v>152</v>
      </c>
      <c r="CS9" s="288" t="s">
        <v>153</v>
      </c>
      <c r="CT9" s="575"/>
      <c r="CW9" s="283" t="s">
        <v>16</v>
      </c>
      <c r="CX9" s="284" t="s">
        <v>149</v>
      </c>
      <c r="CY9" s="285" t="s">
        <v>150</v>
      </c>
      <c r="CZ9" s="286" t="s">
        <v>151</v>
      </c>
      <c r="DA9" s="287" t="s">
        <v>152</v>
      </c>
      <c r="DB9" s="288" t="s">
        <v>153</v>
      </c>
      <c r="DC9" s="575"/>
      <c r="DF9" s="283" t="s">
        <v>16</v>
      </c>
      <c r="DG9" s="284" t="s">
        <v>149</v>
      </c>
      <c r="DH9" s="285" t="s">
        <v>150</v>
      </c>
      <c r="DI9" s="286" t="s">
        <v>151</v>
      </c>
      <c r="DJ9" s="287" t="s">
        <v>152</v>
      </c>
      <c r="DK9" s="288" t="s">
        <v>153</v>
      </c>
      <c r="DL9" s="575"/>
      <c r="DO9" s="283" t="s">
        <v>16</v>
      </c>
      <c r="DP9" s="284" t="s">
        <v>149</v>
      </c>
      <c r="DQ9" s="285" t="s">
        <v>150</v>
      </c>
      <c r="DR9" s="286" t="s">
        <v>151</v>
      </c>
      <c r="DS9" s="287" t="s">
        <v>152</v>
      </c>
      <c r="DT9" s="288" t="s">
        <v>153</v>
      </c>
      <c r="DU9" s="575"/>
    </row>
    <row r="10" spans="3:125" ht="60.75" customHeight="1" outlineLevel="2" thickTop="1">
      <c r="C10" s="305" t="s">
        <v>154</v>
      </c>
      <c r="D10" s="306" t="s">
        <v>274</v>
      </c>
      <c r="E10" s="307" t="s">
        <v>275</v>
      </c>
      <c r="F10" s="307">
        <v>1</v>
      </c>
      <c r="G10" s="308">
        <v>0</v>
      </c>
      <c r="H10" s="309">
        <f t="shared" ref="H10:H67" si="0">+ROUND(F10*G10,0)</f>
        <v>0</v>
      </c>
      <c r="K10" s="305" t="s">
        <v>154</v>
      </c>
      <c r="L10" s="306" t="s">
        <v>274</v>
      </c>
      <c r="M10" s="307" t="s">
        <v>275</v>
      </c>
      <c r="N10" s="307">
        <v>1</v>
      </c>
      <c r="O10" s="308">
        <v>244250</v>
      </c>
      <c r="P10" s="310">
        <f t="shared" ref="P10:P67" si="1">+ROUND(N10*O10,0)</f>
        <v>244250</v>
      </c>
      <c r="Q10" s="576">
        <f>IF(M10&lt;&gt;"",IF(O10=0,1,0),0)</f>
        <v>0</v>
      </c>
      <c r="T10" s="305" t="s">
        <v>154</v>
      </c>
      <c r="U10" s="306" t="str">
        <f t="shared" ref="U10:U41" si="2">VLOOKUP(T10,OFERENTE_2,2,FALSE)</f>
        <v>ADECUACION ZONA DE TRABAJO, incluye Desmonte y retiro de mesones, muebles, estanteria, campanas, puestos de trabajo, puertas, ventanas, muros en drywall, recorte de campana. Incluye el acarreo interno hasta el punto de acopio de escombros o de bodega, ademas la recuperacion de los materiales aprovechables o su transporte hasta el sitio que lo indique la interventoría.</v>
      </c>
      <c r="V10" s="307" t="str">
        <f t="shared" ref="V10:V41" si="3">VLOOKUP(T10,OFERENTE_2,3,FALSE)</f>
        <v>dia</v>
      </c>
      <c r="W10" s="307">
        <v>1</v>
      </c>
      <c r="X10" s="308">
        <f t="shared" ref="X10:X41" si="4">VLOOKUP(T10,OFERENTE_2,5,FALSE)</f>
        <v>650000</v>
      </c>
      <c r="Y10" s="401">
        <f t="shared" ref="Y10:Y73" si="5">+ROUND(W10*X10,0)</f>
        <v>650000</v>
      </c>
      <c r="Z10" s="576">
        <f>IF(V10&lt;&gt;"",IF(X10=0,1,0),0)</f>
        <v>0</v>
      </c>
      <c r="AC10" s="305" t="s">
        <v>154</v>
      </c>
      <c r="AD10" s="306" t="s">
        <v>274</v>
      </c>
      <c r="AE10" s="307" t="s">
        <v>275</v>
      </c>
      <c r="AF10" s="307">
        <v>1</v>
      </c>
      <c r="AG10" s="308">
        <v>350000</v>
      </c>
      <c r="AH10" s="309">
        <f t="shared" ref="AH10:AH67" si="6">+ROUND(AF10*AG10,0)</f>
        <v>350000</v>
      </c>
      <c r="AI10" s="576">
        <f>IF(AE10&lt;&gt;"",IF(AG10=0,1,0),0)</f>
        <v>0</v>
      </c>
      <c r="AL10" s="305" t="s">
        <v>154</v>
      </c>
      <c r="AM10" s="306" t="s">
        <v>274</v>
      </c>
      <c r="AN10" s="307" t="s">
        <v>275</v>
      </c>
      <c r="AO10" s="307">
        <v>1</v>
      </c>
      <c r="AP10" s="308">
        <v>241300</v>
      </c>
      <c r="AQ10" s="309">
        <f t="shared" ref="AQ10:AQ67" si="7">+ROUND(AO10*AP10,0)</f>
        <v>241300</v>
      </c>
      <c r="AR10" s="576">
        <f>IF(AN10&lt;&gt;"",IF(AP10=0,1,0),0)</f>
        <v>0</v>
      </c>
      <c r="AU10" s="305" t="s">
        <v>154</v>
      </c>
      <c r="AV10" s="306" t="s">
        <v>274</v>
      </c>
      <c r="AW10" s="307" t="s">
        <v>275</v>
      </c>
      <c r="AX10" s="307">
        <v>1</v>
      </c>
      <c r="AY10" s="308">
        <v>118500</v>
      </c>
      <c r="AZ10" s="309">
        <f t="shared" ref="AZ10:AZ67" si="8">+ROUND(AX10*AY10,0)</f>
        <v>118500</v>
      </c>
      <c r="BA10" s="576">
        <f>IF(AW10&lt;&gt;"",IF(AY10=0,1,0),0)</f>
        <v>0</v>
      </c>
      <c r="BD10" s="305" t="s">
        <v>154</v>
      </c>
      <c r="BE10" s="306" t="s">
        <v>274</v>
      </c>
      <c r="BF10" s="307" t="s">
        <v>275</v>
      </c>
      <c r="BG10" s="307">
        <v>1</v>
      </c>
      <c r="BH10" s="308">
        <v>550000</v>
      </c>
      <c r="BI10" s="309">
        <f t="shared" ref="BI10:BI67" si="9">+ROUND(BG10*BH10,0)</f>
        <v>550000</v>
      </c>
      <c r="BJ10" s="576">
        <f>IF(BF10&lt;&gt;"",IF(BH10=0,1,0),0)</f>
        <v>0</v>
      </c>
      <c r="BM10" s="305" t="s">
        <v>154</v>
      </c>
      <c r="BN10" s="306" t="str">
        <f t="shared" ref="BN10:BN41" si="10">VLOOKUP(BM10,OFERENTE_7,2,FALSE)</f>
        <v>ADECUACION ZONA DE TRABAJO, incluye Desmonte y retiro de mesones, muebles, estanteria, campanas, puestos de trabajo, puertas, ventanas, muros en drywall, recorte de campana. Incluye el acarreo interno hasta el punto de acopio de escombros o de bodega, ademas la recuperacion de los materiales aprovechables o su transporte hasta el sitio que lo indique la interventoría.</v>
      </c>
      <c r="BO10" s="307" t="str">
        <f t="shared" ref="BO10:BO41" si="11">VLOOKUP(BM10,OFERENTE_7,3,FALSE)</f>
        <v>dia</v>
      </c>
      <c r="BP10" s="307">
        <v>1</v>
      </c>
      <c r="BQ10" s="308">
        <f t="shared" ref="BQ10:BQ41" si="12">VLOOKUP(BM10,OFERENTE_7,5,FALSE)</f>
        <v>540000</v>
      </c>
      <c r="BR10" s="309">
        <f>+ROUND(BP10*BQ10,0)</f>
        <v>540000</v>
      </c>
      <c r="BS10" s="576">
        <f>IF(BO10&lt;&gt;"",IF(BQ10=0,1,0),0)</f>
        <v>0</v>
      </c>
      <c r="BV10" s="305" t="s">
        <v>154</v>
      </c>
      <c r="BW10" s="306" t="s">
        <v>274</v>
      </c>
      <c r="BX10" s="307" t="s">
        <v>275</v>
      </c>
      <c r="BY10" s="307">
        <v>1</v>
      </c>
      <c r="BZ10" s="308">
        <v>250000</v>
      </c>
      <c r="CA10" s="309">
        <f t="shared" ref="CA10:CA67" si="13">+ROUND(BY10*BZ10,0)</f>
        <v>250000</v>
      </c>
      <c r="CB10" s="576">
        <f>IF(BX10&lt;&gt;"",IF(BZ10=0,1,0),0)</f>
        <v>0</v>
      </c>
      <c r="CE10" s="305" t="s">
        <v>154</v>
      </c>
      <c r="CF10" s="306" t="s">
        <v>274</v>
      </c>
      <c r="CG10" s="307" t="s">
        <v>275</v>
      </c>
      <c r="CH10" s="307">
        <v>1</v>
      </c>
      <c r="CI10" s="308">
        <v>100000</v>
      </c>
      <c r="CJ10" s="309">
        <f t="shared" ref="CJ10:CJ67" si="14">+ROUND(CH10*CI10,0)</f>
        <v>100000</v>
      </c>
      <c r="CK10" s="576">
        <f>IF(CG10&lt;&gt;"",IF(CI10=0,1,0),0)</f>
        <v>0</v>
      </c>
      <c r="CN10" s="305" t="s">
        <v>154</v>
      </c>
      <c r="CO10" s="306" t="s">
        <v>274</v>
      </c>
      <c r="CP10" s="307" t="s">
        <v>275</v>
      </c>
      <c r="CQ10" s="307">
        <v>1</v>
      </c>
      <c r="CR10" s="308">
        <v>110000</v>
      </c>
      <c r="CS10" s="309">
        <f t="shared" ref="CS10:CS67" si="15">+ROUND(CQ10*CR10,0)</f>
        <v>110000</v>
      </c>
      <c r="CT10" s="576">
        <f>IF(CP10&lt;&gt;"",IF(CR10=0,1,0),0)</f>
        <v>0</v>
      </c>
      <c r="CW10" s="305" t="s">
        <v>154</v>
      </c>
      <c r="CX10" s="306" t="s">
        <v>274</v>
      </c>
      <c r="CY10" s="307" t="s">
        <v>275</v>
      </c>
      <c r="CZ10" s="307">
        <v>1</v>
      </c>
      <c r="DA10" s="308">
        <v>350000</v>
      </c>
      <c r="DB10" s="309">
        <f t="shared" ref="DB10:DB67" si="16">+ROUND(CZ10*DA10,0)</f>
        <v>350000</v>
      </c>
      <c r="DC10" s="576">
        <f>IF(CY10&lt;&gt;"",IF(DA10=0,1,0),0)</f>
        <v>0</v>
      </c>
      <c r="DF10" s="305" t="s">
        <v>154</v>
      </c>
      <c r="DG10" s="306" t="s">
        <v>274</v>
      </c>
      <c r="DH10" s="307" t="s">
        <v>275</v>
      </c>
      <c r="DI10" s="307">
        <v>1</v>
      </c>
      <c r="DJ10" s="308">
        <v>106700</v>
      </c>
      <c r="DK10" s="309">
        <f t="shared" ref="DK10:DK67" si="17">+ROUND(DI10*DJ10,0)</f>
        <v>106700</v>
      </c>
      <c r="DL10" s="576">
        <f>IF(DH10&lt;&gt;"",IF(DJ10=0,1,0),0)</f>
        <v>0</v>
      </c>
      <c r="DO10" s="305" t="s">
        <v>154</v>
      </c>
      <c r="DP10" s="306" t="s">
        <v>274</v>
      </c>
      <c r="DQ10" s="307" t="s">
        <v>275</v>
      </c>
      <c r="DR10" s="307">
        <v>1</v>
      </c>
      <c r="DS10" s="308">
        <v>331427</v>
      </c>
      <c r="DT10" s="309">
        <f t="shared" ref="DT10:DT67" si="18">+ROUND(DR10*DS10,0)</f>
        <v>331427</v>
      </c>
      <c r="DU10" s="576">
        <f>IF(DQ10&lt;&gt;"",IF(DS10=0,1,0),0)</f>
        <v>0</v>
      </c>
    </row>
    <row r="11" spans="3:125" ht="52.5" customHeight="1" outlineLevel="2">
      <c r="C11" s="305" t="s">
        <v>156</v>
      </c>
      <c r="D11" s="306" t="s">
        <v>276</v>
      </c>
      <c r="E11" s="307" t="s">
        <v>157</v>
      </c>
      <c r="F11" s="307">
        <v>1</v>
      </c>
      <c r="G11" s="308">
        <v>0</v>
      </c>
      <c r="H11" s="309">
        <f t="shared" si="0"/>
        <v>0</v>
      </c>
      <c r="K11" s="305" t="s">
        <v>156</v>
      </c>
      <c r="L11" s="306" t="s">
        <v>276</v>
      </c>
      <c r="M11" s="307" t="s">
        <v>157</v>
      </c>
      <c r="N11" s="307">
        <v>1</v>
      </c>
      <c r="O11" s="308">
        <v>10250</v>
      </c>
      <c r="P11" s="310">
        <f t="shared" si="1"/>
        <v>10250</v>
      </c>
      <c r="Q11" s="576">
        <f t="shared" ref="Q11:Q68" si="19">IF(M11&lt;&gt;"",IF(O11=0,1,0),0)</f>
        <v>0</v>
      </c>
      <c r="T11" s="305" t="s">
        <v>156</v>
      </c>
      <c r="U11" s="306" t="str">
        <f t="shared" si="2"/>
        <v>DEMOLICIÓN PISO EN BALDOSA. Incluye cargue, transporte y botada de escombros, Incluye demolición del mortero de nivelación espesor máximo 0.07m, retiro de refuerzo e instalaciones embebidas. Además recuperación de los materiales aprovechables o su transporte hasta el sitio que lo indique la interventoría.</v>
      </c>
      <c r="V11" s="307" t="str">
        <f t="shared" si="3"/>
        <v>m2</v>
      </c>
      <c r="W11" s="307">
        <v>1</v>
      </c>
      <c r="X11" s="308">
        <f t="shared" si="4"/>
        <v>22000</v>
      </c>
      <c r="Y11" s="401">
        <f t="shared" si="5"/>
        <v>22000</v>
      </c>
      <c r="Z11" s="576">
        <f t="shared" ref="Z11:Z68" si="20">IF(V11&lt;&gt;"",IF(X11=0,1,0),0)</f>
        <v>0</v>
      </c>
      <c r="AC11" s="305" t="s">
        <v>156</v>
      </c>
      <c r="AD11" s="306" t="s">
        <v>276</v>
      </c>
      <c r="AE11" s="307" t="s">
        <v>157</v>
      </c>
      <c r="AF11" s="307">
        <v>1</v>
      </c>
      <c r="AG11" s="308">
        <v>45000</v>
      </c>
      <c r="AH11" s="309">
        <f t="shared" si="6"/>
        <v>45000</v>
      </c>
      <c r="AI11" s="576">
        <f t="shared" ref="AI11:AI68" si="21">IF(AE11&lt;&gt;"",IF(AG11=0,1,0),0)</f>
        <v>0</v>
      </c>
      <c r="AL11" s="305" t="s">
        <v>156</v>
      </c>
      <c r="AM11" s="306" t="s">
        <v>276</v>
      </c>
      <c r="AN11" s="307" t="s">
        <v>157</v>
      </c>
      <c r="AO11" s="307">
        <v>1</v>
      </c>
      <c r="AP11" s="308">
        <v>9300</v>
      </c>
      <c r="AQ11" s="309">
        <f t="shared" si="7"/>
        <v>9300</v>
      </c>
      <c r="AR11" s="576">
        <f t="shared" ref="AR11:AR68" si="22">IF(AN11&lt;&gt;"",IF(AP11=0,1,0),0)</f>
        <v>0</v>
      </c>
      <c r="AU11" s="305" t="s">
        <v>156</v>
      </c>
      <c r="AV11" s="306" t="s">
        <v>276</v>
      </c>
      <c r="AW11" s="307" t="s">
        <v>157</v>
      </c>
      <c r="AX11" s="307">
        <v>1</v>
      </c>
      <c r="AY11" s="308">
        <v>22357</v>
      </c>
      <c r="AZ11" s="309">
        <f t="shared" si="8"/>
        <v>22357</v>
      </c>
      <c r="BA11" s="576">
        <f t="shared" ref="BA11:BA68" si="23">IF(AW11&lt;&gt;"",IF(AY11=0,1,0),0)</f>
        <v>0</v>
      </c>
      <c r="BD11" s="305" t="s">
        <v>156</v>
      </c>
      <c r="BE11" s="306" t="s">
        <v>276</v>
      </c>
      <c r="BF11" s="307" t="s">
        <v>157</v>
      </c>
      <c r="BG11" s="307">
        <v>1</v>
      </c>
      <c r="BH11" s="308">
        <v>9800</v>
      </c>
      <c r="BI11" s="309">
        <f t="shared" si="9"/>
        <v>9800</v>
      </c>
      <c r="BJ11" s="576">
        <f t="shared" ref="BJ11:BJ68" si="24">IF(BF11&lt;&gt;"",IF(BH11=0,1,0),0)</f>
        <v>0</v>
      </c>
      <c r="BM11" s="305" t="s">
        <v>156</v>
      </c>
      <c r="BN11" s="306" t="str">
        <f t="shared" si="10"/>
        <v>DEMOLICIÓN PISO EN BALDOSA. Incluye cargue, transporte y botada de escombros, Incluye demolición del mortero de nivelación espesor máximo 0.07m, retiro de refuerzo e instalaciones embebidas. Además recuperación de los materiales aprovechables o su transporte hasta el sitio que lo indique la interventoría.</v>
      </c>
      <c r="BO11" s="307" t="str">
        <f t="shared" si="11"/>
        <v>m2</v>
      </c>
      <c r="BP11" s="307">
        <v>1</v>
      </c>
      <c r="BQ11" s="308">
        <f t="shared" si="12"/>
        <v>10800</v>
      </c>
      <c r="BR11" s="309">
        <f t="shared" ref="BR11:BR74" si="25">+ROUND(BP11*BQ11,0)</f>
        <v>10800</v>
      </c>
      <c r="BS11" s="576">
        <f t="shared" ref="BS11:BS68" si="26">IF(BO11&lt;&gt;"",IF(BQ11=0,1,0),0)</f>
        <v>0</v>
      </c>
      <c r="BV11" s="305" t="s">
        <v>156</v>
      </c>
      <c r="BW11" s="306" t="s">
        <v>276</v>
      </c>
      <c r="BX11" s="307" t="s">
        <v>157</v>
      </c>
      <c r="BY11" s="307">
        <v>1</v>
      </c>
      <c r="BZ11" s="308">
        <v>70000</v>
      </c>
      <c r="CA11" s="309">
        <f t="shared" si="13"/>
        <v>70000</v>
      </c>
      <c r="CB11" s="576">
        <f t="shared" ref="CB11:CB68" si="27">IF(BX11&lt;&gt;"",IF(BZ11=0,1,0),0)</f>
        <v>0</v>
      </c>
      <c r="CE11" s="305" t="s">
        <v>156</v>
      </c>
      <c r="CF11" s="306" t="s">
        <v>276</v>
      </c>
      <c r="CG11" s="307" t="s">
        <v>157</v>
      </c>
      <c r="CH11" s="307">
        <v>1</v>
      </c>
      <c r="CI11" s="308">
        <v>22000</v>
      </c>
      <c r="CJ11" s="309">
        <f t="shared" si="14"/>
        <v>22000</v>
      </c>
      <c r="CK11" s="576">
        <f t="shared" ref="CK11:CK68" si="28">IF(CG11&lt;&gt;"",IF(CI11=0,1,0),0)</f>
        <v>0</v>
      </c>
      <c r="CN11" s="305" t="s">
        <v>156</v>
      </c>
      <c r="CO11" s="306" t="s">
        <v>276</v>
      </c>
      <c r="CP11" s="307" t="s">
        <v>157</v>
      </c>
      <c r="CQ11" s="307">
        <v>1</v>
      </c>
      <c r="CR11" s="308">
        <v>23000</v>
      </c>
      <c r="CS11" s="309">
        <f t="shared" si="15"/>
        <v>23000</v>
      </c>
      <c r="CT11" s="576">
        <f t="shared" ref="CT11:CT68" si="29">IF(CP11&lt;&gt;"",IF(CR11=0,1,0),0)</f>
        <v>0</v>
      </c>
      <c r="CW11" s="305" t="s">
        <v>156</v>
      </c>
      <c r="CX11" s="306" t="s">
        <v>276</v>
      </c>
      <c r="CY11" s="307" t="s">
        <v>157</v>
      </c>
      <c r="CZ11" s="307">
        <v>1</v>
      </c>
      <c r="DA11" s="308">
        <v>25000</v>
      </c>
      <c r="DB11" s="309">
        <f t="shared" si="16"/>
        <v>25000</v>
      </c>
      <c r="DC11" s="576">
        <f t="shared" ref="DC11:DC68" si="30">IF(CY11&lt;&gt;"",IF(DA11=0,1,0),0)</f>
        <v>0</v>
      </c>
      <c r="DF11" s="305" t="s">
        <v>156</v>
      </c>
      <c r="DG11" s="306" t="s">
        <v>276</v>
      </c>
      <c r="DH11" s="307" t="s">
        <v>157</v>
      </c>
      <c r="DI11" s="307">
        <v>1</v>
      </c>
      <c r="DJ11" s="308">
        <v>22300</v>
      </c>
      <c r="DK11" s="309">
        <f t="shared" si="17"/>
        <v>22300</v>
      </c>
      <c r="DL11" s="576">
        <f t="shared" ref="DL11:DL68" si="31">IF(DH11&lt;&gt;"",IF(DJ11=0,1,0),0)</f>
        <v>0</v>
      </c>
      <c r="DO11" s="305" t="s">
        <v>156</v>
      </c>
      <c r="DP11" s="306" t="s">
        <v>276</v>
      </c>
      <c r="DQ11" s="307" t="s">
        <v>157</v>
      </c>
      <c r="DR11" s="307">
        <v>1</v>
      </c>
      <c r="DS11" s="308">
        <v>15869</v>
      </c>
      <c r="DT11" s="309">
        <f t="shared" si="18"/>
        <v>15869</v>
      </c>
      <c r="DU11" s="576">
        <f t="shared" ref="DU11:DU68" si="32">IF(DQ11&lt;&gt;"",IF(DS11=0,1,0),0)</f>
        <v>0</v>
      </c>
    </row>
    <row r="12" spans="3:125" ht="45" customHeight="1" outlineLevel="2">
      <c r="C12" s="305" t="s">
        <v>158</v>
      </c>
      <c r="D12" s="306" t="s">
        <v>277</v>
      </c>
      <c r="E12" s="307" t="s">
        <v>168</v>
      </c>
      <c r="F12" s="307">
        <v>1</v>
      </c>
      <c r="G12" s="308">
        <v>0</v>
      </c>
      <c r="H12" s="309">
        <f t="shared" si="0"/>
        <v>0</v>
      </c>
      <c r="K12" s="305" t="s">
        <v>158</v>
      </c>
      <c r="L12" s="306" t="s">
        <v>277</v>
      </c>
      <c r="M12" s="307" t="s">
        <v>168</v>
      </c>
      <c r="N12" s="307">
        <v>1</v>
      </c>
      <c r="O12" s="308">
        <v>3900</v>
      </c>
      <c r="P12" s="310">
        <f t="shared" si="1"/>
        <v>3900</v>
      </c>
      <c r="Q12" s="576">
        <f t="shared" si="19"/>
        <v>0</v>
      </c>
      <c r="T12" s="305" t="s">
        <v>158</v>
      </c>
      <c r="U12" s="306" t="str">
        <f t="shared" si="2"/>
        <v>DEMOLICIÓN ZÓCALO EN BALDOSA. cargue, transporte y botada de escombros, Incluye demolición del mortero, retiro de refuerzo e instalaciones embebidas. Además recuperación de los materiales aprovechables o su transporte hasta el sitio que lo indique la interventoría.</v>
      </c>
      <c r="V12" s="307" t="str">
        <f t="shared" si="3"/>
        <v>m</v>
      </c>
      <c r="W12" s="307">
        <v>1</v>
      </c>
      <c r="X12" s="308">
        <f t="shared" si="4"/>
        <v>12000</v>
      </c>
      <c r="Y12" s="401">
        <f t="shared" si="5"/>
        <v>12000</v>
      </c>
      <c r="Z12" s="576">
        <f t="shared" si="20"/>
        <v>0</v>
      </c>
      <c r="AC12" s="305" t="s">
        <v>158</v>
      </c>
      <c r="AD12" s="306" t="s">
        <v>277</v>
      </c>
      <c r="AE12" s="307" t="s">
        <v>168</v>
      </c>
      <c r="AF12" s="307">
        <v>1</v>
      </c>
      <c r="AG12" s="308">
        <v>6500</v>
      </c>
      <c r="AH12" s="309">
        <f t="shared" si="6"/>
        <v>6500</v>
      </c>
      <c r="AI12" s="576">
        <f t="shared" si="21"/>
        <v>0</v>
      </c>
      <c r="AL12" s="305" t="s">
        <v>158</v>
      </c>
      <c r="AM12" s="306" t="s">
        <v>277</v>
      </c>
      <c r="AN12" s="307" t="s">
        <v>168</v>
      </c>
      <c r="AO12" s="307">
        <v>1</v>
      </c>
      <c r="AP12" s="308">
        <v>5000</v>
      </c>
      <c r="AQ12" s="309">
        <f t="shared" si="7"/>
        <v>5000</v>
      </c>
      <c r="AR12" s="576">
        <f t="shared" si="22"/>
        <v>0</v>
      </c>
      <c r="AU12" s="305" t="s">
        <v>158</v>
      </c>
      <c r="AV12" s="306" t="s">
        <v>277</v>
      </c>
      <c r="AW12" s="307" t="s">
        <v>168</v>
      </c>
      <c r="AX12" s="307">
        <v>1</v>
      </c>
      <c r="AY12" s="308">
        <v>6557</v>
      </c>
      <c r="AZ12" s="309">
        <f t="shared" si="8"/>
        <v>6557</v>
      </c>
      <c r="BA12" s="576">
        <f t="shared" si="23"/>
        <v>0</v>
      </c>
      <c r="BD12" s="305" t="s">
        <v>158</v>
      </c>
      <c r="BE12" s="306" t="s">
        <v>277</v>
      </c>
      <c r="BF12" s="307" t="s">
        <v>168</v>
      </c>
      <c r="BG12" s="307">
        <v>1</v>
      </c>
      <c r="BH12" s="308">
        <v>7800</v>
      </c>
      <c r="BI12" s="309">
        <f t="shared" si="9"/>
        <v>7800</v>
      </c>
      <c r="BJ12" s="576">
        <f t="shared" si="24"/>
        <v>0</v>
      </c>
      <c r="BM12" s="305" t="s">
        <v>158</v>
      </c>
      <c r="BN12" s="306" t="str">
        <f t="shared" si="10"/>
        <v>DEMOLICIÓN ZÓCALO EN BALDOSA. cargue, transporte y botada de escombros, Incluye demolición del mortero, retiro de refuerzo e instalaciones embebidas. Además recuperación de los materiales aprovechables o su transporte hasta el sitio que lo indique la interventoría.</v>
      </c>
      <c r="BO12" s="307" t="str">
        <f t="shared" si="11"/>
        <v>m</v>
      </c>
      <c r="BP12" s="307">
        <v>1</v>
      </c>
      <c r="BQ12" s="308">
        <f t="shared" si="12"/>
        <v>5500</v>
      </c>
      <c r="BR12" s="309">
        <f t="shared" si="25"/>
        <v>5500</v>
      </c>
      <c r="BS12" s="576">
        <f t="shared" si="26"/>
        <v>0</v>
      </c>
      <c r="BV12" s="305" t="s">
        <v>158</v>
      </c>
      <c r="BW12" s="306" t="s">
        <v>277</v>
      </c>
      <c r="BX12" s="307" t="s">
        <v>168</v>
      </c>
      <c r="BY12" s="307">
        <v>1</v>
      </c>
      <c r="BZ12" s="308">
        <v>50000</v>
      </c>
      <c r="CA12" s="309">
        <f t="shared" si="13"/>
        <v>50000</v>
      </c>
      <c r="CB12" s="576">
        <f t="shared" si="27"/>
        <v>0</v>
      </c>
      <c r="CE12" s="305" t="s">
        <v>158</v>
      </c>
      <c r="CF12" s="306" t="s">
        <v>277</v>
      </c>
      <c r="CG12" s="307" t="s">
        <v>168</v>
      </c>
      <c r="CH12" s="307">
        <v>1</v>
      </c>
      <c r="CI12" s="308">
        <v>8000</v>
      </c>
      <c r="CJ12" s="309">
        <f t="shared" si="14"/>
        <v>8000</v>
      </c>
      <c r="CK12" s="576">
        <f t="shared" si="28"/>
        <v>0</v>
      </c>
      <c r="CN12" s="305" t="s">
        <v>158</v>
      </c>
      <c r="CO12" s="306" t="s">
        <v>277</v>
      </c>
      <c r="CP12" s="307" t="s">
        <v>168</v>
      </c>
      <c r="CQ12" s="307">
        <v>1</v>
      </c>
      <c r="CR12" s="308">
        <v>8500</v>
      </c>
      <c r="CS12" s="309">
        <f t="shared" si="15"/>
        <v>8500</v>
      </c>
      <c r="CT12" s="576">
        <f t="shared" si="29"/>
        <v>0</v>
      </c>
      <c r="CW12" s="305" t="s">
        <v>158</v>
      </c>
      <c r="CX12" s="306" t="s">
        <v>277</v>
      </c>
      <c r="CY12" s="307" t="s">
        <v>168</v>
      </c>
      <c r="CZ12" s="307">
        <v>1</v>
      </c>
      <c r="DA12" s="308">
        <v>15000</v>
      </c>
      <c r="DB12" s="309">
        <f t="shared" si="16"/>
        <v>15000</v>
      </c>
      <c r="DC12" s="576">
        <f t="shared" si="30"/>
        <v>0</v>
      </c>
      <c r="DF12" s="305" t="s">
        <v>158</v>
      </c>
      <c r="DG12" s="306" t="s">
        <v>277</v>
      </c>
      <c r="DH12" s="307" t="s">
        <v>168</v>
      </c>
      <c r="DI12" s="307">
        <v>1</v>
      </c>
      <c r="DJ12" s="308">
        <v>8250</v>
      </c>
      <c r="DK12" s="309">
        <f t="shared" si="17"/>
        <v>8250</v>
      </c>
      <c r="DL12" s="576">
        <f t="shared" si="31"/>
        <v>0</v>
      </c>
      <c r="DO12" s="305" t="s">
        <v>158</v>
      </c>
      <c r="DP12" s="306" t="s">
        <v>277</v>
      </c>
      <c r="DQ12" s="307" t="s">
        <v>168</v>
      </c>
      <c r="DR12" s="307">
        <v>1</v>
      </c>
      <c r="DS12" s="308">
        <v>12207</v>
      </c>
      <c r="DT12" s="309">
        <f t="shared" si="18"/>
        <v>12207</v>
      </c>
      <c r="DU12" s="576">
        <f t="shared" si="32"/>
        <v>0</v>
      </c>
    </row>
    <row r="13" spans="3:125" ht="48.75" customHeight="1" outlineLevel="2">
      <c r="C13" s="305" t="s">
        <v>278</v>
      </c>
      <c r="D13" s="306" t="s">
        <v>279</v>
      </c>
      <c r="E13" s="307" t="s">
        <v>168</v>
      </c>
      <c r="F13" s="307">
        <v>1</v>
      </c>
      <c r="G13" s="308">
        <v>0</v>
      </c>
      <c r="H13" s="309">
        <f t="shared" si="0"/>
        <v>0</v>
      </c>
      <c r="K13" s="305" t="s">
        <v>278</v>
      </c>
      <c r="L13" s="306" t="s">
        <v>279</v>
      </c>
      <c r="M13" s="307" t="s">
        <v>168</v>
      </c>
      <c r="N13" s="307">
        <v>1</v>
      </c>
      <c r="O13" s="308">
        <v>66100</v>
      </c>
      <c r="P13" s="310">
        <f t="shared" si="1"/>
        <v>66100</v>
      </c>
      <c r="Q13" s="576">
        <f t="shared" si="19"/>
        <v>0</v>
      </c>
      <c r="T13" s="305" t="s">
        <v>278</v>
      </c>
      <c r="U13" s="306" t="str">
        <f t="shared" si="2"/>
        <v>DEMOLICIÓN MESONES EN CONCRETO. Incluye enchape en pared, rebanco, retiro de tuberias, griferias, cargue, transporte y botada de escombros, retiro de refuerzo e instalaciones embebidas. Además recuperación de los materiales aprovechables o su transporte hasta el sitio que lo indique la interventoría.</v>
      </c>
      <c r="V13" s="307" t="str">
        <f t="shared" si="3"/>
        <v>m</v>
      </c>
      <c r="W13" s="307">
        <v>1</v>
      </c>
      <c r="X13" s="308">
        <f t="shared" si="4"/>
        <v>25000</v>
      </c>
      <c r="Y13" s="401">
        <f t="shared" si="5"/>
        <v>25000</v>
      </c>
      <c r="Z13" s="576">
        <f t="shared" si="20"/>
        <v>0</v>
      </c>
      <c r="AC13" s="305" t="s">
        <v>278</v>
      </c>
      <c r="AD13" s="306" t="s">
        <v>279</v>
      </c>
      <c r="AE13" s="307" t="s">
        <v>168</v>
      </c>
      <c r="AF13" s="307">
        <v>1</v>
      </c>
      <c r="AG13" s="308">
        <v>35000</v>
      </c>
      <c r="AH13" s="309">
        <f t="shared" si="6"/>
        <v>35000</v>
      </c>
      <c r="AI13" s="576">
        <f t="shared" si="21"/>
        <v>0</v>
      </c>
      <c r="AL13" s="305" t="s">
        <v>278</v>
      </c>
      <c r="AM13" s="306" t="s">
        <v>279</v>
      </c>
      <c r="AN13" s="307" t="s">
        <v>168</v>
      </c>
      <c r="AO13" s="307">
        <v>1</v>
      </c>
      <c r="AP13" s="308">
        <v>65300</v>
      </c>
      <c r="AQ13" s="309">
        <f t="shared" si="7"/>
        <v>65300</v>
      </c>
      <c r="AR13" s="576">
        <f t="shared" si="22"/>
        <v>0</v>
      </c>
      <c r="AU13" s="305" t="s">
        <v>278</v>
      </c>
      <c r="AV13" s="306" t="s">
        <v>279</v>
      </c>
      <c r="AW13" s="307" t="s">
        <v>168</v>
      </c>
      <c r="AX13" s="307">
        <v>1</v>
      </c>
      <c r="AY13" s="308">
        <v>112970</v>
      </c>
      <c r="AZ13" s="309">
        <f t="shared" si="8"/>
        <v>112970</v>
      </c>
      <c r="BA13" s="576">
        <f t="shared" si="23"/>
        <v>0</v>
      </c>
      <c r="BD13" s="305" t="s">
        <v>278</v>
      </c>
      <c r="BE13" s="306" t="s">
        <v>279</v>
      </c>
      <c r="BF13" s="307" t="s">
        <v>168</v>
      </c>
      <c r="BG13" s="307">
        <v>1</v>
      </c>
      <c r="BH13" s="308">
        <v>14000</v>
      </c>
      <c r="BI13" s="309">
        <f t="shared" si="9"/>
        <v>14000</v>
      </c>
      <c r="BJ13" s="576">
        <f t="shared" si="24"/>
        <v>0</v>
      </c>
      <c r="BM13" s="305" t="s">
        <v>278</v>
      </c>
      <c r="BN13" s="306" t="str">
        <f t="shared" si="10"/>
        <v>DEMOLICIÓN MESONES EN CONCRETO. Incluye enchape en pared, rebanco, retiro de tuberias, griferias, cargue, transporte y botada de escombros, retiro de refuerzo e instalaciones embebidas. Además recuperación de los materiales aprovechables o su transporte hasta el sitio que lo indique la interventoría.</v>
      </c>
      <c r="BO13" s="307" t="str">
        <f t="shared" si="11"/>
        <v>m</v>
      </c>
      <c r="BP13" s="307">
        <v>1</v>
      </c>
      <c r="BQ13" s="308">
        <f t="shared" si="12"/>
        <v>13000</v>
      </c>
      <c r="BR13" s="309">
        <f t="shared" si="25"/>
        <v>13000</v>
      </c>
      <c r="BS13" s="576">
        <f t="shared" si="26"/>
        <v>0</v>
      </c>
      <c r="BV13" s="305" t="s">
        <v>278</v>
      </c>
      <c r="BW13" s="306" t="s">
        <v>279</v>
      </c>
      <c r="BX13" s="307" t="s">
        <v>168</v>
      </c>
      <c r="BY13" s="307">
        <v>1</v>
      </c>
      <c r="BZ13" s="308">
        <v>80000</v>
      </c>
      <c r="CA13" s="309">
        <f t="shared" si="13"/>
        <v>80000</v>
      </c>
      <c r="CB13" s="576">
        <f t="shared" si="27"/>
        <v>0</v>
      </c>
      <c r="CE13" s="305" t="s">
        <v>278</v>
      </c>
      <c r="CF13" s="306" t="s">
        <v>279</v>
      </c>
      <c r="CG13" s="307" t="s">
        <v>168</v>
      </c>
      <c r="CH13" s="307">
        <v>1</v>
      </c>
      <c r="CI13" s="308">
        <v>25000</v>
      </c>
      <c r="CJ13" s="309">
        <f t="shared" si="14"/>
        <v>25000</v>
      </c>
      <c r="CK13" s="576">
        <f t="shared" si="28"/>
        <v>0</v>
      </c>
      <c r="CN13" s="305" t="s">
        <v>278</v>
      </c>
      <c r="CO13" s="306" t="s">
        <v>279</v>
      </c>
      <c r="CP13" s="307" t="s">
        <v>168</v>
      </c>
      <c r="CQ13" s="307">
        <v>1</v>
      </c>
      <c r="CR13" s="308">
        <v>24000</v>
      </c>
      <c r="CS13" s="309">
        <f t="shared" si="15"/>
        <v>24000</v>
      </c>
      <c r="CT13" s="576">
        <f t="shared" si="29"/>
        <v>0</v>
      </c>
      <c r="CW13" s="305" t="s">
        <v>278</v>
      </c>
      <c r="CX13" s="306" t="s">
        <v>279</v>
      </c>
      <c r="CY13" s="307" t="s">
        <v>168</v>
      </c>
      <c r="CZ13" s="307">
        <v>1</v>
      </c>
      <c r="DA13" s="308">
        <v>35000</v>
      </c>
      <c r="DB13" s="309">
        <f t="shared" si="16"/>
        <v>35000</v>
      </c>
      <c r="DC13" s="576">
        <f t="shared" si="30"/>
        <v>0</v>
      </c>
      <c r="DF13" s="305" t="s">
        <v>278</v>
      </c>
      <c r="DG13" s="306" t="s">
        <v>279</v>
      </c>
      <c r="DH13" s="307" t="s">
        <v>168</v>
      </c>
      <c r="DI13" s="307">
        <v>1</v>
      </c>
      <c r="DJ13" s="308">
        <v>23250</v>
      </c>
      <c r="DK13" s="309">
        <f t="shared" si="17"/>
        <v>23250</v>
      </c>
      <c r="DL13" s="576">
        <f t="shared" si="31"/>
        <v>0</v>
      </c>
      <c r="DO13" s="305" t="s">
        <v>278</v>
      </c>
      <c r="DP13" s="306" t="s">
        <v>279</v>
      </c>
      <c r="DQ13" s="307" t="s">
        <v>168</v>
      </c>
      <c r="DR13" s="307">
        <v>1</v>
      </c>
      <c r="DS13" s="308">
        <v>29770</v>
      </c>
      <c r="DT13" s="309">
        <f t="shared" si="18"/>
        <v>29770</v>
      </c>
      <c r="DU13" s="576">
        <f t="shared" si="32"/>
        <v>0</v>
      </c>
    </row>
    <row r="14" spans="3:125" ht="57.75" customHeight="1" outlineLevel="2">
      <c r="C14" s="305" t="s">
        <v>280</v>
      </c>
      <c r="D14" s="315" t="s">
        <v>281</v>
      </c>
      <c r="E14" s="316" t="s">
        <v>157</v>
      </c>
      <c r="F14" s="316">
        <v>1</v>
      </c>
      <c r="G14" s="308">
        <v>0</v>
      </c>
      <c r="H14" s="309">
        <f t="shared" si="0"/>
        <v>0</v>
      </c>
      <c r="K14" s="305" t="s">
        <v>280</v>
      </c>
      <c r="L14" s="315" t="s">
        <v>281</v>
      </c>
      <c r="M14" s="316" t="s">
        <v>157</v>
      </c>
      <c r="N14" s="307">
        <v>1</v>
      </c>
      <c r="O14" s="308">
        <v>21500</v>
      </c>
      <c r="P14" s="310">
        <f t="shared" si="1"/>
        <v>21500</v>
      </c>
      <c r="Q14" s="576">
        <f t="shared" si="19"/>
        <v>0</v>
      </c>
      <c r="T14" s="305" t="s">
        <v>280</v>
      </c>
      <c r="U14" s="306" t="str">
        <f t="shared" si="2"/>
        <v>DEMOLICIÓN MAMPOSTERÍA EN LADRILLO hasta 20 cm DE ESPESOR, incluye cargue, transporte y botada de escombros en botaderos oficiales, demolición de revoques y enchapes aplicados al muro a demoler e instalaciones embebidas, además recuperación de los materiales aprovechables o su transporte hasta el sitio que lo indique la interventoría.</v>
      </c>
      <c r="V14" s="307" t="str">
        <f t="shared" si="3"/>
        <v>m2</v>
      </c>
      <c r="W14" s="307">
        <v>1</v>
      </c>
      <c r="X14" s="308">
        <f t="shared" si="4"/>
        <v>25000</v>
      </c>
      <c r="Y14" s="401">
        <f t="shared" si="5"/>
        <v>25000</v>
      </c>
      <c r="Z14" s="576">
        <f t="shared" si="20"/>
        <v>0</v>
      </c>
      <c r="AC14" s="305" t="s">
        <v>280</v>
      </c>
      <c r="AD14" s="315" t="s">
        <v>281</v>
      </c>
      <c r="AE14" s="316" t="s">
        <v>157</v>
      </c>
      <c r="AF14" s="307">
        <v>1</v>
      </c>
      <c r="AG14" s="308">
        <v>35000</v>
      </c>
      <c r="AH14" s="309">
        <f t="shared" si="6"/>
        <v>35000</v>
      </c>
      <c r="AI14" s="576">
        <f t="shared" si="21"/>
        <v>0</v>
      </c>
      <c r="AL14" s="305" t="s">
        <v>280</v>
      </c>
      <c r="AM14" s="315" t="s">
        <v>281</v>
      </c>
      <c r="AN14" s="316" t="s">
        <v>157</v>
      </c>
      <c r="AO14" s="307">
        <v>1</v>
      </c>
      <c r="AP14" s="308">
        <v>21400</v>
      </c>
      <c r="AQ14" s="309">
        <f t="shared" si="7"/>
        <v>21400</v>
      </c>
      <c r="AR14" s="576">
        <f t="shared" si="22"/>
        <v>0</v>
      </c>
      <c r="AU14" s="305" t="s">
        <v>280</v>
      </c>
      <c r="AV14" s="315" t="s">
        <v>281</v>
      </c>
      <c r="AW14" s="316" t="s">
        <v>157</v>
      </c>
      <c r="AX14" s="307">
        <v>1</v>
      </c>
      <c r="AY14" s="308">
        <v>14457</v>
      </c>
      <c r="AZ14" s="309">
        <f t="shared" si="8"/>
        <v>14457</v>
      </c>
      <c r="BA14" s="576">
        <f t="shared" si="23"/>
        <v>0</v>
      </c>
      <c r="BD14" s="305" t="s">
        <v>280</v>
      </c>
      <c r="BE14" s="315" t="s">
        <v>281</v>
      </c>
      <c r="BF14" s="316" t="s">
        <v>157</v>
      </c>
      <c r="BG14" s="307">
        <v>1</v>
      </c>
      <c r="BH14" s="308">
        <v>17000</v>
      </c>
      <c r="BI14" s="309">
        <f t="shared" si="9"/>
        <v>17000</v>
      </c>
      <c r="BJ14" s="576">
        <f t="shared" si="24"/>
        <v>0</v>
      </c>
      <c r="BM14" s="305" t="s">
        <v>280</v>
      </c>
      <c r="BN14" s="306" t="str">
        <f t="shared" si="10"/>
        <v>DEMOLICIÓN MAMPOSTERÍA EN LADRILLO hasta 20 cm DE ESPESOR, incluye cargue, transporte y botada de escombros en botaderos oficiales, demolición de revoques y enchapes aplicados al muro a demoler e instalaciones embebidas, además recuperación de los materiales aprovechables o su transporte hasta el sitio que lo indique la interventoría.</v>
      </c>
      <c r="BO14" s="307" t="str">
        <f t="shared" si="11"/>
        <v>m2</v>
      </c>
      <c r="BP14" s="307">
        <v>1</v>
      </c>
      <c r="BQ14" s="308">
        <f t="shared" si="12"/>
        <v>8500</v>
      </c>
      <c r="BR14" s="309">
        <f t="shared" si="25"/>
        <v>8500</v>
      </c>
      <c r="BS14" s="576">
        <f t="shared" si="26"/>
        <v>0</v>
      </c>
      <c r="BV14" s="305" t="s">
        <v>280</v>
      </c>
      <c r="BW14" s="315" t="s">
        <v>281</v>
      </c>
      <c r="BX14" s="316" t="s">
        <v>157</v>
      </c>
      <c r="BY14" s="307">
        <v>1</v>
      </c>
      <c r="BZ14" s="308">
        <v>65000</v>
      </c>
      <c r="CA14" s="309">
        <f t="shared" si="13"/>
        <v>65000</v>
      </c>
      <c r="CB14" s="576">
        <f t="shared" si="27"/>
        <v>0</v>
      </c>
      <c r="CE14" s="305" t="s">
        <v>280</v>
      </c>
      <c r="CF14" s="315" t="s">
        <v>281</v>
      </c>
      <c r="CG14" s="316" t="s">
        <v>157</v>
      </c>
      <c r="CH14" s="307">
        <v>1</v>
      </c>
      <c r="CI14" s="308">
        <v>24000</v>
      </c>
      <c r="CJ14" s="309">
        <f t="shared" si="14"/>
        <v>24000</v>
      </c>
      <c r="CK14" s="576">
        <f t="shared" si="28"/>
        <v>0</v>
      </c>
      <c r="CN14" s="305" t="s">
        <v>280</v>
      </c>
      <c r="CO14" s="315" t="s">
        <v>281</v>
      </c>
      <c r="CP14" s="316" t="s">
        <v>157</v>
      </c>
      <c r="CQ14" s="307">
        <v>1</v>
      </c>
      <c r="CR14" s="308">
        <v>23000</v>
      </c>
      <c r="CS14" s="309">
        <f t="shared" si="15"/>
        <v>23000</v>
      </c>
      <c r="CT14" s="576">
        <f t="shared" si="29"/>
        <v>0</v>
      </c>
      <c r="CW14" s="305" t="s">
        <v>280</v>
      </c>
      <c r="CX14" s="315" t="s">
        <v>281</v>
      </c>
      <c r="CY14" s="316" t="s">
        <v>157</v>
      </c>
      <c r="CZ14" s="307">
        <v>1</v>
      </c>
      <c r="DA14" s="308">
        <v>22000</v>
      </c>
      <c r="DB14" s="309">
        <f t="shared" si="16"/>
        <v>22000</v>
      </c>
      <c r="DC14" s="576">
        <f t="shared" si="30"/>
        <v>0</v>
      </c>
      <c r="DF14" s="305" t="s">
        <v>280</v>
      </c>
      <c r="DG14" s="315" t="s">
        <v>281</v>
      </c>
      <c r="DH14" s="316" t="s">
        <v>157</v>
      </c>
      <c r="DI14" s="307">
        <v>1</v>
      </c>
      <c r="DJ14" s="308">
        <v>22350</v>
      </c>
      <c r="DK14" s="309">
        <f t="shared" si="17"/>
        <v>22350</v>
      </c>
      <c r="DL14" s="576">
        <f t="shared" si="31"/>
        <v>0</v>
      </c>
      <c r="DO14" s="305" t="s">
        <v>280</v>
      </c>
      <c r="DP14" s="315" t="s">
        <v>281</v>
      </c>
      <c r="DQ14" s="316" t="s">
        <v>157</v>
      </c>
      <c r="DR14" s="307">
        <v>1</v>
      </c>
      <c r="DS14" s="318">
        <v>26886</v>
      </c>
      <c r="DT14" s="309">
        <f t="shared" si="18"/>
        <v>26886</v>
      </c>
      <c r="DU14" s="576">
        <f t="shared" si="32"/>
        <v>0</v>
      </c>
    </row>
    <row r="15" spans="3:125" ht="45" customHeight="1" outlineLevel="2">
      <c r="C15" s="305" t="s">
        <v>282</v>
      </c>
      <c r="D15" s="319" t="s">
        <v>283</v>
      </c>
      <c r="E15" s="307" t="s">
        <v>155</v>
      </c>
      <c r="F15" s="307">
        <v>1</v>
      </c>
      <c r="G15" s="308">
        <v>0</v>
      </c>
      <c r="H15" s="309">
        <f t="shared" si="0"/>
        <v>0</v>
      </c>
      <c r="K15" s="305" t="s">
        <v>282</v>
      </c>
      <c r="L15" s="319" t="s">
        <v>283</v>
      </c>
      <c r="M15" s="307" t="s">
        <v>155</v>
      </c>
      <c r="N15" s="307">
        <v>1</v>
      </c>
      <c r="O15" s="308">
        <v>23700</v>
      </c>
      <c r="P15" s="310">
        <f t="shared" si="1"/>
        <v>23700</v>
      </c>
      <c r="Q15" s="576">
        <f t="shared" si="19"/>
        <v>0</v>
      </c>
      <c r="T15" s="305" t="s">
        <v>282</v>
      </c>
      <c r="U15" s="306" t="str">
        <f t="shared" si="2"/>
        <v xml:space="preserve">RETIRO DE PUERTAS Y VENTANAS  (marco y ala) metálicas, en aluminio, en madera o puerta reja. Incluye el retiro, cargue, transporte, botada de escombros en botaderos oficiales y recuperación de los materiales aprovechables y su transporte hasta la bodega o el sitio que lo indique la interventoría. </v>
      </c>
      <c r="V15" s="307" t="str">
        <f t="shared" si="3"/>
        <v>un</v>
      </c>
      <c r="W15" s="307">
        <v>1</v>
      </c>
      <c r="X15" s="308">
        <f t="shared" si="4"/>
        <v>50000</v>
      </c>
      <c r="Y15" s="401">
        <f t="shared" si="5"/>
        <v>50000</v>
      </c>
      <c r="Z15" s="576">
        <f t="shared" si="20"/>
        <v>0</v>
      </c>
      <c r="AC15" s="305" t="s">
        <v>282</v>
      </c>
      <c r="AD15" s="319" t="s">
        <v>283</v>
      </c>
      <c r="AE15" s="307" t="s">
        <v>155</v>
      </c>
      <c r="AF15" s="307">
        <v>1</v>
      </c>
      <c r="AG15" s="308">
        <v>45000</v>
      </c>
      <c r="AH15" s="309">
        <f t="shared" si="6"/>
        <v>45000</v>
      </c>
      <c r="AI15" s="576">
        <f t="shared" si="21"/>
        <v>0</v>
      </c>
      <c r="AL15" s="305" t="s">
        <v>282</v>
      </c>
      <c r="AM15" s="319" t="s">
        <v>283</v>
      </c>
      <c r="AN15" s="307" t="s">
        <v>155</v>
      </c>
      <c r="AO15" s="307">
        <v>1</v>
      </c>
      <c r="AP15" s="308">
        <v>23400</v>
      </c>
      <c r="AQ15" s="309">
        <f t="shared" si="7"/>
        <v>23400</v>
      </c>
      <c r="AR15" s="576">
        <f t="shared" si="22"/>
        <v>0</v>
      </c>
      <c r="AU15" s="305" t="s">
        <v>282</v>
      </c>
      <c r="AV15" s="319" t="s">
        <v>283</v>
      </c>
      <c r="AW15" s="307" t="s">
        <v>155</v>
      </c>
      <c r="AX15" s="307">
        <v>1</v>
      </c>
      <c r="AY15" s="308">
        <v>39500</v>
      </c>
      <c r="AZ15" s="309">
        <f t="shared" si="8"/>
        <v>39500</v>
      </c>
      <c r="BA15" s="576">
        <f t="shared" si="23"/>
        <v>0</v>
      </c>
      <c r="BD15" s="305" t="s">
        <v>282</v>
      </c>
      <c r="BE15" s="319" t="s">
        <v>283</v>
      </c>
      <c r="BF15" s="307" t="s">
        <v>155</v>
      </c>
      <c r="BG15" s="307">
        <v>1</v>
      </c>
      <c r="BH15" s="308">
        <v>31000</v>
      </c>
      <c r="BI15" s="309">
        <f t="shared" si="9"/>
        <v>31000</v>
      </c>
      <c r="BJ15" s="576">
        <f t="shared" si="24"/>
        <v>0</v>
      </c>
      <c r="BM15" s="305" t="s">
        <v>282</v>
      </c>
      <c r="BN15" s="306" t="str">
        <f t="shared" si="10"/>
        <v xml:space="preserve">RETIRO DE PUERTAS Y VENTANAS  (marco y ala) metálicas, en aluminio, en madera o puerta reja. Incluye el retiro, cargue, transporte, botada de escombros en botaderos oficiales y recuperación de los materiales aprovechables y su transporte hasta la bodega o el sitio que lo indique la interventoría. </v>
      </c>
      <c r="BO15" s="307" t="str">
        <f t="shared" si="11"/>
        <v>un</v>
      </c>
      <c r="BP15" s="307">
        <v>1</v>
      </c>
      <c r="BQ15" s="308">
        <f t="shared" si="12"/>
        <v>40000</v>
      </c>
      <c r="BR15" s="309">
        <f t="shared" si="25"/>
        <v>40000</v>
      </c>
      <c r="BS15" s="576">
        <f t="shared" si="26"/>
        <v>0</v>
      </c>
      <c r="BV15" s="305" t="s">
        <v>282</v>
      </c>
      <c r="BW15" s="319" t="s">
        <v>283</v>
      </c>
      <c r="BX15" s="307" t="s">
        <v>155</v>
      </c>
      <c r="BY15" s="307">
        <v>1</v>
      </c>
      <c r="BZ15" s="308">
        <v>70000</v>
      </c>
      <c r="CA15" s="309">
        <f t="shared" si="13"/>
        <v>70000</v>
      </c>
      <c r="CB15" s="576">
        <f t="shared" si="27"/>
        <v>0</v>
      </c>
      <c r="CE15" s="305" t="s">
        <v>282</v>
      </c>
      <c r="CF15" s="319" t="s">
        <v>283</v>
      </c>
      <c r="CG15" s="307" t="s">
        <v>155</v>
      </c>
      <c r="CH15" s="307">
        <v>1</v>
      </c>
      <c r="CI15" s="308">
        <v>24000</v>
      </c>
      <c r="CJ15" s="309">
        <f t="shared" si="14"/>
        <v>24000</v>
      </c>
      <c r="CK15" s="576">
        <f t="shared" si="28"/>
        <v>0</v>
      </c>
      <c r="CN15" s="305" t="s">
        <v>282</v>
      </c>
      <c r="CO15" s="319" t="s">
        <v>283</v>
      </c>
      <c r="CP15" s="307" t="s">
        <v>155</v>
      </c>
      <c r="CQ15" s="307">
        <v>1</v>
      </c>
      <c r="CR15" s="308">
        <v>24000</v>
      </c>
      <c r="CS15" s="309">
        <f t="shared" si="15"/>
        <v>24000</v>
      </c>
      <c r="CT15" s="576">
        <f t="shared" si="29"/>
        <v>0</v>
      </c>
      <c r="CW15" s="305" t="s">
        <v>282</v>
      </c>
      <c r="CX15" s="319" t="s">
        <v>283</v>
      </c>
      <c r="CY15" s="307" t="s">
        <v>155</v>
      </c>
      <c r="CZ15" s="307">
        <v>1</v>
      </c>
      <c r="DA15" s="308">
        <v>25000</v>
      </c>
      <c r="DB15" s="309">
        <f t="shared" si="16"/>
        <v>25000</v>
      </c>
      <c r="DC15" s="576">
        <f t="shared" si="30"/>
        <v>0</v>
      </c>
      <c r="DF15" s="305" t="s">
        <v>282</v>
      </c>
      <c r="DG15" s="319" t="s">
        <v>283</v>
      </c>
      <c r="DH15" s="307" t="s">
        <v>155</v>
      </c>
      <c r="DI15" s="307">
        <v>1</v>
      </c>
      <c r="DJ15" s="308">
        <v>23300</v>
      </c>
      <c r="DK15" s="309">
        <f t="shared" si="17"/>
        <v>23300</v>
      </c>
      <c r="DL15" s="576">
        <f t="shared" si="31"/>
        <v>0</v>
      </c>
      <c r="DO15" s="305" t="s">
        <v>282</v>
      </c>
      <c r="DP15" s="319" t="s">
        <v>283</v>
      </c>
      <c r="DQ15" s="307" t="s">
        <v>155</v>
      </c>
      <c r="DR15" s="307">
        <v>1</v>
      </c>
      <c r="DS15" s="318">
        <v>37997</v>
      </c>
      <c r="DT15" s="309">
        <f t="shared" si="18"/>
        <v>37997</v>
      </c>
      <c r="DU15" s="576">
        <f t="shared" si="32"/>
        <v>0</v>
      </c>
    </row>
    <row r="16" spans="3:125" ht="58.5" customHeight="1" outlineLevel="2">
      <c r="C16" s="305" t="s">
        <v>284</v>
      </c>
      <c r="D16" s="319" t="s">
        <v>285</v>
      </c>
      <c r="E16" s="307" t="s">
        <v>155</v>
      </c>
      <c r="F16" s="307">
        <v>1</v>
      </c>
      <c r="G16" s="308">
        <v>0</v>
      </c>
      <c r="H16" s="309">
        <f t="shared" si="0"/>
        <v>0</v>
      </c>
      <c r="K16" s="305" t="s">
        <v>284</v>
      </c>
      <c r="L16" s="319" t="s">
        <v>285</v>
      </c>
      <c r="M16" s="307" t="s">
        <v>155</v>
      </c>
      <c r="N16" s="307">
        <v>1</v>
      </c>
      <c r="O16" s="308">
        <v>69900</v>
      </c>
      <c r="P16" s="310">
        <f t="shared" si="1"/>
        <v>69900</v>
      </c>
      <c r="Q16" s="576">
        <f t="shared" si="19"/>
        <v>0</v>
      </c>
      <c r="T16" s="305" t="s">
        <v>284</v>
      </c>
      <c r="U16" s="306" t="str">
        <f t="shared" si="2"/>
        <v>Construccion pases para tuberia electrica, hidrosanitaria y de aire acondicionado. Incluye DEMOLICIÓN MAMPOSTERÍA (canchas) en ladrillo o bloque  hasta  20cm de espesor,  colocacion de concreto de 17.5 Mpa para rellenar pases y emparejar superficie, estuco. Incluye botada del material proveniente de estas canchas en botaderos oficiales o donde indique la interventoría.</v>
      </c>
      <c r="V16" s="307" t="str">
        <f t="shared" si="3"/>
        <v>un</v>
      </c>
      <c r="W16" s="307">
        <v>1</v>
      </c>
      <c r="X16" s="308">
        <f t="shared" si="4"/>
        <v>50000</v>
      </c>
      <c r="Y16" s="401">
        <f t="shared" si="5"/>
        <v>50000</v>
      </c>
      <c r="Z16" s="576">
        <f t="shared" si="20"/>
        <v>0</v>
      </c>
      <c r="AC16" s="305" t="s">
        <v>284</v>
      </c>
      <c r="AD16" s="319" t="s">
        <v>285</v>
      </c>
      <c r="AE16" s="307" t="s">
        <v>155</v>
      </c>
      <c r="AF16" s="307">
        <v>1</v>
      </c>
      <c r="AG16" s="308">
        <v>25000</v>
      </c>
      <c r="AH16" s="309">
        <f t="shared" si="6"/>
        <v>25000</v>
      </c>
      <c r="AI16" s="576">
        <f t="shared" si="21"/>
        <v>0</v>
      </c>
      <c r="AL16" s="305" t="s">
        <v>284</v>
      </c>
      <c r="AM16" s="319" t="s">
        <v>285</v>
      </c>
      <c r="AN16" s="307" t="s">
        <v>155</v>
      </c>
      <c r="AO16" s="307">
        <v>1</v>
      </c>
      <c r="AP16" s="308">
        <v>69800</v>
      </c>
      <c r="AQ16" s="309">
        <f t="shared" si="7"/>
        <v>69800</v>
      </c>
      <c r="AR16" s="576">
        <f t="shared" si="22"/>
        <v>0</v>
      </c>
      <c r="AU16" s="305" t="s">
        <v>284</v>
      </c>
      <c r="AV16" s="319" t="s">
        <v>285</v>
      </c>
      <c r="AW16" s="307" t="s">
        <v>155</v>
      </c>
      <c r="AX16" s="307">
        <v>1</v>
      </c>
      <c r="AY16" s="308">
        <v>17380</v>
      </c>
      <c r="AZ16" s="309">
        <f t="shared" si="8"/>
        <v>17380</v>
      </c>
      <c r="BA16" s="576">
        <f t="shared" si="23"/>
        <v>0</v>
      </c>
      <c r="BD16" s="305" t="s">
        <v>284</v>
      </c>
      <c r="BE16" s="319" t="s">
        <v>285</v>
      </c>
      <c r="BF16" s="307" t="s">
        <v>155</v>
      </c>
      <c r="BG16" s="307">
        <v>1</v>
      </c>
      <c r="BH16" s="308">
        <v>52000</v>
      </c>
      <c r="BI16" s="309">
        <f t="shared" si="9"/>
        <v>52000</v>
      </c>
      <c r="BJ16" s="576">
        <f t="shared" si="24"/>
        <v>0</v>
      </c>
      <c r="BM16" s="305" t="s">
        <v>284</v>
      </c>
      <c r="BN16" s="306" t="str">
        <f t="shared" si="10"/>
        <v>Construccion pases para tuberia electrica, hidrosanitaria y de aire acondicionado. Incluye DEMOLICIÓN MAMPOSTERÍA (canchas) en ladrillo o bloque  hasta  20cm de espesor,  colocacion de concreto de 17.5 Mpa para rellenar pases y emparejar superficie, estuco. Incluye botada del material proveniente de estas canchas en botaderos oficiales o donde indique la interventoría.</v>
      </c>
      <c r="BO16" s="307" t="str">
        <f t="shared" si="11"/>
        <v>un</v>
      </c>
      <c r="BP16" s="307">
        <v>1</v>
      </c>
      <c r="BQ16" s="308">
        <f t="shared" si="12"/>
        <v>18000</v>
      </c>
      <c r="BR16" s="309">
        <f t="shared" si="25"/>
        <v>18000</v>
      </c>
      <c r="BS16" s="576">
        <f t="shared" si="26"/>
        <v>0</v>
      </c>
      <c r="BV16" s="305" t="s">
        <v>284</v>
      </c>
      <c r="BW16" s="319" t="s">
        <v>285</v>
      </c>
      <c r="BX16" s="307" t="s">
        <v>155</v>
      </c>
      <c r="BY16" s="307">
        <v>1</v>
      </c>
      <c r="BZ16" s="308">
        <v>40000</v>
      </c>
      <c r="CA16" s="309">
        <f t="shared" si="13"/>
        <v>40000</v>
      </c>
      <c r="CB16" s="576">
        <f t="shared" si="27"/>
        <v>0</v>
      </c>
      <c r="CE16" s="305" t="s">
        <v>284</v>
      </c>
      <c r="CF16" s="319" t="s">
        <v>285</v>
      </c>
      <c r="CG16" s="307" t="s">
        <v>155</v>
      </c>
      <c r="CH16" s="307">
        <v>1</v>
      </c>
      <c r="CI16" s="308">
        <v>30000</v>
      </c>
      <c r="CJ16" s="309">
        <f t="shared" si="14"/>
        <v>30000</v>
      </c>
      <c r="CK16" s="576">
        <f t="shared" si="28"/>
        <v>0</v>
      </c>
      <c r="CN16" s="305" t="s">
        <v>284</v>
      </c>
      <c r="CO16" s="319" t="s">
        <v>285</v>
      </c>
      <c r="CP16" s="307" t="s">
        <v>155</v>
      </c>
      <c r="CQ16" s="307">
        <v>1</v>
      </c>
      <c r="CR16" s="308">
        <v>28000</v>
      </c>
      <c r="CS16" s="309">
        <f t="shared" si="15"/>
        <v>28000</v>
      </c>
      <c r="CT16" s="576">
        <f t="shared" si="29"/>
        <v>0</v>
      </c>
      <c r="CW16" s="305" t="s">
        <v>284</v>
      </c>
      <c r="CX16" s="319" t="s">
        <v>285</v>
      </c>
      <c r="CY16" s="307" t="s">
        <v>155</v>
      </c>
      <c r="CZ16" s="307">
        <v>1</v>
      </c>
      <c r="DA16" s="308">
        <v>50000</v>
      </c>
      <c r="DB16" s="309">
        <f t="shared" si="16"/>
        <v>50000</v>
      </c>
      <c r="DC16" s="576">
        <f t="shared" si="30"/>
        <v>0</v>
      </c>
      <c r="DF16" s="305" t="s">
        <v>284</v>
      </c>
      <c r="DG16" s="319" t="s">
        <v>285</v>
      </c>
      <c r="DH16" s="307" t="s">
        <v>155</v>
      </c>
      <c r="DI16" s="307">
        <v>1</v>
      </c>
      <c r="DJ16" s="308">
        <v>27200</v>
      </c>
      <c r="DK16" s="309">
        <f t="shared" si="17"/>
        <v>27200</v>
      </c>
      <c r="DL16" s="576">
        <f t="shared" si="31"/>
        <v>0</v>
      </c>
      <c r="DO16" s="305" t="s">
        <v>284</v>
      </c>
      <c r="DP16" s="319" t="s">
        <v>285</v>
      </c>
      <c r="DQ16" s="307" t="s">
        <v>155</v>
      </c>
      <c r="DR16" s="307">
        <v>1</v>
      </c>
      <c r="DS16" s="318">
        <v>9098</v>
      </c>
      <c r="DT16" s="309">
        <f t="shared" si="18"/>
        <v>9098</v>
      </c>
      <c r="DU16" s="576">
        <f t="shared" si="32"/>
        <v>0</v>
      </c>
    </row>
    <row r="17" spans="3:125" ht="34.5" customHeight="1" outlineLevel="2">
      <c r="C17" s="305" t="s">
        <v>286</v>
      </c>
      <c r="D17" s="319" t="s">
        <v>287</v>
      </c>
      <c r="E17" s="307" t="s">
        <v>155</v>
      </c>
      <c r="F17" s="307">
        <v>1</v>
      </c>
      <c r="G17" s="308">
        <v>0</v>
      </c>
      <c r="H17" s="309">
        <f t="shared" si="0"/>
        <v>0</v>
      </c>
      <c r="K17" s="305" t="s">
        <v>286</v>
      </c>
      <c r="L17" s="319" t="s">
        <v>287</v>
      </c>
      <c r="M17" s="307" t="s">
        <v>155</v>
      </c>
      <c r="N17" s="307">
        <v>1</v>
      </c>
      <c r="O17" s="308">
        <v>99600</v>
      </c>
      <c r="P17" s="310">
        <f t="shared" si="1"/>
        <v>99600</v>
      </c>
      <c r="Q17" s="576">
        <f t="shared" si="19"/>
        <v>0</v>
      </c>
      <c r="T17" s="305" t="s">
        <v>286</v>
      </c>
      <c r="U17" s="306" t="str">
        <f t="shared" si="2"/>
        <v>Construcción de Pase en losas de concreto para paso de redes hidrosanitarias, eléctricas o de aire de 1" hasta 3". Incluye mano de obra, transporte de equipos y todos los elementos necesarios para su correcta ejecución.</v>
      </c>
      <c r="V17" s="307" t="str">
        <f t="shared" si="3"/>
        <v>un</v>
      </c>
      <c r="W17" s="307">
        <v>1</v>
      </c>
      <c r="X17" s="308">
        <f t="shared" si="4"/>
        <v>120000</v>
      </c>
      <c r="Y17" s="401">
        <f t="shared" si="5"/>
        <v>120000</v>
      </c>
      <c r="Z17" s="576">
        <f t="shared" si="20"/>
        <v>0</v>
      </c>
      <c r="AC17" s="305" t="s">
        <v>286</v>
      </c>
      <c r="AD17" s="319" t="s">
        <v>287</v>
      </c>
      <c r="AE17" s="307" t="s">
        <v>155</v>
      </c>
      <c r="AF17" s="307">
        <v>1</v>
      </c>
      <c r="AG17" s="308">
        <v>26000</v>
      </c>
      <c r="AH17" s="309">
        <f t="shared" si="6"/>
        <v>26000</v>
      </c>
      <c r="AI17" s="576">
        <f>IF(AE17&lt;&gt;"",IF(AG17=0,1,0),0)</f>
        <v>0</v>
      </c>
      <c r="AL17" s="305" t="s">
        <v>286</v>
      </c>
      <c r="AM17" s="319" t="s">
        <v>287</v>
      </c>
      <c r="AN17" s="307" t="s">
        <v>155</v>
      </c>
      <c r="AO17" s="307">
        <v>1</v>
      </c>
      <c r="AP17" s="308">
        <v>99300</v>
      </c>
      <c r="AQ17" s="309">
        <f t="shared" si="7"/>
        <v>99300</v>
      </c>
      <c r="AR17" s="576">
        <f>IF(AN17&lt;&gt;"",IF(AP17=0,1,0),0)</f>
        <v>0</v>
      </c>
      <c r="AU17" s="305" t="s">
        <v>286</v>
      </c>
      <c r="AV17" s="319" t="s">
        <v>287</v>
      </c>
      <c r="AW17" s="307" t="s">
        <v>155</v>
      </c>
      <c r="AX17" s="307">
        <v>1</v>
      </c>
      <c r="AY17" s="308">
        <v>17380</v>
      </c>
      <c r="AZ17" s="309">
        <f t="shared" si="8"/>
        <v>17380</v>
      </c>
      <c r="BA17" s="576">
        <f>IF(AW17&lt;&gt;"",IF(AY17=0,1,0),0)</f>
        <v>0</v>
      </c>
      <c r="BD17" s="305" t="s">
        <v>286</v>
      </c>
      <c r="BE17" s="319" t="s">
        <v>287</v>
      </c>
      <c r="BF17" s="307" t="s">
        <v>155</v>
      </c>
      <c r="BG17" s="307">
        <v>1</v>
      </c>
      <c r="BH17" s="308">
        <v>78000</v>
      </c>
      <c r="BI17" s="309">
        <f t="shared" si="9"/>
        <v>78000</v>
      </c>
      <c r="BJ17" s="576">
        <f>IF(BF17&lt;&gt;"",IF(BH17=0,1,0),0)</f>
        <v>0</v>
      </c>
      <c r="BM17" s="305" t="s">
        <v>286</v>
      </c>
      <c r="BN17" s="306" t="str">
        <f t="shared" si="10"/>
        <v>Construcción de Pase en losas de concreto para paso de redes hidrosanitarias, eléctricas o de aire de 1" hasta 3". Incluye mano de obra, transporte de equipos y todos los elementos necesarios para su correcta ejecución.</v>
      </c>
      <c r="BO17" s="307" t="str">
        <f t="shared" si="11"/>
        <v>un</v>
      </c>
      <c r="BP17" s="307">
        <v>1</v>
      </c>
      <c r="BQ17" s="308">
        <f t="shared" si="12"/>
        <v>22000</v>
      </c>
      <c r="BR17" s="309">
        <f t="shared" si="25"/>
        <v>22000</v>
      </c>
      <c r="BS17" s="576">
        <f>IF(BO17&lt;&gt;"",IF(BQ17=0,1,0),0)</f>
        <v>0</v>
      </c>
      <c r="BV17" s="305" t="s">
        <v>286</v>
      </c>
      <c r="BW17" s="319" t="s">
        <v>287</v>
      </c>
      <c r="BX17" s="307" t="s">
        <v>155</v>
      </c>
      <c r="BY17" s="307">
        <v>1</v>
      </c>
      <c r="BZ17" s="308">
        <v>40000</v>
      </c>
      <c r="CA17" s="309">
        <f t="shared" si="13"/>
        <v>40000</v>
      </c>
      <c r="CB17" s="576">
        <f>IF(BX17&lt;&gt;"",IF(BZ17=0,1,0),0)</f>
        <v>0</v>
      </c>
      <c r="CE17" s="305" t="s">
        <v>286</v>
      </c>
      <c r="CF17" s="319" t="s">
        <v>287</v>
      </c>
      <c r="CG17" s="307" t="s">
        <v>155</v>
      </c>
      <c r="CH17" s="307">
        <v>1</v>
      </c>
      <c r="CI17" s="308">
        <v>30000</v>
      </c>
      <c r="CJ17" s="309">
        <f t="shared" si="14"/>
        <v>30000</v>
      </c>
      <c r="CK17" s="576">
        <f>IF(CG17&lt;&gt;"",IF(CI17=0,1,0),0)</f>
        <v>0</v>
      </c>
      <c r="CN17" s="305" t="s">
        <v>286</v>
      </c>
      <c r="CO17" s="319" t="s">
        <v>287</v>
      </c>
      <c r="CP17" s="307" t="s">
        <v>155</v>
      </c>
      <c r="CQ17" s="307">
        <v>1</v>
      </c>
      <c r="CR17" s="308">
        <v>32000</v>
      </c>
      <c r="CS17" s="309">
        <f t="shared" si="15"/>
        <v>32000</v>
      </c>
      <c r="CT17" s="576">
        <f>IF(CP17&lt;&gt;"",IF(CR17=0,1,0),0)</f>
        <v>0</v>
      </c>
      <c r="CW17" s="305" t="s">
        <v>286</v>
      </c>
      <c r="CX17" s="319" t="s">
        <v>287</v>
      </c>
      <c r="CY17" s="307" t="s">
        <v>155</v>
      </c>
      <c r="CZ17" s="307">
        <v>1</v>
      </c>
      <c r="DA17" s="308">
        <v>50000</v>
      </c>
      <c r="DB17" s="309">
        <f t="shared" si="16"/>
        <v>50000</v>
      </c>
      <c r="DC17" s="576">
        <f>IF(CY17&lt;&gt;"",IF(DA17=0,1,0),0)</f>
        <v>0</v>
      </c>
      <c r="DF17" s="305" t="s">
        <v>286</v>
      </c>
      <c r="DG17" s="319" t="s">
        <v>287</v>
      </c>
      <c r="DH17" s="307" t="s">
        <v>155</v>
      </c>
      <c r="DI17" s="307">
        <v>1</v>
      </c>
      <c r="DJ17" s="308">
        <v>31050</v>
      </c>
      <c r="DK17" s="309">
        <f t="shared" si="17"/>
        <v>31050</v>
      </c>
      <c r="DL17" s="576">
        <f>IF(DH17&lt;&gt;"",IF(DJ17=0,1,0),0)</f>
        <v>0</v>
      </c>
      <c r="DO17" s="305" t="s">
        <v>286</v>
      </c>
      <c r="DP17" s="319" t="s">
        <v>287</v>
      </c>
      <c r="DQ17" s="307" t="s">
        <v>155</v>
      </c>
      <c r="DR17" s="307">
        <v>1</v>
      </c>
      <c r="DS17" s="308">
        <v>10917</v>
      </c>
      <c r="DT17" s="309">
        <f t="shared" si="18"/>
        <v>10917</v>
      </c>
      <c r="DU17" s="576">
        <f>IF(DQ17&lt;&gt;"",IF(DS17=0,1,0),0)</f>
        <v>0</v>
      </c>
    </row>
    <row r="18" spans="3:125" ht="62.25" customHeight="1" outlineLevel="2">
      <c r="C18" s="305" t="s">
        <v>159</v>
      </c>
      <c r="D18" s="319" t="s">
        <v>288</v>
      </c>
      <c r="E18" s="316" t="s">
        <v>168</v>
      </c>
      <c r="F18" s="316">
        <v>1</v>
      </c>
      <c r="G18" s="308">
        <v>0</v>
      </c>
      <c r="H18" s="309">
        <f t="shared" si="0"/>
        <v>0</v>
      </c>
      <c r="K18" s="305" t="s">
        <v>159</v>
      </c>
      <c r="L18" s="319" t="s">
        <v>288</v>
      </c>
      <c r="M18" s="316" t="s">
        <v>168</v>
      </c>
      <c r="N18" s="316">
        <v>1</v>
      </c>
      <c r="O18" s="308">
        <v>26700</v>
      </c>
      <c r="P18" s="310">
        <f t="shared" si="1"/>
        <v>26700</v>
      </c>
      <c r="Q18" s="576">
        <f t="shared" si="19"/>
        <v>0</v>
      </c>
      <c r="T18" s="305" t="s">
        <v>159</v>
      </c>
      <c r="U18" s="306" t="str">
        <f t="shared" si="2"/>
        <v>Construcción de VIGA TALÓN  en concreto de 21 Mpa., DE 0.15 M DE ALTO x 0.06 M DE ANCHO. Incluye suministro, transporte y colocación del concreto, formaleta en súper "T" o su equivalente para acabado a la vista las dos caras, nivelación, vibrado, protección, curado y todos los demás elementos necesarios para su correcta construcción. Según medidas y especificaciones dadas en los planos y diseños.</v>
      </c>
      <c r="V18" s="307" t="str">
        <f t="shared" si="3"/>
        <v>m</v>
      </c>
      <c r="W18" s="316">
        <v>1</v>
      </c>
      <c r="X18" s="308">
        <f t="shared" si="4"/>
        <v>8500</v>
      </c>
      <c r="Y18" s="401">
        <f t="shared" si="5"/>
        <v>8500</v>
      </c>
      <c r="Z18" s="576">
        <f t="shared" si="20"/>
        <v>0</v>
      </c>
      <c r="AC18" s="305" t="s">
        <v>159</v>
      </c>
      <c r="AD18" s="319" t="s">
        <v>288</v>
      </c>
      <c r="AE18" s="316" t="s">
        <v>168</v>
      </c>
      <c r="AF18" s="316">
        <v>1</v>
      </c>
      <c r="AG18" s="308">
        <v>35000</v>
      </c>
      <c r="AH18" s="309">
        <f t="shared" si="6"/>
        <v>35000</v>
      </c>
      <c r="AI18" s="576">
        <f t="shared" si="21"/>
        <v>0</v>
      </c>
      <c r="AL18" s="305" t="s">
        <v>159</v>
      </c>
      <c r="AM18" s="319" t="s">
        <v>288</v>
      </c>
      <c r="AN18" s="316" t="s">
        <v>168</v>
      </c>
      <c r="AO18" s="316">
        <v>1</v>
      </c>
      <c r="AP18" s="308">
        <v>26300</v>
      </c>
      <c r="AQ18" s="309">
        <f t="shared" si="7"/>
        <v>26300</v>
      </c>
      <c r="AR18" s="576">
        <f t="shared" si="22"/>
        <v>0</v>
      </c>
      <c r="AU18" s="305" t="s">
        <v>159</v>
      </c>
      <c r="AV18" s="319" t="s">
        <v>288</v>
      </c>
      <c r="AW18" s="316" t="s">
        <v>168</v>
      </c>
      <c r="AX18" s="316">
        <v>1</v>
      </c>
      <c r="AY18" s="308">
        <v>290720</v>
      </c>
      <c r="AZ18" s="309">
        <f t="shared" si="8"/>
        <v>290720</v>
      </c>
      <c r="BA18" s="576">
        <f t="shared" si="23"/>
        <v>0</v>
      </c>
      <c r="BD18" s="305" t="s">
        <v>159</v>
      </c>
      <c r="BE18" s="319" t="s">
        <v>288</v>
      </c>
      <c r="BF18" s="316" t="s">
        <v>168</v>
      </c>
      <c r="BG18" s="316">
        <v>1</v>
      </c>
      <c r="BH18" s="308">
        <v>34500</v>
      </c>
      <c r="BI18" s="309">
        <f t="shared" si="9"/>
        <v>34500</v>
      </c>
      <c r="BJ18" s="576">
        <f t="shared" si="24"/>
        <v>0</v>
      </c>
      <c r="BM18" s="305" t="s">
        <v>159</v>
      </c>
      <c r="BN18" s="306" t="str">
        <f t="shared" si="10"/>
        <v>Construcción de VIGA TALÓN  en concreto de 21 Mpa., DE 0.15 M DE ALTO x 0.06 M DE ANCHO. Incluye suministro, transporte y colocación del concreto, formaleta en súper "T" o su equivalente para acabado a la vista las dos caras, nivelación, vibrado, protección, curado y todos los demás elementos necesarios para su correcta construcción. Según medidas y especificaciones dadas en los planos y diseños.</v>
      </c>
      <c r="BO18" s="307" t="str">
        <f t="shared" si="11"/>
        <v>m</v>
      </c>
      <c r="BP18" s="316">
        <v>1</v>
      </c>
      <c r="BQ18" s="308">
        <f t="shared" si="12"/>
        <v>9500</v>
      </c>
      <c r="BR18" s="309">
        <f t="shared" si="25"/>
        <v>9500</v>
      </c>
      <c r="BS18" s="576">
        <f t="shared" si="26"/>
        <v>0</v>
      </c>
      <c r="BV18" s="305" t="s">
        <v>159</v>
      </c>
      <c r="BW18" s="319" t="s">
        <v>288</v>
      </c>
      <c r="BX18" s="316" t="s">
        <v>168</v>
      </c>
      <c r="BY18" s="316">
        <v>1</v>
      </c>
      <c r="BZ18" s="308">
        <v>80000</v>
      </c>
      <c r="CA18" s="309">
        <f t="shared" si="13"/>
        <v>80000</v>
      </c>
      <c r="CB18" s="576">
        <f t="shared" si="27"/>
        <v>0</v>
      </c>
      <c r="CE18" s="305" t="s">
        <v>159</v>
      </c>
      <c r="CF18" s="319" t="s">
        <v>288</v>
      </c>
      <c r="CG18" s="316" t="s">
        <v>168</v>
      </c>
      <c r="CH18" s="316">
        <v>1</v>
      </c>
      <c r="CI18" s="308">
        <v>44000</v>
      </c>
      <c r="CJ18" s="309">
        <f t="shared" si="14"/>
        <v>44000</v>
      </c>
      <c r="CK18" s="576">
        <f t="shared" si="28"/>
        <v>0</v>
      </c>
      <c r="CN18" s="305" t="s">
        <v>159</v>
      </c>
      <c r="CO18" s="319" t="s">
        <v>288</v>
      </c>
      <c r="CP18" s="316" t="s">
        <v>168</v>
      </c>
      <c r="CQ18" s="316">
        <v>1</v>
      </c>
      <c r="CR18" s="308">
        <v>46000</v>
      </c>
      <c r="CS18" s="309">
        <f t="shared" si="15"/>
        <v>46000</v>
      </c>
      <c r="CT18" s="576">
        <f t="shared" si="29"/>
        <v>0</v>
      </c>
      <c r="CW18" s="305" t="s">
        <v>159</v>
      </c>
      <c r="CX18" s="319" t="s">
        <v>288</v>
      </c>
      <c r="CY18" s="316" t="s">
        <v>168</v>
      </c>
      <c r="CZ18" s="316">
        <v>1</v>
      </c>
      <c r="DA18" s="308">
        <v>80000</v>
      </c>
      <c r="DB18" s="309">
        <f t="shared" si="16"/>
        <v>80000</v>
      </c>
      <c r="DC18" s="576">
        <f t="shared" si="30"/>
        <v>0</v>
      </c>
      <c r="DF18" s="305" t="s">
        <v>159</v>
      </c>
      <c r="DG18" s="319" t="s">
        <v>288</v>
      </c>
      <c r="DH18" s="316" t="s">
        <v>168</v>
      </c>
      <c r="DI18" s="316">
        <v>1</v>
      </c>
      <c r="DJ18" s="308">
        <v>44650</v>
      </c>
      <c r="DK18" s="309">
        <f t="shared" si="17"/>
        <v>44650</v>
      </c>
      <c r="DL18" s="576">
        <f t="shared" si="31"/>
        <v>0</v>
      </c>
      <c r="DO18" s="305" t="s">
        <v>159</v>
      </c>
      <c r="DP18" s="319" t="s">
        <v>288</v>
      </c>
      <c r="DQ18" s="316" t="s">
        <v>168</v>
      </c>
      <c r="DR18" s="316">
        <v>1</v>
      </c>
      <c r="DS18" s="308">
        <v>173298</v>
      </c>
      <c r="DT18" s="309">
        <f t="shared" si="18"/>
        <v>173298</v>
      </c>
      <c r="DU18" s="576">
        <f t="shared" si="32"/>
        <v>0</v>
      </c>
    </row>
    <row r="19" spans="3:125" ht="69.75" customHeight="1" outlineLevel="2">
      <c r="C19" s="305" t="s">
        <v>160</v>
      </c>
      <c r="D19" s="319" t="s">
        <v>289</v>
      </c>
      <c r="E19" s="316" t="s">
        <v>155</v>
      </c>
      <c r="F19" s="316">
        <v>1</v>
      </c>
      <c r="G19" s="308">
        <v>0</v>
      </c>
      <c r="H19" s="309">
        <f t="shared" si="0"/>
        <v>0</v>
      </c>
      <c r="K19" s="305" t="s">
        <v>160</v>
      </c>
      <c r="L19" s="319" t="s">
        <v>289</v>
      </c>
      <c r="M19" s="316" t="s">
        <v>155</v>
      </c>
      <c r="N19" s="316">
        <v>1</v>
      </c>
      <c r="O19" s="308">
        <v>10900</v>
      </c>
      <c r="P19" s="310">
        <f t="shared" si="1"/>
        <v>10900</v>
      </c>
      <c r="Q19" s="576">
        <f t="shared" si="19"/>
        <v>0</v>
      </c>
      <c r="T19" s="305" t="s">
        <v>160</v>
      </c>
      <c r="U19" s="306" t="str">
        <f t="shared" si="2"/>
        <v>Construcción de ANCLAJE EPÓXICO sobre losa existente para varillas de acero de diámetro hasta 1/2", incluye el suministro, transporte e instalación del epóxico, perforación mecánica del concreto con broca de diámetro 5/8" mas del diámetro de la barra de acero a anclar y una profundid1ad mínima de 12 cm, fijación de la barra y todo lo necesario para su correcto funcionamiento según recomendaciones del proveedor del epóxico. El acero del anclaje se pagará en su respectivo ítem.</v>
      </c>
      <c r="V19" s="307" t="str">
        <f t="shared" si="3"/>
        <v>un</v>
      </c>
      <c r="W19" s="316">
        <v>1</v>
      </c>
      <c r="X19" s="308">
        <f t="shared" si="4"/>
        <v>12000</v>
      </c>
      <c r="Y19" s="401">
        <f t="shared" si="5"/>
        <v>12000</v>
      </c>
      <c r="Z19" s="576">
        <f t="shared" si="20"/>
        <v>0</v>
      </c>
      <c r="AC19" s="305" t="s">
        <v>160</v>
      </c>
      <c r="AD19" s="319" t="s">
        <v>289</v>
      </c>
      <c r="AE19" s="316" t="s">
        <v>155</v>
      </c>
      <c r="AF19" s="316">
        <v>1</v>
      </c>
      <c r="AG19" s="308">
        <v>28000</v>
      </c>
      <c r="AH19" s="309">
        <f t="shared" si="6"/>
        <v>28000</v>
      </c>
      <c r="AI19" s="576">
        <f t="shared" si="21"/>
        <v>0</v>
      </c>
      <c r="AL19" s="305" t="s">
        <v>160</v>
      </c>
      <c r="AM19" s="319" t="s">
        <v>289</v>
      </c>
      <c r="AN19" s="316" t="s">
        <v>155</v>
      </c>
      <c r="AO19" s="316">
        <v>1</v>
      </c>
      <c r="AP19" s="308">
        <v>10800</v>
      </c>
      <c r="AQ19" s="309">
        <f t="shared" si="7"/>
        <v>10800</v>
      </c>
      <c r="AR19" s="576">
        <f t="shared" si="22"/>
        <v>0</v>
      </c>
      <c r="AU19" s="305" t="s">
        <v>160</v>
      </c>
      <c r="AV19" s="319" t="s">
        <v>289</v>
      </c>
      <c r="AW19" s="316" t="s">
        <v>155</v>
      </c>
      <c r="AX19" s="316">
        <v>1</v>
      </c>
      <c r="AY19" s="308">
        <v>30731</v>
      </c>
      <c r="AZ19" s="309">
        <f t="shared" si="8"/>
        <v>30731</v>
      </c>
      <c r="BA19" s="576">
        <f t="shared" si="23"/>
        <v>0</v>
      </c>
      <c r="BD19" s="305" t="s">
        <v>160</v>
      </c>
      <c r="BE19" s="319" t="s">
        <v>289</v>
      </c>
      <c r="BF19" s="316" t="s">
        <v>155</v>
      </c>
      <c r="BG19" s="316">
        <v>1</v>
      </c>
      <c r="BH19" s="308">
        <v>34000</v>
      </c>
      <c r="BI19" s="309">
        <f t="shared" si="9"/>
        <v>34000</v>
      </c>
      <c r="BJ19" s="576">
        <f t="shared" si="24"/>
        <v>0</v>
      </c>
      <c r="BM19" s="305" t="s">
        <v>160</v>
      </c>
      <c r="BN19" s="306" t="str">
        <f t="shared" si="10"/>
        <v>Construcción de ANCLAJE EPÓXICO sobre losa existente para varillas de acero de diámetro hasta 1/2", incluye el suministro, transporte e instalación del epóxico, perforación mecánica del concreto con broca de diámetro 5/8" mas del diámetro de la barra de acero a anclar y una profundid1ad mínima de 12 cm, fijación de la barra y todo lo necesario para su correcto funcionamiento según recomendaciones del proveedor del epóxico. El acero del anclaje se pagará en su respectivo ítem.</v>
      </c>
      <c r="BO19" s="307" t="str">
        <f t="shared" si="11"/>
        <v>un</v>
      </c>
      <c r="BP19" s="316">
        <v>1</v>
      </c>
      <c r="BQ19" s="308">
        <f t="shared" si="12"/>
        <v>28000</v>
      </c>
      <c r="BR19" s="309">
        <f t="shared" si="25"/>
        <v>28000</v>
      </c>
      <c r="BS19" s="576">
        <f t="shared" si="26"/>
        <v>0</v>
      </c>
      <c r="BV19" s="305" t="s">
        <v>160</v>
      </c>
      <c r="BW19" s="319" t="s">
        <v>289</v>
      </c>
      <c r="BX19" s="316" t="s">
        <v>155</v>
      </c>
      <c r="BY19" s="316">
        <v>1</v>
      </c>
      <c r="BZ19" s="308">
        <v>15000</v>
      </c>
      <c r="CA19" s="309">
        <f t="shared" si="13"/>
        <v>15000</v>
      </c>
      <c r="CB19" s="576">
        <f t="shared" si="27"/>
        <v>0</v>
      </c>
      <c r="CE19" s="305" t="s">
        <v>160</v>
      </c>
      <c r="CF19" s="319" t="s">
        <v>289</v>
      </c>
      <c r="CG19" s="316" t="s">
        <v>155</v>
      </c>
      <c r="CH19" s="316">
        <v>1</v>
      </c>
      <c r="CI19" s="308">
        <v>12000</v>
      </c>
      <c r="CJ19" s="309">
        <f t="shared" si="14"/>
        <v>12000</v>
      </c>
      <c r="CK19" s="576">
        <f t="shared" si="28"/>
        <v>0</v>
      </c>
      <c r="CN19" s="305" t="s">
        <v>160</v>
      </c>
      <c r="CO19" s="319" t="s">
        <v>289</v>
      </c>
      <c r="CP19" s="316" t="s">
        <v>155</v>
      </c>
      <c r="CQ19" s="316">
        <v>1</v>
      </c>
      <c r="CR19" s="308">
        <v>14000</v>
      </c>
      <c r="CS19" s="309">
        <f t="shared" si="15"/>
        <v>14000</v>
      </c>
      <c r="CT19" s="576">
        <f t="shared" si="29"/>
        <v>0</v>
      </c>
      <c r="CW19" s="305" t="s">
        <v>160</v>
      </c>
      <c r="CX19" s="319" t="s">
        <v>289</v>
      </c>
      <c r="CY19" s="316" t="s">
        <v>155</v>
      </c>
      <c r="CZ19" s="316">
        <v>1</v>
      </c>
      <c r="DA19" s="308">
        <v>13000</v>
      </c>
      <c r="DB19" s="309">
        <f t="shared" si="16"/>
        <v>13000</v>
      </c>
      <c r="DC19" s="576">
        <f t="shared" si="30"/>
        <v>0</v>
      </c>
      <c r="DF19" s="305" t="s">
        <v>160</v>
      </c>
      <c r="DG19" s="319" t="s">
        <v>289</v>
      </c>
      <c r="DH19" s="316" t="s">
        <v>155</v>
      </c>
      <c r="DI19" s="316">
        <v>1</v>
      </c>
      <c r="DJ19" s="308">
        <v>13600</v>
      </c>
      <c r="DK19" s="309">
        <f t="shared" si="17"/>
        <v>13600</v>
      </c>
      <c r="DL19" s="576">
        <f t="shared" si="31"/>
        <v>0</v>
      </c>
      <c r="DO19" s="305" t="s">
        <v>160</v>
      </c>
      <c r="DP19" s="319" t="s">
        <v>289</v>
      </c>
      <c r="DQ19" s="316" t="s">
        <v>155</v>
      </c>
      <c r="DR19" s="316">
        <v>1</v>
      </c>
      <c r="DS19" s="318">
        <v>8872</v>
      </c>
      <c r="DT19" s="309">
        <f t="shared" si="18"/>
        <v>8872</v>
      </c>
      <c r="DU19" s="576">
        <f t="shared" si="32"/>
        <v>0</v>
      </c>
    </row>
    <row r="20" spans="3:125" ht="51" customHeight="1" outlineLevel="2">
      <c r="C20" s="305" t="s">
        <v>161</v>
      </c>
      <c r="D20" s="319" t="s">
        <v>170</v>
      </c>
      <c r="E20" s="316" t="s">
        <v>171</v>
      </c>
      <c r="F20" s="316">
        <v>1</v>
      </c>
      <c r="G20" s="308">
        <v>0</v>
      </c>
      <c r="H20" s="309">
        <f t="shared" si="0"/>
        <v>0</v>
      </c>
      <c r="K20" s="305" t="s">
        <v>161</v>
      </c>
      <c r="L20" s="319" t="s">
        <v>170</v>
      </c>
      <c r="M20" s="316" t="s">
        <v>171</v>
      </c>
      <c r="N20" s="316">
        <v>1</v>
      </c>
      <c r="O20" s="308">
        <v>3950</v>
      </c>
      <c r="P20" s="310">
        <f t="shared" si="1"/>
        <v>3950</v>
      </c>
      <c r="Q20" s="576">
        <f t="shared" si="19"/>
        <v>0</v>
      </c>
      <c r="T20" s="305" t="s">
        <v>161</v>
      </c>
      <c r="U20" s="306" t="str">
        <f t="shared" si="2"/>
        <v>Suministro, transporte e instalación de ACERO DE REFUERZO FIGURADO FY= 420 Mpa-60000 PSI, corrugado. Incluye transporte con descarga, transporte interno, alambre de amarre, certificados y todos los elementos necesarios para su correcta instalación, según diseño y recomendaciones estructurales.</v>
      </c>
      <c r="V20" s="307" t="str">
        <f t="shared" si="3"/>
        <v>kg</v>
      </c>
      <c r="W20" s="316">
        <v>1</v>
      </c>
      <c r="X20" s="308">
        <f t="shared" si="4"/>
        <v>4500</v>
      </c>
      <c r="Y20" s="401">
        <f t="shared" si="5"/>
        <v>4500</v>
      </c>
      <c r="Z20" s="576">
        <f t="shared" si="20"/>
        <v>0</v>
      </c>
      <c r="AC20" s="305" t="s">
        <v>161</v>
      </c>
      <c r="AD20" s="319" t="s">
        <v>170</v>
      </c>
      <c r="AE20" s="316" t="s">
        <v>171</v>
      </c>
      <c r="AF20" s="316">
        <v>1</v>
      </c>
      <c r="AG20" s="308">
        <v>3700</v>
      </c>
      <c r="AH20" s="309">
        <f t="shared" si="6"/>
        <v>3700</v>
      </c>
      <c r="AI20" s="576">
        <f t="shared" si="21"/>
        <v>0</v>
      </c>
      <c r="AL20" s="305" t="s">
        <v>161</v>
      </c>
      <c r="AM20" s="319" t="s">
        <v>170</v>
      </c>
      <c r="AN20" s="316" t="s">
        <v>171</v>
      </c>
      <c r="AO20" s="316">
        <v>1</v>
      </c>
      <c r="AP20" s="308">
        <v>4200</v>
      </c>
      <c r="AQ20" s="309">
        <f t="shared" si="7"/>
        <v>4200</v>
      </c>
      <c r="AR20" s="576">
        <f t="shared" si="22"/>
        <v>0</v>
      </c>
      <c r="AU20" s="305" t="s">
        <v>161</v>
      </c>
      <c r="AV20" s="319" t="s">
        <v>170</v>
      </c>
      <c r="AW20" s="316" t="s">
        <v>171</v>
      </c>
      <c r="AX20" s="316">
        <v>1</v>
      </c>
      <c r="AY20" s="308">
        <v>3397</v>
      </c>
      <c r="AZ20" s="309">
        <f t="shared" si="8"/>
        <v>3397</v>
      </c>
      <c r="BA20" s="576">
        <f t="shared" si="23"/>
        <v>0</v>
      </c>
      <c r="BD20" s="305" t="s">
        <v>161</v>
      </c>
      <c r="BE20" s="319" t="s">
        <v>170</v>
      </c>
      <c r="BF20" s="316" t="s">
        <v>171</v>
      </c>
      <c r="BG20" s="316">
        <v>1</v>
      </c>
      <c r="BH20" s="308">
        <v>4700</v>
      </c>
      <c r="BI20" s="309">
        <f t="shared" si="9"/>
        <v>4700</v>
      </c>
      <c r="BJ20" s="576">
        <f t="shared" si="24"/>
        <v>0</v>
      </c>
      <c r="BM20" s="305" t="s">
        <v>161</v>
      </c>
      <c r="BN20" s="306" t="str">
        <f t="shared" si="10"/>
        <v>Suministro, transporte e instalación de ACERO DE REFUERZO FIGURADO FY= 420 Mpa-60000 PSI, corrugado. Incluye transporte con descarga, transporte interno, alambre de amarre, certificados y todos los elementos necesarios para su correcta instalación, según diseño y recomendaciones estructurales.</v>
      </c>
      <c r="BO20" s="307" t="str">
        <f t="shared" si="11"/>
        <v>kg</v>
      </c>
      <c r="BP20" s="316">
        <v>1</v>
      </c>
      <c r="BQ20" s="308">
        <f t="shared" si="12"/>
        <v>5500</v>
      </c>
      <c r="BR20" s="309">
        <f t="shared" si="25"/>
        <v>5500</v>
      </c>
      <c r="BS20" s="576">
        <f t="shared" si="26"/>
        <v>0</v>
      </c>
      <c r="BV20" s="305" t="s">
        <v>161</v>
      </c>
      <c r="BW20" s="319" t="s">
        <v>170</v>
      </c>
      <c r="BX20" s="316" t="s">
        <v>171</v>
      </c>
      <c r="BY20" s="316">
        <v>1</v>
      </c>
      <c r="BZ20" s="308">
        <v>6000</v>
      </c>
      <c r="CA20" s="309">
        <f t="shared" si="13"/>
        <v>6000</v>
      </c>
      <c r="CB20" s="576">
        <f t="shared" si="27"/>
        <v>0</v>
      </c>
      <c r="CE20" s="305" t="s">
        <v>161</v>
      </c>
      <c r="CF20" s="319" t="s">
        <v>170</v>
      </c>
      <c r="CG20" s="316" t="s">
        <v>171</v>
      </c>
      <c r="CH20" s="316">
        <v>1</v>
      </c>
      <c r="CI20" s="308">
        <v>4100</v>
      </c>
      <c r="CJ20" s="309">
        <f t="shared" si="14"/>
        <v>4100</v>
      </c>
      <c r="CK20" s="576">
        <f t="shared" si="28"/>
        <v>0</v>
      </c>
      <c r="CN20" s="305" t="s">
        <v>161</v>
      </c>
      <c r="CO20" s="319" t="s">
        <v>170</v>
      </c>
      <c r="CP20" s="316" t="s">
        <v>171</v>
      </c>
      <c r="CQ20" s="316">
        <v>1</v>
      </c>
      <c r="CR20" s="308">
        <v>4000</v>
      </c>
      <c r="CS20" s="309">
        <f t="shared" si="15"/>
        <v>4000</v>
      </c>
      <c r="CT20" s="576">
        <f t="shared" si="29"/>
        <v>0</v>
      </c>
      <c r="CW20" s="305" t="s">
        <v>161</v>
      </c>
      <c r="CX20" s="319" t="s">
        <v>170</v>
      </c>
      <c r="CY20" s="316" t="s">
        <v>171</v>
      </c>
      <c r="CZ20" s="316">
        <v>1</v>
      </c>
      <c r="DA20" s="308">
        <v>4500</v>
      </c>
      <c r="DB20" s="309">
        <f t="shared" si="16"/>
        <v>4500</v>
      </c>
      <c r="DC20" s="576">
        <f t="shared" si="30"/>
        <v>0</v>
      </c>
      <c r="DF20" s="305" t="s">
        <v>161</v>
      </c>
      <c r="DG20" s="319" t="s">
        <v>170</v>
      </c>
      <c r="DH20" s="316" t="s">
        <v>171</v>
      </c>
      <c r="DI20" s="316">
        <v>1</v>
      </c>
      <c r="DJ20" s="308">
        <v>3850</v>
      </c>
      <c r="DK20" s="309">
        <f t="shared" si="17"/>
        <v>3850</v>
      </c>
      <c r="DL20" s="576">
        <f t="shared" si="31"/>
        <v>0</v>
      </c>
      <c r="DO20" s="305" t="s">
        <v>161</v>
      </c>
      <c r="DP20" s="319" t="s">
        <v>170</v>
      </c>
      <c r="DQ20" s="316" t="s">
        <v>171</v>
      </c>
      <c r="DR20" s="316">
        <v>1</v>
      </c>
      <c r="DS20" s="318">
        <v>3155</v>
      </c>
      <c r="DT20" s="309">
        <f t="shared" si="18"/>
        <v>3155</v>
      </c>
      <c r="DU20" s="576">
        <f t="shared" si="32"/>
        <v>0</v>
      </c>
    </row>
    <row r="21" spans="3:125" ht="41.25" customHeight="1" outlineLevel="2">
      <c r="C21" s="305" t="s">
        <v>290</v>
      </c>
      <c r="D21" s="319" t="s">
        <v>291</v>
      </c>
      <c r="E21" s="316" t="s">
        <v>168</v>
      </c>
      <c r="F21" s="316">
        <v>1</v>
      </c>
      <c r="G21" s="308">
        <v>0</v>
      </c>
      <c r="H21" s="309">
        <f t="shared" si="0"/>
        <v>0</v>
      </c>
      <c r="K21" s="305" t="s">
        <v>290</v>
      </c>
      <c r="L21" s="319" t="s">
        <v>291</v>
      </c>
      <c r="M21" s="316" t="s">
        <v>168</v>
      </c>
      <c r="N21" s="316">
        <v>1</v>
      </c>
      <c r="O21" s="308">
        <v>39650</v>
      </c>
      <c r="P21" s="310">
        <f t="shared" si="1"/>
        <v>39650</v>
      </c>
      <c r="Q21" s="576">
        <f t="shared" si="19"/>
        <v>0</v>
      </c>
      <c r="T21" s="305" t="s">
        <v>290</v>
      </c>
      <c r="U21" s="306" t="str">
        <f t="shared" si="2"/>
        <v>Construcción de DINTELES EN CONCRETO DE 21 Mpa DE 0.15 X 0.20 m. Incluye suministro, transporte y colocación del concreto, formaleta completa, vibrado, curado  y todos los elementos necesarios para su correcta ejecución. No incluye refuerzo.</v>
      </c>
      <c r="V21" s="307" t="str">
        <f t="shared" si="3"/>
        <v>m</v>
      </c>
      <c r="W21" s="316">
        <v>1</v>
      </c>
      <c r="X21" s="308">
        <f t="shared" si="4"/>
        <v>25000</v>
      </c>
      <c r="Y21" s="401">
        <f t="shared" si="5"/>
        <v>25000</v>
      </c>
      <c r="Z21" s="576">
        <f t="shared" si="20"/>
        <v>0</v>
      </c>
      <c r="AC21" s="305" t="s">
        <v>290</v>
      </c>
      <c r="AD21" s="319" t="s">
        <v>291</v>
      </c>
      <c r="AE21" s="316" t="s">
        <v>168</v>
      </c>
      <c r="AF21" s="316">
        <v>1</v>
      </c>
      <c r="AG21" s="308">
        <v>42000</v>
      </c>
      <c r="AH21" s="309">
        <f t="shared" si="6"/>
        <v>42000</v>
      </c>
      <c r="AI21" s="576">
        <f t="shared" si="21"/>
        <v>0</v>
      </c>
      <c r="AL21" s="305" t="s">
        <v>290</v>
      </c>
      <c r="AM21" s="319" t="s">
        <v>291</v>
      </c>
      <c r="AN21" s="316" t="s">
        <v>168</v>
      </c>
      <c r="AO21" s="316">
        <v>1</v>
      </c>
      <c r="AP21" s="308">
        <v>39100</v>
      </c>
      <c r="AQ21" s="309">
        <f t="shared" si="7"/>
        <v>39100</v>
      </c>
      <c r="AR21" s="576">
        <f t="shared" si="22"/>
        <v>0</v>
      </c>
      <c r="AU21" s="305" t="s">
        <v>290</v>
      </c>
      <c r="AV21" s="319" t="s">
        <v>291</v>
      </c>
      <c r="AW21" s="316" t="s">
        <v>168</v>
      </c>
      <c r="AX21" s="316">
        <v>1</v>
      </c>
      <c r="AY21" s="308">
        <v>30810</v>
      </c>
      <c r="AZ21" s="309">
        <f t="shared" si="8"/>
        <v>30810</v>
      </c>
      <c r="BA21" s="576">
        <f t="shared" si="23"/>
        <v>0</v>
      </c>
      <c r="BD21" s="305" t="s">
        <v>290</v>
      </c>
      <c r="BE21" s="319" t="s">
        <v>291</v>
      </c>
      <c r="BF21" s="316" t="s">
        <v>168</v>
      </c>
      <c r="BG21" s="316">
        <v>1</v>
      </c>
      <c r="BH21" s="308">
        <v>28400</v>
      </c>
      <c r="BI21" s="309">
        <f t="shared" si="9"/>
        <v>28400</v>
      </c>
      <c r="BJ21" s="576">
        <f t="shared" si="24"/>
        <v>0</v>
      </c>
      <c r="BM21" s="305" t="s">
        <v>290</v>
      </c>
      <c r="BN21" s="306" t="str">
        <f t="shared" si="10"/>
        <v>Construcción de DINTELES EN CONCRETO DE 21 Mpa DE 0.15 X 0.20 m. Incluye suministro, transporte y colocación del concreto, formaleta completa, vibrado, curado  y todos los elementos necesarios para su correcta ejecución. No incluye refuerzo.</v>
      </c>
      <c r="BO21" s="307" t="str">
        <f t="shared" si="11"/>
        <v>m</v>
      </c>
      <c r="BP21" s="316">
        <v>1</v>
      </c>
      <c r="BQ21" s="308">
        <f t="shared" si="12"/>
        <v>27000</v>
      </c>
      <c r="BR21" s="309">
        <f t="shared" si="25"/>
        <v>27000</v>
      </c>
      <c r="BS21" s="576">
        <f t="shared" si="26"/>
        <v>0</v>
      </c>
      <c r="BV21" s="305" t="s">
        <v>290</v>
      </c>
      <c r="BW21" s="319" t="s">
        <v>291</v>
      </c>
      <c r="BX21" s="316" t="s">
        <v>168</v>
      </c>
      <c r="BY21" s="316">
        <v>1</v>
      </c>
      <c r="BZ21" s="308">
        <v>150000</v>
      </c>
      <c r="CA21" s="309">
        <f t="shared" si="13"/>
        <v>150000</v>
      </c>
      <c r="CB21" s="576">
        <f t="shared" si="27"/>
        <v>0</v>
      </c>
      <c r="CE21" s="305" t="s">
        <v>290</v>
      </c>
      <c r="CF21" s="319" t="s">
        <v>291</v>
      </c>
      <c r="CG21" s="316" t="s">
        <v>168</v>
      </c>
      <c r="CH21" s="316">
        <v>1</v>
      </c>
      <c r="CI21" s="308">
        <v>42000</v>
      </c>
      <c r="CJ21" s="309">
        <f t="shared" si="14"/>
        <v>42000</v>
      </c>
      <c r="CK21" s="576">
        <f t="shared" si="28"/>
        <v>0</v>
      </c>
      <c r="CN21" s="305" t="s">
        <v>290</v>
      </c>
      <c r="CO21" s="319" t="s">
        <v>291</v>
      </c>
      <c r="CP21" s="316" t="s">
        <v>168</v>
      </c>
      <c r="CQ21" s="316">
        <v>1</v>
      </c>
      <c r="CR21" s="308">
        <v>41000</v>
      </c>
      <c r="CS21" s="309">
        <f t="shared" si="15"/>
        <v>41000</v>
      </c>
      <c r="CT21" s="576">
        <f t="shared" si="29"/>
        <v>0</v>
      </c>
      <c r="CW21" s="305" t="s">
        <v>290</v>
      </c>
      <c r="CX21" s="319" t="s">
        <v>291</v>
      </c>
      <c r="CY21" s="316" t="s">
        <v>168</v>
      </c>
      <c r="CZ21" s="316">
        <v>1</v>
      </c>
      <c r="DA21" s="308">
        <v>33000</v>
      </c>
      <c r="DB21" s="309">
        <f t="shared" si="16"/>
        <v>33000</v>
      </c>
      <c r="DC21" s="576">
        <f t="shared" si="30"/>
        <v>0</v>
      </c>
      <c r="DF21" s="305" t="s">
        <v>290</v>
      </c>
      <c r="DG21" s="319" t="s">
        <v>291</v>
      </c>
      <c r="DH21" s="316" t="s">
        <v>168</v>
      </c>
      <c r="DI21" s="316">
        <v>1</v>
      </c>
      <c r="DJ21" s="308">
        <v>39800</v>
      </c>
      <c r="DK21" s="309">
        <f t="shared" si="17"/>
        <v>39800</v>
      </c>
      <c r="DL21" s="576">
        <f t="shared" si="31"/>
        <v>0</v>
      </c>
      <c r="DO21" s="305" t="s">
        <v>290</v>
      </c>
      <c r="DP21" s="319" t="s">
        <v>291</v>
      </c>
      <c r="DQ21" s="316" t="s">
        <v>168</v>
      </c>
      <c r="DR21" s="316">
        <v>1</v>
      </c>
      <c r="DS21" s="308">
        <v>69393</v>
      </c>
      <c r="DT21" s="309">
        <f t="shared" si="18"/>
        <v>69393</v>
      </c>
      <c r="DU21" s="576">
        <f t="shared" si="32"/>
        <v>0</v>
      </c>
    </row>
    <row r="22" spans="3:125" ht="84" customHeight="1" outlineLevel="2">
      <c r="C22" s="305" t="s">
        <v>292</v>
      </c>
      <c r="D22" s="319" t="s">
        <v>293</v>
      </c>
      <c r="E22" s="316" t="s">
        <v>155</v>
      </c>
      <c r="F22" s="316">
        <v>1</v>
      </c>
      <c r="G22" s="308">
        <v>0</v>
      </c>
      <c r="H22" s="309">
        <f t="shared" si="0"/>
        <v>0</v>
      </c>
      <c r="K22" s="305" t="s">
        <v>292</v>
      </c>
      <c r="L22" s="319" t="s">
        <v>293</v>
      </c>
      <c r="M22" s="316" t="s">
        <v>155</v>
      </c>
      <c r="N22" s="316">
        <v>1</v>
      </c>
      <c r="O22" s="308">
        <v>1050800</v>
      </c>
      <c r="P22" s="310">
        <f t="shared" si="1"/>
        <v>1050800</v>
      </c>
      <c r="Q22" s="576">
        <f t="shared" si="19"/>
        <v>0</v>
      </c>
      <c r="T22" s="305" t="s">
        <v>292</v>
      </c>
      <c r="U22" s="306" t="str">
        <f t="shared" si="2"/>
        <v>Construcción de almacenamiento de gases de 1.45 x 0.70 m con una altura de 2.10m, losa de piso en concreto de 10cm de espesor, mamposteria en bloque de concreto de 15x20x40 cm con una altura de 0.35m en los dos laterales y lagrimal en concreto de 15cm de altura x 15cm de ancho en los dos laterales, perimentralmente malla eslabonada cal 10 ojo N°5, tuberia galvanizada de 1.9" cal 14,  teja tipo standing seam de 11/2" calibre 26 sistema sencillo. Incluye acero de refuerzo, malla electrosoldada para la losa de piso, cerradura  y todos los elementos necesarios para su correcta construcción.</v>
      </c>
      <c r="V22" s="307" t="str">
        <f t="shared" si="3"/>
        <v>un</v>
      </c>
      <c r="W22" s="316">
        <v>1</v>
      </c>
      <c r="X22" s="308">
        <f t="shared" si="4"/>
        <v>850000</v>
      </c>
      <c r="Y22" s="401">
        <f t="shared" si="5"/>
        <v>850000</v>
      </c>
      <c r="Z22" s="576">
        <f t="shared" si="20"/>
        <v>0</v>
      </c>
      <c r="AC22" s="305" t="s">
        <v>292</v>
      </c>
      <c r="AD22" s="319" t="s">
        <v>293</v>
      </c>
      <c r="AE22" s="316" t="s">
        <v>155</v>
      </c>
      <c r="AF22" s="316">
        <v>1</v>
      </c>
      <c r="AG22" s="308">
        <v>6800000</v>
      </c>
      <c r="AH22" s="309">
        <f t="shared" si="6"/>
        <v>6800000</v>
      </c>
      <c r="AI22" s="576">
        <f t="shared" si="21"/>
        <v>0</v>
      </c>
      <c r="AL22" s="305" t="s">
        <v>292</v>
      </c>
      <c r="AM22" s="319" t="s">
        <v>293</v>
      </c>
      <c r="AN22" s="316" t="s">
        <v>155</v>
      </c>
      <c r="AO22" s="316">
        <v>1</v>
      </c>
      <c r="AP22" s="308">
        <v>1050000</v>
      </c>
      <c r="AQ22" s="309">
        <f t="shared" si="7"/>
        <v>1050000</v>
      </c>
      <c r="AR22" s="576">
        <f t="shared" si="22"/>
        <v>0</v>
      </c>
      <c r="AU22" s="305" t="s">
        <v>292</v>
      </c>
      <c r="AV22" s="319" t="s">
        <v>293</v>
      </c>
      <c r="AW22" s="316" t="s">
        <v>155</v>
      </c>
      <c r="AX22" s="316">
        <v>1</v>
      </c>
      <c r="AY22" s="308">
        <v>4108000</v>
      </c>
      <c r="AZ22" s="309">
        <f t="shared" si="8"/>
        <v>4108000</v>
      </c>
      <c r="BA22" s="576">
        <f t="shared" si="23"/>
        <v>0</v>
      </c>
      <c r="BD22" s="305" t="s">
        <v>292</v>
      </c>
      <c r="BE22" s="319" t="s">
        <v>293</v>
      </c>
      <c r="BF22" s="316" t="s">
        <v>155</v>
      </c>
      <c r="BG22" s="316">
        <v>1</v>
      </c>
      <c r="BH22" s="308">
        <v>2450000</v>
      </c>
      <c r="BI22" s="309">
        <f t="shared" si="9"/>
        <v>2450000</v>
      </c>
      <c r="BJ22" s="576">
        <f t="shared" si="24"/>
        <v>0</v>
      </c>
      <c r="BM22" s="305" t="s">
        <v>292</v>
      </c>
      <c r="BN22" s="306" t="str">
        <f t="shared" si="10"/>
        <v>Construcción de almacenamiento de gases de 1.45 x 0.70 m con una altura de 2.10m, losa de piso en concreto de 10cm de espesor, mamposteria en bloque de concreto de 15x20x40 cm con una altura de 0.35m en los dos laterales y lagrimal en concreto de 15cm de altura x 15cm de ancho en los dos laterales, perimentralmente malla eslabonada cal 10 ojo N°5, tuberia galvanizada de 1.9" cal 14,  teja tipo standing seam de 11/2" calibre 26 sistema sencillo. Incluye acero de refuerzo, malla electrosoldada para la losa de piso, cerradura  y todos los elementos necesarios para su correcta construcción.</v>
      </c>
      <c r="BO22" s="307" t="str">
        <f t="shared" si="11"/>
        <v>un</v>
      </c>
      <c r="BP22" s="316">
        <v>1</v>
      </c>
      <c r="BQ22" s="308">
        <f t="shared" si="12"/>
        <v>3100000</v>
      </c>
      <c r="BR22" s="309">
        <f t="shared" si="25"/>
        <v>3100000</v>
      </c>
      <c r="BS22" s="576">
        <f t="shared" si="26"/>
        <v>0</v>
      </c>
      <c r="BV22" s="305" t="s">
        <v>292</v>
      </c>
      <c r="BW22" s="319" t="s">
        <v>293</v>
      </c>
      <c r="BX22" s="316" t="s">
        <v>155</v>
      </c>
      <c r="BY22" s="316">
        <v>1</v>
      </c>
      <c r="BZ22" s="308">
        <v>890000</v>
      </c>
      <c r="CA22" s="309">
        <f t="shared" si="13"/>
        <v>890000</v>
      </c>
      <c r="CB22" s="576">
        <f t="shared" si="27"/>
        <v>0</v>
      </c>
      <c r="CE22" s="305" t="s">
        <v>292</v>
      </c>
      <c r="CF22" s="319" t="s">
        <v>293</v>
      </c>
      <c r="CG22" s="316" t="s">
        <v>155</v>
      </c>
      <c r="CH22" s="316">
        <v>1</v>
      </c>
      <c r="CI22" s="308">
        <v>750000</v>
      </c>
      <c r="CJ22" s="309">
        <f t="shared" si="14"/>
        <v>750000</v>
      </c>
      <c r="CK22" s="576">
        <f t="shared" si="28"/>
        <v>0</v>
      </c>
      <c r="CN22" s="305" t="s">
        <v>292</v>
      </c>
      <c r="CO22" s="319" t="s">
        <v>293</v>
      </c>
      <c r="CP22" s="316" t="s">
        <v>155</v>
      </c>
      <c r="CQ22" s="316">
        <v>1</v>
      </c>
      <c r="CR22" s="308">
        <v>800000</v>
      </c>
      <c r="CS22" s="309">
        <f t="shared" si="15"/>
        <v>800000</v>
      </c>
      <c r="CT22" s="576">
        <f t="shared" si="29"/>
        <v>0</v>
      </c>
      <c r="CW22" s="305" t="s">
        <v>292</v>
      </c>
      <c r="CX22" s="319" t="s">
        <v>293</v>
      </c>
      <c r="CY22" s="316" t="s">
        <v>155</v>
      </c>
      <c r="CZ22" s="316">
        <v>1</v>
      </c>
      <c r="DA22" s="308">
        <v>2800000</v>
      </c>
      <c r="DB22" s="309">
        <f t="shared" si="16"/>
        <v>2800000</v>
      </c>
      <c r="DC22" s="576">
        <f t="shared" si="30"/>
        <v>0</v>
      </c>
      <c r="DF22" s="305" t="s">
        <v>292</v>
      </c>
      <c r="DG22" s="319" t="s">
        <v>293</v>
      </c>
      <c r="DH22" s="316" t="s">
        <v>155</v>
      </c>
      <c r="DI22" s="316">
        <v>1</v>
      </c>
      <c r="DJ22" s="308">
        <v>776400</v>
      </c>
      <c r="DK22" s="309">
        <f t="shared" si="17"/>
        <v>776400</v>
      </c>
      <c r="DL22" s="576">
        <f t="shared" si="31"/>
        <v>0</v>
      </c>
      <c r="DO22" s="311" t="s">
        <v>292</v>
      </c>
      <c r="DP22" s="319" t="s">
        <v>293</v>
      </c>
      <c r="DQ22" s="316" t="s">
        <v>155</v>
      </c>
      <c r="DR22" s="316">
        <v>1</v>
      </c>
      <c r="DS22" s="308">
        <v>926870</v>
      </c>
      <c r="DT22" s="309">
        <f t="shared" si="18"/>
        <v>926870</v>
      </c>
      <c r="DU22" s="576">
        <f t="shared" si="32"/>
        <v>0</v>
      </c>
    </row>
    <row r="23" spans="3:125" ht="78" customHeight="1" outlineLevel="2">
      <c r="C23" s="305" t="s">
        <v>294</v>
      </c>
      <c r="D23" s="319" t="s">
        <v>295</v>
      </c>
      <c r="E23" s="316" t="s">
        <v>168</v>
      </c>
      <c r="F23" s="316">
        <v>1</v>
      </c>
      <c r="G23" s="308">
        <v>0</v>
      </c>
      <c r="H23" s="309">
        <f t="shared" si="0"/>
        <v>0</v>
      </c>
      <c r="K23" s="305" t="s">
        <v>294</v>
      </c>
      <c r="L23" s="319" t="s">
        <v>295</v>
      </c>
      <c r="M23" s="316" t="s">
        <v>168</v>
      </c>
      <c r="N23" s="316">
        <v>1</v>
      </c>
      <c r="O23" s="308">
        <v>44100</v>
      </c>
      <c r="P23" s="310">
        <f t="shared" si="1"/>
        <v>44100</v>
      </c>
      <c r="Q23" s="576">
        <f t="shared" si="19"/>
        <v>0</v>
      </c>
      <c r="T23" s="305" t="s">
        <v>294</v>
      </c>
      <c r="U23" s="306" t="str">
        <f t="shared" si="2"/>
        <v>Construcción de COLUMNAS DE 0.15 x 0.15m. en concreto de 21 MPa. Incluye suministro, transporte y colocación del concreto, formaleta en súper "T" de 19mm., desmoldante, fluidificante para mezclas de concreto, vibrado, protección, curado y todos los demás elementos necesarios para su correcta construcción según diseño. El acero de refuerzo se pagará en su respectivo ítem. En el vaciado se deben dejar los hierros para el amarre de la mampostería no estructural, por ningún motivo se pagarán anclajes.</v>
      </c>
      <c r="V23" s="307" t="str">
        <f t="shared" si="3"/>
        <v>m</v>
      </c>
      <c r="W23" s="316">
        <v>1</v>
      </c>
      <c r="X23" s="308">
        <f t="shared" si="4"/>
        <v>25000</v>
      </c>
      <c r="Y23" s="401">
        <f t="shared" si="5"/>
        <v>25000</v>
      </c>
      <c r="Z23" s="576">
        <f t="shared" si="20"/>
        <v>0</v>
      </c>
      <c r="AC23" s="305" t="s">
        <v>294</v>
      </c>
      <c r="AD23" s="319" t="s">
        <v>295</v>
      </c>
      <c r="AE23" s="316" t="s">
        <v>168</v>
      </c>
      <c r="AF23" s="316">
        <v>1</v>
      </c>
      <c r="AG23" s="308">
        <v>65000</v>
      </c>
      <c r="AH23" s="309">
        <f t="shared" si="6"/>
        <v>65000</v>
      </c>
      <c r="AI23" s="576">
        <f t="shared" si="21"/>
        <v>0</v>
      </c>
      <c r="AL23" s="305" t="s">
        <v>294</v>
      </c>
      <c r="AM23" s="319" t="s">
        <v>295</v>
      </c>
      <c r="AN23" s="316" t="s">
        <v>168</v>
      </c>
      <c r="AO23" s="316">
        <v>1</v>
      </c>
      <c r="AP23" s="308">
        <v>43500</v>
      </c>
      <c r="AQ23" s="309">
        <f t="shared" si="7"/>
        <v>43500</v>
      </c>
      <c r="AR23" s="576">
        <f t="shared" si="22"/>
        <v>0</v>
      </c>
      <c r="AU23" s="305" t="s">
        <v>294</v>
      </c>
      <c r="AV23" s="319" t="s">
        <v>295</v>
      </c>
      <c r="AW23" s="316" t="s">
        <v>168</v>
      </c>
      <c r="AX23" s="316">
        <v>1</v>
      </c>
      <c r="AY23" s="308">
        <v>315210</v>
      </c>
      <c r="AZ23" s="309">
        <f t="shared" si="8"/>
        <v>315210</v>
      </c>
      <c r="BA23" s="576">
        <f t="shared" si="23"/>
        <v>0</v>
      </c>
      <c r="BD23" s="305" t="s">
        <v>294</v>
      </c>
      <c r="BE23" s="319" t="s">
        <v>295</v>
      </c>
      <c r="BF23" s="316" t="s">
        <v>168</v>
      </c>
      <c r="BG23" s="316">
        <v>1</v>
      </c>
      <c r="BH23" s="308">
        <v>25000</v>
      </c>
      <c r="BI23" s="309">
        <f t="shared" si="9"/>
        <v>25000</v>
      </c>
      <c r="BJ23" s="576">
        <f t="shared" si="24"/>
        <v>0</v>
      </c>
      <c r="BM23" s="305" t="s">
        <v>294</v>
      </c>
      <c r="BN23" s="306" t="str">
        <f t="shared" si="10"/>
        <v>Construcción de COLUMNAS DE 0.15 x 0.15m. en concreto de 21 MPa. Incluye suministro, transporte y colocación del concreto, formaleta en súper "T" de 19mm., desmoldante, fluidificante para mezclas de concreto, vibrado, protección, curado y todos los demás elementos necesarios para su correcta construcción según diseño. El acero de refuerzo se pagará en su respectivo ítem. En el vaciado se deben dejar los hierros para el amarre de la mampostería no estructural, por ningún motivo se pagarán anclajes.</v>
      </c>
      <c r="BO23" s="307" t="str">
        <f t="shared" si="11"/>
        <v>m</v>
      </c>
      <c r="BP23" s="316">
        <v>1</v>
      </c>
      <c r="BQ23" s="308">
        <f t="shared" si="12"/>
        <v>26000</v>
      </c>
      <c r="BR23" s="309">
        <f t="shared" si="25"/>
        <v>26000</v>
      </c>
      <c r="BS23" s="576">
        <f t="shared" si="26"/>
        <v>0</v>
      </c>
      <c r="BV23" s="305" t="s">
        <v>294</v>
      </c>
      <c r="BW23" s="319" t="s">
        <v>295</v>
      </c>
      <c r="BX23" s="316" t="s">
        <v>168</v>
      </c>
      <c r="BY23" s="316">
        <v>1</v>
      </c>
      <c r="BZ23" s="308">
        <v>150000</v>
      </c>
      <c r="CA23" s="309">
        <f t="shared" si="13"/>
        <v>150000</v>
      </c>
      <c r="CB23" s="576">
        <f t="shared" si="27"/>
        <v>0</v>
      </c>
      <c r="CE23" s="305" t="s">
        <v>294</v>
      </c>
      <c r="CF23" s="319" t="s">
        <v>295</v>
      </c>
      <c r="CG23" s="316" t="s">
        <v>168</v>
      </c>
      <c r="CH23" s="316">
        <v>1</v>
      </c>
      <c r="CI23" s="308">
        <v>45000</v>
      </c>
      <c r="CJ23" s="309">
        <f t="shared" si="14"/>
        <v>45000</v>
      </c>
      <c r="CK23" s="576">
        <f t="shared" si="28"/>
        <v>0</v>
      </c>
      <c r="CN23" s="305" t="s">
        <v>294</v>
      </c>
      <c r="CO23" s="319" t="s">
        <v>295</v>
      </c>
      <c r="CP23" s="316" t="s">
        <v>168</v>
      </c>
      <c r="CQ23" s="316">
        <v>1</v>
      </c>
      <c r="CR23" s="308">
        <v>42000</v>
      </c>
      <c r="CS23" s="309">
        <f t="shared" si="15"/>
        <v>42000</v>
      </c>
      <c r="CT23" s="576">
        <f t="shared" si="29"/>
        <v>0</v>
      </c>
      <c r="CW23" s="305" t="s">
        <v>294</v>
      </c>
      <c r="CX23" s="319" t="s">
        <v>295</v>
      </c>
      <c r="CY23" s="316" t="s">
        <v>168</v>
      </c>
      <c r="CZ23" s="316">
        <v>1</v>
      </c>
      <c r="DA23" s="308">
        <v>45000</v>
      </c>
      <c r="DB23" s="309">
        <f t="shared" si="16"/>
        <v>45000</v>
      </c>
      <c r="DC23" s="576">
        <f t="shared" si="30"/>
        <v>0</v>
      </c>
      <c r="DF23" s="305" t="s">
        <v>294</v>
      </c>
      <c r="DG23" s="319" t="s">
        <v>295</v>
      </c>
      <c r="DH23" s="316" t="s">
        <v>168</v>
      </c>
      <c r="DI23" s="316">
        <v>1</v>
      </c>
      <c r="DJ23" s="308">
        <v>40800</v>
      </c>
      <c r="DK23" s="309">
        <f t="shared" si="17"/>
        <v>40800</v>
      </c>
      <c r="DL23" s="576">
        <f t="shared" si="31"/>
        <v>0</v>
      </c>
      <c r="DO23" s="305" t="s">
        <v>294</v>
      </c>
      <c r="DP23" s="319" t="s">
        <v>295</v>
      </c>
      <c r="DQ23" s="316" t="s">
        <v>168</v>
      </c>
      <c r="DR23" s="316">
        <v>1</v>
      </c>
      <c r="DS23" s="318">
        <v>57766</v>
      </c>
      <c r="DT23" s="309">
        <f t="shared" si="18"/>
        <v>57766</v>
      </c>
      <c r="DU23" s="576">
        <f t="shared" si="32"/>
        <v>0</v>
      </c>
    </row>
    <row r="24" spans="3:125" ht="43.5" customHeight="1" outlineLevel="2">
      <c r="C24" s="305" t="s">
        <v>296</v>
      </c>
      <c r="D24" s="319" t="s">
        <v>297</v>
      </c>
      <c r="E24" s="316" t="s">
        <v>157</v>
      </c>
      <c r="F24" s="316">
        <v>1</v>
      </c>
      <c r="G24" s="308">
        <v>0</v>
      </c>
      <c r="H24" s="309">
        <f t="shared" si="0"/>
        <v>0</v>
      </c>
      <c r="K24" s="305" t="s">
        <v>296</v>
      </c>
      <c r="L24" s="319" t="s">
        <v>297</v>
      </c>
      <c r="M24" s="316" t="s">
        <v>157</v>
      </c>
      <c r="N24" s="316">
        <v>1</v>
      </c>
      <c r="O24" s="308">
        <v>8100</v>
      </c>
      <c r="P24" s="310">
        <f t="shared" si="1"/>
        <v>8100</v>
      </c>
      <c r="Q24" s="576">
        <f t="shared" si="19"/>
        <v>0</v>
      </c>
      <c r="T24" s="305" t="s">
        <v>296</v>
      </c>
      <c r="U24" s="306" t="str">
        <f t="shared" si="2"/>
        <v>Colocación de MALLA ELECTROSOLDADA TIPO D 84. Incluye el suministro y el transporte del material y todos los elementos necesarios para su correcta colocación.</v>
      </c>
      <c r="V24" s="307" t="str">
        <f t="shared" si="3"/>
        <v>m2</v>
      </c>
      <c r="W24" s="316">
        <v>1</v>
      </c>
      <c r="X24" s="308">
        <f t="shared" si="4"/>
        <v>8500</v>
      </c>
      <c r="Y24" s="401">
        <f t="shared" si="5"/>
        <v>8500</v>
      </c>
      <c r="Z24" s="576">
        <f t="shared" si="20"/>
        <v>0</v>
      </c>
      <c r="AC24" s="305" t="s">
        <v>296</v>
      </c>
      <c r="AD24" s="319" t="s">
        <v>297</v>
      </c>
      <c r="AE24" s="316" t="s">
        <v>157</v>
      </c>
      <c r="AF24" s="316">
        <v>1</v>
      </c>
      <c r="AG24" s="308">
        <v>9800</v>
      </c>
      <c r="AH24" s="309">
        <f t="shared" si="6"/>
        <v>9800</v>
      </c>
      <c r="AI24" s="576">
        <f t="shared" si="21"/>
        <v>0</v>
      </c>
      <c r="AL24" s="305" t="s">
        <v>296</v>
      </c>
      <c r="AM24" s="319" t="s">
        <v>297</v>
      </c>
      <c r="AN24" s="316" t="s">
        <v>157</v>
      </c>
      <c r="AO24" s="316">
        <v>1</v>
      </c>
      <c r="AP24" s="308">
        <v>8000</v>
      </c>
      <c r="AQ24" s="309">
        <f>+ROUND(AO24*AP24,0)</f>
        <v>8000</v>
      </c>
      <c r="AR24" s="576">
        <f t="shared" si="22"/>
        <v>0</v>
      </c>
      <c r="AU24" s="305" t="s">
        <v>296</v>
      </c>
      <c r="AV24" s="319" t="s">
        <v>297</v>
      </c>
      <c r="AW24" s="316" t="s">
        <v>157</v>
      </c>
      <c r="AX24" s="316">
        <v>1</v>
      </c>
      <c r="AY24" s="308">
        <v>3081</v>
      </c>
      <c r="AZ24" s="309">
        <f t="shared" si="8"/>
        <v>3081</v>
      </c>
      <c r="BA24" s="576">
        <f t="shared" si="23"/>
        <v>0</v>
      </c>
      <c r="BD24" s="305" t="s">
        <v>296</v>
      </c>
      <c r="BE24" s="319" t="s">
        <v>297</v>
      </c>
      <c r="BF24" s="316" t="s">
        <v>157</v>
      </c>
      <c r="BG24" s="316">
        <v>1</v>
      </c>
      <c r="BH24" s="308">
        <v>7800</v>
      </c>
      <c r="BI24" s="309">
        <f t="shared" si="9"/>
        <v>7800</v>
      </c>
      <c r="BJ24" s="576">
        <f t="shared" si="24"/>
        <v>0</v>
      </c>
      <c r="BM24" s="305" t="s">
        <v>296</v>
      </c>
      <c r="BN24" s="306" t="str">
        <f t="shared" si="10"/>
        <v>Colocación de MALLA ELECTROSOLDADA TIPO D 84. Incluye el suministro y el transporte del material y todos los elementos necesarios para su correcta colocación.</v>
      </c>
      <c r="BO24" s="307" t="str">
        <f t="shared" si="11"/>
        <v>m2</v>
      </c>
      <c r="BP24" s="316">
        <v>1</v>
      </c>
      <c r="BQ24" s="308">
        <f t="shared" si="12"/>
        <v>9500</v>
      </c>
      <c r="BR24" s="309">
        <f t="shared" si="25"/>
        <v>9500</v>
      </c>
      <c r="BS24" s="576">
        <f t="shared" si="26"/>
        <v>0</v>
      </c>
      <c r="BV24" s="305" t="s">
        <v>296</v>
      </c>
      <c r="BW24" s="319" t="s">
        <v>297</v>
      </c>
      <c r="BX24" s="316" t="s">
        <v>157</v>
      </c>
      <c r="BY24" s="316">
        <v>1</v>
      </c>
      <c r="BZ24" s="308">
        <v>9000</v>
      </c>
      <c r="CA24" s="309">
        <f t="shared" si="13"/>
        <v>9000</v>
      </c>
      <c r="CB24" s="576">
        <f t="shared" si="27"/>
        <v>0</v>
      </c>
      <c r="CE24" s="305" t="s">
        <v>296</v>
      </c>
      <c r="CF24" s="319" t="s">
        <v>297</v>
      </c>
      <c r="CG24" s="316" t="s">
        <v>157</v>
      </c>
      <c r="CH24" s="316">
        <v>1</v>
      </c>
      <c r="CI24" s="308">
        <v>8500</v>
      </c>
      <c r="CJ24" s="309">
        <f t="shared" si="14"/>
        <v>8500</v>
      </c>
      <c r="CK24" s="576">
        <f t="shared" si="28"/>
        <v>0</v>
      </c>
      <c r="CN24" s="305" t="s">
        <v>296</v>
      </c>
      <c r="CO24" s="319" t="s">
        <v>297</v>
      </c>
      <c r="CP24" s="316" t="s">
        <v>157</v>
      </c>
      <c r="CQ24" s="316">
        <v>1</v>
      </c>
      <c r="CR24" s="308">
        <v>9000</v>
      </c>
      <c r="CS24" s="309">
        <f t="shared" si="15"/>
        <v>9000</v>
      </c>
      <c r="CT24" s="576">
        <f t="shared" si="29"/>
        <v>0</v>
      </c>
      <c r="CW24" s="305" t="s">
        <v>296</v>
      </c>
      <c r="CX24" s="319" t="s">
        <v>297</v>
      </c>
      <c r="CY24" s="316" t="s">
        <v>157</v>
      </c>
      <c r="CZ24" s="316">
        <v>1</v>
      </c>
      <c r="DA24" s="308">
        <v>6500</v>
      </c>
      <c r="DB24" s="309">
        <f t="shared" si="16"/>
        <v>6500</v>
      </c>
      <c r="DC24" s="576">
        <f t="shared" si="30"/>
        <v>0</v>
      </c>
      <c r="DF24" s="305" t="s">
        <v>296</v>
      </c>
      <c r="DG24" s="319" t="s">
        <v>297</v>
      </c>
      <c r="DH24" s="316" t="s">
        <v>157</v>
      </c>
      <c r="DI24" s="316">
        <v>1</v>
      </c>
      <c r="DJ24" s="308">
        <v>8800</v>
      </c>
      <c r="DK24" s="309">
        <f t="shared" si="17"/>
        <v>8800</v>
      </c>
      <c r="DL24" s="576">
        <f t="shared" si="31"/>
        <v>0</v>
      </c>
      <c r="DO24" s="305" t="s">
        <v>296</v>
      </c>
      <c r="DP24" s="319" t="s">
        <v>297</v>
      </c>
      <c r="DQ24" s="316" t="s">
        <v>157</v>
      </c>
      <c r="DR24" s="316">
        <v>1</v>
      </c>
      <c r="DS24" s="308">
        <v>7450</v>
      </c>
      <c r="DT24" s="309">
        <f t="shared" si="18"/>
        <v>7450</v>
      </c>
      <c r="DU24" s="576">
        <f t="shared" si="32"/>
        <v>0</v>
      </c>
    </row>
    <row r="25" spans="3:125" ht="77.25" customHeight="1" outlineLevel="2">
      <c r="C25" s="305" t="s">
        <v>299</v>
      </c>
      <c r="D25" s="319" t="s">
        <v>300</v>
      </c>
      <c r="E25" s="316" t="s">
        <v>157</v>
      </c>
      <c r="F25" s="316">
        <v>1</v>
      </c>
      <c r="G25" s="308">
        <v>0</v>
      </c>
      <c r="H25" s="309">
        <f t="shared" si="0"/>
        <v>0</v>
      </c>
      <c r="K25" s="305" t="s">
        <v>299</v>
      </c>
      <c r="L25" s="319" t="s">
        <v>300</v>
      </c>
      <c r="M25" s="316" t="s">
        <v>157</v>
      </c>
      <c r="N25" s="316">
        <v>1</v>
      </c>
      <c r="O25" s="308">
        <v>123650</v>
      </c>
      <c r="P25" s="310">
        <f t="shared" si="1"/>
        <v>123650</v>
      </c>
      <c r="Q25" s="576">
        <f t="shared" si="19"/>
        <v>0</v>
      </c>
      <c r="T25" s="305" t="s">
        <v>299</v>
      </c>
      <c r="U25" s="306" t="str">
        <f t="shared" si="2"/>
        <v>Construcción de PISO EN BALDOSA DE GRANO PULIDO FONDO GRIS similar al existente o color indicado por interventoría, monocapa 30 x 30, tráfico 5. Incluye varilla de dilatación plástica 5x40 mm o en aluminio de 3mm, en reticulas de 1.80x1.80m, localización según diseño, mortero de nivelación y pega e= 0,05 m,  remates, pulida y brillada de piso y todo lo necesario para su correcta construcción y funcionamiento. Se debe entregar muestra previa a la instalación para la aprobación de la interventoría.</v>
      </c>
      <c r="V25" s="307" t="str">
        <f t="shared" si="3"/>
        <v>m2</v>
      </c>
      <c r="W25" s="316">
        <v>1</v>
      </c>
      <c r="X25" s="308">
        <f t="shared" si="4"/>
        <v>120000</v>
      </c>
      <c r="Y25" s="401">
        <f t="shared" si="5"/>
        <v>120000</v>
      </c>
      <c r="Z25" s="576">
        <f t="shared" si="20"/>
        <v>0</v>
      </c>
      <c r="AC25" s="305" t="s">
        <v>299</v>
      </c>
      <c r="AD25" s="319" t="s">
        <v>300</v>
      </c>
      <c r="AE25" s="316" t="s">
        <v>157</v>
      </c>
      <c r="AF25" s="316">
        <v>1</v>
      </c>
      <c r="AG25" s="308">
        <v>80000</v>
      </c>
      <c r="AH25" s="309">
        <f t="shared" si="6"/>
        <v>80000</v>
      </c>
      <c r="AI25" s="576">
        <f t="shared" si="21"/>
        <v>0</v>
      </c>
      <c r="AL25" s="305" t="s">
        <v>299</v>
      </c>
      <c r="AM25" s="319" t="s">
        <v>300</v>
      </c>
      <c r="AN25" s="316" t="s">
        <v>157</v>
      </c>
      <c r="AO25" s="316">
        <v>1</v>
      </c>
      <c r="AP25" s="308">
        <v>123300</v>
      </c>
      <c r="AQ25" s="309">
        <f t="shared" si="7"/>
        <v>123300</v>
      </c>
      <c r="AR25" s="576">
        <f t="shared" si="22"/>
        <v>0</v>
      </c>
      <c r="AU25" s="305" t="s">
        <v>299</v>
      </c>
      <c r="AV25" s="319" t="s">
        <v>300</v>
      </c>
      <c r="AW25" s="316" t="s">
        <v>157</v>
      </c>
      <c r="AX25" s="316">
        <v>1</v>
      </c>
      <c r="AY25" s="308">
        <v>133510</v>
      </c>
      <c r="AZ25" s="309">
        <f t="shared" si="8"/>
        <v>133510</v>
      </c>
      <c r="BA25" s="576">
        <f t="shared" si="23"/>
        <v>0</v>
      </c>
      <c r="BD25" s="305" t="s">
        <v>299</v>
      </c>
      <c r="BE25" s="319" t="s">
        <v>300</v>
      </c>
      <c r="BF25" s="316" t="s">
        <v>157</v>
      </c>
      <c r="BG25" s="316">
        <v>1</v>
      </c>
      <c r="BH25" s="308">
        <v>74000</v>
      </c>
      <c r="BI25" s="309">
        <f t="shared" si="9"/>
        <v>74000</v>
      </c>
      <c r="BJ25" s="576">
        <f t="shared" si="24"/>
        <v>0</v>
      </c>
      <c r="BM25" s="305" t="s">
        <v>299</v>
      </c>
      <c r="BN25" s="306" t="str">
        <f t="shared" si="10"/>
        <v>Construcción de PISO EN BALDOSA DE GRANO PULIDO FONDO GRIS similar al existente o color indicado por interventoría, monocapa 30 x 30, tráfico 5. Incluye varilla de dilatación plástica 5x40 mm o en aluminio de 3mm, en reticulas de 1.80x1.80m, localización según diseño, mortero de nivelación y pega e= 0,05 m,  remates, pulida y brillada de piso y todo lo necesario para su correcta construcción y funcionamiento. Se debe entregar muestra previa a la instalación para la aprobación de la interventoría.</v>
      </c>
      <c r="BO25" s="307" t="str">
        <f t="shared" si="11"/>
        <v>m2</v>
      </c>
      <c r="BP25" s="316">
        <v>1</v>
      </c>
      <c r="BQ25" s="308">
        <f t="shared" si="12"/>
        <v>110000</v>
      </c>
      <c r="BR25" s="309">
        <f t="shared" si="25"/>
        <v>110000</v>
      </c>
      <c r="BS25" s="576">
        <f t="shared" si="26"/>
        <v>0</v>
      </c>
      <c r="BV25" s="305" t="s">
        <v>299</v>
      </c>
      <c r="BW25" s="319" t="s">
        <v>300</v>
      </c>
      <c r="BX25" s="316" t="s">
        <v>157</v>
      </c>
      <c r="BY25" s="316">
        <v>1</v>
      </c>
      <c r="BZ25" s="308">
        <v>135000</v>
      </c>
      <c r="CA25" s="309">
        <f t="shared" si="13"/>
        <v>135000</v>
      </c>
      <c r="CB25" s="576">
        <f t="shared" si="27"/>
        <v>0</v>
      </c>
      <c r="CE25" s="305" t="s">
        <v>299</v>
      </c>
      <c r="CF25" s="319" t="s">
        <v>300</v>
      </c>
      <c r="CG25" s="316" t="s">
        <v>157</v>
      </c>
      <c r="CH25" s="316">
        <v>1</v>
      </c>
      <c r="CI25" s="308">
        <v>130000</v>
      </c>
      <c r="CJ25" s="309">
        <f t="shared" si="14"/>
        <v>130000</v>
      </c>
      <c r="CK25" s="576">
        <f t="shared" si="28"/>
        <v>0</v>
      </c>
      <c r="CN25" s="305" t="s">
        <v>299</v>
      </c>
      <c r="CO25" s="319" t="s">
        <v>300</v>
      </c>
      <c r="CP25" s="316" t="s">
        <v>157</v>
      </c>
      <c r="CQ25" s="316">
        <v>1</v>
      </c>
      <c r="CR25" s="308">
        <v>133000</v>
      </c>
      <c r="CS25" s="309">
        <f t="shared" si="15"/>
        <v>133000</v>
      </c>
      <c r="CT25" s="576">
        <f t="shared" si="29"/>
        <v>0</v>
      </c>
      <c r="CW25" s="305" t="s">
        <v>299</v>
      </c>
      <c r="CX25" s="319" t="s">
        <v>300</v>
      </c>
      <c r="CY25" s="316" t="s">
        <v>157</v>
      </c>
      <c r="CZ25" s="316">
        <v>1</v>
      </c>
      <c r="DA25" s="308">
        <v>135000</v>
      </c>
      <c r="DB25" s="309">
        <f t="shared" si="16"/>
        <v>135000</v>
      </c>
      <c r="DC25" s="576">
        <f t="shared" si="30"/>
        <v>0</v>
      </c>
      <c r="DF25" s="305" t="s">
        <v>299</v>
      </c>
      <c r="DG25" s="319" t="s">
        <v>300</v>
      </c>
      <c r="DH25" s="316" t="s">
        <v>157</v>
      </c>
      <c r="DI25" s="316">
        <v>1</v>
      </c>
      <c r="DJ25" s="308">
        <v>129500</v>
      </c>
      <c r="DK25" s="309">
        <f t="shared" si="17"/>
        <v>129500</v>
      </c>
      <c r="DL25" s="576">
        <f t="shared" si="31"/>
        <v>0</v>
      </c>
      <c r="DO25" s="305" t="s">
        <v>299</v>
      </c>
      <c r="DP25" s="319" t="s">
        <v>300</v>
      </c>
      <c r="DQ25" s="316" t="s">
        <v>157</v>
      </c>
      <c r="DR25" s="316">
        <v>1</v>
      </c>
      <c r="DS25" s="308">
        <v>95457</v>
      </c>
      <c r="DT25" s="309">
        <f t="shared" si="18"/>
        <v>95457</v>
      </c>
      <c r="DU25" s="576">
        <f t="shared" si="32"/>
        <v>0</v>
      </c>
    </row>
    <row r="26" spans="3:125" ht="73.5" customHeight="1" outlineLevel="2">
      <c r="C26" s="305" t="s">
        <v>301</v>
      </c>
      <c r="D26" s="319" t="s">
        <v>178</v>
      </c>
      <c r="E26" s="316" t="s">
        <v>168</v>
      </c>
      <c r="F26" s="316">
        <v>1</v>
      </c>
      <c r="G26" s="308">
        <v>0</v>
      </c>
      <c r="H26" s="309">
        <f t="shared" si="0"/>
        <v>0</v>
      </c>
      <c r="K26" s="305" t="s">
        <v>301</v>
      </c>
      <c r="L26" s="319" t="s">
        <v>178</v>
      </c>
      <c r="M26" s="316" t="s">
        <v>168</v>
      </c>
      <c r="N26" s="316">
        <v>1</v>
      </c>
      <c r="O26" s="308">
        <v>36800</v>
      </c>
      <c r="P26" s="310">
        <f t="shared" si="1"/>
        <v>36800</v>
      </c>
      <c r="Q26" s="576">
        <f t="shared" si="19"/>
        <v>0</v>
      </c>
      <c r="T26" s="305" t="s">
        <v>301</v>
      </c>
      <c r="U26" s="306" t="str">
        <f t="shared" si="2"/>
        <v>Construcción de ZÓCALO EN MEDIA CAÑA EN GRANITO PULIDO Y BRILLADO DE COLOR IGUAL AL DE LA BALDOSA, DESARROLLO DE 20 cm, con una altura de 10 cm sobre el nivel de piso acabado y embebido en muro. Incluye mortero de nivelación, cemento color, grano No. 1, varilla de aluminio de 3 mm a lo largo del muro y mediacañas cada 0,90m, cortes en piso y muro, remates, pulida y brillada, y todos los demás elementos necesarios para su correcto vaciado. La capa de desgaste no debe ser inferior a 10 mm después de pulida.</v>
      </c>
      <c r="V26" s="307" t="str">
        <f t="shared" si="3"/>
        <v>m</v>
      </c>
      <c r="W26" s="316">
        <v>1</v>
      </c>
      <c r="X26" s="308">
        <f t="shared" si="4"/>
        <v>40000</v>
      </c>
      <c r="Y26" s="401">
        <f t="shared" si="5"/>
        <v>40000</v>
      </c>
      <c r="Z26" s="576">
        <f t="shared" si="20"/>
        <v>0</v>
      </c>
      <c r="AC26" s="305" t="s">
        <v>301</v>
      </c>
      <c r="AD26" s="319" t="s">
        <v>178</v>
      </c>
      <c r="AE26" s="316" t="s">
        <v>168</v>
      </c>
      <c r="AF26" s="316">
        <v>1</v>
      </c>
      <c r="AG26" s="308">
        <v>65000</v>
      </c>
      <c r="AH26" s="309">
        <f t="shared" si="6"/>
        <v>65000</v>
      </c>
      <c r="AI26" s="576">
        <f t="shared" si="21"/>
        <v>0</v>
      </c>
      <c r="AL26" s="305" t="s">
        <v>301</v>
      </c>
      <c r="AM26" s="319" t="s">
        <v>178</v>
      </c>
      <c r="AN26" s="316" t="s">
        <v>168</v>
      </c>
      <c r="AO26" s="316">
        <v>1</v>
      </c>
      <c r="AP26" s="308">
        <v>36700</v>
      </c>
      <c r="AQ26" s="309">
        <f t="shared" si="7"/>
        <v>36700</v>
      </c>
      <c r="AR26" s="576">
        <f t="shared" si="22"/>
        <v>0</v>
      </c>
      <c r="AU26" s="305" t="s">
        <v>301</v>
      </c>
      <c r="AV26" s="319" t="s">
        <v>178</v>
      </c>
      <c r="AW26" s="316" t="s">
        <v>168</v>
      </c>
      <c r="AX26" s="316">
        <v>1</v>
      </c>
      <c r="AY26" s="308">
        <v>30810</v>
      </c>
      <c r="AZ26" s="309">
        <f t="shared" si="8"/>
        <v>30810</v>
      </c>
      <c r="BA26" s="576">
        <f t="shared" si="23"/>
        <v>0</v>
      </c>
      <c r="BD26" s="305" t="s">
        <v>301</v>
      </c>
      <c r="BE26" s="319" t="s">
        <v>178</v>
      </c>
      <c r="BF26" s="316" t="s">
        <v>168</v>
      </c>
      <c r="BG26" s="316">
        <v>1</v>
      </c>
      <c r="BH26" s="308">
        <v>34500</v>
      </c>
      <c r="BI26" s="309">
        <f t="shared" si="9"/>
        <v>34500</v>
      </c>
      <c r="BJ26" s="576">
        <f t="shared" si="24"/>
        <v>0</v>
      </c>
      <c r="BM26" s="305" t="s">
        <v>301</v>
      </c>
      <c r="BN26" s="306" t="str">
        <f t="shared" si="10"/>
        <v>Construcción de ZÓCALO EN MEDIA CAÑA EN GRANITO PULIDO Y BRILLADO DE COLOR IGUAL AL DE LA BALDOSA, DESARROLLO DE 20 cm, con una altura de 10 cm sobre el nivel de piso acabado y embebido en muro. Incluye mortero de nivelación, cemento color, grano No. 1, varilla de aluminio de 3 mm a lo largo del muro y mediacañas cada 0,90m, cortes en piso y muro, remates, pulida y brillada, y todos los demás elementos necesarios para su correcto vaciado. La capa de desgaste no debe ser inferior a 10 mm después de pulida.</v>
      </c>
      <c r="BO26" s="307" t="str">
        <f t="shared" si="11"/>
        <v>m</v>
      </c>
      <c r="BP26" s="316">
        <v>1</v>
      </c>
      <c r="BQ26" s="308">
        <f t="shared" si="12"/>
        <v>67000</v>
      </c>
      <c r="BR26" s="309">
        <f t="shared" si="25"/>
        <v>67000</v>
      </c>
      <c r="BS26" s="576">
        <f t="shared" si="26"/>
        <v>0</v>
      </c>
      <c r="BV26" s="305" t="s">
        <v>301</v>
      </c>
      <c r="BW26" s="319" t="s">
        <v>178</v>
      </c>
      <c r="BX26" s="316" t="s">
        <v>168</v>
      </c>
      <c r="BY26" s="316">
        <v>1</v>
      </c>
      <c r="BZ26" s="308">
        <v>70000</v>
      </c>
      <c r="CA26" s="309">
        <f t="shared" si="13"/>
        <v>70000</v>
      </c>
      <c r="CB26" s="576">
        <f t="shared" si="27"/>
        <v>0</v>
      </c>
      <c r="CE26" s="305" t="s">
        <v>301</v>
      </c>
      <c r="CF26" s="319" t="s">
        <v>178</v>
      </c>
      <c r="CG26" s="316" t="s">
        <v>168</v>
      </c>
      <c r="CH26" s="316">
        <v>1</v>
      </c>
      <c r="CI26" s="308">
        <v>52000</v>
      </c>
      <c r="CJ26" s="309">
        <f t="shared" si="14"/>
        <v>52000</v>
      </c>
      <c r="CK26" s="576">
        <f t="shared" si="28"/>
        <v>0</v>
      </c>
      <c r="CN26" s="305" t="s">
        <v>301</v>
      </c>
      <c r="CO26" s="319" t="s">
        <v>178</v>
      </c>
      <c r="CP26" s="316" t="s">
        <v>168</v>
      </c>
      <c r="CQ26" s="316">
        <v>1</v>
      </c>
      <c r="CR26" s="308">
        <v>52000</v>
      </c>
      <c r="CS26" s="309">
        <f t="shared" si="15"/>
        <v>52000</v>
      </c>
      <c r="CT26" s="576">
        <f t="shared" si="29"/>
        <v>0</v>
      </c>
      <c r="CW26" s="305" t="s">
        <v>301</v>
      </c>
      <c r="CX26" s="319" t="s">
        <v>178</v>
      </c>
      <c r="CY26" s="316" t="s">
        <v>168</v>
      </c>
      <c r="CZ26" s="316">
        <v>1</v>
      </c>
      <c r="DA26" s="308">
        <v>49000</v>
      </c>
      <c r="DB26" s="309">
        <f t="shared" si="16"/>
        <v>49000</v>
      </c>
      <c r="DC26" s="576">
        <f t="shared" si="30"/>
        <v>0</v>
      </c>
      <c r="DF26" s="305" t="s">
        <v>301</v>
      </c>
      <c r="DG26" s="319" t="s">
        <v>178</v>
      </c>
      <c r="DH26" s="316" t="s">
        <v>168</v>
      </c>
      <c r="DI26" s="316">
        <v>1</v>
      </c>
      <c r="DJ26" s="308">
        <v>50500</v>
      </c>
      <c r="DK26" s="309">
        <f t="shared" si="17"/>
        <v>50500</v>
      </c>
      <c r="DL26" s="576">
        <f t="shared" si="31"/>
        <v>0</v>
      </c>
      <c r="DO26" s="305" t="s">
        <v>301</v>
      </c>
      <c r="DP26" s="319" t="s">
        <v>178</v>
      </c>
      <c r="DQ26" s="316" t="s">
        <v>168</v>
      </c>
      <c r="DR26" s="316">
        <v>1</v>
      </c>
      <c r="DS26" s="308">
        <v>51765</v>
      </c>
      <c r="DT26" s="309">
        <f t="shared" si="18"/>
        <v>51765</v>
      </c>
      <c r="DU26" s="576">
        <f t="shared" si="32"/>
        <v>0</v>
      </c>
    </row>
    <row r="27" spans="3:125" ht="63" customHeight="1" outlineLevel="2">
      <c r="C27" s="305" t="s">
        <v>302</v>
      </c>
      <c r="D27" s="319" t="s">
        <v>303</v>
      </c>
      <c r="E27" s="316" t="s">
        <v>168</v>
      </c>
      <c r="F27" s="316">
        <v>1</v>
      </c>
      <c r="G27" s="308">
        <v>0</v>
      </c>
      <c r="H27" s="309">
        <f t="shared" si="0"/>
        <v>0</v>
      </c>
      <c r="K27" s="305" t="s">
        <v>302</v>
      </c>
      <c r="L27" s="319" t="s">
        <v>303</v>
      </c>
      <c r="M27" s="316" t="s">
        <v>168</v>
      </c>
      <c r="N27" s="316">
        <v>1</v>
      </c>
      <c r="O27" s="308">
        <v>34100</v>
      </c>
      <c r="P27" s="310">
        <f t="shared" si="1"/>
        <v>34100</v>
      </c>
      <c r="Q27" s="576">
        <f t="shared" si="19"/>
        <v>0</v>
      </c>
      <c r="T27" s="305" t="s">
        <v>302</v>
      </c>
      <c r="U27" s="306" t="str">
        <f t="shared" si="2"/>
        <v>Construcción de ZÓCALO RECTO EN BALDOSA DE GRANO de 0,07 a 0,10m de altura, de la misma especificación de la baldosa de piso, con aristas biseladas. Incluye suministro y transporte de los materiales, pegante de capa delgada tipo pegacor o equivalente, lechada del mismo color de la baldosa, remates, y todos los elementos necesarios para su correcta construcción.</v>
      </c>
      <c r="V27" s="307" t="str">
        <f t="shared" si="3"/>
        <v>m</v>
      </c>
      <c r="W27" s="316">
        <v>1</v>
      </c>
      <c r="X27" s="308">
        <f t="shared" si="4"/>
        <v>45000</v>
      </c>
      <c r="Y27" s="401">
        <f t="shared" si="5"/>
        <v>45000</v>
      </c>
      <c r="Z27" s="576">
        <f t="shared" si="20"/>
        <v>0</v>
      </c>
      <c r="AC27" s="305" t="s">
        <v>302</v>
      </c>
      <c r="AD27" s="319" t="s">
        <v>303</v>
      </c>
      <c r="AE27" s="316" t="s">
        <v>168</v>
      </c>
      <c r="AF27" s="316">
        <v>1</v>
      </c>
      <c r="AG27" s="308">
        <v>45000</v>
      </c>
      <c r="AH27" s="309">
        <f t="shared" si="6"/>
        <v>45000</v>
      </c>
      <c r="AI27" s="576">
        <f t="shared" si="21"/>
        <v>0</v>
      </c>
      <c r="AL27" s="305" t="s">
        <v>302</v>
      </c>
      <c r="AM27" s="319" t="s">
        <v>303</v>
      </c>
      <c r="AN27" s="316" t="s">
        <v>168</v>
      </c>
      <c r="AO27" s="316">
        <v>1</v>
      </c>
      <c r="AP27" s="308">
        <v>33700</v>
      </c>
      <c r="AQ27" s="309">
        <f t="shared" si="7"/>
        <v>33700</v>
      </c>
      <c r="AR27" s="576">
        <f t="shared" si="22"/>
        <v>0</v>
      </c>
      <c r="AU27" s="305" t="s">
        <v>302</v>
      </c>
      <c r="AV27" s="319" t="s">
        <v>303</v>
      </c>
      <c r="AW27" s="316" t="s">
        <v>168</v>
      </c>
      <c r="AX27" s="316">
        <v>1</v>
      </c>
      <c r="AY27" s="308">
        <v>30810</v>
      </c>
      <c r="AZ27" s="309">
        <f t="shared" si="8"/>
        <v>30810</v>
      </c>
      <c r="BA27" s="576">
        <f t="shared" si="23"/>
        <v>0</v>
      </c>
      <c r="BD27" s="305" t="s">
        <v>302</v>
      </c>
      <c r="BE27" s="319" t="s">
        <v>303</v>
      </c>
      <c r="BF27" s="316" t="s">
        <v>168</v>
      </c>
      <c r="BG27" s="316">
        <v>1</v>
      </c>
      <c r="BH27" s="308">
        <v>19500</v>
      </c>
      <c r="BI27" s="309">
        <f t="shared" si="9"/>
        <v>19500</v>
      </c>
      <c r="BJ27" s="576">
        <f t="shared" si="24"/>
        <v>0</v>
      </c>
      <c r="BM27" s="305" t="s">
        <v>302</v>
      </c>
      <c r="BN27" s="306" t="str">
        <f t="shared" si="10"/>
        <v>Construcción de ZÓCALO RECTO EN BALDOSA DE GRANO de 0,07 a 0,10m de altura, de la misma especificación de la baldosa de piso, con aristas biseladas. Incluye suministro y transporte de los materiales, pegante de capa delgada tipo pegacor o equivalente, lechada del mismo color de la baldosa, remates, y todos los elementos necesarios para su correcta construcción.</v>
      </c>
      <c r="BO27" s="307" t="str">
        <f t="shared" si="11"/>
        <v>m</v>
      </c>
      <c r="BP27" s="316">
        <v>1</v>
      </c>
      <c r="BQ27" s="308">
        <f t="shared" si="12"/>
        <v>39000</v>
      </c>
      <c r="BR27" s="309">
        <f t="shared" si="25"/>
        <v>39000</v>
      </c>
      <c r="BS27" s="576">
        <f t="shared" si="26"/>
        <v>0</v>
      </c>
      <c r="BV27" s="305" t="s">
        <v>302</v>
      </c>
      <c r="BW27" s="319" t="s">
        <v>303</v>
      </c>
      <c r="BX27" s="316" t="s">
        <v>168</v>
      </c>
      <c r="BY27" s="316">
        <v>1</v>
      </c>
      <c r="BZ27" s="308">
        <v>60000</v>
      </c>
      <c r="CA27" s="309">
        <f t="shared" si="13"/>
        <v>60000</v>
      </c>
      <c r="CB27" s="576">
        <f t="shared" si="27"/>
        <v>0</v>
      </c>
      <c r="CE27" s="305" t="s">
        <v>302</v>
      </c>
      <c r="CF27" s="319" t="s">
        <v>303</v>
      </c>
      <c r="CG27" s="316" t="s">
        <v>168</v>
      </c>
      <c r="CH27" s="316">
        <v>1</v>
      </c>
      <c r="CI27" s="308">
        <v>35000</v>
      </c>
      <c r="CJ27" s="309">
        <f t="shared" si="14"/>
        <v>35000</v>
      </c>
      <c r="CK27" s="576">
        <f t="shared" si="28"/>
        <v>0</v>
      </c>
      <c r="CN27" s="305" t="s">
        <v>302</v>
      </c>
      <c r="CO27" s="319" t="s">
        <v>303</v>
      </c>
      <c r="CP27" s="316" t="s">
        <v>168</v>
      </c>
      <c r="CQ27" s="316">
        <v>1</v>
      </c>
      <c r="CR27" s="308">
        <v>40000</v>
      </c>
      <c r="CS27" s="309">
        <f t="shared" si="15"/>
        <v>40000</v>
      </c>
      <c r="CT27" s="576">
        <f t="shared" si="29"/>
        <v>0</v>
      </c>
      <c r="CW27" s="305" t="s">
        <v>302</v>
      </c>
      <c r="CX27" s="319" t="s">
        <v>303</v>
      </c>
      <c r="CY27" s="316" t="s">
        <v>168</v>
      </c>
      <c r="CZ27" s="316">
        <v>1</v>
      </c>
      <c r="DA27" s="308">
        <v>40000</v>
      </c>
      <c r="DB27" s="309">
        <f t="shared" si="16"/>
        <v>40000</v>
      </c>
      <c r="DC27" s="576">
        <f t="shared" si="30"/>
        <v>0</v>
      </c>
      <c r="DF27" s="305" t="s">
        <v>302</v>
      </c>
      <c r="DG27" s="319" t="s">
        <v>303</v>
      </c>
      <c r="DH27" s="316" t="s">
        <v>168</v>
      </c>
      <c r="DI27" s="316">
        <v>1</v>
      </c>
      <c r="DJ27" s="308">
        <v>38850</v>
      </c>
      <c r="DK27" s="309">
        <f t="shared" si="17"/>
        <v>38850</v>
      </c>
      <c r="DL27" s="576">
        <f t="shared" si="31"/>
        <v>0</v>
      </c>
      <c r="DO27" s="305" t="s">
        <v>302</v>
      </c>
      <c r="DP27" s="319" t="s">
        <v>303</v>
      </c>
      <c r="DQ27" s="316" t="s">
        <v>168</v>
      </c>
      <c r="DR27" s="316">
        <v>1</v>
      </c>
      <c r="DS27" s="308">
        <v>32013</v>
      </c>
      <c r="DT27" s="309">
        <f t="shared" si="18"/>
        <v>32013</v>
      </c>
      <c r="DU27" s="576">
        <f t="shared" si="32"/>
        <v>0</v>
      </c>
    </row>
    <row r="28" spans="3:125" ht="39.75" customHeight="1" outlineLevel="2">
      <c r="C28" s="305" t="s">
        <v>304</v>
      </c>
      <c r="D28" s="319" t="s">
        <v>305</v>
      </c>
      <c r="E28" s="316" t="s">
        <v>157</v>
      </c>
      <c r="F28" s="316">
        <v>1</v>
      </c>
      <c r="G28" s="308">
        <v>0</v>
      </c>
      <c r="H28" s="309">
        <f>+ROUND(F27*G28,0)</f>
        <v>0</v>
      </c>
      <c r="K28" s="305" t="s">
        <v>304</v>
      </c>
      <c r="L28" s="319" t="s">
        <v>305</v>
      </c>
      <c r="M28" s="316" t="s">
        <v>157</v>
      </c>
      <c r="N28" s="316">
        <v>1</v>
      </c>
      <c r="O28" s="308">
        <v>26700</v>
      </c>
      <c r="P28" s="310">
        <f>+ROUND(N27*O28,0)</f>
        <v>26700</v>
      </c>
      <c r="Q28" s="576">
        <f t="shared" si="19"/>
        <v>0</v>
      </c>
      <c r="T28" s="305" t="s">
        <v>304</v>
      </c>
      <c r="U28" s="306" t="str">
        <f t="shared" si="2"/>
        <v>Construcción de PISO EN MORTERO 1:5 de NIVELACIÓN PENDIENTADO, espesor promedio de 0.05m. Incluye suministro y transporte de los materiales y todo lo necesario para su correcta construcción y funcionamiento.</v>
      </c>
      <c r="V28" s="307" t="str">
        <f t="shared" si="3"/>
        <v>m2</v>
      </c>
      <c r="W28" s="316">
        <v>1</v>
      </c>
      <c r="X28" s="308">
        <f t="shared" si="4"/>
        <v>21000</v>
      </c>
      <c r="Y28" s="401">
        <f t="shared" si="5"/>
        <v>21000</v>
      </c>
      <c r="Z28" s="576">
        <f t="shared" si="20"/>
        <v>0</v>
      </c>
      <c r="AC28" s="305" t="s">
        <v>304</v>
      </c>
      <c r="AD28" s="319" t="s">
        <v>305</v>
      </c>
      <c r="AE28" s="316" t="s">
        <v>157</v>
      </c>
      <c r="AF28" s="316">
        <v>1</v>
      </c>
      <c r="AG28" s="308">
        <v>35000</v>
      </c>
      <c r="AH28" s="309">
        <f>+ROUND(AF27*AG28,0)</f>
        <v>35000</v>
      </c>
      <c r="AI28" s="576">
        <f t="shared" si="21"/>
        <v>0</v>
      </c>
      <c r="AL28" s="305" t="s">
        <v>304</v>
      </c>
      <c r="AM28" s="319" t="s">
        <v>305</v>
      </c>
      <c r="AN28" s="316" t="s">
        <v>157</v>
      </c>
      <c r="AO28" s="316">
        <v>1</v>
      </c>
      <c r="AP28" s="308">
        <v>26300</v>
      </c>
      <c r="AQ28" s="309">
        <f>+ROUND(AO27*AP28,0)</f>
        <v>26300</v>
      </c>
      <c r="AR28" s="576">
        <f t="shared" si="22"/>
        <v>0</v>
      </c>
      <c r="AU28" s="305" t="s">
        <v>304</v>
      </c>
      <c r="AV28" s="319" t="s">
        <v>305</v>
      </c>
      <c r="AW28" s="316" t="s">
        <v>157</v>
      </c>
      <c r="AX28" s="316">
        <v>1</v>
      </c>
      <c r="AY28" s="308">
        <v>22910</v>
      </c>
      <c r="AZ28" s="309">
        <f>+ROUND(AX27*AY28,0)</f>
        <v>22910</v>
      </c>
      <c r="BA28" s="576">
        <f t="shared" si="23"/>
        <v>0</v>
      </c>
      <c r="BD28" s="305" t="s">
        <v>304</v>
      </c>
      <c r="BE28" s="319" t="s">
        <v>305</v>
      </c>
      <c r="BF28" s="316" t="s">
        <v>157</v>
      </c>
      <c r="BG28" s="316">
        <v>1</v>
      </c>
      <c r="BH28" s="308">
        <v>24500</v>
      </c>
      <c r="BI28" s="309">
        <f>+ROUND(BG27*BH28,0)</f>
        <v>24500</v>
      </c>
      <c r="BJ28" s="576">
        <f t="shared" si="24"/>
        <v>0</v>
      </c>
      <c r="BM28" s="305" t="s">
        <v>304</v>
      </c>
      <c r="BN28" s="306" t="str">
        <f t="shared" si="10"/>
        <v>Construcción de PISO EN MORTERO 1:5 de NIVELACIÓN PENDIENTADO, espesor promedio de 0.05m. Incluye suministro y transporte de los materiales y todo lo necesario para su correcta construcción y funcionamiento.</v>
      </c>
      <c r="BO28" s="307" t="str">
        <f t="shared" si="11"/>
        <v>m2</v>
      </c>
      <c r="BP28" s="316">
        <v>1</v>
      </c>
      <c r="BQ28" s="308">
        <f t="shared" si="12"/>
        <v>35000</v>
      </c>
      <c r="BR28" s="309">
        <f t="shared" si="25"/>
        <v>35000</v>
      </c>
      <c r="BS28" s="576">
        <f t="shared" si="26"/>
        <v>0</v>
      </c>
      <c r="BV28" s="305" t="s">
        <v>304</v>
      </c>
      <c r="BW28" s="319" t="s">
        <v>305</v>
      </c>
      <c r="BX28" s="316" t="s">
        <v>157</v>
      </c>
      <c r="BY28" s="316">
        <v>1</v>
      </c>
      <c r="BZ28" s="308">
        <v>90000</v>
      </c>
      <c r="CA28" s="309">
        <f>+ROUND(BY27*BZ28,0)</f>
        <v>90000</v>
      </c>
      <c r="CB28" s="576">
        <f t="shared" si="27"/>
        <v>0</v>
      </c>
      <c r="CE28" s="305" t="s">
        <v>304</v>
      </c>
      <c r="CF28" s="319" t="s">
        <v>305</v>
      </c>
      <c r="CG28" s="316" t="s">
        <v>157</v>
      </c>
      <c r="CH28" s="316">
        <v>1</v>
      </c>
      <c r="CI28" s="308">
        <v>44000</v>
      </c>
      <c r="CJ28" s="309">
        <f>+ROUND(CH27*CI28,0)</f>
        <v>44000</v>
      </c>
      <c r="CK28" s="576">
        <f t="shared" si="28"/>
        <v>0</v>
      </c>
      <c r="CN28" s="305" t="s">
        <v>304</v>
      </c>
      <c r="CO28" s="319" t="s">
        <v>305</v>
      </c>
      <c r="CP28" s="316" t="s">
        <v>157</v>
      </c>
      <c r="CQ28" s="316">
        <v>1</v>
      </c>
      <c r="CR28" s="308">
        <v>45000</v>
      </c>
      <c r="CS28" s="309">
        <f>+ROUND(CQ27*CR28,0)</f>
        <v>45000</v>
      </c>
      <c r="CT28" s="576">
        <f t="shared" si="29"/>
        <v>0</v>
      </c>
      <c r="CW28" s="305" t="s">
        <v>304</v>
      </c>
      <c r="CX28" s="319" t="s">
        <v>305</v>
      </c>
      <c r="CY28" s="316" t="s">
        <v>157</v>
      </c>
      <c r="CZ28" s="316">
        <v>1</v>
      </c>
      <c r="DA28" s="308">
        <v>30000</v>
      </c>
      <c r="DB28" s="309">
        <f>+ROUND(CZ27*DA28,0)</f>
        <v>30000</v>
      </c>
      <c r="DC28" s="576">
        <f t="shared" si="30"/>
        <v>0</v>
      </c>
      <c r="DF28" s="305" t="s">
        <v>304</v>
      </c>
      <c r="DG28" s="319" t="s">
        <v>305</v>
      </c>
      <c r="DH28" s="316" t="s">
        <v>157</v>
      </c>
      <c r="DI28" s="316">
        <v>1</v>
      </c>
      <c r="DJ28" s="308">
        <v>43700</v>
      </c>
      <c r="DK28" s="309">
        <f>+ROUND(DI27*DJ28,0)</f>
        <v>43700</v>
      </c>
      <c r="DL28" s="576">
        <f t="shared" si="31"/>
        <v>0</v>
      </c>
      <c r="DO28" s="305" t="s">
        <v>304</v>
      </c>
      <c r="DP28" s="319" t="s">
        <v>305</v>
      </c>
      <c r="DQ28" s="316" t="s">
        <v>157</v>
      </c>
      <c r="DR28" s="316">
        <v>1</v>
      </c>
      <c r="DS28" s="308">
        <v>35468</v>
      </c>
      <c r="DT28" s="309">
        <f>+ROUND(DR27*DS28,0)</f>
        <v>35468</v>
      </c>
      <c r="DU28" s="576">
        <f t="shared" si="32"/>
        <v>0</v>
      </c>
    </row>
    <row r="29" spans="3:125" ht="131.25" customHeight="1" outlineLevel="2">
      <c r="C29" s="305" t="s">
        <v>306</v>
      </c>
      <c r="D29" s="319" t="s">
        <v>307</v>
      </c>
      <c r="E29" s="316" t="s">
        <v>157</v>
      </c>
      <c r="F29" s="316">
        <v>1</v>
      </c>
      <c r="G29" s="308">
        <v>0</v>
      </c>
      <c r="H29" s="309">
        <f>+ROUND(F28*G29,0)</f>
        <v>0</v>
      </c>
      <c r="K29" s="305" t="s">
        <v>306</v>
      </c>
      <c r="L29" s="319" t="s">
        <v>307</v>
      </c>
      <c r="M29" s="316" t="s">
        <v>157</v>
      </c>
      <c r="N29" s="316">
        <v>1</v>
      </c>
      <c r="O29" s="308">
        <v>24800</v>
      </c>
      <c r="P29" s="310">
        <f>+ROUND(N28*O29,0)</f>
        <v>24800</v>
      </c>
      <c r="Q29" s="576">
        <f t="shared" si="19"/>
        <v>0</v>
      </c>
      <c r="T29" s="305" t="s">
        <v>306</v>
      </c>
      <c r="U29" s="306" t="str">
        <f t="shared" si="2"/>
        <v>Suministro, transporte y colocación impermeabilizante SikaFill Power recubrimiento elástico impermeable, para la impermeabilización flexible de cubiertas y terrazas, La superficie debe estar seca, sana y limpia, libre de polvo, lechadas de cemento o mortero, grasa o material que impida la adherencia del producto. En sustratos cementosos es conveniente retirar por medios mecánicos la capa superficial cuando se presentan este tipo
de situaciones, se debe Aplicar el producto puro en 2 o más capas hasta obtener un espesor de película seca de 0.5mm, estando fresca la primera capa, instale el refuerzo Sikafelt FPP-30. Se debe aplicar el producto sin presionar el rodillo o la brocha contra la superficie para permitir que se aplique la cantidad de producto requerida por cada capa, se requiere realizar el adecuado curado durante los siete primeros días (guía de curado ACI 308). Incluye la mano de obra especializada y todos los elementos necesarios para su correcta instalación.</v>
      </c>
      <c r="V29" s="307" t="str">
        <f t="shared" si="3"/>
        <v>m2</v>
      </c>
      <c r="W29" s="316">
        <v>1</v>
      </c>
      <c r="X29" s="308">
        <f t="shared" si="4"/>
        <v>30000</v>
      </c>
      <c r="Y29" s="401">
        <f t="shared" si="5"/>
        <v>30000</v>
      </c>
      <c r="Z29" s="576">
        <f t="shared" si="20"/>
        <v>0</v>
      </c>
      <c r="AC29" s="305" t="s">
        <v>306</v>
      </c>
      <c r="AD29" s="319" t="s">
        <v>307</v>
      </c>
      <c r="AE29" s="316" t="s">
        <v>157</v>
      </c>
      <c r="AF29" s="316">
        <v>1</v>
      </c>
      <c r="AG29" s="308">
        <v>122000</v>
      </c>
      <c r="AH29" s="309">
        <f>+ROUND(AF28*AG29,0)</f>
        <v>122000</v>
      </c>
      <c r="AI29" s="576">
        <f t="shared" si="21"/>
        <v>0</v>
      </c>
      <c r="AL29" s="305" t="s">
        <v>306</v>
      </c>
      <c r="AM29" s="319" t="s">
        <v>307</v>
      </c>
      <c r="AN29" s="316" t="s">
        <v>157</v>
      </c>
      <c r="AO29" s="316">
        <v>1</v>
      </c>
      <c r="AP29" s="308">
        <v>24700</v>
      </c>
      <c r="AQ29" s="309">
        <f>+ROUND(AO28*AP29,0)</f>
        <v>24700</v>
      </c>
      <c r="AR29" s="576">
        <f t="shared" si="22"/>
        <v>0</v>
      </c>
      <c r="AU29" s="305" t="s">
        <v>306</v>
      </c>
      <c r="AV29" s="319" t="s">
        <v>307</v>
      </c>
      <c r="AW29" s="316" t="s">
        <v>157</v>
      </c>
      <c r="AX29" s="316">
        <v>1</v>
      </c>
      <c r="AY29" s="308">
        <v>51350</v>
      </c>
      <c r="AZ29" s="309">
        <f>+ROUND(AX28*AY29,0)</f>
        <v>51350</v>
      </c>
      <c r="BA29" s="576">
        <f t="shared" si="23"/>
        <v>0</v>
      </c>
      <c r="BD29" s="305" t="s">
        <v>306</v>
      </c>
      <c r="BE29" s="319" t="s">
        <v>307</v>
      </c>
      <c r="BF29" s="316" t="s">
        <v>157</v>
      </c>
      <c r="BG29" s="316">
        <v>1</v>
      </c>
      <c r="BH29" s="308">
        <v>45000</v>
      </c>
      <c r="BI29" s="309">
        <f>+ROUND(BG28*BH29,0)</f>
        <v>45000</v>
      </c>
      <c r="BJ29" s="576">
        <f t="shared" si="24"/>
        <v>0</v>
      </c>
      <c r="BM29" s="305" t="s">
        <v>306</v>
      </c>
      <c r="BN29" s="306" t="str">
        <f t="shared" si="10"/>
        <v>Suministro, transporte y colocación impermeabilizante SikaFill Power recubrimiento elástico impermeable, para la impermeabilización flexible de cubiertas y terrazas, La superficie debe estar seca, sana y limpia, libre de polvo, lechadas de cemento o mortero, grasa o material que impida la adherencia del producto. En sustratos cementosos es conveniente retirar por medios mecánicos la capa superficial cuando se presentan este tipo
de situaciones, se debe Aplicar el producto puro en 2 o más capas hasta obtener un espesor de película seca de 0.5mm, estando fresca la primera capa, instale el refuerzo Sikafelt FPP-30. Se debe aplicar el producto sin presionar el rodillo o la brocha contra la superficie para permitir que se aplique la cantidad de producto requerida por cada capa, se requiere realizar el adecuado curado durante los siete primeros días (guía de curado ACI 308). Incluye la mano de obra especializada y todos los elementos necesarios para su correcta instalación.</v>
      </c>
      <c r="BO29" s="307" t="str">
        <f t="shared" si="11"/>
        <v>m2</v>
      </c>
      <c r="BP29" s="316">
        <v>1</v>
      </c>
      <c r="BQ29" s="308">
        <f t="shared" si="12"/>
        <v>85000</v>
      </c>
      <c r="BR29" s="309">
        <f t="shared" si="25"/>
        <v>85000</v>
      </c>
      <c r="BS29" s="576">
        <f t="shared" si="26"/>
        <v>0</v>
      </c>
      <c r="BV29" s="305" t="s">
        <v>306</v>
      </c>
      <c r="BW29" s="319" t="s">
        <v>307</v>
      </c>
      <c r="BX29" s="316" t="s">
        <v>157</v>
      </c>
      <c r="BY29" s="316">
        <v>1</v>
      </c>
      <c r="BZ29" s="308">
        <v>95000</v>
      </c>
      <c r="CA29" s="309">
        <f>+ROUND(BY28*BZ29,0)</f>
        <v>95000</v>
      </c>
      <c r="CB29" s="576">
        <f t="shared" si="27"/>
        <v>0</v>
      </c>
      <c r="CE29" s="305" t="s">
        <v>306</v>
      </c>
      <c r="CF29" s="319" t="s">
        <v>307</v>
      </c>
      <c r="CG29" s="316" t="s">
        <v>157</v>
      </c>
      <c r="CH29" s="316">
        <v>1</v>
      </c>
      <c r="CI29" s="308">
        <v>48000</v>
      </c>
      <c r="CJ29" s="309">
        <f>+ROUND(CH28*CI29,0)</f>
        <v>48000</v>
      </c>
      <c r="CK29" s="576">
        <f t="shared" si="28"/>
        <v>0</v>
      </c>
      <c r="CN29" s="305" t="s">
        <v>306</v>
      </c>
      <c r="CO29" s="319" t="s">
        <v>307</v>
      </c>
      <c r="CP29" s="316" t="s">
        <v>157</v>
      </c>
      <c r="CQ29" s="316">
        <v>1</v>
      </c>
      <c r="CR29" s="308">
        <v>52000</v>
      </c>
      <c r="CS29" s="309">
        <f>+ROUND(CQ28*CR29,0)</f>
        <v>52000</v>
      </c>
      <c r="CT29" s="576">
        <f t="shared" si="29"/>
        <v>0</v>
      </c>
      <c r="CW29" s="305" t="s">
        <v>306</v>
      </c>
      <c r="CX29" s="319" t="s">
        <v>307</v>
      </c>
      <c r="CY29" s="316" t="s">
        <v>157</v>
      </c>
      <c r="CZ29" s="316">
        <v>1</v>
      </c>
      <c r="DA29" s="308">
        <v>150000</v>
      </c>
      <c r="DB29" s="309">
        <f>+ROUND(CZ28*DA29,0)</f>
        <v>150000</v>
      </c>
      <c r="DC29" s="576">
        <f t="shared" si="30"/>
        <v>0</v>
      </c>
      <c r="DF29" s="305" t="s">
        <v>306</v>
      </c>
      <c r="DG29" s="319" t="s">
        <v>307</v>
      </c>
      <c r="DH29" s="316" t="s">
        <v>157</v>
      </c>
      <c r="DI29" s="316">
        <v>1</v>
      </c>
      <c r="DJ29" s="308">
        <v>50500</v>
      </c>
      <c r="DK29" s="309">
        <f>+ROUND(DI28*DJ29,0)</f>
        <v>50500</v>
      </c>
      <c r="DL29" s="576">
        <f t="shared" si="31"/>
        <v>0</v>
      </c>
      <c r="DO29" s="305" t="s">
        <v>306</v>
      </c>
      <c r="DP29" s="319" t="s">
        <v>307</v>
      </c>
      <c r="DQ29" s="316" t="s">
        <v>157</v>
      </c>
      <c r="DR29" s="316">
        <v>1</v>
      </c>
      <c r="DS29" s="308">
        <v>41186</v>
      </c>
      <c r="DT29" s="309">
        <f>+ROUND(DR28*DS29,0)</f>
        <v>41186</v>
      </c>
      <c r="DU29" s="576">
        <f t="shared" si="32"/>
        <v>0</v>
      </c>
    </row>
    <row r="30" spans="3:125" ht="68.25" customHeight="1" outlineLevel="2">
      <c r="C30" s="305" t="s">
        <v>310</v>
      </c>
      <c r="D30" s="306" t="s">
        <v>311</v>
      </c>
      <c r="E30" s="307" t="s">
        <v>157</v>
      </c>
      <c r="F30" s="307">
        <v>1</v>
      </c>
      <c r="G30" s="308">
        <v>0</v>
      </c>
      <c r="H30" s="309">
        <f t="shared" si="0"/>
        <v>0</v>
      </c>
      <c r="K30" s="305" t="s">
        <v>310</v>
      </c>
      <c r="L30" s="306" t="s">
        <v>311</v>
      </c>
      <c r="M30" s="307" t="s">
        <v>157</v>
      </c>
      <c r="N30" s="307">
        <v>1</v>
      </c>
      <c r="O30" s="308">
        <v>84900</v>
      </c>
      <c r="P30" s="310">
        <f t="shared" si="1"/>
        <v>84900</v>
      </c>
      <c r="Q30" s="576">
        <f t="shared" si="19"/>
        <v>0</v>
      </c>
      <c r="T30" s="305" t="s">
        <v>310</v>
      </c>
      <c r="U30" s="306" t="str">
        <f t="shared" si="2"/>
        <v>Suministro, transporte y colocación de muros en superboad de 8mm, con superboad 2 CARAS un espesor de 10 cm (ancho del perfil mas espesor de placa). Incluye estructura metálica a 61 cm de distancia para armado y soporte, perfiles esquineros, refuerzo de vanos para puertas y ventanas, placa de superboad de 8mm, cinta en fibra de vidrio de 50 mm., tornillería de 6x1 y 7x7/16, masilla, y todos los demás elementos necesarios para su correcta instalación y funcionamiento.</v>
      </c>
      <c r="V30" s="307" t="str">
        <f t="shared" si="3"/>
        <v>m2</v>
      </c>
      <c r="W30" s="307">
        <v>1</v>
      </c>
      <c r="X30" s="308">
        <f t="shared" si="4"/>
        <v>120000</v>
      </c>
      <c r="Y30" s="401">
        <f t="shared" si="5"/>
        <v>120000</v>
      </c>
      <c r="Z30" s="576">
        <f t="shared" si="20"/>
        <v>0</v>
      </c>
      <c r="AC30" s="305" t="s">
        <v>310</v>
      </c>
      <c r="AD30" s="306" t="s">
        <v>311</v>
      </c>
      <c r="AE30" s="307" t="s">
        <v>157</v>
      </c>
      <c r="AF30" s="307">
        <v>1</v>
      </c>
      <c r="AG30" s="308">
        <v>98000</v>
      </c>
      <c r="AH30" s="309">
        <f t="shared" si="6"/>
        <v>98000</v>
      </c>
      <c r="AI30" s="576">
        <f t="shared" si="21"/>
        <v>0</v>
      </c>
      <c r="AL30" s="305" t="s">
        <v>310</v>
      </c>
      <c r="AM30" s="306" t="s">
        <v>311</v>
      </c>
      <c r="AN30" s="307" t="s">
        <v>157</v>
      </c>
      <c r="AO30" s="307">
        <v>1</v>
      </c>
      <c r="AP30" s="308">
        <v>84700</v>
      </c>
      <c r="AQ30" s="309">
        <f t="shared" si="7"/>
        <v>84700</v>
      </c>
      <c r="AR30" s="576">
        <f t="shared" si="22"/>
        <v>0</v>
      </c>
      <c r="AU30" s="305" t="s">
        <v>310</v>
      </c>
      <c r="AV30" s="306" t="s">
        <v>311</v>
      </c>
      <c r="AW30" s="307" t="s">
        <v>157</v>
      </c>
      <c r="AX30" s="307">
        <v>1</v>
      </c>
      <c r="AY30" s="308">
        <v>75050</v>
      </c>
      <c r="AZ30" s="309">
        <f t="shared" si="8"/>
        <v>75050</v>
      </c>
      <c r="BA30" s="576">
        <f t="shared" si="23"/>
        <v>0</v>
      </c>
      <c r="BD30" s="305" t="s">
        <v>310</v>
      </c>
      <c r="BE30" s="306" t="s">
        <v>311</v>
      </c>
      <c r="BF30" s="307" t="s">
        <v>157</v>
      </c>
      <c r="BG30" s="307">
        <v>1</v>
      </c>
      <c r="BH30" s="308">
        <v>81200</v>
      </c>
      <c r="BI30" s="309">
        <f t="shared" si="9"/>
        <v>81200</v>
      </c>
      <c r="BJ30" s="576">
        <f t="shared" si="24"/>
        <v>0</v>
      </c>
      <c r="BM30" s="305" t="s">
        <v>310</v>
      </c>
      <c r="BN30" s="306" t="str">
        <f t="shared" si="10"/>
        <v>Suministro, transporte y colocación de muros en superboad de 8mm, con superboad 2 CARAS un espesor de 10 cm (ancho del perfil mas espesor de placa). Incluye estructura metálica a 61 cm de distancia para armado y soporte, perfiles esquineros, refuerzo de vanos para puertas y ventanas, placa de superboad de 8mm, cinta en fibra de vidrio de 50 mm., tornillería de 6x1 y 7x7/16, masilla, y todos los demás elementos necesarios para su correcta instalación y funcionamiento.</v>
      </c>
      <c r="BO30" s="307" t="str">
        <f t="shared" si="11"/>
        <v>m2</v>
      </c>
      <c r="BP30" s="307">
        <v>1</v>
      </c>
      <c r="BQ30" s="308">
        <f t="shared" si="12"/>
        <v>119000</v>
      </c>
      <c r="BR30" s="309">
        <f t="shared" si="25"/>
        <v>119000</v>
      </c>
      <c r="BS30" s="576">
        <f t="shared" si="26"/>
        <v>0</v>
      </c>
      <c r="BV30" s="305" t="s">
        <v>310</v>
      </c>
      <c r="BW30" s="306" t="s">
        <v>311</v>
      </c>
      <c r="BX30" s="307" t="s">
        <v>157</v>
      </c>
      <c r="BY30" s="307">
        <v>1</v>
      </c>
      <c r="BZ30" s="308">
        <v>105000</v>
      </c>
      <c r="CA30" s="309">
        <f t="shared" si="13"/>
        <v>105000</v>
      </c>
      <c r="CB30" s="576">
        <f t="shared" si="27"/>
        <v>0</v>
      </c>
      <c r="CE30" s="305" t="s">
        <v>310</v>
      </c>
      <c r="CF30" s="306" t="s">
        <v>311</v>
      </c>
      <c r="CG30" s="307" t="s">
        <v>157</v>
      </c>
      <c r="CH30" s="307">
        <v>1</v>
      </c>
      <c r="CI30" s="308">
        <v>120000</v>
      </c>
      <c r="CJ30" s="309">
        <f t="shared" si="14"/>
        <v>120000</v>
      </c>
      <c r="CK30" s="576">
        <f t="shared" si="28"/>
        <v>0</v>
      </c>
      <c r="CN30" s="305" t="s">
        <v>310</v>
      </c>
      <c r="CO30" s="306" t="s">
        <v>311</v>
      </c>
      <c r="CP30" s="307" t="s">
        <v>157</v>
      </c>
      <c r="CQ30" s="307">
        <v>1</v>
      </c>
      <c r="CR30" s="308">
        <v>125000</v>
      </c>
      <c r="CS30" s="309">
        <f t="shared" si="15"/>
        <v>125000</v>
      </c>
      <c r="CT30" s="576">
        <f t="shared" si="29"/>
        <v>0</v>
      </c>
      <c r="CW30" s="305" t="s">
        <v>310</v>
      </c>
      <c r="CX30" s="306" t="s">
        <v>311</v>
      </c>
      <c r="CY30" s="307" t="s">
        <v>157</v>
      </c>
      <c r="CZ30" s="307">
        <v>1</v>
      </c>
      <c r="DA30" s="308">
        <v>150000</v>
      </c>
      <c r="DB30" s="309">
        <f t="shared" si="16"/>
        <v>150000</v>
      </c>
      <c r="DC30" s="576">
        <f t="shared" si="30"/>
        <v>0</v>
      </c>
      <c r="DF30" s="305" t="s">
        <v>310</v>
      </c>
      <c r="DG30" s="306" t="s">
        <v>311</v>
      </c>
      <c r="DH30" s="307" t="s">
        <v>157</v>
      </c>
      <c r="DI30" s="307">
        <v>1</v>
      </c>
      <c r="DJ30" s="308">
        <v>121300</v>
      </c>
      <c r="DK30" s="309">
        <f t="shared" si="17"/>
        <v>121300</v>
      </c>
      <c r="DL30" s="576">
        <f t="shared" si="31"/>
        <v>0</v>
      </c>
      <c r="DO30" s="305" t="s">
        <v>310</v>
      </c>
      <c r="DP30" s="306" t="s">
        <v>311</v>
      </c>
      <c r="DQ30" s="307" t="s">
        <v>157</v>
      </c>
      <c r="DR30" s="307">
        <v>1</v>
      </c>
      <c r="DS30" s="308">
        <v>82454</v>
      </c>
      <c r="DT30" s="309">
        <f t="shared" si="18"/>
        <v>82454</v>
      </c>
      <c r="DU30" s="576">
        <f t="shared" si="32"/>
        <v>0</v>
      </c>
    </row>
    <row r="31" spans="3:125" ht="53.25" customHeight="1" outlineLevel="2">
      <c r="C31" s="305" t="s">
        <v>312</v>
      </c>
      <c r="D31" s="306" t="s">
        <v>313</v>
      </c>
      <c r="E31" s="316" t="s">
        <v>157</v>
      </c>
      <c r="F31" s="316">
        <v>1</v>
      </c>
      <c r="G31" s="308">
        <v>0</v>
      </c>
      <c r="H31" s="309">
        <f t="shared" si="0"/>
        <v>0</v>
      </c>
      <c r="K31" s="305" t="s">
        <v>312</v>
      </c>
      <c r="L31" s="306" t="s">
        <v>313</v>
      </c>
      <c r="M31" s="316" t="s">
        <v>157</v>
      </c>
      <c r="N31" s="307">
        <v>1</v>
      </c>
      <c r="O31" s="308">
        <v>54600</v>
      </c>
      <c r="P31" s="310">
        <f t="shared" si="1"/>
        <v>54600</v>
      </c>
      <c r="Q31" s="576">
        <f t="shared" si="19"/>
        <v>0</v>
      </c>
      <c r="T31" s="305" t="s">
        <v>312</v>
      </c>
      <c r="U31" s="306" t="str">
        <f t="shared" si="2"/>
        <v>Construcción de MAMPOSTERÍA EN LADRILLO PARA REVOCAR O ENCHAPAR una cara o dos caras, DE 15 x 20 x 40 cm. ESPESOR DE 15 cm. Incluye el suministro y transporte del ladrillo, el mortero de pega 1:4 espesor max=0.01 m y todos los demás elementos necesarios para su correcta construcción y funcionamiento.</v>
      </c>
      <c r="V31" s="307" t="str">
        <f t="shared" si="3"/>
        <v>m2</v>
      </c>
      <c r="W31" s="307">
        <v>1</v>
      </c>
      <c r="X31" s="308">
        <f t="shared" si="4"/>
        <v>40000</v>
      </c>
      <c r="Y31" s="401">
        <f t="shared" si="5"/>
        <v>40000</v>
      </c>
      <c r="Z31" s="576">
        <f t="shared" si="20"/>
        <v>0</v>
      </c>
      <c r="AC31" s="305" t="s">
        <v>312</v>
      </c>
      <c r="AD31" s="306" t="s">
        <v>313</v>
      </c>
      <c r="AE31" s="316" t="s">
        <v>157</v>
      </c>
      <c r="AF31" s="307">
        <v>1</v>
      </c>
      <c r="AG31" s="308">
        <v>32000</v>
      </c>
      <c r="AH31" s="309">
        <f t="shared" si="6"/>
        <v>32000</v>
      </c>
      <c r="AI31" s="576">
        <f t="shared" si="21"/>
        <v>0</v>
      </c>
      <c r="AL31" s="305" t="s">
        <v>312</v>
      </c>
      <c r="AM31" s="306" t="s">
        <v>313</v>
      </c>
      <c r="AN31" s="316" t="s">
        <v>157</v>
      </c>
      <c r="AO31" s="307">
        <v>1</v>
      </c>
      <c r="AP31" s="308">
        <v>54400</v>
      </c>
      <c r="AQ31" s="309">
        <f t="shared" si="7"/>
        <v>54400</v>
      </c>
      <c r="AR31" s="576">
        <f t="shared" si="22"/>
        <v>0</v>
      </c>
      <c r="AU31" s="305" t="s">
        <v>312</v>
      </c>
      <c r="AV31" s="306" t="s">
        <v>313</v>
      </c>
      <c r="AW31" s="316" t="s">
        <v>157</v>
      </c>
      <c r="AX31" s="307">
        <v>1</v>
      </c>
      <c r="AY31" s="308">
        <v>36340</v>
      </c>
      <c r="AZ31" s="309">
        <f t="shared" si="8"/>
        <v>36340</v>
      </c>
      <c r="BA31" s="576">
        <f t="shared" si="23"/>
        <v>0</v>
      </c>
      <c r="BD31" s="305" t="s">
        <v>312</v>
      </c>
      <c r="BE31" s="306" t="s">
        <v>313</v>
      </c>
      <c r="BF31" s="316" t="s">
        <v>157</v>
      </c>
      <c r="BG31" s="307">
        <v>1</v>
      </c>
      <c r="BH31" s="308">
        <v>59000</v>
      </c>
      <c r="BI31" s="309">
        <f t="shared" si="9"/>
        <v>59000</v>
      </c>
      <c r="BJ31" s="576">
        <f t="shared" si="24"/>
        <v>0</v>
      </c>
      <c r="BM31" s="305" t="s">
        <v>312</v>
      </c>
      <c r="BN31" s="306" t="str">
        <f t="shared" si="10"/>
        <v>Construcción de MAMPOSTERÍA EN LADRILLO PARA REVOCAR O ENCHAPAR una cara o dos caras, DE 15 x 20 x 40 cm. ESPESOR DE 15 cm. Incluye el suministro y transporte del ladrillo, el mortero de pega 1:4 espesor max=0.01 m y todos los demás elementos necesarios para su correcta construcción y funcionamiento.</v>
      </c>
      <c r="BO31" s="307" t="str">
        <f t="shared" si="11"/>
        <v>m2</v>
      </c>
      <c r="BP31" s="307">
        <v>1</v>
      </c>
      <c r="BQ31" s="308">
        <f t="shared" si="12"/>
        <v>41000</v>
      </c>
      <c r="BR31" s="309">
        <f t="shared" si="25"/>
        <v>41000</v>
      </c>
      <c r="BS31" s="576">
        <f t="shared" si="26"/>
        <v>0</v>
      </c>
      <c r="BV31" s="305" t="s">
        <v>312</v>
      </c>
      <c r="BW31" s="306" t="s">
        <v>313</v>
      </c>
      <c r="BX31" s="316" t="s">
        <v>157</v>
      </c>
      <c r="BY31" s="307">
        <v>1</v>
      </c>
      <c r="BZ31" s="308">
        <v>90000</v>
      </c>
      <c r="CA31" s="309">
        <f t="shared" si="13"/>
        <v>90000</v>
      </c>
      <c r="CB31" s="576">
        <f t="shared" si="27"/>
        <v>0</v>
      </c>
      <c r="CE31" s="305" t="s">
        <v>312</v>
      </c>
      <c r="CF31" s="306" t="s">
        <v>313</v>
      </c>
      <c r="CG31" s="316" t="s">
        <v>157</v>
      </c>
      <c r="CH31" s="307">
        <v>1</v>
      </c>
      <c r="CI31" s="308">
        <v>42000</v>
      </c>
      <c r="CJ31" s="309">
        <f t="shared" si="14"/>
        <v>42000</v>
      </c>
      <c r="CK31" s="576">
        <f t="shared" si="28"/>
        <v>0</v>
      </c>
      <c r="CN31" s="305" t="s">
        <v>312</v>
      </c>
      <c r="CO31" s="306" t="s">
        <v>313</v>
      </c>
      <c r="CP31" s="316" t="s">
        <v>157</v>
      </c>
      <c r="CQ31" s="307">
        <v>1</v>
      </c>
      <c r="CR31" s="308">
        <v>40000</v>
      </c>
      <c r="CS31" s="309">
        <f t="shared" si="15"/>
        <v>40000</v>
      </c>
      <c r="CT31" s="576">
        <f t="shared" si="29"/>
        <v>0</v>
      </c>
      <c r="CW31" s="305" t="s">
        <v>312</v>
      </c>
      <c r="CX31" s="306" t="s">
        <v>313</v>
      </c>
      <c r="CY31" s="316" t="s">
        <v>157</v>
      </c>
      <c r="CZ31" s="307">
        <v>1</v>
      </c>
      <c r="DA31" s="308">
        <v>55000</v>
      </c>
      <c r="DB31" s="309">
        <f t="shared" si="16"/>
        <v>55000</v>
      </c>
      <c r="DC31" s="576">
        <f t="shared" si="30"/>
        <v>0</v>
      </c>
      <c r="DF31" s="305" t="s">
        <v>312</v>
      </c>
      <c r="DG31" s="306" t="s">
        <v>313</v>
      </c>
      <c r="DH31" s="316" t="s">
        <v>157</v>
      </c>
      <c r="DI31" s="307">
        <v>1</v>
      </c>
      <c r="DJ31" s="308">
        <v>38900</v>
      </c>
      <c r="DK31" s="309">
        <f t="shared" si="17"/>
        <v>38900</v>
      </c>
      <c r="DL31" s="576">
        <f t="shared" si="31"/>
        <v>0</v>
      </c>
      <c r="DO31" s="305" t="s">
        <v>312</v>
      </c>
      <c r="DP31" s="306" t="s">
        <v>313</v>
      </c>
      <c r="DQ31" s="316" t="s">
        <v>157</v>
      </c>
      <c r="DR31" s="307">
        <v>1</v>
      </c>
      <c r="DS31" s="318">
        <v>56348</v>
      </c>
      <c r="DT31" s="309">
        <f t="shared" si="18"/>
        <v>56348</v>
      </c>
      <c r="DU31" s="576">
        <f t="shared" si="32"/>
        <v>0</v>
      </c>
    </row>
    <row r="32" spans="3:125" ht="72" customHeight="1" outlineLevel="2">
      <c r="C32" s="305" t="s">
        <v>314</v>
      </c>
      <c r="D32" s="306" t="s">
        <v>315</v>
      </c>
      <c r="E32" s="316" t="s">
        <v>157</v>
      </c>
      <c r="F32" s="316">
        <v>1</v>
      </c>
      <c r="G32" s="308">
        <v>0</v>
      </c>
      <c r="H32" s="309">
        <f t="shared" si="0"/>
        <v>0</v>
      </c>
      <c r="K32" s="305" t="s">
        <v>314</v>
      </c>
      <c r="L32" s="306" t="s">
        <v>315</v>
      </c>
      <c r="M32" s="316" t="s">
        <v>157</v>
      </c>
      <c r="N32" s="307">
        <v>1</v>
      </c>
      <c r="O32" s="308">
        <v>10900</v>
      </c>
      <c r="P32" s="310">
        <f t="shared" si="1"/>
        <v>10900</v>
      </c>
      <c r="Q32" s="576">
        <f t="shared" si="19"/>
        <v>0</v>
      </c>
      <c r="T32" s="305" t="s">
        <v>314</v>
      </c>
      <c r="U32" s="306" t="str">
        <f t="shared" si="2"/>
        <v>Aplicación de PINTURA A BASE DE AGUA EN MUROS, CON VINILO TIPO 1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v>
      </c>
      <c r="V32" s="307" t="str">
        <f t="shared" si="3"/>
        <v>m2</v>
      </c>
      <c r="W32" s="307">
        <v>1</v>
      </c>
      <c r="X32" s="308">
        <f t="shared" si="4"/>
        <v>16000</v>
      </c>
      <c r="Y32" s="401">
        <f t="shared" si="5"/>
        <v>16000</v>
      </c>
      <c r="Z32" s="576">
        <f t="shared" si="20"/>
        <v>0</v>
      </c>
      <c r="AC32" s="305" t="s">
        <v>314</v>
      </c>
      <c r="AD32" s="306" t="s">
        <v>315</v>
      </c>
      <c r="AE32" s="316" t="s">
        <v>157</v>
      </c>
      <c r="AF32" s="307">
        <v>1</v>
      </c>
      <c r="AG32" s="308">
        <v>16500</v>
      </c>
      <c r="AH32" s="309">
        <f t="shared" si="6"/>
        <v>16500</v>
      </c>
      <c r="AI32" s="576">
        <f t="shared" si="21"/>
        <v>0</v>
      </c>
      <c r="AL32" s="305" t="s">
        <v>314</v>
      </c>
      <c r="AM32" s="306" t="s">
        <v>315</v>
      </c>
      <c r="AN32" s="316" t="s">
        <v>157</v>
      </c>
      <c r="AO32" s="307">
        <v>1</v>
      </c>
      <c r="AP32" s="308">
        <v>15500</v>
      </c>
      <c r="AQ32" s="309">
        <f t="shared" si="7"/>
        <v>15500</v>
      </c>
      <c r="AR32" s="576">
        <f t="shared" si="22"/>
        <v>0</v>
      </c>
      <c r="AU32" s="305" t="s">
        <v>314</v>
      </c>
      <c r="AV32" s="306" t="s">
        <v>315</v>
      </c>
      <c r="AW32" s="316" t="s">
        <v>157</v>
      </c>
      <c r="AX32" s="307">
        <v>1</v>
      </c>
      <c r="AY32" s="308">
        <v>14931</v>
      </c>
      <c r="AZ32" s="309">
        <f t="shared" si="8"/>
        <v>14931</v>
      </c>
      <c r="BA32" s="576">
        <f t="shared" si="23"/>
        <v>0</v>
      </c>
      <c r="BD32" s="305" t="s">
        <v>314</v>
      </c>
      <c r="BE32" s="306" t="s">
        <v>315</v>
      </c>
      <c r="BF32" s="316" t="s">
        <v>157</v>
      </c>
      <c r="BG32" s="307">
        <v>1</v>
      </c>
      <c r="BH32" s="308">
        <v>17000</v>
      </c>
      <c r="BI32" s="309">
        <f t="shared" si="9"/>
        <v>17000</v>
      </c>
      <c r="BJ32" s="576">
        <f t="shared" si="24"/>
        <v>0</v>
      </c>
      <c r="BM32" s="305" t="s">
        <v>314</v>
      </c>
      <c r="BN32" s="306" t="str">
        <f t="shared" si="10"/>
        <v>Aplicación de PINTURA A BASE DE AGUA EN MUROS, CON VINILO TIPO 1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v>
      </c>
      <c r="BO32" s="307" t="str">
        <f t="shared" si="11"/>
        <v>m2</v>
      </c>
      <c r="BP32" s="307">
        <v>1</v>
      </c>
      <c r="BQ32" s="308">
        <f t="shared" si="12"/>
        <v>11000</v>
      </c>
      <c r="BR32" s="309">
        <f t="shared" si="25"/>
        <v>11000</v>
      </c>
      <c r="BS32" s="576">
        <f t="shared" si="26"/>
        <v>0</v>
      </c>
      <c r="BV32" s="305" t="s">
        <v>314</v>
      </c>
      <c r="BW32" s="306" t="s">
        <v>315</v>
      </c>
      <c r="BX32" s="316" t="s">
        <v>157</v>
      </c>
      <c r="BY32" s="307">
        <v>1</v>
      </c>
      <c r="BZ32" s="308">
        <v>15000</v>
      </c>
      <c r="CA32" s="309">
        <f t="shared" si="13"/>
        <v>15000</v>
      </c>
      <c r="CB32" s="576">
        <f t="shared" si="27"/>
        <v>0</v>
      </c>
      <c r="CE32" s="305" t="s">
        <v>314</v>
      </c>
      <c r="CF32" s="306" t="s">
        <v>315</v>
      </c>
      <c r="CG32" s="316" t="s">
        <v>157</v>
      </c>
      <c r="CH32" s="307">
        <v>1</v>
      </c>
      <c r="CI32" s="308">
        <v>10000</v>
      </c>
      <c r="CJ32" s="309">
        <f t="shared" si="14"/>
        <v>10000</v>
      </c>
      <c r="CK32" s="576">
        <f t="shared" si="28"/>
        <v>0</v>
      </c>
      <c r="CN32" s="305" t="s">
        <v>314</v>
      </c>
      <c r="CO32" s="306" t="s">
        <v>315</v>
      </c>
      <c r="CP32" s="316" t="s">
        <v>157</v>
      </c>
      <c r="CQ32" s="307">
        <v>1</v>
      </c>
      <c r="CR32" s="308">
        <v>11000</v>
      </c>
      <c r="CS32" s="309">
        <f t="shared" si="15"/>
        <v>11000</v>
      </c>
      <c r="CT32" s="576">
        <f t="shared" si="29"/>
        <v>0</v>
      </c>
      <c r="CW32" s="305" t="s">
        <v>314</v>
      </c>
      <c r="CX32" s="306" t="s">
        <v>315</v>
      </c>
      <c r="CY32" s="316" t="s">
        <v>157</v>
      </c>
      <c r="CZ32" s="307">
        <v>1</v>
      </c>
      <c r="DA32" s="308">
        <v>15000</v>
      </c>
      <c r="DB32" s="309">
        <f t="shared" si="16"/>
        <v>15000</v>
      </c>
      <c r="DC32" s="576">
        <f t="shared" si="30"/>
        <v>0</v>
      </c>
      <c r="DF32" s="305" t="s">
        <v>314</v>
      </c>
      <c r="DG32" s="306" t="s">
        <v>315</v>
      </c>
      <c r="DH32" s="316" t="s">
        <v>157</v>
      </c>
      <c r="DI32" s="307">
        <v>1</v>
      </c>
      <c r="DJ32" s="308">
        <v>10650</v>
      </c>
      <c r="DK32" s="309">
        <f t="shared" si="17"/>
        <v>10650</v>
      </c>
      <c r="DL32" s="576">
        <f t="shared" si="31"/>
        <v>0</v>
      </c>
      <c r="DO32" s="305" t="s">
        <v>314</v>
      </c>
      <c r="DP32" s="306" t="s">
        <v>315</v>
      </c>
      <c r="DQ32" s="316" t="s">
        <v>157</v>
      </c>
      <c r="DR32" s="307">
        <v>1</v>
      </c>
      <c r="DS32" s="318">
        <v>11510</v>
      </c>
      <c r="DT32" s="309">
        <f t="shared" si="18"/>
        <v>11510</v>
      </c>
      <c r="DU32" s="576">
        <f t="shared" si="32"/>
        <v>0</v>
      </c>
    </row>
    <row r="33" spans="3:125" ht="52.5" customHeight="1" outlineLevel="2">
      <c r="C33" s="305" t="s">
        <v>316</v>
      </c>
      <c r="D33" s="306" t="s">
        <v>317</v>
      </c>
      <c r="E33" s="316" t="s">
        <v>157</v>
      </c>
      <c r="F33" s="316">
        <v>1</v>
      </c>
      <c r="G33" s="308">
        <v>0</v>
      </c>
      <c r="H33" s="309">
        <f t="shared" si="0"/>
        <v>0</v>
      </c>
      <c r="K33" s="305" t="s">
        <v>316</v>
      </c>
      <c r="L33" s="306" t="s">
        <v>317</v>
      </c>
      <c r="M33" s="316" t="s">
        <v>157</v>
      </c>
      <c r="N33" s="307">
        <v>1</v>
      </c>
      <c r="O33" s="308">
        <v>26800</v>
      </c>
      <c r="P33" s="310">
        <f t="shared" si="1"/>
        <v>26800</v>
      </c>
      <c r="Q33" s="576">
        <f t="shared" si="19"/>
        <v>0</v>
      </c>
      <c r="T33" s="305" t="s">
        <v>316</v>
      </c>
      <c r="U33" s="306" t="str">
        <f t="shared" si="2"/>
        <v>Aplicación de PINTURA EPOXIPOLIAMIDA EN MUROS (dos componentes proporción 1:3, no tóxica) tipo epoxiconstrucción de pintuco o equivalente, de primera calidad, semimate, sobre estuco plástico, 2 a 3 manos o las necesarias para lograr una superficie pareja a satisfacción de la interventoría, color blanco.</v>
      </c>
      <c r="V33" s="307" t="str">
        <f t="shared" si="3"/>
        <v>m2</v>
      </c>
      <c r="W33" s="307">
        <v>1</v>
      </c>
      <c r="X33" s="308">
        <f t="shared" si="4"/>
        <v>24000</v>
      </c>
      <c r="Y33" s="401">
        <f t="shared" si="5"/>
        <v>24000</v>
      </c>
      <c r="Z33" s="576">
        <f t="shared" si="20"/>
        <v>0</v>
      </c>
      <c r="AC33" s="305" t="s">
        <v>316</v>
      </c>
      <c r="AD33" s="306" t="s">
        <v>317</v>
      </c>
      <c r="AE33" s="316" t="s">
        <v>157</v>
      </c>
      <c r="AF33" s="307">
        <v>1</v>
      </c>
      <c r="AG33" s="308">
        <v>17500</v>
      </c>
      <c r="AH33" s="309">
        <f t="shared" si="6"/>
        <v>17500</v>
      </c>
      <c r="AI33" s="576">
        <f t="shared" si="21"/>
        <v>0</v>
      </c>
      <c r="AL33" s="305" t="s">
        <v>316</v>
      </c>
      <c r="AM33" s="306" t="s">
        <v>317</v>
      </c>
      <c r="AN33" s="316" t="s">
        <v>157</v>
      </c>
      <c r="AO33" s="307">
        <v>1</v>
      </c>
      <c r="AP33" s="308">
        <v>28000</v>
      </c>
      <c r="AQ33" s="309">
        <f t="shared" si="7"/>
        <v>28000</v>
      </c>
      <c r="AR33" s="576">
        <f t="shared" si="22"/>
        <v>0</v>
      </c>
      <c r="AU33" s="305" t="s">
        <v>316</v>
      </c>
      <c r="AV33" s="306" t="s">
        <v>317</v>
      </c>
      <c r="AW33" s="316" t="s">
        <v>157</v>
      </c>
      <c r="AX33" s="307">
        <v>1</v>
      </c>
      <c r="AY33" s="308">
        <v>22831</v>
      </c>
      <c r="AZ33" s="309">
        <f t="shared" si="8"/>
        <v>22831</v>
      </c>
      <c r="BA33" s="576">
        <f t="shared" si="23"/>
        <v>0</v>
      </c>
      <c r="BD33" s="305" t="s">
        <v>316</v>
      </c>
      <c r="BE33" s="306" t="s">
        <v>317</v>
      </c>
      <c r="BF33" s="316" t="s">
        <v>157</v>
      </c>
      <c r="BG33" s="307">
        <v>1</v>
      </c>
      <c r="BH33" s="308">
        <v>19000</v>
      </c>
      <c r="BI33" s="309">
        <f t="shared" si="9"/>
        <v>19000</v>
      </c>
      <c r="BJ33" s="576">
        <f t="shared" si="24"/>
        <v>0</v>
      </c>
      <c r="BM33" s="305" t="s">
        <v>316</v>
      </c>
      <c r="BN33" s="306" t="str">
        <f t="shared" si="10"/>
        <v>Aplicación de PINTURA EPOXIPOLIAMIDA EN MUROS (dos componentes proporción 1:3, no tóxica) tipo epoxiconstrucción de pintuco o equivalente, de primera calidad, semimate, sobre estuco plástico, 2 a 3 manos o las necesarias para lograr una superficie pareja a satisfacción de la interventoría, color blanco.</v>
      </c>
      <c r="BO33" s="307" t="str">
        <f t="shared" si="11"/>
        <v>m2</v>
      </c>
      <c r="BP33" s="307">
        <v>1</v>
      </c>
      <c r="BQ33" s="308">
        <f t="shared" si="12"/>
        <v>21500</v>
      </c>
      <c r="BR33" s="309">
        <f t="shared" si="25"/>
        <v>21500</v>
      </c>
      <c r="BS33" s="576">
        <f t="shared" si="26"/>
        <v>0</v>
      </c>
      <c r="BV33" s="305" t="s">
        <v>316</v>
      </c>
      <c r="BW33" s="306" t="s">
        <v>317</v>
      </c>
      <c r="BX33" s="316" t="s">
        <v>157</v>
      </c>
      <c r="BY33" s="307">
        <v>1</v>
      </c>
      <c r="BZ33" s="308">
        <v>17000</v>
      </c>
      <c r="CA33" s="309">
        <f t="shared" si="13"/>
        <v>17000</v>
      </c>
      <c r="CB33" s="576">
        <f t="shared" si="27"/>
        <v>0</v>
      </c>
      <c r="CE33" s="305" t="s">
        <v>316</v>
      </c>
      <c r="CF33" s="306" t="s">
        <v>317</v>
      </c>
      <c r="CG33" s="316" t="s">
        <v>157</v>
      </c>
      <c r="CH33" s="307">
        <v>1</v>
      </c>
      <c r="CI33" s="308">
        <v>12000</v>
      </c>
      <c r="CJ33" s="309">
        <f t="shared" si="14"/>
        <v>12000</v>
      </c>
      <c r="CK33" s="576">
        <f t="shared" si="28"/>
        <v>0</v>
      </c>
      <c r="CN33" s="305" t="s">
        <v>316</v>
      </c>
      <c r="CO33" s="306" t="s">
        <v>317</v>
      </c>
      <c r="CP33" s="316" t="s">
        <v>157</v>
      </c>
      <c r="CQ33" s="307">
        <v>1</v>
      </c>
      <c r="CR33" s="308">
        <v>13000</v>
      </c>
      <c r="CS33" s="309">
        <f t="shared" si="15"/>
        <v>13000</v>
      </c>
      <c r="CT33" s="576">
        <f t="shared" si="29"/>
        <v>0</v>
      </c>
      <c r="CW33" s="305" t="s">
        <v>316</v>
      </c>
      <c r="CX33" s="306" t="s">
        <v>317</v>
      </c>
      <c r="CY33" s="316" t="s">
        <v>157</v>
      </c>
      <c r="CZ33" s="307">
        <v>1</v>
      </c>
      <c r="DA33" s="308">
        <v>28000</v>
      </c>
      <c r="DB33" s="309">
        <f t="shared" si="16"/>
        <v>28000</v>
      </c>
      <c r="DC33" s="576">
        <f t="shared" si="30"/>
        <v>0</v>
      </c>
      <c r="DF33" s="305" t="s">
        <v>316</v>
      </c>
      <c r="DG33" s="306" t="s">
        <v>317</v>
      </c>
      <c r="DH33" s="316" t="s">
        <v>157</v>
      </c>
      <c r="DI33" s="307">
        <v>1</v>
      </c>
      <c r="DJ33" s="308">
        <v>12650</v>
      </c>
      <c r="DK33" s="309">
        <f t="shared" si="17"/>
        <v>12650</v>
      </c>
      <c r="DL33" s="576">
        <f t="shared" si="31"/>
        <v>0</v>
      </c>
      <c r="DO33" s="305" t="s">
        <v>316</v>
      </c>
      <c r="DP33" s="306" t="s">
        <v>317</v>
      </c>
      <c r="DQ33" s="316" t="s">
        <v>157</v>
      </c>
      <c r="DR33" s="307">
        <v>1</v>
      </c>
      <c r="DS33" s="318">
        <v>15686</v>
      </c>
      <c r="DT33" s="309">
        <f t="shared" si="18"/>
        <v>15686</v>
      </c>
      <c r="DU33" s="576">
        <f t="shared" si="32"/>
        <v>0</v>
      </c>
    </row>
    <row r="34" spans="3:125" ht="38.25" outlineLevel="2">
      <c r="C34" s="305" t="s">
        <v>318</v>
      </c>
      <c r="D34" s="306" t="s">
        <v>319</v>
      </c>
      <c r="E34" s="316" t="s">
        <v>157</v>
      </c>
      <c r="F34" s="316">
        <v>1</v>
      </c>
      <c r="G34" s="308">
        <v>0</v>
      </c>
      <c r="H34" s="309">
        <f t="shared" si="0"/>
        <v>0</v>
      </c>
      <c r="K34" s="305" t="s">
        <v>318</v>
      </c>
      <c r="L34" s="306" t="s">
        <v>319</v>
      </c>
      <c r="M34" s="316" t="s">
        <v>157</v>
      </c>
      <c r="N34" s="307">
        <v>1</v>
      </c>
      <c r="O34" s="308">
        <v>24500</v>
      </c>
      <c r="P34" s="310">
        <f t="shared" si="1"/>
        <v>24500</v>
      </c>
      <c r="Q34" s="576">
        <f t="shared" si="19"/>
        <v>0</v>
      </c>
      <c r="T34" s="305" t="s">
        <v>318</v>
      </c>
      <c r="U34" s="306" t="str">
        <f t="shared" si="2"/>
        <v>Colocación de REVOQUE con mortero 1:4 IMPERMEABILIZADO con Sika 1 o equivalente, EN MUROS. Incluye suministro y transporte de los materiales, fajas, ranuras, filetes, y todos los demás elementos necesarios para su correcta construcción.</v>
      </c>
      <c r="V34" s="307" t="str">
        <f t="shared" si="3"/>
        <v>m2</v>
      </c>
      <c r="W34" s="307">
        <v>1</v>
      </c>
      <c r="X34" s="308">
        <f t="shared" si="4"/>
        <v>18000</v>
      </c>
      <c r="Y34" s="401">
        <f t="shared" si="5"/>
        <v>18000</v>
      </c>
      <c r="Z34" s="576">
        <f t="shared" si="20"/>
        <v>0</v>
      </c>
      <c r="AC34" s="305" t="s">
        <v>318</v>
      </c>
      <c r="AD34" s="306" t="s">
        <v>319</v>
      </c>
      <c r="AE34" s="316" t="s">
        <v>157</v>
      </c>
      <c r="AF34" s="307">
        <v>1</v>
      </c>
      <c r="AG34" s="308">
        <v>18500</v>
      </c>
      <c r="AH34" s="309">
        <f t="shared" si="6"/>
        <v>18500</v>
      </c>
      <c r="AI34" s="576">
        <f t="shared" si="21"/>
        <v>0</v>
      </c>
      <c r="AL34" s="305" t="s">
        <v>318</v>
      </c>
      <c r="AM34" s="306" t="s">
        <v>319</v>
      </c>
      <c r="AN34" s="316" t="s">
        <v>157</v>
      </c>
      <c r="AO34" s="307">
        <v>1</v>
      </c>
      <c r="AP34" s="308">
        <v>24500</v>
      </c>
      <c r="AQ34" s="309">
        <f t="shared" si="7"/>
        <v>24500</v>
      </c>
      <c r="AR34" s="576">
        <f t="shared" si="22"/>
        <v>0</v>
      </c>
      <c r="AU34" s="305" t="s">
        <v>318</v>
      </c>
      <c r="AV34" s="306" t="s">
        <v>319</v>
      </c>
      <c r="AW34" s="316" t="s">
        <v>157</v>
      </c>
      <c r="AX34" s="307">
        <v>1</v>
      </c>
      <c r="AY34" s="308">
        <v>22910</v>
      </c>
      <c r="AZ34" s="309">
        <f t="shared" si="8"/>
        <v>22910</v>
      </c>
      <c r="BA34" s="576">
        <f t="shared" si="23"/>
        <v>0</v>
      </c>
      <c r="BD34" s="305" t="s">
        <v>318</v>
      </c>
      <c r="BE34" s="306" t="s">
        <v>319</v>
      </c>
      <c r="BF34" s="316" t="s">
        <v>157</v>
      </c>
      <c r="BG34" s="307">
        <v>1</v>
      </c>
      <c r="BH34" s="308">
        <v>11200</v>
      </c>
      <c r="BI34" s="309">
        <f t="shared" si="9"/>
        <v>11200</v>
      </c>
      <c r="BJ34" s="576">
        <f t="shared" si="24"/>
        <v>0</v>
      </c>
      <c r="BM34" s="305" t="s">
        <v>318</v>
      </c>
      <c r="BN34" s="306" t="str">
        <f t="shared" si="10"/>
        <v>Colocación de REVOQUE con mortero 1:4 IMPERMEABILIZADO con Sika 1 o equivalente, EN MUROS. Incluye suministro y transporte de los materiales, fajas, ranuras, filetes, y todos los demás elementos necesarios para su correcta construcción.</v>
      </c>
      <c r="BO34" s="307" t="str">
        <f t="shared" si="11"/>
        <v>m2</v>
      </c>
      <c r="BP34" s="307">
        <v>1</v>
      </c>
      <c r="BQ34" s="308">
        <f t="shared" si="12"/>
        <v>24000</v>
      </c>
      <c r="BR34" s="309">
        <f t="shared" si="25"/>
        <v>24000</v>
      </c>
      <c r="BS34" s="576">
        <f t="shared" si="26"/>
        <v>0</v>
      </c>
      <c r="BV34" s="305" t="s">
        <v>318</v>
      </c>
      <c r="BW34" s="306" t="s">
        <v>319</v>
      </c>
      <c r="BX34" s="316" t="s">
        <v>157</v>
      </c>
      <c r="BY34" s="307">
        <v>1</v>
      </c>
      <c r="BZ34" s="308">
        <v>16000</v>
      </c>
      <c r="CA34" s="309">
        <f t="shared" si="13"/>
        <v>16000</v>
      </c>
      <c r="CB34" s="576">
        <f t="shared" si="27"/>
        <v>0</v>
      </c>
      <c r="CE34" s="305" t="s">
        <v>318</v>
      </c>
      <c r="CF34" s="306" t="s">
        <v>319</v>
      </c>
      <c r="CG34" s="316" t="s">
        <v>157</v>
      </c>
      <c r="CH34" s="307">
        <v>1</v>
      </c>
      <c r="CI34" s="308">
        <v>19000</v>
      </c>
      <c r="CJ34" s="309">
        <f t="shared" si="14"/>
        <v>19000</v>
      </c>
      <c r="CK34" s="576">
        <f t="shared" si="28"/>
        <v>0</v>
      </c>
      <c r="CN34" s="305" t="s">
        <v>318</v>
      </c>
      <c r="CO34" s="306" t="s">
        <v>319</v>
      </c>
      <c r="CP34" s="316" t="s">
        <v>157</v>
      </c>
      <c r="CQ34" s="307">
        <v>1</v>
      </c>
      <c r="CR34" s="308">
        <v>18000</v>
      </c>
      <c r="CS34" s="309">
        <f t="shared" si="15"/>
        <v>18000</v>
      </c>
      <c r="CT34" s="576">
        <f t="shared" si="29"/>
        <v>0</v>
      </c>
      <c r="CW34" s="305" t="s">
        <v>318</v>
      </c>
      <c r="CX34" s="306" t="s">
        <v>319</v>
      </c>
      <c r="CY34" s="316" t="s">
        <v>157</v>
      </c>
      <c r="CZ34" s="307">
        <v>1</v>
      </c>
      <c r="DA34" s="308">
        <v>30000</v>
      </c>
      <c r="DB34" s="309">
        <f t="shared" si="16"/>
        <v>30000</v>
      </c>
      <c r="DC34" s="576">
        <f t="shared" si="30"/>
        <v>0</v>
      </c>
      <c r="DF34" s="305" t="s">
        <v>318</v>
      </c>
      <c r="DG34" s="306" t="s">
        <v>319</v>
      </c>
      <c r="DH34" s="316" t="s">
        <v>157</v>
      </c>
      <c r="DI34" s="307">
        <v>1</v>
      </c>
      <c r="DJ34" s="308">
        <v>17500</v>
      </c>
      <c r="DK34" s="309">
        <f t="shared" si="17"/>
        <v>17500</v>
      </c>
      <c r="DL34" s="576">
        <f t="shared" si="31"/>
        <v>0</v>
      </c>
      <c r="DO34" s="305" t="s">
        <v>318</v>
      </c>
      <c r="DP34" s="306" t="s">
        <v>319</v>
      </c>
      <c r="DQ34" s="316" t="s">
        <v>157</v>
      </c>
      <c r="DR34" s="307">
        <v>1</v>
      </c>
      <c r="DS34" s="318">
        <v>17276</v>
      </c>
      <c r="DT34" s="309">
        <f t="shared" si="18"/>
        <v>17276</v>
      </c>
      <c r="DU34" s="576">
        <f t="shared" si="32"/>
        <v>0</v>
      </c>
    </row>
    <row r="35" spans="3:125" ht="38.25" outlineLevel="2">
      <c r="C35" s="305" t="s">
        <v>320</v>
      </c>
      <c r="D35" s="306" t="s">
        <v>321</v>
      </c>
      <c r="E35" s="307" t="s">
        <v>157</v>
      </c>
      <c r="F35" s="307">
        <v>1</v>
      </c>
      <c r="G35" s="308">
        <v>0</v>
      </c>
      <c r="H35" s="309">
        <f t="shared" si="0"/>
        <v>0</v>
      </c>
      <c r="K35" s="305" t="s">
        <v>320</v>
      </c>
      <c r="L35" s="306" t="s">
        <v>321</v>
      </c>
      <c r="M35" s="307" t="s">
        <v>157</v>
      </c>
      <c r="N35" s="307">
        <v>1</v>
      </c>
      <c r="O35" s="308">
        <v>7500</v>
      </c>
      <c r="P35" s="310">
        <f t="shared" si="1"/>
        <v>7500</v>
      </c>
      <c r="Q35" s="576">
        <f t="shared" si="19"/>
        <v>0</v>
      </c>
      <c r="T35" s="305" t="s">
        <v>320</v>
      </c>
      <c r="U35" s="306" t="str">
        <f t="shared" si="2"/>
        <v>Colocación de ESTUCO ACRÍLICO PROFESIONAL, SOBRE MUROS REVOCADOS, 3 manos mínimo, o las que sean necesarias para obtener una superficie pareja y homogénea. Incluye suministro y transporte de los materiales, ranuras, filetes, dilataciones y todos los elementos necesarios para su correcta aplicación y funcionamiento.</v>
      </c>
      <c r="V35" s="307" t="str">
        <f t="shared" si="3"/>
        <v>m2</v>
      </c>
      <c r="W35" s="307">
        <v>1</v>
      </c>
      <c r="X35" s="308">
        <f t="shared" si="4"/>
        <v>18000</v>
      </c>
      <c r="Y35" s="401">
        <f t="shared" si="5"/>
        <v>18000</v>
      </c>
      <c r="Z35" s="576">
        <f t="shared" si="20"/>
        <v>0</v>
      </c>
      <c r="AC35" s="305" t="s">
        <v>320</v>
      </c>
      <c r="AD35" s="306" t="s">
        <v>321</v>
      </c>
      <c r="AE35" s="307" t="s">
        <v>157</v>
      </c>
      <c r="AF35" s="307">
        <v>1</v>
      </c>
      <c r="AG35" s="308">
        <v>11000</v>
      </c>
      <c r="AH35" s="309">
        <f t="shared" si="6"/>
        <v>11000</v>
      </c>
      <c r="AI35" s="576">
        <f t="shared" si="21"/>
        <v>0</v>
      </c>
      <c r="AL35" s="305" t="s">
        <v>320</v>
      </c>
      <c r="AM35" s="306" t="s">
        <v>321</v>
      </c>
      <c r="AN35" s="307" t="s">
        <v>157</v>
      </c>
      <c r="AO35" s="307">
        <v>1</v>
      </c>
      <c r="AP35" s="308">
        <v>7400</v>
      </c>
      <c r="AQ35" s="309">
        <f t="shared" si="7"/>
        <v>7400</v>
      </c>
      <c r="AR35" s="576">
        <f t="shared" si="22"/>
        <v>0</v>
      </c>
      <c r="AU35" s="305" t="s">
        <v>320</v>
      </c>
      <c r="AV35" s="306" t="s">
        <v>321</v>
      </c>
      <c r="AW35" s="307" t="s">
        <v>157</v>
      </c>
      <c r="AX35" s="307">
        <v>1</v>
      </c>
      <c r="AY35" s="308">
        <v>8690</v>
      </c>
      <c r="AZ35" s="309">
        <f t="shared" si="8"/>
        <v>8690</v>
      </c>
      <c r="BA35" s="576">
        <f t="shared" si="23"/>
        <v>0</v>
      </c>
      <c r="BD35" s="305" t="s">
        <v>320</v>
      </c>
      <c r="BE35" s="306" t="s">
        <v>321</v>
      </c>
      <c r="BF35" s="307" t="s">
        <v>157</v>
      </c>
      <c r="BG35" s="307">
        <v>1</v>
      </c>
      <c r="BH35" s="308">
        <v>13000</v>
      </c>
      <c r="BI35" s="309">
        <f t="shared" si="9"/>
        <v>13000</v>
      </c>
      <c r="BJ35" s="576">
        <f t="shared" si="24"/>
        <v>0</v>
      </c>
      <c r="BM35" s="305" t="s">
        <v>320</v>
      </c>
      <c r="BN35" s="306" t="str">
        <f t="shared" si="10"/>
        <v>Colocación de ESTUCO ACRÍLICO PROFESIONAL, SOBRE MUROS REVOCADOS, 3 manos mínimo, o las que sean necesarias para obtener una superficie pareja y homogénea. Incluye suministro y transporte de los materiales, ranuras, filetes, dilataciones y todos los elementos necesarios para su correcta aplicación y funcionamiento.</v>
      </c>
      <c r="BO35" s="307" t="str">
        <f t="shared" si="11"/>
        <v>m2</v>
      </c>
      <c r="BP35" s="307">
        <v>1</v>
      </c>
      <c r="BQ35" s="308">
        <f t="shared" si="12"/>
        <v>13000</v>
      </c>
      <c r="BR35" s="309">
        <f t="shared" si="25"/>
        <v>13000</v>
      </c>
      <c r="BS35" s="576">
        <f t="shared" si="26"/>
        <v>0</v>
      </c>
      <c r="BV35" s="305" t="s">
        <v>320</v>
      </c>
      <c r="BW35" s="306" t="s">
        <v>321</v>
      </c>
      <c r="BX35" s="307" t="s">
        <v>157</v>
      </c>
      <c r="BY35" s="307">
        <v>1</v>
      </c>
      <c r="BZ35" s="308">
        <v>16000</v>
      </c>
      <c r="CA35" s="309">
        <f t="shared" si="13"/>
        <v>16000</v>
      </c>
      <c r="CB35" s="576">
        <f t="shared" si="27"/>
        <v>0</v>
      </c>
      <c r="CE35" s="305" t="s">
        <v>320</v>
      </c>
      <c r="CF35" s="306" t="s">
        <v>321</v>
      </c>
      <c r="CG35" s="307" t="s">
        <v>157</v>
      </c>
      <c r="CH35" s="307">
        <v>1</v>
      </c>
      <c r="CI35" s="308">
        <v>11000</v>
      </c>
      <c r="CJ35" s="309">
        <f t="shared" si="14"/>
        <v>11000</v>
      </c>
      <c r="CK35" s="576">
        <f t="shared" si="28"/>
        <v>0</v>
      </c>
      <c r="CN35" s="305" t="s">
        <v>320</v>
      </c>
      <c r="CO35" s="306" t="s">
        <v>321</v>
      </c>
      <c r="CP35" s="307" t="s">
        <v>157</v>
      </c>
      <c r="CQ35" s="307">
        <v>1</v>
      </c>
      <c r="CR35" s="308">
        <v>11000</v>
      </c>
      <c r="CS35" s="309">
        <f t="shared" si="15"/>
        <v>11000</v>
      </c>
      <c r="CT35" s="576">
        <f t="shared" si="29"/>
        <v>0</v>
      </c>
      <c r="CW35" s="305" t="s">
        <v>320</v>
      </c>
      <c r="CX35" s="306" t="s">
        <v>321</v>
      </c>
      <c r="CY35" s="307" t="s">
        <v>157</v>
      </c>
      <c r="CZ35" s="307">
        <v>1</v>
      </c>
      <c r="DA35" s="308">
        <v>18000</v>
      </c>
      <c r="DB35" s="309">
        <f t="shared" si="16"/>
        <v>18000</v>
      </c>
      <c r="DC35" s="576">
        <f t="shared" si="30"/>
        <v>0</v>
      </c>
      <c r="DF35" s="305" t="s">
        <v>320</v>
      </c>
      <c r="DG35" s="306" t="s">
        <v>321</v>
      </c>
      <c r="DH35" s="307" t="s">
        <v>157</v>
      </c>
      <c r="DI35" s="307">
        <v>1</v>
      </c>
      <c r="DJ35" s="308">
        <v>10700</v>
      </c>
      <c r="DK35" s="309">
        <f t="shared" si="17"/>
        <v>10700</v>
      </c>
      <c r="DL35" s="576">
        <f t="shared" si="31"/>
        <v>0</v>
      </c>
      <c r="DO35" s="305" t="s">
        <v>320</v>
      </c>
      <c r="DP35" s="306" t="s">
        <v>321</v>
      </c>
      <c r="DQ35" s="307" t="s">
        <v>157</v>
      </c>
      <c r="DR35" s="307">
        <v>1</v>
      </c>
      <c r="DS35" s="318">
        <v>6307</v>
      </c>
      <c r="DT35" s="309">
        <f t="shared" si="18"/>
        <v>6307</v>
      </c>
      <c r="DU35" s="576">
        <f t="shared" si="32"/>
        <v>0</v>
      </c>
    </row>
    <row r="36" spans="3:125" ht="53.25" customHeight="1" outlineLevel="2">
      <c r="C36" s="305" t="s">
        <v>322</v>
      </c>
      <c r="D36" s="306" t="s">
        <v>323</v>
      </c>
      <c r="E36" s="307" t="s">
        <v>157</v>
      </c>
      <c r="F36" s="307">
        <v>1</v>
      </c>
      <c r="G36" s="308">
        <v>0</v>
      </c>
      <c r="H36" s="309">
        <f t="shared" si="0"/>
        <v>0</v>
      </c>
      <c r="K36" s="305" t="s">
        <v>322</v>
      </c>
      <c r="L36" s="306" t="s">
        <v>323</v>
      </c>
      <c r="M36" s="307" t="s">
        <v>157</v>
      </c>
      <c r="N36" s="307">
        <v>1</v>
      </c>
      <c r="O36" s="308">
        <v>42100</v>
      </c>
      <c r="P36" s="310">
        <f t="shared" si="1"/>
        <v>42100</v>
      </c>
      <c r="Q36" s="576">
        <f t="shared" si="19"/>
        <v>0</v>
      </c>
      <c r="T36" s="305" t="s">
        <v>322</v>
      </c>
      <c r="U36" s="306" t="str">
        <f t="shared" si="2"/>
        <v xml:space="preserve">Instalación de enchape CRISTANAC similar al existente, el cual será suministrado por la Universidad de Antioquia. Incluye: Mano de obra, preparación de la superficie para garantizar una correcta adherencia, emboquillado y pega con CONCOLOR 2 en 1, de 8kg (aprox. 4 kg/m2),  y todo lo necesario para su normal funcionamiento. </v>
      </c>
      <c r="V36" s="307" t="str">
        <f t="shared" si="3"/>
        <v>m2</v>
      </c>
      <c r="W36" s="307">
        <v>1</v>
      </c>
      <c r="X36" s="308">
        <f t="shared" si="4"/>
        <v>15000</v>
      </c>
      <c r="Y36" s="401">
        <f t="shared" si="5"/>
        <v>15000</v>
      </c>
      <c r="Z36" s="576">
        <f t="shared" si="20"/>
        <v>0</v>
      </c>
      <c r="AC36" s="305" t="s">
        <v>322</v>
      </c>
      <c r="AD36" s="306" t="s">
        <v>323</v>
      </c>
      <c r="AE36" s="307" t="s">
        <v>157</v>
      </c>
      <c r="AF36" s="307">
        <v>1</v>
      </c>
      <c r="AG36" s="308">
        <v>43000</v>
      </c>
      <c r="AH36" s="309">
        <f t="shared" si="6"/>
        <v>43000</v>
      </c>
      <c r="AI36" s="576">
        <f t="shared" si="21"/>
        <v>0</v>
      </c>
      <c r="AL36" s="305" t="s">
        <v>322</v>
      </c>
      <c r="AM36" s="306" t="s">
        <v>323</v>
      </c>
      <c r="AN36" s="307" t="s">
        <v>157</v>
      </c>
      <c r="AO36" s="307">
        <v>1</v>
      </c>
      <c r="AP36" s="308">
        <v>41600</v>
      </c>
      <c r="AQ36" s="309">
        <f t="shared" si="7"/>
        <v>41600</v>
      </c>
      <c r="AR36" s="576">
        <f t="shared" si="22"/>
        <v>0</v>
      </c>
      <c r="AU36" s="305" t="s">
        <v>322</v>
      </c>
      <c r="AV36" s="306" t="s">
        <v>323</v>
      </c>
      <c r="AW36" s="307" t="s">
        <v>157</v>
      </c>
      <c r="AX36" s="307">
        <v>1</v>
      </c>
      <c r="AY36" s="308">
        <v>22831</v>
      </c>
      <c r="AZ36" s="309">
        <f t="shared" si="8"/>
        <v>22831</v>
      </c>
      <c r="BA36" s="576">
        <f t="shared" si="23"/>
        <v>0</v>
      </c>
      <c r="BD36" s="305" t="s">
        <v>322</v>
      </c>
      <c r="BE36" s="306" t="s">
        <v>323</v>
      </c>
      <c r="BF36" s="307" t="s">
        <v>157</v>
      </c>
      <c r="BG36" s="307">
        <v>1</v>
      </c>
      <c r="BH36" s="308">
        <v>57400</v>
      </c>
      <c r="BI36" s="309">
        <f t="shared" si="9"/>
        <v>57400</v>
      </c>
      <c r="BJ36" s="576">
        <f t="shared" si="24"/>
        <v>0</v>
      </c>
      <c r="BM36" s="305" t="s">
        <v>322</v>
      </c>
      <c r="BN36" s="306" t="str">
        <f t="shared" si="10"/>
        <v xml:space="preserve">Instalación de enchape CRISTANAC similar al existente, el cual será suministrado por la Universidad de Antioquia. Incluye: Mano de obra, preparación de la superficie para garantizar una correcta adherencia, emboquillado y pega con CONCOLOR 2 en 1, de 8kg (aprox. 4 kg/m2),  y todo lo necesario para su normal funcionamiento. </v>
      </c>
      <c r="BO36" s="307" t="str">
        <f t="shared" si="11"/>
        <v>m2</v>
      </c>
      <c r="BP36" s="307">
        <v>1</v>
      </c>
      <c r="BQ36" s="308">
        <f t="shared" si="12"/>
        <v>40000</v>
      </c>
      <c r="BR36" s="309">
        <f t="shared" si="25"/>
        <v>40000</v>
      </c>
      <c r="BS36" s="576">
        <f t="shared" si="26"/>
        <v>0</v>
      </c>
      <c r="BV36" s="305" t="s">
        <v>322</v>
      </c>
      <c r="BW36" s="306" t="s">
        <v>323</v>
      </c>
      <c r="BX36" s="307" t="s">
        <v>157</v>
      </c>
      <c r="BY36" s="307">
        <v>1</v>
      </c>
      <c r="BZ36" s="308">
        <v>90000</v>
      </c>
      <c r="CA36" s="309">
        <f t="shared" si="13"/>
        <v>90000</v>
      </c>
      <c r="CB36" s="576">
        <f t="shared" si="27"/>
        <v>0</v>
      </c>
      <c r="CE36" s="305" t="s">
        <v>322</v>
      </c>
      <c r="CF36" s="306" t="s">
        <v>323</v>
      </c>
      <c r="CG36" s="307" t="s">
        <v>157</v>
      </c>
      <c r="CH36" s="307">
        <v>1</v>
      </c>
      <c r="CI36" s="308">
        <v>25000</v>
      </c>
      <c r="CJ36" s="309">
        <f t="shared" si="14"/>
        <v>25000</v>
      </c>
      <c r="CK36" s="576">
        <f t="shared" si="28"/>
        <v>0</v>
      </c>
      <c r="CN36" s="305" t="s">
        <v>322</v>
      </c>
      <c r="CO36" s="306" t="s">
        <v>323</v>
      </c>
      <c r="CP36" s="307" t="s">
        <v>157</v>
      </c>
      <c r="CQ36" s="307">
        <v>1</v>
      </c>
      <c r="CR36" s="308">
        <v>28000</v>
      </c>
      <c r="CS36" s="309">
        <f t="shared" si="15"/>
        <v>28000</v>
      </c>
      <c r="CT36" s="576">
        <f t="shared" si="29"/>
        <v>0</v>
      </c>
      <c r="CW36" s="305" t="s">
        <v>322</v>
      </c>
      <c r="CX36" s="306" t="s">
        <v>323</v>
      </c>
      <c r="CY36" s="307" t="s">
        <v>157</v>
      </c>
      <c r="CZ36" s="307">
        <v>1</v>
      </c>
      <c r="DA36" s="308">
        <v>85000</v>
      </c>
      <c r="DB36" s="309">
        <f t="shared" si="16"/>
        <v>85000</v>
      </c>
      <c r="DC36" s="576">
        <f t="shared" si="30"/>
        <v>0</v>
      </c>
      <c r="DF36" s="305" t="s">
        <v>322</v>
      </c>
      <c r="DG36" s="306" t="s">
        <v>323</v>
      </c>
      <c r="DH36" s="307" t="s">
        <v>157</v>
      </c>
      <c r="DI36" s="307">
        <v>1</v>
      </c>
      <c r="DJ36" s="308">
        <v>27100</v>
      </c>
      <c r="DK36" s="309">
        <f t="shared" si="17"/>
        <v>27100</v>
      </c>
      <c r="DL36" s="576">
        <f t="shared" si="31"/>
        <v>0</v>
      </c>
      <c r="DO36" s="305" t="s">
        <v>322</v>
      </c>
      <c r="DP36" s="306" t="s">
        <v>323</v>
      </c>
      <c r="DQ36" s="307" t="s">
        <v>157</v>
      </c>
      <c r="DR36" s="307">
        <v>1</v>
      </c>
      <c r="DS36" s="308">
        <v>23215</v>
      </c>
      <c r="DT36" s="309">
        <f t="shared" si="18"/>
        <v>23215</v>
      </c>
      <c r="DU36" s="576">
        <f t="shared" si="32"/>
        <v>0</v>
      </c>
    </row>
    <row r="37" spans="3:125" ht="74.25" customHeight="1" outlineLevel="2">
      <c r="C37" s="305" t="s">
        <v>324</v>
      </c>
      <c r="D37" s="306" t="s">
        <v>325</v>
      </c>
      <c r="E37" s="307" t="s">
        <v>155</v>
      </c>
      <c r="F37" s="307">
        <v>1</v>
      </c>
      <c r="G37" s="308">
        <v>0</v>
      </c>
      <c r="H37" s="309">
        <f t="shared" si="0"/>
        <v>0</v>
      </c>
      <c r="K37" s="305" t="s">
        <v>324</v>
      </c>
      <c r="L37" s="306" t="s">
        <v>325</v>
      </c>
      <c r="M37" s="307" t="s">
        <v>155</v>
      </c>
      <c r="N37" s="307">
        <v>1</v>
      </c>
      <c r="O37" s="308">
        <v>428700</v>
      </c>
      <c r="P37" s="310">
        <f t="shared" si="1"/>
        <v>428700</v>
      </c>
      <c r="Q37" s="576">
        <f t="shared" si="19"/>
        <v>0</v>
      </c>
      <c r="T37" s="305" t="s">
        <v>324</v>
      </c>
      <c r="U37" s="306" t="str">
        <f t="shared" si="2"/>
        <v>Suministro, transporte y colocación Cajon en superboad de 8mm, con superboad 1 CARAS de 0.80m de ancho x 0.80m de altura y 1.75m de largo con tapa posterior desmontable y cara frontal abierta. Incluye estructura metálica a 61 cm de distancia para armado y soporte, perfiles esquineros, placa de superboad de 8mm, cinta en fibra de vidrio de 50 mm., tornillería de 6x1 y 7x7/16, masilla, y todos los demás elementos necesarios para su correcta instalación y funcionamiento.</v>
      </c>
      <c r="V37" s="307" t="str">
        <f t="shared" si="3"/>
        <v>un</v>
      </c>
      <c r="W37" s="307">
        <v>1</v>
      </c>
      <c r="X37" s="308">
        <f t="shared" si="4"/>
        <v>450000</v>
      </c>
      <c r="Y37" s="401">
        <f t="shared" si="5"/>
        <v>450000</v>
      </c>
      <c r="Z37" s="576">
        <f t="shared" si="20"/>
        <v>0</v>
      </c>
      <c r="AC37" s="305" t="s">
        <v>324</v>
      </c>
      <c r="AD37" s="306" t="s">
        <v>325</v>
      </c>
      <c r="AE37" s="307" t="s">
        <v>155</v>
      </c>
      <c r="AF37" s="307">
        <v>1</v>
      </c>
      <c r="AG37" s="308">
        <v>650000</v>
      </c>
      <c r="AH37" s="309">
        <f t="shared" si="6"/>
        <v>650000</v>
      </c>
      <c r="AI37" s="576">
        <f t="shared" si="21"/>
        <v>0</v>
      </c>
      <c r="AL37" s="305" t="s">
        <v>324</v>
      </c>
      <c r="AM37" s="306" t="s">
        <v>325</v>
      </c>
      <c r="AN37" s="307" t="s">
        <v>155</v>
      </c>
      <c r="AO37" s="307">
        <v>1</v>
      </c>
      <c r="AP37" s="308">
        <v>423500</v>
      </c>
      <c r="AQ37" s="309">
        <f>+ROUND(AO37*AP37,0)</f>
        <v>423500</v>
      </c>
      <c r="AR37" s="576">
        <f t="shared" si="22"/>
        <v>0</v>
      </c>
      <c r="AU37" s="305" t="s">
        <v>324</v>
      </c>
      <c r="AV37" s="306" t="s">
        <v>325</v>
      </c>
      <c r="AW37" s="307" t="s">
        <v>155</v>
      </c>
      <c r="AX37" s="307">
        <v>1</v>
      </c>
      <c r="AY37" s="308">
        <v>616200</v>
      </c>
      <c r="AZ37" s="309">
        <f t="shared" si="8"/>
        <v>616200</v>
      </c>
      <c r="BA37" s="576">
        <f t="shared" si="23"/>
        <v>0</v>
      </c>
      <c r="BD37" s="305" t="s">
        <v>324</v>
      </c>
      <c r="BE37" s="306" t="s">
        <v>325</v>
      </c>
      <c r="BF37" s="307" t="s">
        <v>155</v>
      </c>
      <c r="BG37" s="307">
        <v>1</v>
      </c>
      <c r="BH37" s="308">
        <v>57800</v>
      </c>
      <c r="BI37" s="309">
        <f t="shared" si="9"/>
        <v>57800</v>
      </c>
      <c r="BJ37" s="576">
        <f t="shared" si="24"/>
        <v>0</v>
      </c>
      <c r="BM37" s="305" t="s">
        <v>324</v>
      </c>
      <c r="BN37" s="306" t="str">
        <f t="shared" si="10"/>
        <v>Suministro, transporte y colocación Cajon en superboad de 8mm, con superboad 1 CARAS de 0.80m de ancho x 0.80m de altura y 1.75m de largo con tapa posterior desmontable y cara frontal abierta. Incluye estructura metálica a 61 cm de distancia para armado y soporte, perfiles esquineros, placa de superboad de 8mm, cinta en fibra de vidrio de 50 mm., tornillería de 6x1 y 7x7/16, masilla, y todos los demás elementos necesarios para su correcta instalación y funcionamiento.</v>
      </c>
      <c r="BO37" s="307" t="str">
        <f t="shared" si="11"/>
        <v>un</v>
      </c>
      <c r="BP37" s="307">
        <v>1</v>
      </c>
      <c r="BQ37" s="308">
        <f t="shared" si="12"/>
        <v>81000</v>
      </c>
      <c r="BR37" s="309">
        <f t="shared" si="25"/>
        <v>81000</v>
      </c>
      <c r="BS37" s="576">
        <f t="shared" si="26"/>
        <v>0</v>
      </c>
      <c r="BV37" s="305" t="s">
        <v>324</v>
      </c>
      <c r="BW37" s="306" t="s">
        <v>325</v>
      </c>
      <c r="BX37" s="307" t="s">
        <v>155</v>
      </c>
      <c r="BY37" s="307">
        <v>1</v>
      </c>
      <c r="BZ37" s="308">
        <v>1400000</v>
      </c>
      <c r="CA37" s="309">
        <f t="shared" si="13"/>
        <v>1400000</v>
      </c>
      <c r="CB37" s="576">
        <f t="shared" si="27"/>
        <v>0</v>
      </c>
      <c r="CE37" s="305" t="s">
        <v>324</v>
      </c>
      <c r="CF37" s="306" t="s">
        <v>325</v>
      </c>
      <c r="CG37" s="307" t="s">
        <v>155</v>
      </c>
      <c r="CH37" s="307">
        <v>1</v>
      </c>
      <c r="CI37" s="308">
        <v>310000</v>
      </c>
      <c r="CJ37" s="309">
        <f t="shared" si="14"/>
        <v>310000</v>
      </c>
      <c r="CK37" s="576">
        <f t="shared" si="28"/>
        <v>0</v>
      </c>
      <c r="CN37" s="305" t="s">
        <v>324</v>
      </c>
      <c r="CO37" s="306" t="s">
        <v>325</v>
      </c>
      <c r="CP37" s="307" t="s">
        <v>155</v>
      </c>
      <c r="CQ37" s="307">
        <v>1</v>
      </c>
      <c r="CR37" s="308">
        <v>350000</v>
      </c>
      <c r="CS37" s="309">
        <f t="shared" si="15"/>
        <v>350000</v>
      </c>
      <c r="CT37" s="576">
        <f t="shared" si="29"/>
        <v>0</v>
      </c>
      <c r="CW37" s="305" t="s">
        <v>324</v>
      </c>
      <c r="CX37" s="306" t="s">
        <v>325</v>
      </c>
      <c r="CY37" s="307" t="s">
        <v>155</v>
      </c>
      <c r="CZ37" s="307">
        <v>1</v>
      </c>
      <c r="DA37" s="308">
        <v>350000</v>
      </c>
      <c r="DB37" s="309">
        <f t="shared" si="16"/>
        <v>350000</v>
      </c>
      <c r="DC37" s="576">
        <f t="shared" si="30"/>
        <v>0</v>
      </c>
      <c r="DF37" s="305" t="s">
        <v>324</v>
      </c>
      <c r="DG37" s="306" t="s">
        <v>325</v>
      </c>
      <c r="DH37" s="307" t="s">
        <v>155</v>
      </c>
      <c r="DI37" s="307">
        <v>1</v>
      </c>
      <c r="DJ37" s="308">
        <v>339650</v>
      </c>
      <c r="DK37" s="309">
        <f t="shared" si="17"/>
        <v>339650</v>
      </c>
      <c r="DL37" s="576">
        <f t="shared" si="31"/>
        <v>0</v>
      </c>
      <c r="DO37" s="305" t="s">
        <v>324</v>
      </c>
      <c r="DP37" s="306" t="s">
        <v>325</v>
      </c>
      <c r="DQ37" s="307" t="s">
        <v>155</v>
      </c>
      <c r="DR37" s="307">
        <v>1</v>
      </c>
      <c r="DS37" s="308">
        <v>626400</v>
      </c>
      <c r="DT37" s="309">
        <f t="shared" si="18"/>
        <v>626400</v>
      </c>
      <c r="DU37" s="576">
        <f t="shared" si="32"/>
        <v>0</v>
      </c>
    </row>
    <row r="38" spans="3:125" ht="41.25" customHeight="1" outlineLevel="2">
      <c r="C38" s="305" t="s">
        <v>328</v>
      </c>
      <c r="D38" s="306" t="s">
        <v>329</v>
      </c>
      <c r="E38" s="307" t="s">
        <v>168</v>
      </c>
      <c r="F38" s="307">
        <v>1</v>
      </c>
      <c r="G38" s="308">
        <v>0</v>
      </c>
      <c r="H38" s="309">
        <f t="shared" si="0"/>
        <v>0</v>
      </c>
      <c r="K38" s="305" t="s">
        <v>328</v>
      </c>
      <c r="L38" s="306" t="s">
        <v>329</v>
      </c>
      <c r="M38" s="307" t="s">
        <v>168</v>
      </c>
      <c r="N38" s="307">
        <v>1</v>
      </c>
      <c r="O38" s="308">
        <v>22200</v>
      </c>
      <c r="P38" s="310">
        <f t="shared" si="1"/>
        <v>22200</v>
      </c>
      <c r="Q38" s="576">
        <f t="shared" si="19"/>
        <v>0</v>
      </c>
      <c r="T38" s="305" t="s">
        <v>328</v>
      </c>
      <c r="U38" s="306" t="str">
        <f t="shared" si="2"/>
        <v>Suministro, Transporte e Instalación de MEDIACAÑA para cielo y vertice de muros. Incluye perfil en pvc plástico de 6 cm, masilla y todos los demás elementos necesarios para su correcta instalación y funcionamiento.</v>
      </c>
      <c r="V38" s="307" t="str">
        <f t="shared" si="3"/>
        <v>m</v>
      </c>
      <c r="W38" s="307">
        <v>1</v>
      </c>
      <c r="X38" s="308">
        <f t="shared" si="4"/>
        <v>45000</v>
      </c>
      <c r="Y38" s="401">
        <f t="shared" si="5"/>
        <v>45000</v>
      </c>
      <c r="Z38" s="576">
        <f t="shared" si="20"/>
        <v>0</v>
      </c>
      <c r="AC38" s="305" t="s">
        <v>328</v>
      </c>
      <c r="AD38" s="306" t="s">
        <v>329</v>
      </c>
      <c r="AE38" s="307" t="s">
        <v>168</v>
      </c>
      <c r="AF38" s="307">
        <v>1</v>
      </c>
      <c r="AG38" s="308">
        <v>65000</v>
      </c>
      <c r="AH38" s="309">
        <f t="shared" si="6"/>
        <v>65000</v>
      </c>
      <c r="AI38" s="576">
        <f t="shared" si="21"/>
        <v>0</v>
      </c>
      <c r="AL38" s="305" t="s">
        <v>328</v>
      </c>
      <c r="AM38" s="306" t="s">
        <v>329</v>
      </c>
      <c r="AN38" s="307" t="s">
        <v>168</v>
      </c>
      <c r="AO38" s="307">
        <v>1</v>
      </c>
      <c r="AP38" s="308">
        <v>22100</v>
      </c>
      <c r="AQ38" s="309">
        <f t="shared" si="7"/>
        <v>22100</v>
      </c>
      <c r="AR38" s="576">
        <f t="shared" si="22"/>
        <v>0</v>
      </c>
      <c r="AU38" s="305" t="s">
        <v>328</v>
      </c>
      <c r="AV38" s="306" t="s">
        <v>329</v>
      </c>
      <c r="AW38" s="307" t="s">
        <v>168</v>
      </c>
      <c r="AX38" s="307">
        <v>1</v>
      </c>
      <c r="AY38" s="308">
        <v>31442</v>
      </c>
      <c r="AZ38" s="309">
        <f t="shared" si="8"/>
        <v>31442</v>
      </c>
      <c r="BA38" s="576">
        <f t="shared" si="23"/>
        <v>0</v>
      </c>
      <c r="BD38" s="305" t="s">
        <v>328</v>
      </c>
      <c r="BE38" s="306" t="s">
        <v>329</v>
      </c>
      <c r="BF38" s="307" t="s">
        <v>168</v>
      </c>
      <c r="BG38" s="307">
        <v>1</v>
      </c>
      <c r="BH38" s="308">
        <v>24500</v>
      </c>
      <c r="BI38" s="309">
        <f t="shared" si="9"/>
        <v>24500</v>
      </c>
      <c r="BJ38" s="576">
        <f t="shared" si="24"/>
        <v>0</v>
      </c>
      <c r="BM38" s="305" t="s">
        <v>328</v>
      </c>
      <c r="BN38" s="306" t="str">
        <f t="shared" si="10"/>
        <v>Suministro, Transporte e Instalación de MEDIACAÑA para cielo y vertice de muros. Incluye perfil en pvc plástico de 6 cm, masilla y todos los demás elementos necesarios para su correcta instalación y funcionamiento.</v>
      </c>
      <c r="BO38" s="307" t="str">
        <f t="shared" si="11"/>
        <v>m</v>
      </c>
      <c r="BP38" s="307">
        <v>1</v>
      </c>
      <c r="BQ38" s="308">
        <f t="shared" si="12"/>
        <v>28000</v>
      </c>
      <c r="BR38" s="309">
        <f t="shared" si="25"/>
        <v>28000</v>
      </c>
      <c r="BS38" s="576">
        <f t="shared" si="26"/>
        <v>0</v>
      </c>
      <c r="BV38" s="305" t="s">
        <v>328</v>
      </c>
      <c r="BW38" s="306" t="s">
        <v>329</v>
      </c>
      <c r="BX38" s="307" t="s">
        <v>168</v>
      </c>
      <c r="BY38" s="307">
        <v>1</v>
      </c>
      <c r="BZ38" s="308">
        <v>60000</v>
      </c>
      <c r="CA38" s="309">
        <f t="shared" si="13"/>
        <v>60000</v>
      </c>
      <c r="CB38" s="576">
        <f t="shared" si="27"/>
        <v>0</v>
      </c>
      <c r="CE38" s="305" t="s">
        <v>328</v>
      </c>
      <c r="CF38" s="306" t="s">
        <v>329</v>
      </c>
      <c r="CG38" s="307" t="s">
        <v>168</v>
      </c>
      <c r="CH38" s="307">
        <v>1</v>
      </c>
      <c r="CI38" s="308">
        <v>19000</v>
      </c>
      <c r="CJ38" s="309">
        <f t="shared" si="14"/>
        <v>19000</v>
      </c>
      <c r="CK38" s="576">
        <f t="shared" si="28"/>
        <v>0</v>
      </c>
      <c r="CN38" s="305" t="s">
        <v>328</v>
      </c>
      <c r="CO38" s="306" t="s">
        <v>329</v>
      </c>
      <c r="CP38" s="307" t="s">
        <v>168</v>
      </c>
      <c r="CQ38" s="307">
        <v>1</v>
      </c>
      <c r="CR38" s="308">
        <v>18500</v>
      </c>
      <c r="CS38" s="309">
        <f t="shared" si="15"/>
        <v>18500</v>
      </c>
      <c r="CT38" s="576">
        <f t="shared" si="29"/>
        <v>0</v>
      </c>
      <c r="CW38" s="305" t="s">
        <v>328</v>
      </c>
      <c r="CX38" s="306" t="s">
        <v>329</v>
      </c>
      <c r="CY38" s="307" t="s">
        <v>168</v>
      </c>
      <c r="CZ38" s="307">
        <v>1</v>
      </c>
      <c r="DA38" s="308">
        <v>55000</v>
      </c>
      <c r="DB38" s="309">
        <f t="shared" si="16"/>
        <v>55000</v>
      </c>
      <c r="DC38" s="576">
        <f t="shared" si="30"/>
        <v>0</v>
      </c>
      <c r="DF38" s="305" t="s">
        <v>328</v>
      </c>
      <c r="DG38" s="306" t="s">
        <v>329</v>
      </c>
      <c r="DH38" s="307" t="s">
        <v>168</v>
      </c>
      <c r="DI38" s="307">
        <v>1</v>
      </c>
      <c r="DJ38" s="308">
        <v>18000</v>
      </c>
      <c r="DK38" s="309">
        <f t="shared" si="17"/>
        <v>18000</v>
      </c>
      <c r="DL38" s="576">
        <f t="shared" si="31"/>
        <v>0</v>
      </c>
      <c r="DO38" s="305" t="s">
        <v>328</v>
      </c>
      <c r="DP38" s="306" t="s">
        <v>329</v>
      </c>
      <c r="DQ38" s="307" t="s">
        <v>168</v>
      </c>
      <c r="DR38" s="307">
        <v>1</v>
      </c>
      <c r="DS38" s="308">
        <v>20563</v>
      </c>
      <c r="DT38" s="309">
        <f t="shared" si="18"/>
        <v>20563</v>
      </c>
      <c r="DU38" s="576">
        <f t="shared" si="32"/>
        <v>0</v>
      </c>
    </row>
    <row r="39" spans="3:125" ht="81.75" customHeight="1" outlineLevel="2">
      <c r="C39" s="305" t="s">
        <v>330</v>
      </c>
      <c r="D39" s="306" t="s">
        <v>331</v>
      </c>
      <c r="E39" s="307" t="s">
        <v>157</v>
      </c>
      <c r="F39" s="307">
        <v>1</v>
      </c>
      <c r="G39" s="308">
        <v>0</v>
      </c>
      <c r="H39" s="309">
        <f t="shared" si="0"/>
        <v>0</v>
      </c>
      <c r="K39" s="305" t="s">
        <v>330</v>
      </c>
      <c r="L39" s="306" t="s">
        <v>331</v>
      </c>
      <c r="M39" s="307" t="s">
        <v>157</v>
      </c>
      <c r="N39" s="307">
        <v>1</v>
      </c>
      <c r="O39" s="308">
        <v>60400</v>
      </c>
      <c r="P39" s="310">
        <f t="shared" si="1"/>
        <v>60400</v>
      </c>
      <c r="Q39" s="576">
        <f t="shared" si="19"/>
        <v>0</v>
      </c>
      <c r="T39" s="305" t="s">
        <v>330</v>
      </c>
      <c r="U39" s="306" t="str">
        <f t="shared" si="2"/>
        <v>Suministro, transporte y colocación de cielo raso suspendido con junta invisible Placa de Yeso RH 1/2Pg 1.22X 2.44mt 12.7mm. para cielos con acabado nivel 5, estructura en perfiles de acero galvanizado cal 20, con refuerzo en área vertical,  tornillos autoperforantes de cabeza extra plana de 1/2" y 1", junta perdida con cinta de 2" en fibra de vidrio y masilla. Incluye esquineros y tapas y todos los demás elementos necesarios para su correcta instalación y funcionamiento. El acabado en pintura para exteriores, se pagará en su ítem respectivo. Según detalle y diseño.</v>
      </c>
      <c r="V39" s="307" t="str">
        <f t="shared" si="3"/>
        <v>m2</v>
      </c>
      <c r="W39" s="307">
        <v>1</v>
      </c>
      <c r="X39" s="308">
        <f t="shared" si="4"/>
        <v>85000</v>
      </c>
      <c r="Y39" s="401">
        <f t="shared" si="5"/>
        <v>85000</v>
      </c>
      <c r="Z39" s="576">
        <f t="shared" si="20"/>
        <v>0</v>
      </c>
      <c r="AC39" s="305" t="s">
        <v>330</v>
      </c>
      <c r="AD39" s="306" t="s">
        <v>331</v>
      </c>
      <c r="AE39" s="307" t="s">
        <v>157</v>
      </c>
      <c r="AF39" s="307">
        <v>1</v>
      </c>
      <c r="AG39" s="308">
        <v>32000</v>
      </c>
      <c r="AH39" s="309">
        <f t="shared" si="6"/>
        <v>32000</v>
      </c>
      <c r="AI39" s="576">
        <f t="shared" si="21"/>
        <v>0</v>
      </c>
      <c r="AL39" s="305" t="s">
        <v>330</v>
      </c>
      <c r="AM39" s="306" t="s">
        <v>331</v>
      </c>
      <c r="AN39" s="307" t="s">
        <v>157</v>
      </c>
      <c r="AO39" s="307">
        <v>1</v>
      </c>
      <c r="AP39" s="308">
        <v>60000</v>
      </c>
      <c r="AQ39" s="309">
        <f t="shared" si="7"/>
        <v>60000</v>
      </c>
      <c r="AR39" s="576">
        <f t="shared" si="22"/>
        <v>0</v>
      </c>
      <c r="AU39" s="305" t="s">
        <v>330</v>
      </c>
      <c r="AV39" s="306" t="s">
        <v>331</v>
      </c>
      <c r="AW39" s="307" t="s">
        <v>157</v>
      </c>
      <c r="AX39" s="307">
        <v>1</v>
      </c>
      <c r="AY39" s="308">
        <v>56248</v>
      </c>
      <c r="AZ39" s="309">
        <f t="shared" si="8"/>
        <v>56248</v>
      </c>
      <c r="BA39" s="576">
        <f t="shared" si="23"/>
        <v>0</v>
      </c>
      <c r="BD39" s="305" t="s">
        <v>330</v>
      </c>
      <c r="BE39" s="306" t="s">
        <v>331</v>
      </c>
      <c r="BF39" s="307" t="s">
        <v>157</v>
      </c>
      <c r="BG39" s="307">
        <v>1</v>
      </c>
      <c r="BH39" s="308">
        <v>12500</v>
      </c>
      <c r="BI39" s="309">
        <f t="shared" si="9"/>
        <v>12500</v>
      </c>
      <c r="BJ39" s="576">
        <f t="shared" si="24"/>
        <v>0</v>
      </c>
      <c r="BM39" s="305" t="s">
        <v>330</v>
      </c>
      <c r="BN39" s="306" t="str">
        <f t="shared" si="10"/>
        <v>Suministro, transporte y colocación de cielo raso suspendido con junta invisible Placa de Yeso RH 1/2Pg 1.22X 2.44mt 12.7mm. para cielos con acabado nivel 5, estructura en perfiles de acero galvanizado cal 20, con refuerzo en área vertical,  tornillos autoperforantes de cabeza extra plana de 1/2" y 1", junta perdida con cinta de 2" en fibra de vidrio y masilla. Incluye esquineros y tapas y todos los demás elementos necesarios para su correcta instalación y funcionamiento. El acabado en pintura para exteriores, se pagará en su ítem respectivo. Según detalle y diseño.</v>
      </c>
      <c r="BO39" s="307" t="str">
        <f t="shared" si="11"/>
        <v>m2</v>
      </c>
      <c r="BP39" s="307">
        <v>1</v>
      </c>
      <c r="BQ39" s="308">
        <f t="shared" si="12"/>
        <v>52000</v>
      </c>
      <c r="BR39" s="309">
        <f t="shared" si="25"/>
        <v>52000</v>
      </c>
      <c r="BS39" s="576">
        <f t="shared" si="26"/>
        <v>0</v>
      </c>
      <c r="BV39" s="305" t="s">
        <v>330</v>
      </c>
      <c r="BW39" s="306" t="s">
        <v>331</v>
      </c>
      <c r="BX39" s="307" t="s">
        <v>157</v>
      </c>
      <c r="BY39" s="307">
        <v>1</v>
      </c>
      <c r="BZ39" s="308">
        <v>70000</v>
      </c>
      <c r="CA39" s="309">
        <f t="shared" si="13"/>
        <v>70000</v>
      </c>
      <c r="CB39" s="576">
        <f t="shared" si="27"/>
        <v>0</v>
      </c>
      <c r="CE39" s="305" t="s">
        <v>330</v>
      </c>
      <c r="CF39" s="306" t="s">
        <v>331</v>
      </c>
      <c r="CG39" s="307" t="s">
        <v>157</v>
      </c>
      <c r="CH39" s="307">
        <v>1</v>
      </c>
      <c r="CI39" s="308">
        <v>65000</v>
      </c>
      <c r="CJ39" s="309">
        <f t="shared" si="14"/>
        <v>65000</v>
      </c>
      <c r="CK39" s="576">
        <f t="shared" si="28"/>
        <v>0</v>
      </c>
      <c r="CN39" s="305" t="s">
        <v>330</v>
      </c>
      <c r="CO39" s="306" t="s">
        <v>331</v>
      </c>
      <c r="CP39" s="307" t="s">
        <v>157</v>
      </c>
      <c r="CQ39" s="307">
        <v>1</v>
      </c>
      <c r="CR39" s="308">
        <v>70000</v>
      </c>
      <c r="CS39" s="309">
        <f t="shared" si="15"/>
        <v>70000</v>
      </c>
      <c r="CT39" s="576">
        <f t="shared" si="29"/>
        <v>0</v>
      </c>
      <c r="CW39" s="305" t="s">
        <v>330</v>
      </c>
      <c r="CX39" s="306" t="s">
        <v>331</v>
      </c>
      <c r="CY39" s="307" t="s">
        <v>157</v>
      </c>
      <c r="CZ39" s="307">
        <v>1</v>
      </c>
      <c r="DA39" s="308">
        <v>70000</v>
      </c>
      <c r="DB39" s="309">
        <f t="shared" si="16"/>
        <v>70000</v>
      </c>
      <c r="DC39" s="576">
        <f t="shared" si="30"/>
        <v>0</v>
      </c>
      <c r="DF39" s="305" t="s">
        <v>330</v>
      </c>
      <c r="DG39" s="306" t="s">
        <v>331</v>
      </c>
      <c r="DH39" s="307" t="s">
        <v>157</v>
      </c>
      <c r="DI39" s="307">
        <v>1</v>
      </c>
      <c r="DJ39" s="308">
        <v>68000</v>
      </c>
      <c r="DK39" s="309">
        <f t="shared" si="17"/>
        <v>68000</v>
      </c>
      <c r="DL39" s="576">
        <f t="shared" si="31"/>
        <v>0</v>
      </c>
      <c r="DO39" s="305" t="s">
        <v>330</v>
      </c>
      <c r="DP39" s="306" t="s">
        <v>331</v>
      </c>
      <c r="DQ39" s="307" t="s">
        <v>157</v>
      </c>
      <c r="DR39" s="307">
        <v>1</v>
      </c>
      <c r="DS39" s="308">
        <v>61587</v>
      </c>
      <c r="DT39" s="309">
        <f t="shared" si="18"/>
        <v>61587</v>
      </c>
      <c r="DU39" s="576">
        <f t="shared" si="32"/>
        <v>0</v>
      </c>
    </row>
    <row r="40" spans="3:125" ht="69.75" customHeight="1" outlineLevel="2">
      <c r="C40" s="305" t="s">
        <v>332</v>
      </c>
      <c r="D40" s="306" t="s">
        <v>333</v>
      </c>
      <c r="E40" s="307" t="s">
        <v>157</v>
      </c>
      <c r="F40" s="307">
        <v>1</v>
      </c>
      <c r="G40" s="308">
        <v>0</v>
      </c>
      <c r="H40" s="309">
        <f t="shared" si="0"/>
        <v>0</v>
      </c>
      <c r="K40" s="305" t="s">
        <v>332</v>
      </c>
      <c r="L40" s="306" t="s">
        <v>333</v>
      </c>
      <c r="M40" s="307" t="s">
        <v>157</v>
      </c>
      <c r="N40" s="307">
        <v>1</v>
      </c>
      <c r="O40" s="308">
        <v>11700</v>
      </c>
      <c r="P40" s="310">
        <f t="shared" si="1"/>
        <v>11700</v>
      </c>
      <c r="Q40" s="576">
        <f t="shared" si="19"/>
        <v>0</v>
      </c>
      <c r="T40" s="305" t="s">
        <v>332</v>
      </c>
      <c r="U40" s="306" t="str">
        <f t="shared" si="2"/>
        <v>Aplicación de PINTURA A BASE DE AGUA EN CIELOS, CON VINILO TIPO 1 de primera calidad sobre cielos revocados y/o estucados, tres manos o las necesarias hasta obtener una superficie pareja y homogénea, incluye resanes, tapa poros en estuco plástico tipo plastestuco o similar diluido en agua proporción 1:2, adecuación de la superficie a intervenir hasta obtener una superficie pareja y homogénea, color a definir según aprobación de la interventoría.</v>
      </c>
      <c r="V40" s="307" t="str">
        <f t="shared" si="3"/>
        <v>m2</v>
      </c>
      <c r="W40" s="307">
        <v>1</v>
      </c>
      <c r="X40" s="308">
        <f t="shared" si="4"/>
        <v>18000</v>
      </c>
      <c r="Y40" s="401">
        <f t="shared" si="5"/>
        <v>18000</v>
      </c>
      <c r="Z40" s="576">
        <f t="shared" si="20"/>
        <v>0</v>
      </c>
      <c r="AC40" s="305" t="s">
        <v>332</v>
      </c>
      <c r="AD40" s="306" t="s">
        <v>333</v>
      </c>
      <c r="AE40" s="307" t="s">
        <v>157</v>
      </c>
      <c r="AF40" s="307">
        <v>1</v>
      </c>
      <c r="AG40" s="308">
        <v>18500</v>
      </c>
      <c r="AH40" s="309">
        <f t="shared" si="6"/>
        <v>18500</v>
      </c>
      <c r="AI40" s="576">
        <f t="shared" si="21"/>
        <v>0</v>
      </c>
      <c r="AL40" s="305" t="s">
        <v>332</v>
      </c>
      <c r="AM40" s="306" t="s">
        <v>333</v>
      </c>
      <c r="AN40" s="307" t="s">
        <v>157</v>
      </c>
      <c r="AO40" s="307">
        <v>1</v>
      </c>
      <c r="AP40" s="308">
        <v>17000</v>
      </c>
      <c r="AQ40" s="309">
        <f t="shared" si="7"/>
        <v>17000</v>
      </c>
      <c r="AR40" s="576">
        <f t="shared" si="22"/>
        <v>0</v>
      </c>
      <c r="AU40" s="305" t="s">
        <v>332</v>
      </c>
      <c r="AV40" s="306" t="s">
        <v>333</v>
      </c>
      <c r="AW40" s="307" t="s">
        <v>157</v>
      </c>
      <c r="AX40" s="307">
        <v>1</v>
      </c>
      <c r="AY40" s="308">
        <v>15010</v>
      </c>
      <c r="AZ40" s="309">
        <f t="shared" si="8"/>
        <v>15010</v>
      </c>
      <c r="BA40" s="576">
        <f t="shared" si="23"/>
        <v>0</v>
      </c>
      <c r="BD40" s="305" t="s">
        <v>332</v>
      </c>
      <c r="BE40" s="306" t="s">
        <v>333</v>
      </c>
      <c r="BF40" s="307" t="s">
        <v>157</v>
      </c>
      <c r="BG40" s="307">
        <v>1</v>
      </c>
      <c r="BH40" s="308">
        <v>14800</v>
      </c>
      <c r="BI40" s="309">
        <f t="shared" si="9"/>
        <v>14800</v>
      </c>
      <c r="BJ40" s="576">
        <f t="shared" si="24"/>
        <v>0</v>
      </c>
      <c r="BM40" s="305" t="s">
        <v>332</v>
      </c>
      <c r="BN40" s="306" t="str">
        <f t="shared" si="10"/>
        <v>Aplicación de PINTURA A BASE DE AGUA EN CIELOS, CON VINILO TIPO 1 de primera calidad sobre cielos revocados y/o estucados, tres manos o las necesarias hasta obtener una superficie pareja y homogénea, incluye resanes, tapa poros en estuco plástico tipo plastestuco o similar diluido en agua proporción 1:2, adecuación de la superficie a intervenir hasta obtener una superficie pareja y homogénea, color a definir según aprobación de la interventoría.</v>
      </c>
      <c r="BO40" s="307" t="str">
        <f t="shared" si="11"/>
        <v>m2</v>
      </c>
      <c r="BP40" s="307">
        <v>1</v>
      </c>
      <c r="BQ40" s="308">
        <f t="shared" si="12"/>
        <v>11500</v>
      </c>
      <c r="BR40" s="309">
        <f t="shared" si="25"/>
        <v>11500</v>
      </c>
      <c r="BS40" s="576">
        <f t="shared" si="26"/>
        <v>0</v>
      </c>
      <c r="BV40" s="305" t="s">
        <v>332</v>
      </c>
      <c r="BW40" s="306" t="s">
        <v>333</v>
      </c>
      <c r="BX40" s="307" t="s">
        <v>157</v>
      </c>
      <c r="BY40" s="307">
        <v>1</v>
      </c>
      <c r="BZ40" s="308">
        <v>17000</v>
      </c>
      <c r="CA40" s="309">
        <f t="shared" si="13"/>
        <v>17000</v>
      </c>
      <c r="CB40" s="576">
        <f t="shared" si="27"/>
        <v>0</v>
      </c>
      <c r="CE40" s="305" t="s">
        <v>332</v>
      </c>
      <c r="CF40" s="306" t="s">
        <v>333</v>
      </c>
      <c r="CG40" s="307" t="s">
        <v>157</v>
      </c>
      <c r="CH40" s="307">
        <v>1</v>
      </c>
      <c r="CI40" s="308">
        <v>11000</v>
      </c>
      <c r="CJ40" s="309">
        <f t="shared" si="14"/>
        <v>11000</v>
      </c>
      <c r="CK40" s="576">
        <f t="shared" si="28"/>
        <v>0</v>
      </c>
      <c r="CN40" s="305" t="s">
        <v>332</v>
      </c>
      <c r="CO40" s="306" t="s">
        <v>333</v>
      </c>
      <c r="CP40" s="307" t="s">
        <v>157</v>
      </c>
      <c r="CQ40" s="307">
        <v>1</v>
      </c>
      <c r="CR40" s="308">
        <v>12000</v>
      </c>
      <c r="CS40" s="309">
        <f t="shared" si="15"/>
        <v>12000</v>
      </c>
      <c r="CT40" s="576">
        <f t="shared" si="29"/>
        <v>0</v>
      </c>
      <c r="CW40" s="305" t="s">
        <v>332</v>
      </c>
      <c r="CX40" s="306" t="s">
        <v>333</v>
      </c>
      <c r="CY40" s="307" t="s">
        <v>157</v>
      </c>
      <c r="CZ40" s="307">
        <v>1</v>
      </c>
      <c r="DA40" s="308">
        <v>18000</v>
      </c>
      <c r="DB40" s="309">
        <f t="shared" si="16"/>
        <v>18000</v>
      </c>
      <c r="DC40" s="576">
        <f t="shared" si="30"/>
        <v>0</v>
      </c>
      <c r="DF40" s="305" t="s">
        <v>332</v>
      </c>
      <c r="DG40" s="306" t="s">
        <v>333</v>
      </c>
      <c r="DH40" s="307" t="s">
        <v>157</v>
      </c>
      <c r="DI40" s="307">
        <v>1</v>
      </c>
      <c r="DJ40" s="308">
        <v>11700</v>
      </c>
      <c r="DK40" s="309">
        <f t="shared" si="17"/>
        <v>11700</v>
      </c>
      <c r="DL40" s="576">
        <f t="shared" si="31"/>
        <v>0</v>
      </c>
      <c r="DO40" s="305" t="s">
        <v>332</v>
      </c>
      <c r="DP40" s="306" t="s">
        <v>333</v>
      </c>
      <c r="DQ40" s="307" t="s">
        <v>157</v>
      </c>
      <c r="DR40" s="307">
        <v>1</v>
      </c>
      <c r="DS40" s="308">
        <v>12300</v>
      </c>
      <c r="DT40" s="309">
        <f t="shared" si="18"/>
        <v>12300</v>
      </c>
      <c r="DU40" s="576">
        <f t="shared" si="32"/>
        <v>0</v>
      </c>
    </row>
    <row r="41" spans="3:125" ht="49.5" customHeight="1" outlineLevel="2">
      <c r="C41" s="305" t="s">
        <v>334</v>
      </c>
      <c r="D41" s="306" t="s">
        <v>335</v>
      </c>
      <c r="E41" s="307" t="s">
        <v>157</v>
      </c>
      <c r="F41" s="307">
        <v>1</v>
      </c>
      <c r="G41" s="308">
        <v>0</v>
      </c>
      <c r="H41" s="309">
        <f t="shared" si="0"/>
        <v>0</v>
      </c>
      <c r="K41" s="305" t="s">
        <v>334</v>
      </c>
      <c r="L41" s="306" t="s">
        <v>335</v>
      </c>
      <c r="M41" s="307" t="s">
        <v>157</v>
      </c>
      <c r="N41" s="307">
        <v>1</v>
      </c>
      <c r="O41" s="308">
        <v>28300</v>
      </c>
      <c r="P41" s="310">
        <f t="shared" si="1"/>
        <v>28300</v>
      </c>
      <c r="Q41" s="576">
        <f t="shared" si="19"/>
        <v>0</v>
      </c>
      <c r="T41" s="305" t="s">
        <v>334</v>
      </c>
      <c r="U41" s="306" t="str">
        <f t="shared" si="2"/>
        <v>Aplicación de PINTURA EPOXIPOLIAMIDA EN CIELOS (dos componentes proporción 1:3, no tóxica) tipo epoxiconstrucción de pintuco o equivalente, semimate, sobre estuco plástico, 2 a 3 manos o las necesarias para lograr una superficie pareja a satisfacción de la interventoría, color blanco.</v>
      </c>
      <c r="V41" s="307" t="str">
        <f t="shared" si="3"/>
        <v>m2</v>
      </c>
      <c r="W41" s="307">
        <v>1</v>
      </c>
      <c r="X41" s="308">
        <f t="shared" si="4"/>
        <v>27000</v>
      </c>
      <c r="Y41" s="401">
        <f t="shared" si="5"/>
        <v>27000</v>
      </c>
      <c r="Z41" s="576">
        <f t="shared" si="20"/>
        <v>0</v>
      </c>
      <c r="AC41" s="305" t="s">
        <v>334</v>
      </c>
      <c r="AD41" s="306" t="s">
        <v>335</v>
      </c>
      <c r="AE41" s="307" t="s">
        <v>157</v>
      </c>
      <c r="AF41" s="307">
        <v>1</v>
      </c>
      <c r="AG41" s="308">
        <v>18500</v>
      </c>
      <c r="AH41" s="309">
        <f t="shared" si="6"/>
        <v>18500</v>
      </c>
      <c r="AI41" s="576">
        <f t="shared" si="21"/>
        <v>0</v>
      </c>
      <c r="AL41" s="305" t="s">
        <v>334</v>
      </c>
      <c r="AM41" s="306" t="s">
        <v>335</v>
      </c>
      <c r="AN41" s="307" t="s">
        <v>157</v>
      </c>
      <c r="AO41" s="307">
        <v>1</v>
      </c>
      <c r="AP41" s="308">
        <v>28200</v>
      </c>
      <c r="AQ41" s="309">
        <f t="shared" si="7"/>
        <v>28200</v>
      </c>
      <c r="AR41" s="576">
        <f t="shared" si="22"/>
        <v>0</v>
      </c>
      <c r="AU41" s="305" t="s">
        <v>334</v>
      </c>
      <c r="AV41" s="306" t="s">
        <v>335</v>
      </c>
      <c r="AW41" s="307" t="s">
        <v>157</v>
      </c>
      <c r="AX41" s="307">
        <v>1</v>
      </c>
      <c r="AY41" s="308">
        <v>22831</v>
      </c>
      <c r="AZ41" s="309">
        <f t="shared" si="8"/>
        <v>22831</v>
      </c>
      <c r="BA41" s="576">
        <f t="shared" si="23"/>
        <v>0</v>
      </c>
      <c r="BD41" s="305" t="s">
        <v>334</v>
      </c>
      <c r="BE41" s="306" t="s">
        <v>335</v>
      </c>
      <c r="BF41" s="307" t="s">
        <v>157</v>
      </c>
      <c r="BG41" s="307">
        <v>1</v>
      </c>
      <c r="BH41" s="308">
        <v>21000</v>
      </c>
      <c r="BI41" s="309">
        <f t="shared" si="9"/>
        <v>21000</v>
      </c>
      <c r="BJ41" s="576">
        <f t="shared" si="24"/>
        <v>0</v>
      </c>
      <c r="BM41" s="305" t="s">
        <v>334</v>
      </c>
      <c r="BN41" s="306" t="str">
        <f t="shared" si="10"/>
        <v>Aplicación de PINTURA EPOXIPOLIAMIDA EN CIELOS (dos componentes proporción 1:3, no tóxica) tipo epoxiconstrucción de pintuco o equivalente, semimate, sobre estuco plástico, 2 a 3 manos o las necesarias para lograr una superficie pareja a satisfacción de la interventoría, color blanco.</v>
      </c>
      <c r="BO41" s="307" t="str">
        <f t="shared" si="11"/>
        <v>m2</v>
      </c>
      <c r="BP41" s="307">
        <v>1</v>
      </c>
      <c r="BQ41" s="308">
        <f t="shared" si="12"/>
        <v>24000</v>
      </c>
      <c r="BR41" s="309">
        <f t="shared" si="25"/>
        <v>24000</v>
      </c>
      <c r="BS41" s="576">
        <f t="shared" si="26"/>
        <v>0</v>
      </c>
      <c r="BV41" s="305" t="s">
        <v>334</v>
      </c>
      <c r="BW41" s="306" t="s">
        <v>335</v>
      </c>
      <c r="BX41" s="307" t="s">
        <v>157</v>
      </c>
      <c r="BY41" s="307">
        <v>1</v>
      </c>
      <c r="BZ41" s="308">
        <v>19000</v>
      </c>
      <c r="CA41" s="309">
        <f t="shared" si="13"/>
        <v>19000</v>
      </c>
      <c r="CB41" s="576">
        <f t="shared" si="27"/>
        <v>0</v>
      </c>
      <c r="CE41" s="305" t="s">
        <v>334</v>
      </c>
      <c r="CF41" s="306" t="s">
        <v>335</v>
      </c>
      <c r="CG41" s="307" t="s">
        <v>157</v>
      </c>
      <c r="CH41" s="307">
        <v>1</v>
      </c>
      <c r="CI41" s="308">
        <v>14000</v>
      </c>
      <c r="CJ41" s="309">
        <f t="shared" si="14"/>
        <v>14000</v>
      </c>
      <c r="CK41" s="576">
        <f t="shared" si="28"/>
        <v>0</v>
      </c>
      <c r="CN41" s="305" t="s">
        <v>334</v>
      </c>
      <c r="CO41" s="306" t="s">
        <v>335</v>
      </c>
      <c r="CP41" s="307" t="s">
        <v>157</v>
      </c>
      <c r="CQ41" s="307">
        <v>1</v>
      </c>
      <c r="CR41" s="308">
        <v>13000</v>
      </c>
      <c r="CS41" s="309">
        <f t="shared" si="15"/>
        <v>13000</v>
      </c>
      <c r="CT41" s="576">
        <f t="shared" si="29"/>
        <v>0</v>
      </c>
      <c r="CW41" s="305" t="s">
        <v>334</v>
      </c>
      <c r="CX41" s="306" t="s">
        <v>335</v>
      </c>
      <c r="CY41" s="307" t="s">
        <v>157</v>
      </c>
      <c r="CZ41" s="307">
        <v>1</v>
      </c>
      <c r="DA41" s="308">
        <v>38000</v>
      </c>
      <c r="DB41" s="309">
        <f t="shared" si="16"/>
        <v>38000</v>
      </c>
      <c r="DC41" s="576">
        <f t="shared" si="30"/>
        <v>0</v>
      </c>
      <c r="DF41" s="305" t="s">
        <v>334</v>
      </c>
      <c r="DG41" s="306" t="s">
        <v>335</v>
      </c>
      <c r="DH41" s="307" t="s">
        <v>157</v>
      </c>
      <c r="DI41" s="307">
        <v>1</v>
      </c>
      <c r="DJ41" s="308">
        <v>12650</v>
      </c>
      <c r="DK41" s="309">
        <f t="shared" si="17"/>
        <v>12650</v>
      </c>
      <c r="DL41" s="576">
        <f t="shared" si="31"/>
        <v>0</v>
      </c>
      <c r="DO41" s="305" t="s">
        <v>334</v>
      </c>
      <c r="DP41" s="306" t="s">
        <v>335</v>
      </c>
      <c r="DQ41" s="307" t="s">
        <v>157</v>
      </c>
      <c r="DR41" s="307">
        <v>1</v>
      </c>
      <c r="DS41" s="308">
        <v>17865</v>
      </c>
      <c r="DT41" s="309">
        <f t="shared" si="18"/>
        <v>17865</v>
      </c>
      <c r="DU41" s="576">
        <f t="shared" si="32"/>
        <v>0</v>
      </c>
    </row>
    <row r="42" spans="3:125" ht="62.25" customHeight="1" outlineLevel="2">
      <c r="C42" s="305" t="s">
        <v>336</v>
      </c>
      <c r="D42" s="306" t="s">
        <v>337</v>
      </c>
      <c r="E42" s="307" t="s">
        <v>157</v>
      </c>
      <c r="F42" s="307">
        <v>1</v>
      </c>
      <c r="G42" s="308">
        <v>0</v>
      </c>
      <c r="H42" s="309">
        <f t="shared" si="0"/>
        <v>0</v>
      </c>
      <c r="K42" s="305" t="s">
        <v>336</v>
      </c>
      <c r="L42" s="306" t="s">
        <v>337</v>
      </c>
      <c r="M42" s="307" t="s">
        <v>157</v>
      </c>
      <c r="N42" s="307">
        <v>1</v>
      </c>
      <c r="O42" s="308">
        <v>48900</v>
      </c>
      <c r="P42" s="310">
        <f t="shared" si="1"/>
        <v>48900</v>
      </c>
      <c r="Q42" s="576">
        <f t="shared" si="19"/>
        <v>0</v>
      </c>
      <c r="T42" s="305" t="s">
        <v>336</v>
      </c>
      <c r="U42" s="306" t="str">
        <f t="shared" ref="U42:U73" si="33">VLOOKUP(T42,OFERENTE_2,2,FALSE)</f>
        <v>Suministro, transporte y colocación de cielo falso en drywall. Incluye, placa yeso 1/2", masillado, pintura 3 manos, perfilería de aluminio para soporte con distancia de 61 cm, chazos, cintas, ángulos, cortes, andamios, canes y todo los demás elementos  necesario para su correcta instalación y funcionamiento.</v>
      </c>
      <c r="V42" s="307" t="str">
        <f t="shared" ref="V42:V73" si="34">VLOOKUP(T42,OFERENTE_2,3,FALSE)</f>
        <v>m2</v>
      </c>
      <c r="W42" s="307">
        <v>1</v>
      </c>
      <c r="X42" s="308">
        <f t="shared" ref="X42:X73" si="35">VLOOKUP(T42,OFERENTE_2,5,FALSE)</f>
        <v>55000</v>
      </c>
      <c r="Y42" s="401">
        <f t="shared" si="5"/>
        <v>55000</v>
      </c>
      <c r="Z42" s="576">
        <f t="shared" si="20"/>
        <v>0</v>
      </c>
      <c r="AC42" s="305" t="s">
        <v>336</v>
      </c>
      <c r="AD42" s="306" t="s">
        <v>337</v>
      </c>
      <c r="AE42" s="307" t="s">
        <v>157</v>
      </c>
      <c r="AF42" s="307">
        <v>1</v>
      </c>
      <c r="AG42" s="308">
        <v>32000</v>
      </c>
      <c r="AH42" s="309">
        <f t="shared" si="6"/>
        <v>32000</v>
      </c>
      <c r="AI42" s="576">
        <f t="shared" si="21"/>
        <v>0</v>
      </c>
      <c r="AL42" s="305" t="s">
        <v>336</v>
      </c>
      <c r="AM42" s="306" t="s">
        <v>337</v>
      </c>
      <c r="AN42" s="307" t="s">
        <v>157</v>
      </c>
      <c r="AO42" s="307">
        <v>1</v>
      </c>
      <c r="AP42" s="308">
        <v>48600</v>
      </c>
      <c r="AQ42" s="309">
        <f t="shared" si="7"/>
        <v>48600</v>
      </c>
      <c r="AR42" s="576">
        <f t="shared" si="22"/>
        <v>0</v>
      </c>
      <c r="AU42" s="305" t="s">
        <v>336</v>
      </c>
      <c r="AV42" s="306" t="s">
        <v>337</v>
      </c>
      <c r="AW42" s="307" t="s">
        <v>157</v>
      </c>
      <c r="AX42" s="307">
        <v>1</v>
      </c>
      <c r="AY42" s="308">
        <v>56248</v>
      </c>
      <c r="AZ42" s="309">
        <f t="shared" si="8"/>
        <v>56248</v>
      </c>
      <c r="BA42" s="576">
        <f t="shared" si="23"/>
        <v>0</v>
      </c>
      <c r="BD42" s="305" t="s">
        <v>336</v>
      </c>
      <c r="BE42" s="306" t="s">
        <v>337</v>
      </c>
      <c r="BF42" s="307" t="s">
        <v>157</v>
      </c>
      <c r="BG42" s="307">
        <v>1</v>
      </c>
      <c r="BH42" s="308">
        <v>61000</v>
      </c>
      <c r="BI42" s="309">
        <f t="shared" si="9"/>
        <v>61000</v>
      </c>
      <c r="BJ42" s="576">
        <f t="shared" si="24"/>
        <v>0</v>
      </c>
      <c r="BM42" s="305" t="s">
        <v>336</v>
      </c>
      <c r="BN42" s="306" t="str">
        <f t="shared" ref="BN42:BN73" si="36">VLOOKUP(BM42,OFERENTE_7,2,FALSE)</f>
        <v>Suministro, transporte y colocación de cielo falso en drywall. Incluye, placa yeso 1/2", masillado, pintura 3 manos, perfilería de aluminio para soporte con distancia de 61 cm, chazos, cintas, ángulos, cortes, andamios, canes y todo los demás elementos  necesario para su correcta instalación y funcionamiento.</v>
      </c>
      <c r="BO42" s="307" t="str">
        <f t="shared" ref="BO42:BO73" si="37">VLOOKUP(BM42,OFERENTE_7,3,FALSE)</f>
        <v>m2</v>
      </c>
      <c r="BP42" s="307">
        <v>1</v>
      </c>
      <c r="BQ42" s="308">
        <f t="shared" ref="BQ42:BQ73" si="38">VLOOKUP(BM42,OFERENTE_7,5,FALSE)</f>
        <v>52000</v>
      </c>
      <c r="BR42" s="309">
        <f t="shared" si="25"/>
        <v>52000</v>
      </c>
      <c r="BS42" s="576">
        <f t="shared" si="26"/>
        <v>0</v>
      </c>
      <c r="BV42" s="305" t="s">
        <v>336</v>
      </c>
      <c r="BW42" s="306" t="s">
        <v>337</v>
      </c>
      <c r="BX42" s="307" t="s">
        <v>157</v>
      </c>
      <c r="BY42" s="307">
        <v>1</v>
      </c>
      <c r="BZ42" s="308">
        <v>80000</v>
      </c>
      <c r="CA42" s="309">
        <f t="shared" si="13"/>
        <v>80000</v>
      </c>
      <c r="CB42" s="576">
        <f t="shared" si="27"/>
        <v>0</v>
      </c>
      <c r="CE42" s="305" t="s">
        <v>336</v>
      </c>
      <c r="CF42" s="306" t="s">
        <v>337</v>
      </c>
      <c r="CG42" s="307" t="s">
        <v>157</v>
      </c>
      <c r="CH42" s="307">
        <v>1</v>
      </c>
      <c r="CI42" s="308">
        <v>45000</v>
      </c>
      <c r="CJ42" s="309">
        <f t="shared" si="14"/>
        <v>45000</v>
      </c>
      <c r="CK42" s="576">
        <f t="shared" si="28"/>
        <v>0</v>
      </c>
      <c r="CN42" s="305" t="s">
        <v>336</v>
      </c>
      <c r="CO42" s="306" t="s">
        <v>337</v>
      </c>
      <c r="CP42" s="307" t="s">
        <v>157</v>
      </c>
      <c r="CQ42" s="307">
        <v>1</v>
      </c>
      <c r="CR42" s="308">
        <v>46000</v>
      </c>
      <c r="CS42" s="309">
        <f t="shared" si="15"/>
        <v>46000</v>
      </c>
      <c r="CT42" s="576">
        <f t="shared" si="29"/>
        <v>0</v>
      </c>
      <c r="CW42" s="305" t="s">
        <v>336</v>
      </c>
      <c r="CX42" s="306" t="s">
        <v>337</v>
      </c>
      <c r="CY42" s="307" t="s">
        <v>157</v>
      </c>
      <c r="CZ42" s="307">
        <v>1</v>
      </c>
      <c r="DA42" s="308">
        <v>55000</v>
      </c>
      <c r="DB42" s="309">
        <f t="shared" si="16"/>
        <v>55000</v>
      </c>
      <c r="DC42" s="576">
        <f t="shared" si="30"/>
        <v>0</v>
      </c>
      <c r="DF42" s="305" t="s">
        <v>336</v>
      </c>
      <c r="DG42" s="306" t="s">
        <v>337</v>
      </c>
      <c r="DH42" s="307" t="s">
        <v>157</v>
      </c>
      <c r="DI42" s="307">
        <v>1</v>
      </c>
      <c r="DJ42" s="308">
        <v>44700</v>
      </c>
      <c r="DK42" s="309">
        <f t="shared" si="17"/>
        <v>44700</v>
      </c>
      <c r="DL42" s="576">
        <f t="shared" si="31"/>
        <v>0</v>
      </c>
      <c r="DO42" s="305" t="s">
        <v>336</v>
      </c>
      <c r="DP42" s="306" t="s">
        <v>337</v>
      </c>
      <c r="DQ42" s="307" t="s">
        <v>157</v>
      </c>
      <c r="DR42" s="307">
        <v>1</v>
      </c>
      <c r="DS42" s="308">
        <v>57423</v>
      </c>
      <c r="DT42" s="309">
        <f t="shared" si="18"/>
        <v>57423</v>
      </c>
      <c r="DU42" s="576">
        <f t="shared" si="32"/>
        <v>0</v>
      </c>
    </row>
    <row r="43" spans="3:125" ht="42.75" customHeight="1" outlineLevel="2">
      <c r="C43" s="305" t="s">
        <v>338</v>
      </c>
      <c r="D43" s="306" t="s">
        <v>339</v>
      </c>
      <c r="E43" s="307" t="s">
        <v>155</v>
      </c>
      <c r="F43" s="307">
        <v>1</v>
      </c>
      <c r="G43" s="308">
        <v>0</v>
      </c>
      <c r="H43" s="309">
        <f t="shared" si="0"/>
        <v>0</v>
      </c>
      <c r="K43" s="305" t="s">
        <v>338</v>
      </c>
      <c r="L43" s="306" t="s">
        <v>339</v>
      </c>
      <c r="M43" s="307" t="s">
        <v>155</v>
      </c>
      <c r="N43" s="307">
        <v>1</v>
      </c>
      <c r="O43" s="308">
        <v>31800</v>
      </c>
      <c r="P43" s="310">
        <f t="shared" si="1"/>
        <v>31800</v>
      </c>
      <c r="Q43" s="576">
        <f t="shared" si="19"/>
        <v>0</v>
      </c>
      <c r="T43" s="305" t="s">
        <v>338</v>
      </c>
      <c r="U43" s="306" t="str">
        <f t="shared" si="33"/>
        <v>Suministro, transporte y colocación de registros metalicos en cielo falso en drywall para control y registro. Incluye marco metalico color blanco, fijaciones, cortes para apertura de registro, andamios, canes y todo los demás elementos  necesario para su correcta instalación y funcionamiento.</v>
      </c>
      <c r="V43" s="307" t="str">
        <f t="shared" si="34"/>
        <v>un</v>
      </c>
      <c r="W43" s="307">
        <v>1</v>
      </c>
      <c r="X43" s="308">
        <f t="shared" si="35"/>
        <v>45000</v>
      </c>
      <c r="Y43" s="401">
        <f t="shared" si="5"/>
        <v>45000</v>
      </c>
      <c r="Z43" s="576">
        <f t="shared" si="20"/>
        <v>0</v>
      </c>
      <c r="AC43" s="305" t="s">
        <v>338</v>
      </c>
      <c r="AD43" s="306" t="s">
        <v>339</v>
      </c>
      <c r="AE43" s="307" t="s">
        <v>155</v>
      </c>
      <c r="AF43" s="307">
        <v>1</v>
      </c>
      <c r="AG43" s="308">
        <v>34000</v>
      </c>
      <c r="AH43" s="309">
        <f t="shared" si="6"/>
        <v>34000</v>
      </c>
      <c r="AI43" s="576">
        <f t="shared" si="21"/>
        <v>0</v>
      </c>
      <c r="AL43" s="305" t="s">
        <v>338</v>
      </c>
      <c r="AM43" s="306" t="s">
        <v>339</v>
      </c>
      <c r="AN43" s="307" t="s">
        <v>155</v>
      </c>
      <c r="AO43" s="307">
        <v>1</v>
      </c>
      <c r="AP43" s="308">
        <v>32000</v>
      </c>
      <c r="AQ43" s="309">
        <f t="shared" si="7"/>
        <v>32000</v>
      </c>
      <c r="AR43" s="576">
        <f t="shared" si="22"/>
        <v>0</v>
      </c>
      <c r="AU43" s="305" t="s">
        <v>338</v>
      </c>
      <c r="AV43" s="306" t="s">
        <v>339</v>
      </c>
      <c r="AW43" s="307" t="s">
        <v>155</v>
      </c>
      <c r="AX43" s="307">
        <v>1</v>
      </c>
      <c r="AY43" s="308">
        <v>35550</v>
      </c>
      <c r="AZ43" s="309">
        <f t="shared" si="8"/>
        <v>35550</v>
      </c>
      <c r="BA43" s="576">
        <f t="shared" si="23"/>
        <v>0</v>
      </c>
      <c r="BD43" s="305" t="s">
        <v>338</v>
      </c>
      <c r="BE43" s="306" t="s">
        <v>339</v>
      </c>
      <c r="BF43" s="307" t="s">
        <v>155</v>
      </c>
      <c r="BG43" s="307">
        <v>1</v>
      </c>
      <c r="BH43" s="308">
        <v>37000</v>
      </c>
      <c r="BI43" s="309">
        <f t="shared" si="9"/>
        <v>37000</v>
      </c>
      <c r="BJ43" s="576">
        <f t="shared" si="24"/>
        <v>0</v>
      </c>
      <c r="BM43" s="305" t="s">
        <v>338</v>
      </c>
      <c r="BN43" s="306" t="str">
        <f t="shared" si="36"/>
        <v>Suministro, transporte y colocación de registros metalicos en cielo falso en drywall para control y registro. Incluye marco metalico color blanco, fijaciones, cortes para apertura de registro, andamios, canes y todo los demás elementos  necesario para su correcta instalación y funcionamiento.</v>
      </c>
      <c r="BO43" s="307" t="str">
        <f t="shared" si="37"/>
        <v>un</v>
      </c>
      <c r="BP43" s="307">
        <v>1</v>
      </c>
      <c r="BQ43" s="308">
        <f t="shared" si="38"/>
        <v>45000</v>
      </c>
      <c r="BR43" s="309">
        <f t="shared" si="25"/>
        <v>45000</v>
      </c>
      <c r="BS43" s="576">
        <f t="shared" si="26"/>
        <v>0</v>
      </c>
      <c r="BV43" s="305" t="s">
        <v>338</v>
      </c>
      <c r="BW43" s="306" t="s">
        <v>339</v>
      </c>
      <c r="BX43" s="307" t="s">
        <v>155</v>
      </c>
      <c r="BY43" s="307">
        <v>1</v>
      </c>
      <c r="BZ43" s="308">
        <v>80000</v>
      </c>
      <c r="CA43" s="309">
        <f t="shared" si="13"/>
        <v>80000</v>
      </c>
      <c r="CB43" s="576">
        <f t="shared" si="27"/>
        <v>0</v>
      </c>
      <c r="CE43" s="305" t="s">
        <v>338</v>
      </c>
      <c r="CF43" s="306" t="s">
        <v>339</v>
      </c>
      <c r="CG43" s="307" t="s">
        <v>155</v>
      </c>
      <c r="CH43" s="307">
        <v>1</v>
      </c>
      <c r="CI43" s="308">
        <v>42000</v>
      </c>
      <c r="CJ43" s="309">
        <f t="shared" si="14"/>
        <v>42000</v>
      </c>
      <c r="CK43" s="576">
        <f t="shared" si="28"/>
        <v>0</v>
      </c>
      <c r="CN43" s="305" t="s">
        <v>338</v>
      </c>
      <c r="CO43" s="306" t="s">
        <v>339</v>
      </c>
      <c r="CP43" s="307" t="s">
        <v>155</v>
      </c>
      <c r="CQ43" s="307">
        <v>1</v>
      </c>
      <c r="CR43" s="308">
        <v>35000</v>
      </c>
      <c r="CS43" s="309">
        <f t="shared" si="15"/>
        <v>35000</v>
      </c>
      <c r="CT43" s="576">
        <f t="shared" si="29"/>
        <v>0</v>
      </c>
      <c r="CW43" s="305" t="s">
        <v>338</v>
      </c>
      <c r="CX43" s="306" t="s">
        <v>339</v>
      </c>
      <c r="CY43" s="307" t="s">
        <v>155</v>
      </c>
      <c r="CZ43" s="307">
        <v>1</v>
      </c>
      <c r="DA43" s="308">
        <v>35000</v>
      </c>
      <c r="DB43" s="309">
        <f t="shared" si="16"/>
        <v>35000</v>
      </c>
      <c r="DC43" s="576">
        <f t="shared" si="30"/>
        <v>0</v>
      </c>
      <c r="DF43" s="305" t="s">
        <v>338</v>
      </c>
      <c r="DG43" s="306" t="s">
        <v>339</v>
      </c>
      <c r="DH43" s="307" t="s">
        <v>155</v>
      </c>
      <c r="DI43" s="307">
        <v>1</v>
      </c>
      <c r="DJ43" s="308">
        <v>34000</v>
      </c>
      <c r="DK43" s="309">
        <f t="shared" si="17"/>
        <v>34000</v>
      </c>
      <c r="DL43" s="576">
        <f t="shared" si="31"/>
        <v>0</v>
      </c>
      <c r="DO43" s="305" t="s">
        <v>338</v>
      </c>
      <c r="DP43" s="306" t="s">
        <v>339</v>
      </c>
      <c r="DQ43" s="307" t="s">
        <v>155</v>
      </c>
      <c r="DR43" s="307">
        <v>1</v>
      </c>
      <c r="DS43" s="308">
        <v>94547</v>
      </c>
      <c r="DT43" s="309">
        <f t="shared" si="18"/>
        <v>94547</v>
      </c>
      <c r="DU43" s="576">
        <f t="shared" si="32"/>
        <v>0</v>
      </c>
    </row>
    <row r="44" spans="3:125" ht="78" customHeight="1" outlineLevel="2">
      <c r="C44" s="305" t="s">
        <v>340</v>
      </c>
      <c r="D44" s="306" t="s">
        <v>341</v>
      </c>
      <c r="E44" s="307" t="s">
        <v>168</v>
      </c>
      <c r="F44" s="307">
        <v>1</v>
      </c>
      <c r="G44" s="308">
        <v>0</v>
      </c>
      <c r="H44" s="309">
        <f t="shared" si="0"/>
        <v>0</v>
      </c>
      <c r="K44" s="305" t="s">
        <v>340</v>
      </c>
      <c r="L44" s="306" t="s">
        <v>341</v>
      </c>
      <c r="M44" s="307" t="s">
        <v>168</v>
      </c>
      <c r="N44" s="307">
        <v>1</v>
      </c>
      <c r="O44" s="308">
        <v>49600</v>
      </c>
      <c r="P44" s="310">
        <f t="shared" si="1"/>
        <v>49600</v>
      </c>
      <c r="Q44" s="576">
        <f t="shared" si="19"/>
        <v>0</v>
      </c>
      <c r="T44" s="305" t="s">
        <v>340</v>
      </c>
      <c r="U44" s="306" t="str">
        <f t="shared" si="33"/>
        <v>Suministro, transporte y colocación faja en Placa de Yeso RH 1/2" altura entre 30-50cm, con acabado nivel 5, estructura en perfiles de acero galvanizado cal 20, con refuerzo en área vertical,  tornillos autoperforantes de cabeza extra plana de 1/2" y 1", junta perdida con cinta de 2" en fibra de vidrio y masilla. Incluye esquineros y tapas y todos los demás elementos necesarios para su correcta instalación y funcionamiento. El acabado en pintura para exteriores, se pagará en su ítem respectivo. Según detalle y diseño.</v>
      </c>
      <c r="V44" s="307" t="str">
        <f t="shared" si="34"/>
        <v>m</v>
      </c>
      <c r="W44" s="307">
        <v>1</v>
      </c>
      <c r="X44" s="308">
        <f t="shared" si="35"/>
        <v>55000</v>
      </c>
      <c r="Y44" s="401">
        <f t="shared" si="5"/>
        <v>55000</v>
      </c>
      <c r="Z44" s="576">
        <f t="shared" si="20"/>
        <v>0</v>
      </c>
      <c r="AC44" s="305" t="s">
        <v>340</v>
      </c>
      <c r="AD44" s="306" t="s">
        <v>341</v>
      </c>
      <c r="AE44" s="307" t="s">
        <v>168</v>
      </c>
      <c r="AF44" s="307">
        <v>1</v>
      </c>
      <c r="AG44" s="308">
        <v>185000</v>
      </c>
      <c r="AH44" s="309">
        <f t="shared" si="6"/>
        <v>185000</v>
      </c>
      <c r="AI44" s="576">
        <f t="shared" si="21"/>
        <v>0</v>
      </c>
      <c r="AL44" s="305" t="s">
        <v>340</v>
      </c>
      <c r="AM44" s="306" t="s">
        <v>341</v>
      </c>
      <c r="AN44" s="307" t="s">
        <v>168</v>
      </c>
      <c r="AO44" s="307">
        <v>1</v>
      </c>
      <c r="AP44" s="308">
        <v>49000</v>
      </c>
      <c r="AQ44" s="309">
        <f>+ROUND(AO44*AP44,0)</f>
        <v>49000</v>
      </c>
      <c r="AR44" s="576">
        <f t="shared" si="22"/>
        <v>0</v>
      </c>
      <c r="AU44" s="305" t="s">
        <v>340</v>
      </c>
      <c r="AV44" s="306" t="s">
        <v>341</v>
      </c>
      <c r="AW44" s="307" t="s">
        <v>168</v>
      </c>
      <c r="AX44" s="307">
        <v>1</v>
      </c>
      <c r="AY44" s="308">
        <v>43450</v>
      </c>
      <c r="AZ44" s="309">
        <f t="shared" si="8"/>
        <v>43450</v>
      </c>
      <c r="BA44" s="576">
        <f t="shared" si="23"/>
        <v>0</v>
      </c>
      <c r="BD44" s="305" t="s">
        <v>340</v>
      </c>
      <c r="BE44" s="306" t="s">
        <v>341</v>
      </c>
      <c r="BF44" s="307" t="s">
        <v>168</v>
      </c>
      <c r="BG44" s="307">
        <v>1</v>
      </c>
      <c r="BH44" s="308">
        <v>64200</v>
      </c>
      <c r="BI44" s="309">
        <f t="shared" si="9"/>
        <v>64200</v>
      </c>
      <c r="BJ44" s="576">
        <f t="shared" si="24"/>
        <v>0</v>
      </c>
      <c r="BM44" s="305" t="s">
        <v>340</v>
      </c>
      <c r="BN44" s="306" t="str">
        <f t="shared" si="36"/>
        <v>Suministro, transporte y colocación faja en Placa de Yeso RH 1/2" altura entre 30-50cm, con acabado nivel 5, estructura en perfiles de acero galvanizado cal 20, con refuerzo en área vertical,  tornillos autoperforantes de cabeza extra plana de 1/2" y 1", junta perdida con cinta de 2" en fibra de vidrio y masilla. Incluye esquineros y tapas y todos los demás elementos necesarios para su correcta instalación y funcionamiento. El acabado en pintura para exteriores, se pagará en su ítem respectivo. Según detalle y diseño.</v>
      </c>
      <c r="BO44" s="307" t="str">
        <f t="shared" si="37"/>
        <v>m</v>
      </c>
      <c r="BP44" s="307">
        <v>1</v>
      </c>
      <c r="BQ44" s="308">
        <f t="shared" si="38"/>
        <v>32000</v>
      </c>
      <c r="BR44" s="309">
        <f t="shared" si="25"/>
        <v>32000</v>
      </c>
      <c r="BS44" s="576">
        <f t="shared" si="26"/>
        <v>0</v>
      </c>
      <c r="BV44" s="305" t="s">
        <v>340</v>
      </c>
      <c r="BW44" s="306" t="s">
        <v>341</v>
      </c>
      <c r="BX44" s="307" t="s">
        <v>168</v>
      </c>
      <c r="BY44" s="307">
        <v>1</v>
      </c>
      <c r="BZ44" s="308">
        <v>90000</v>
      </c>
      <c r="CA44" s="309">
        <f t="shared" si="13"/>
        <v>90000</v>
      </c>
      <c r="CB44" s="576">
        <f t="shared" si="27"/>
        <v>0</v>
      </c>
      <c r="CE44" s="305" t="s">
        <v>340</v>
      </c>
      <c r="CF44" s="306" t="s">
        <v>341</v>
      </c>
      <c r="CG44" s="307" t="s">
        <v>168</v>
      </c>
      <c r="CH44" s="307">
        <v>1</v>
      </c>
      <c r="CI44" s="308">
        <v>35000</v>
      </c>
      <c r="CJ44" s="309">
        <f t="shared" si="14"/>
        <v>35000</v>
      </c>
      <c r="CK44" s="576">
        <f t="shared" si="28"/>
        <v>0</v>
      </c>
      <c r="CN44" s="305" t="s">
        <v>340</v>
      </c>
      <c r="CO44" s="306" t="s">
        <v>341</v>
      </c>
      <c r="CP44" s="307" t="s">
        <v>168</v>
      </c>
      <c r="CQ44" s="307">
        <v>1</v>
      </c>
      <c r="CR44" s="308">
        <v>30000</v>
      </c>
      <c r="CS44" s="309">
        <f t="shared" si="15"/>
        <v>30000</v>
      </c>
      <c r="CT44" s="576">
        <f t="shared" si="29"/>
        <v>0</v>
      </c>
      <c r="CW44" s="305" t="s">
        <v>340</v>
      </c>
      <c r="CX44" s="306" t="s">
        <v>341</v>
      </c>
      <c r="CY44" s="307" t="s">
        <v>168</v>
      </c>
      <c r="CZ44" s="307">
        <v>1</v>
      </c>
      <c r="DA44" s="308">
        <v>80000</v>
      </c>
      <c r="DB44" s="309">
        <f t="shared" si="16"/>
        <v>80000</v>
      </c>
      <c r="DC44" s="576">
        <f t="shared" si="30"/>
        <v>0</v>
      </c>
      <c r="DF44" s="305" t="s">
        <v>340</v>
      </c>
      <c r="DG44" s="306" t="s">
        <v>341</v>
      </c>
      <c r="DH44" s="307" t="s">
        <v>168</v>
      </c>
      <c r="DI44" s="307">
        <v>1</v>
      </c>
      <c r="DJ44" s="308">
        <v>31000</v>
      </c>
      <c r="DK44" s="309">
        <f t="shared" si="17"/>
        <v>31000</v>
      </c>
      <c r="DL44" s="576">
        <f t="shared" si="31"/>
        <v>0</v>
      </c>
      <c r="DO44" s="305" t="s">
        <v>340</v>
      </c>
      <c r="DP44" s="306" t="s">
        <v>341</v>
      </c>
      <c r="DQ44" s="307" t="s">
        <v>168</v>
      </c>
      <c r="DR44" s="307">
        <v>1</v>
      </c>
      <c r="DS44" s="308">
        <v>42900</v>
      </c>
      <c r="DT44" s="309">
        <f t="shared" si="18"/>
        <v>42900</v>
      </c>
      <c r="DU44" s="576">
        <f t="shared" si="32"/>
        <v>0</v>
      </c>
    </row>
    <row r="45" spans="3:125" ht="84" customHeight="1" outlineLevel="2">
      <c r="C45" s="305" t="s">
        <v>344</v>
      </c>
      <c r="D45" s="332" t="s">
        <v>345</v>
      </c>
      <c r="E45" s="307" t="s">
        <v>155</v>
      </c>
      <c r="F45" s="307">
        <v>1</v>
      </c>
      <c r="G45" s="308">
        <v>0</v>
      </c>
      <c r="H45" s="309">
        <f t="shared" si="0"/>
        <v>0</v>
      </c>
      <c r="K45" s="305" t="s">
        <v>344</v>
      </c>
      <c r="L45" s="332" t="s">
        <v>345</v>
      </c>
      <c r="M45" s="307" t="s">
        <v>155</v>
      </c>
      <c r="N45" s="307">
        <v>1</v>
      </c>
      <c r="O45" s="308">
        <v>726000</v>
      </c>
      <c r="P45" s="310">
        <f t="shared" si="1"/>
        <v>726000</v>
      </c>
      <c r="Q45" s="576">
        <f t="shared" si="19"/>
        <v>0</v>
      </c>
      <c r="T45" s="305" t="s">
        <v>344</v>
      </c>
      <c r="U45" s="306" t="str">
        <f t="shared" si="33"/>
        <v>EXTINTOR WATER MIST FIRE MANGNETIC 1.75GL Para fuegos de Clase A especialmente donde existan riesgos potenciales de Clase C. La Neblina fina de la boquilla provee seguridad contra choque eléctrico, aumenta las características de enfriamiento y mojado de el agente y reduce la dispersión de los materiales incendiados. Equipo listado por la norma NFPA cilindro en acero inoxidable, boquilla en forma de espesor en policarbonato, pintura dielectrica, base del cilindro en policarbonato 1.8 galones, prueba hidroestatica marcada en el cilindro ( no superior a 6 meses)</v>
      </c>
      <c r="V45" s="307" t="str">
        <f t="shared" si="34"/>
        <v>un</v>
      </c>
      <c r="W45" s="307">
        <v>1</v>
      </c>
      <c r="X45" s="308">
        <f t="shared" si="35"/>
        <v>250000</v>
      </c>
      <c r="Y45" s="401">
        <f t="shared" si="5"/>
        <v>250000</v>
      </c>
      <c r="Z45" s="576">
        <f t="shared" si="20"/>
        <v>0</v>
      </c>
      <c r="AC45" s="305" t="s">
        <v>344</v>
      </c>
      <c r="AD45" s="332" t="s">
        <v>345</v>
      </c>
      <c r="AE45" s="307" t="s">
        <v>155</v>
      </c>
      <c r="AF45" s="307">
        <v>1</v>
      </c>
      <c r="AG45" s="308">
        <v>960000</v>
      </c>
      <c r="AH45" s="309">
        <f t="shared" si="6"/>
        <v>960000</v>
      </c>
      <c r="AI45" s="576">
        <f t="shared" si="21"/>
        <v>0</v>
      </c>
      <c r="AL45" s="305" t="s">
        <v>344</v>
      </c>
      <c r="AM45" s="332" t="s">
        <v>345</v>
      </c>
      <c r="AN45" s="307" t="s">
        <v>155</v>
      </c>
      <c r="AO45" s="307">
        <v>1</v>
      </c>
      <c r="AP45" s="308">
        <v>717200</v>
      </c>
      <c r="AQ45" s="309">
        <f t="shared" si="7"/>
        <v>717200</v>
      </c>
      <c r="AR45" s="576">
        <f t="shared" si="22"/>
        <v>0</v>
      </c>
      <c r="AU45" s="305" t="s">
        <v>344</v>
      </c>
      <c r="AV45" s="332" t="s">
        <v>345</v>
      </c>
      <c r="AW45" s="307" t="s">
        <v>155</v>
      </c>
      <c r="AX45" s="307">
        <v>1</v>
      </c>
      <c r="AY45" s="308">
        <v>197500</v>
      </c>
      <c r="AZ45" s="309">
        <f t="shared" si="8"/>
        <v>197500</v>
      </c>
      <c r="BA45" s="576">
        <f t="shared" si="23"/>
        <v>0</v>
      </c>
      <c r="BD45" s="305" t="s">
        <v>344</v>
      </c>
      <c r="BE45" s="332" t="s">
        <v>345</v>
      </c>
      <c r="BF45" s="307" t="s">
        <v>155</v>
      </c>
      <c r="BG45" s="307">
        <v>1</v>
      </c>
      <c r="BH45" s="308">
        <v>945000</v>
      </c>
      <c r="BI45" s="309">
        <f t="shared" si="9"/>
        <v>945000</v>
      </c>
      <c r="BJ45" s="576">
        <f t="shared" si="24"/>
        <v>0</v>
      </c>
      <c r="BM45" s="305" t="s">
        <v>344</v>
      </c>
      <c r="BN45" s="306" t="str">
        <f t="shared" si="36"/>
        <v>EXTINTOR WATER MIST FIRE MANGNETIC 1.75GL Para fuegos de Clase A especialmente donde existan riesgos potenciales de Clase C. La Neblina fina de la boquilla provee seguridad contra choque eléctrico, aumenta las características de enfriamiento y mojado de el agente y reduce la dispersión de los materiales incendiados. Equipo listado por la norma NFPA cilindro en acero inoxidable, boquilla en forma de espesor en policarbonato, pintura dielectrica, base del cilindro en policarbonato 1.8 galones, prueba hidroestatica marcada en el cilindro ( no superior a 6 meses)</v>
      </c>
      <c r="BO45" s="307" t="str">
        <f t="shared" si="37"/>
        <v>un</v>
      </c>
      <c r="BP45" s="307">
        <v>1</v>
      </c>
      <c r="BQ45" s="308">
        <f t="shared" si="38"/>
        <v>1118000</v>
      </c>
      <c r="BR45" s="309">
        <f t="shared" si="25"/>
        <v>1118000</v>
      </c>
      <c r="BS45" s="576">
        <f t="shared" si="26"/>
        <v>0</v>
      </c>
      <c r="BV45" s="305" t="s">
        <v>344</v>
      </c>
      <c r="BW45" s="332" t="s">
        <v>345</v>
      </c>
      <c r="BX45" s="307" t="s">
        <v>155</v>
      </c>
      <c r="BY45" s="307">
        <v>1</v>
      </c>
      <c r="BZ45" s="308">
        <v>700000</v>
      </c>
      <c r="CA45" s="309">
        <f t="shared" si="13"/>
        <v>700000</v>
      </c>
      <c r="CB45" s="576">
        <f t="shared" si="27"/>
        <v>0</v>
      </c>
      <c r="CE45" s="305" t="s">
        <v>344</v>
      </c>
      <c r="CF45" s="332" t="s">
        <v>345</v>
      </c>
      <c r="CG45" s="307" t="s">
        <v>155</v>
      </c>
      <c r="CH45" s="307">
        <v>1</v>
      </c>
      <c r="CI45" s="308">
        <v>1150000</v>
      </c>
      <c r="CJ45" s="309">
        <f t="shared" si="14"/>
        <v>1150000</v>
      </c>
      <c r="CK45" s="576">
        <f t="shared" si="28"/>
        <v>0</v>
      </c>
      <c r="CN45" s="305" t="s">
        <v>344</v>
      </c>
      <c r="CO45" s="332" t="s">
        <v>345</v>
      </c>
      <c r="CP45" s="307" t="s">
        <v>155</v>
      </c>
      <c r="CQ45" s="307">
        <v>1</v>
      </c>
      <c r="CR45" s="308">
        <v>1180000</v>
      </c>
      <c r="CS45" s="309">
        <f t="shared" si="15"/>
        <v>1180000</v>
      </c>
      <c r="CT45" s="576">
        <f t="shared" si="29"/>
        <v>0</v>
      </c>
      <c r="CW45" s="305" t="s">
        <v>344</v>
      </c>
      <c r="CX45" s="332" t="s">
        <v>345</v>
      </c>
      <c r="CY45" s="307" t="s">
        <v>155</v>
      </c>
      <c r="CZ45" s="307">
        <v>1</v>
      </c>
      <c r="DA45" s="308">
        <v>700000</v>
      </c>
      <c r="DB45" s="309">
        <f t="shared" si="16"/>
        <v>700000</v>
      </c>
      <c r="DC45" s="576">
        <f t="shared" si="30"/>
        <v>0</v>
      </c>
      <c r="DF45" s="305" t="s">
        <v>344</v>
      </c>
      <c r="DG45" s="332" t="s">
        <v>345</v>
      </c>
      <c r="DH45" s="307" t="s">
        <v>155</v>
      </c>
      <c r="DI45" s="307">
        <v>1</v>
      </c>
      <c r="DJ45" s="308">
        <v>1160000</v>
      </c>
      <c r="DK45" s="309">
        <f t="shared" si="17"/>
        <v>1160000</v>
      </c>
      <c r="DL45" s="576">
        <f t="shared" si="31"/>
        <v>0</v>
      </c>
      <c r="DO45" s="305" t="s">
        <v>344</v>
      </c>
      <c r="DP45" s="332" t="s">
        <v>345</v>
      </c>
      <c r="DQ45" s="307" t="s">
        <v>155</v>
      </c>
      <c r="DR45" s="307">
        <v>1</v>
      </c>
      <c r="DS45" s="308">
        <v>205000</v>
      </c>
      <c r="DT45" s="309">
        <f t="shared" si="18"/>
        <v>205000</v>
      </c>
      <c r="DU45" s="576">
        <f t="shared" si="32"/>
        <v>0</v>
      </c>
    </row>
    <row r="46" spans="3:125" ht="47.25" customHeight="1" outlineLevel="2">
      <c r="C46" s="305" t="s">
        <v>346</v>
      </c>
      <c r="D46" s="332" t="s">
        <v>347</v>
      </c>
      <c r="E46" s="333" t="s">
        <v>155</v>
      </c>
      <c r="F46" s="333">
        <v>1</v>
      </c>
      <c r="G46" s="308">
        <v>0</v>
      </c>
      <c r="H46" s="309">
        <f t="shared" si="0"/>
        <v>0</v>
      </c>
      <c r="K46" s="305" t="s">
        <v>346</v>
      </c>
      <c r="L46" s="332" t="s">
        <v>347</v>
      </c>
      <c r="M46" s="333" t="s">
        <v>155</v>
      </c>
      <c r="N46" s="307">
        <v>1</v>
      </c>
      <c r="O46" s="308">
        <v>572700</v>
      </c>
      <c r="P46" s="310">
        <f t="shared" si="1"/>
        <v>572700</v>
      </c>
      <c r="Q46" s="576">
        <f t="shared" si="19"/>
        <v>0</v>
      </c>
      <c r="T46" s="305" t="s">
        <v>346</v>
      </c>
      <c r="U46" s="306" t="str">
        <f t="shared" si="33"/>
        <v>EXTINTOR BIOXIDO CARBONO 10 LB BADGER Ofrece protección rápida, segura y efectiva para los incendios que envuelven equipo eléctrico y líquidos inflamables.Generalmente son apropiados para usarse en espacios cerrados,lo que los hace ideales para los ambientes de oficina de hoy en día. Listado por UL.Marca: BADGER</v>
      </c>
      <c r="V46" s="307" t="str">
        <f t="shared" si="34"/>
        <v>un</v>
      </c>
      <c r="W46" s="307">
        <v>1</v>
      </c>
      <c r="X46" s="308">
        <f t="shared" si="35"/>
        <v>120000</v>
      </c>
      <c r="Y46" s="401">
        <f t="shared" si="5"/>
        <v>120000</v>
      </c>
      <c r="Z46" s="576">
        <f t="shared" si="20"/>
        <v>0</v>
      </c>
      <c r="AC46" s="305" t="s">
        <v>346</v>
      </c>
      <c r="AD46" s="332" t="s">
        <v>347</v>
      </c>
      <c r="AE46" s="333" t="s">
        <v>155</v>
      </c>
      <c r="AF46" s="307">
        <v>1</v>
      </c>
      <c r="AG46" s="308">
        <v>450000</v>
      </c>
      <c r="AH46" s="309">
        <f t="shared" si="6"/>
        <v>450000</v>
      </c>
      <c r="AI46" s="576">
        <f t="shared" si="21"/>
        <v>0</v>
      </c>
      <c r="AL46" s="305" t="s">
        <v>346</v>
      </c>
      <c r="AM46" s="332" t="s">
        <v>347</v>
      </c>
      <c r="AN46" s="333" t="s">
        <v>155</v>
      </c>
      <c r="AO46" s="307">
        <v>1</v>
      </c>
      <c r="AP46" s="308">
        <v>571200</v>
      </c>
      <c r="AQ46" s="309">
        <f t="shared" si="7"/>
        <v>571200</v>
      </c>
      <c r="AR46" s="576">
        <f t="shared" si="22"/>
        <v>0</v>
      </c>
      <c r="AU46" s="305" t="s">
        <v>346</v>
      </c>
      <c r="AV46" s="332" t="s">
        <v>347</v>
      </c>
      <c r="AW46" s="333" t="s">
        <v>155</v>
      </c>
      <c r="AX46" s="307">
        <v>1</v>
      </c>
      <c r="AY46" s="308">
        <v>284400</v>
      </c>
      <c r="AZ46" s="309">
        <f t="shared" si="8"/>
        <v>284400</v>
      </c>
      <c r="BA46" s="576">
        <f t="shared" si="23"/>
        <v>0</v>
      </c>
      <c r="BD46" s="305" t="s">
        <v>346</v>
      </c>
      <c r="BE46" s="332" t="s">
        <v>347</v>
      </c>
      <c r="BF46" s="333" t="s">
        <v>155</v>
      </c>
      <c r="BG46" s="307">
        <v>1</v>
      </c>
      <c r="BH46" s="308">
        <v>385000</v>
      </c>
      <c r="BI46" s="309">
        <f t="shared" si="9"/>
        <v>385000</v>
      </c>
      <c r="BJ46" s="576">
        <f t="shared" si="24"/>
        <v>0</v>
      </c>
      <c r="BM46" s="305" t="s">
        <v>346</v>
      </c>
      <c r="BN46" s="306" t="str">
        <f t="shared" si="36"/>
        <v>EXTINTOR BIOXIDO CARBONO 10 LB BADGER Ofrece protección rápida, segura y efectiva para los incendios que envuelven equipo eléctrico y líquidos inflamables.Generalmente son apropiados para usarse en espacios cerrados,lo que los hace ideales para los ambientes de oficina de hoy en día. Listado por UL.Marca: BADGER</v>
      </c>
      <c r="BO46" s="307" t="str">
        <f t="shared" si="37"/>
        <v>un</v>
      </c>
      <c r="BP46" s="307">
        <v>1</v>
      </c>
      <c r="BQ46" s="308">
        <f t="shared" si="38"/>
        <v>755000</v>
      </c>
      <c r="BR46" s="309">
        <f t="shared" si="25"/>
        <v>755000</v>
      </c>
      <c r="BS46" s="576">
        <f t="shared" si="26"/>
        <v>0</v>
      </c>
      <c r="BV46" s="305" t="s">
        <v>346</v>
      </c>
      <c r="BW46" s="332" t="s">
        <v>347</v>
      </c>
      <c r="BX46" s="333" t="s">
        <v>155</v>
      </c>
      <c r="BY46" s="307">
        <v>1</v>
      </c>
      <c r="BZ46" s="308">
        <v>400000</v>
      </c>
      <c r="CA46" s="309">
        <f t="shared" si="13"/>
        <v>400000</v>
      </c>
      <c r="CB46" s="576">
        <f t="shared" si="27"/>
        <v>0</v>
      </c>
      <c r="CE46" s="305" t="s">
        <v>346</v>
      </c>
      <c r="CF46" s="332" t="s">
        <v>347</v>
      </c>
      <c r="CG46" s="333" t="s">
        <v>155</v>
      </c>
      <c r="CH46" s="307">
        <v>1</v>
      </c>
      <c r="CI46" s="308">
        <v>540000</v>
      </c>
      <c r="CJ46" s="309">
        <f t="shared" si="14"/>
        <v>540000</v>
      </c>
      <c r="CK46" s="576">
        <f t="shared" si="28"/>
        <v>0</v>
      </c>
      <c r="CN46" s="305" t="s">
        <v>346</v>
      </c>
      <c r="CO46" s="332" t="s">
        <v>347</v>
      </c>
      <c r="CP46" s="333" t="s">
        <v>155</v>
      </c>
      <c r="CQ46" s="307">
        <v>1</v>
      </c>
      <c r="CR46" s="308">
        <v>550000</v>
      </c>
      <c r="CS46" s="309">
        <f t="shared" si="15"/>
        <v>550000</v>
      </c>
      <c r="CT46" s="576">
        <f t="shared" si="29"/>
        <v>0</v>
      </c>
      <c r="CW46" s="305" t="s">
        <v>346</v>
      </c>
      <c r="CX46" s="332" t="s">
        <v>347</v>
      </c>
      <c r="CY46" s="333" t="s">
        <v>155</v>
      </c>
      <c r="CZ46" s="307">
        <v>1</v>
      </c>
      <c r="DA46" s="308">
        <v>500000</v>
      </c>
      <c r="DB46" s="309">
        <f t="shared" si="16"/>
        <v>500000</v>
      </c>
      <c r="DC46" s="576">
        <f t="shared" si="30"/>
        <v>0</v>
      </c>
      <c r="DF46" s="305" t="s">
        <v>346</v>
      </c>
      <c r="DG46" s="332" t="s">
        <v>347</v>
      </c>
      <c r="DH46" s="333" t="s">
        <v>155</v>
      </c>
      <c r="DI46" s="307">
        <v>1</v>
      </c>
      <c r="DJ46" s="308">
        <v>545000</v>
      </c>
      <c r="DK46" s="309">
        <f t="shared" si="17"/>
        <v>545000</v>
      </c>
      <c r="DL46" s="576">
        <f t="shared" si="31"/>
        <v>0</v>
      </c>
      <c r="DO46" s="305" t="s">
        <v>346</v>
      </c>
      <c r="DP46" s="332" t="s">
        <v>347</v>
      </c>
      <c r="DQ46" s="333" t="s">
        <v>155</v>
      </c>
      <c r="DR46" s="307">
        <v>1</v>
      </c>
      <c r="DS46" s="308">
        <v>280000</v>
      </c>
      <c r="DT46" s="309">
        <f t="shared" si="18"/>
        <v>280000</v>
      </c>
      <c r="DU46" s="576">
        <f t="shared" si="32"/>
        <v>0</v>
      </c>
    </row>
    <row r="47" spans="3:125" ht="44.25" customHeight="1" outlineLevel="2">
      <c r="C47" s="305" t="s">
        <v>348</v>
      </c>
      <c r="D47" s="332" t="s">
        <v>349</v>
      </c>
      <c r="E47" s="333" t="s">
        <v>155</v>
      </c>
      <c r="F47" s="333">
        <v>1</v>
      </c>
      <c r="G47" s="308">
        <v>0</v>
      </c>
      <c r="H47" s="309">
        <f t="shared" si="0"/>
        <v>0</v>
      </c>
      <c r="K47" s="305" t="s">
        <v>348</v>
      </c>
      <c r="L47" s="332" t="s">
        <v>349</v>
      </c>
      <c r="M47" s="333" t="s">
        <v>155</v>
      </c>
      <c r="N47" s="307">
        <v>1</v>
      </c>
      <c r="O47" s="308">
        <v>38200</v>
      </c>
      <c r="P47" s="310">
        <f t="shared" si="1"/>
        <v>38200</v>
      </c>
      <c r="Q47" s="576">
        <f t="shared" si="19"/>
        <v>0</v>
      </c>
      <c r="T47" s="305" t="s">
        <v>348</v>
      </c>
      <c r="U47" s="306" t="str">
        <f t="shared" si="33"/>
        <v>Aplicación de pintura de ALTA VISIBILIDAD, DE GRAN ADHERENCIA Y RESISTENCIA tipo tráfico para marcacion de extintores o lava ojos, color amarillo, blanco o rojo. Incluye el suministro y el transporte del material  y todo lo necesario para su correcta aplicación y funcionamiento.</v>
      </c>
      <c r="V47" s="307" t="str">
        <f t="shared" si="34"/>
        <v>un</v>
      </c>
      <c r="W47" s="307">
        <v>1</v>
      </c>
      <c r="X47" s="308">
        <f t="shared" si="35"/>
        <v>100000</v>
      </c>
      <c r="Y47" s="401">
        <f t="shared" si="5"/>
        <v>100000</v>
      </c>
      <c r="Z47" s="576">
        <f t="shared" si="20"/>
        <v>0</v>
      </c>
      <c r="AC47" s="305" t="s">
        <v>348</v>
      </c>
      <c r="AD47" s="332" t="s">
        <v>349</v>
      </c>
      <c r="AE47" s="333" t="s">
        <v>155</v>
      </c>
      <c r="AF47" s="307">
        <v>1</v>
      </c>
      <c r="AG47" s="308">
        <v>45000</v>
      </c>
      <c r="AH47" s="309">
        <f t="shared" si="6"/>
        <v>45000</v>
      </c>
      <c r="AI47" s="576">
        <f t="shared" si="21"/>
        <v>0</v>
      </c>
      <c r="AL47" s="305" t="s">
        <v>348</v>
      </c>
      <c r="AM47" s="332" t="s">
        <v>349</v>
      </c>
      <c r="AN47" s="333" t="s">
        <v>155</v>
      </c>
      <c r="AO47" s="307">
        <v>1</v>
      </c>
      <c r="AP47" s="308">
        <v>37700</v>
      </c>
      <c r="AQ47" s="309">
        <f t="shared" si="7"/>
        <v>37700</v>
      </c>
      <c r="AR47" s="576">
        <f t="shared" si="22"/>
        <v>0</v>
      </c>
      <c r="AU47" s="305" t="s">
        <v>348</v>
      </c>
      <c r="AV47" s="332" t="s">
        <v>349</v>
      </c>
      <c r="AW47" s="333" t="s">
        <v>155</v>
      </c>
      <c r="AX47" s="307">
        <v>1</v>
      </c>
      <c r="AY47" s="308">
        <v>26465</v>
      </c>
      <c r="AZ47" s="309">
        <f t="shared" si="8"/>
        <v>26465</v>
      </c>
      <c r="BA47" s="576">
        <f t="shared" si="23"/>
        <v>0</v>
      </c>
      <c r="BD47" s="305" t="s">
        <v>348</v>
      </c>
      <c r="BE47" s="332" t="s">
        <v>349</v>
      </c>
      <c r="BF47" s="333" t="s">
        <v>155</v>
      </c>
      <c r="BG47" s="307">
        <v>1</v>
      </c>
      <c r="BH47" s="308">
        <v>45200</v>
      </c>
      <c r="BI47" s="309">
        <f t="shared" si="9"/>
        <v>45200</v>
      </c>
      <c r="BJ47" s="576">
        <f t="shared" si="24"/>
        <v>0</v>
      </c>
      <c r="BM47" s="305" t="s">
        <v>348</v>
      </c>
      <c r="BN47" s="306" t="str">
        <f t="shared" si="36"/>
        <v>Aplicación de pintura de ALTA VISIBILIDAD, DE GRAN ADHERENCIA Y RESISTENCIA tipo tráfico para marcacion de extintores o lava ojos, color amarillo, blanco o rojo. Incluye el suministro y el transporte del material  y todo lo necesario para su correcta aplicación y funcionamiento.</v>
      </c>
      <c r="BO47" s="307" t="str">
        <f t="shared" si="37"/>
        <v>un</v>
      </c>
      <c r="BP47" s="307">
        <v>1</v>
      </c>
      <c r="BQ47" s="308">
        <f t="shared" si="38"/>
        <v>89000</v>
      </c>
      <c r="BR47" s="309">
        <f t="shared" si="25"/>
        <v>89000</v>
      </c>
      <c r="BS47" s="576">
        <f t="shared" si="26"/>
        <v>0</v>
      </c>
      <c r="BV47" s="305" t="s">
        <v>348</v>
      </c>
      <c r="BW47" s="332" t="s">
        <v>349</v>
      </c>
      <c r="BX47" s="333" t="s">
        <v>155</v>
      </c>
      <c r="BY47" s="307">
        <v>1</v>
      </c>
      <c r="BZ47" s="308">
        <v>70000</v>
      </c>
      <c r="CA47" s="309">
        <f t="shared" si="13"/>
        <v>70000</v>
      </c>
      <c r="CB47" s="576">
        <f t="shared" si="27"/>
        <v>0</v>
      </c>
      <c r="CE47" s="305" t="s">
        <v>348</v>
      </c>
      <c r="CF47" s="332" t="s">
        <v>349</v>
      </c>
      <c r="CG47" s="333" t="s">
        <v>155</v>
      </c>
      <c r="CH47" s="307">
        <v>1</v>
      </c>
      <c r="CI47" s="308">
        <v>26000</v>
      </c>
      <c r="CJ47" s="309">
        <f t="shared" si="14"/>
        <v>26000</v>
      </c>
      <c r="CK47" s="576">
        <f t="shared" si="28"/>
        <v>0</v>
      </c>
      <c r="CN47" s="305" t="s">
        <v>348</v>
      </c>
      <c r="CO47" s="332" t="s">
        <v>349</v>
      </c>
      <c r="CP47" s="333" t="s">
        <v>155</v>
      </c>
      <c r="CQ47" s="307">
        <v>1</v>
      </c>
      <c r="CR47" s="308">
        <v>25000</v>
      </c>
      <c r="CS47" s="309">
        <f t="shared" si="15"/>
        <v>25000</v>
      </c>
      <c r="CT47" s="576">
        <f t="shared" si="29"/>
        <v>0</v>
      </c>
      <c r="CW47" s="305" t="s">
        <v>348</v>
      </c>
      <c r="CX47" s="332" t="s">
        <v>349</v>
      </c>
      <c r="CY47" s="333" t="s">
        <v>155</v>
      </c>
      <c r="CZ47" s="307">
        <v>1</v>
      </c>
      <c r="DA47" s="308">
        <v>100000</v>
      </c>
      <c r="DB47" s="309">
        <f t="shared" si="16"/>
        <v>100000</v>
      </c>
      <c r="DC47" s="576">
        <f t="shared" si="30"/>
        <v>0</v>
      </c>
      <c r="DF47" s="305" t="s">
        <v>348</v>
      </c>
      <c r="DG47" s="332" t="s">
        <v>349</v>
      </c>
      <c r="DH47" s="333" t="s">
        <v>155</v>
      </c>
      <c r="DI47" s="307">
        <v>1</v>
      </c>
      <c r="DJ47" s="308">
        <v>24500</v>
      </c>
      <c r="DK47" s="309">
        <f t="shared" si="17"/>
        <v>24500</v>
      </c>
      <c r="DL47" s="576">
        <f t="shared" si="31"/>
        <v>0</v>
      </c>
      <c r="DO47" s="305" t="s">
        <v>348</v>
      </c>
      <c r="DP47" s="332" t="s">
        <v>349</v>
      </c>
      <c r="DQ47" s="333" t="s">
        <v>155</v>
      </c>
      <c r="DR47" s="307">
        <v>1</v>
      </c>
      <c r="DS47" s="308">
        <v>100000</v>
      </c>
      <c r="DT47" s="309">
        <f t="shared" si="18"/>
        <v>100000</v>
      </c>
      <c r="DU47" s="576">
        <f t="shared" si="32"/>
        <v>0</v>
      </c>
    </row>
    <row r="48" spans="3:125" ht="46.5" customHeight="1" outlineLevel="2">
      <c r="C48" s="305" t="s">
        <v>350</v>
      </c>
      <c r="D48" s="332" t="s">
        <v>351</v>
      </c>
      <c r="E48" s="333" t="s">
        <v>157</v>
      </c>
      <c r="F48" s="333">
        <v>1</v>
      </c>
      <c r="G48" s="308">
        <v>0</v>
      </c>
      <c r="H48" s="309">
        <f t="shared" si="0"/>
        <v>0</v>
      </c>
      <c r="K48" s="305" t="s">
        <v>350</v>
      </c>
      <c r="L48" s="332" t="s">
        <v>351</v>
      </c>
      <c r="M48" s="333" t="s">
        <v>157</v>
      </c>
      <c r="N48" s="307">
        <v>1</v>
      </c>
      <c r="O48" s="308">
        <v>77300</v>
      </c>
      <c r="P48" s="310">
        <f t="shared" si="1"/>
        <v>77300</v>
      </c>
      <c r="Q48" s="576">
        <f t="shared" si="19"/>
        <v>0</v>
      </c>
      <c r="T48" s="305" t="s">
        <v>350</v>
      </c>
      <c r="U48" s="306" t="str">
        <f t="shared" si="33"/>
        <v xml:space="preserve">Construcción de PISO PARA LAVAOJO,  VACIADO EN GRANITO  DE COLOR IGUAL AL DE LA BALDOSA, Pendientado. Incluye mortero de nivelación, cemento color, grano No. 1, varilla de aluminio de 3 mm, remates y todos los demás elementos necesarios para su correcto vaciado. </v>
      </c>
      <c r="V48" s="307" t="str">
        <f t="shared" si="34"/>
        <v>m2</v>
      </c>
      <c r="W48" s="307">
        <v>1</v>
      </c>
      <c r="X48" s="308">
        <f t="shared" si="35"/>
        <v>120000</v>
      </c>
      <c r="Y48" s="401">
        <f t="shared" si="5"/>
        <v>120000</v>
      </c>
      <c r="Z48" s="576">
        <f t="shared" si="20"/>
        <v>0</v>
      </c>
      <c r="AC48" s="305" t="s">
        <v>350</v>
      </c>
      <c r="AD48" s="332" t="s">
        <v>351</v>
      </c>
      <c r="AE48" s="333" t="s">
        <v>157</v>
      </c>
      <c r="AF48" s="307">
        <v>1</v>
      </c>
      <c r="AG48" s="308">
        <v>76000</v>
      </c>
      <c r="AH48" s="309">
        <f t="shared" si="6"/>
        <v>76000</v>
      </c>
      <c r="AI48" s="576">
        <f t="shared" si="21"/>
        <v>0</v>
      </c>
      <c r="AL48" s="305" t="s">
        <v>350</v>
      </c>
      <c r="AM48" s="332" t="s">
        <v>351</v>
      </c>
      <c r="AN48" s="333" t="s">
        <v>157</v>
      </c>
      <c r="AO48" s="307">
        <v>1</v>
      </c>
      <c r="AP48" s="308">
        <v>76300</v>
      </c>
      <c r="AQ48" s="309">
        <f t="shared" si="7"/>
        <v>76300</v>
      </c>
      <c r="AR48" s="576">
        <f t="shared" si="22"/>
        <v>0</v>
      </c>
      <c r="AU48" s="305" t="s">
        <v>350</v>
      </c>
      <c r="AV48" s="332" t="s">
        <v>351</v>
      </c>
      <c r="AW48" s="333" t="s">
        <v>157</v>
      </c>
      <c r="AX48" s="307">
        <v>1</v>
      </c>
      <c r="AY48" s="308">
        <v>51350</v>
      </c>
      <c r="AZ48" s="309">
        <f t="shared" si="8"/>
        <v>51350</v>
      </c>
      <c r="BA48" s="576">
        <f t="shared" si="23"/>
        <v>0</v>
      </c>
      <c r="BD48" s="305" t="s">
        <v>350</v>
      </c>
      <c r="BE48" s="332" t="s">
        <v>351</v>
      </c>
      <c r="BF48" s="333" t="s">
        <v>157</v>
      </c>
      <c r="BG48" s="307">
        <v>1</v>
      </c>
      <c r="BH48" s="308">
        <v>112500</v>
      </c>
      <c r="BI48" s="309">
        <f t="shared" si="9"/>
        <v>112500</v>
      </c>
      <c r="BJ48" s="576">
        <f t="shared" si="24"/>
        <v>0</v>
      </c>
      <c r="BM48" s="305" t="s">
        <v>350</v>
      </c>
      <c r="BN48" s="306" t="str">
        <f t="shared" si="36"/>
        <v xml:space="preserve">Construcción de PISO PARA LAVAOJO,  VACIADO EN GRANITO  DE COLOR IGUAL AL DE LA BALDOSA, Pendientado. Incluye mortero de nivelación, cemento color, grano No. 1, varilla de aluminio de 3 mm, remates y todos los demás elementos necesarios para su correcto vaciado. </v>
      </c>
      <c r="BO48" s="307" t="str">
        <f t="shared" si="37"/>
        <v>m2</v>
      </c>
      <c r="BP48" s="307">
        <v>1</v>
      </c>
      <c r="BQ48" s="308">
        <f t="shared" si="38"/>
        <v>105000</v>
      </c>
      <c r="BR48" s="309">
        <f t="shared" si="25"/>
        <v>105000</v>
      </c>
      <c r="BS48" s="576">
        <f t="shared" si="26"/>
        <v>0</v>
      </c>
      <c r="BV48" s="305" t="s">
        <v>350</v>
      </c>
      <c r="BW48" s="332" t="s">
        <v>351</v>
      </c>
      <c r="BX48" s="333" t="s">
        <v>157</v>
      </c>
      <c r="BY48" s="307">
        <v>1</v>
      </c>
      <c r="BZ48" s="308">
        <v>150000</v>
      </c>
      <c r="CA48" s="309">
        <f t="shared" si="13"/>
        <v>150000</v>
      </c>
      <c r="CB48" s="576">
        <f t="shared" si="27"/>
        <v>0</v>
      </c>
      <c r="CE48" s="305" t="s">
        <v>350</v>
      </c>
      <c r="CF48" s="332" t="s">
        <v>351</v>
      </c>
      <c r="CG48" s="333" t="s">
        <v>157</v>
      </c>
      <c r="CH48" s="307">
        <v>1</v>
      </c>
      <c r="CI48" s="308">
        <v>148000</v>
      </c>
      <c r="CJ48" s="309">
        <f t="shared" si="14"/>
        <v>148000</v>
      </c>
      <c r="CK48" s="576">
        <f t="shared" si="28"/>
        <v>0</v>
      </c>
      <c r="CN48" s="305" t="s">
        <v>350</v>
      </c>
      <c r="CO48" s="332" t="s">
        <v>351</v>
      </c>
      <c r="CP48" s="333" t="s">
        <v>157</v>
      </c>
      <c r="CQ48" s="307">
        <v>1</v>
      </c>
      <c r="CR48" s="308">
        <v>150000</v>
      </c>
      <c r="CS48" s="309">
        <f t="shared" si="15"/>
        <v>150000</v>
      </c>
      <c r="CT48" s="576">
        <f t="shared" si="29"/>
        <v>0</v>
      </c>
      <c r="CW48" s="305" t="s">
        <v>350</v>
      </c>
      <c r="CX48" s="332" t="s">
        <v>351</v>
      </c>
      <c r="CY48" s="333" t="s">
        <v>157</v>
      </c>
      <c r="CZ48" s="307">
        <v>1</v>
      </c>
      <c r="DA48" s="308">
        <v>100000</v>
      </c>
      <c r="DB48" s="309">
        <f t="shared" si="16"/>
        <v>100000</v>
      </c>
      <c r="DC48" s="576">
        <f t="shared" si="30"/>
        <v>0</v>
      </c>
      <c r="DF48" s="305" t="s">
        <v>350</v>
      </c>
      <c r="DG48" s="332" t="s">
        <v>351</v>
      </c>
      <c r="DH48" s="333" t="s">
        <v>157</v>
      </c>
      <c r="DI48" s="307">
        <v>1</v>
      </c>
      <c r="DJ48" s="308">
        <v>146000</v>
      </c>
      <c r="DK48" s="309">
        <f t="shared" si="17"/>
        <v>146000</v>
      </c>
      <c r="DL48" s="576">
        <f t="shared" si="31"/>
        <v>0</v>
      </c>
      <c r="DO48" s="305" t="s">
        <v>350</v>
      </c>
      <c r="DP48" s="332" t="s">
        <v>351</v>
      </c>
      <c r="DQ48" s="333" t="s">
        <v>157</v>
      </c>
      <c r="DR48" s="307">
        <v>1</v>
      </c>
      <c r="DS48" s="308">
        <v>91000</v>
      </c>
      <c r="DT48" s="309">
        <f t="shared" si="18"/>
        <v>91000</v>
      </c>
      <c r="DU48" s="576">
        <f t="shared" si="32"/>
        <v>0</v>
      </c>
    </row>
    <row r="49" spans="3:125" ht="50.25" customHeight="1" outlineLevel="2">
      <c r="C49" s="305" t="s">
        <v>354</v>
      </c>
      <c r="D49" s="332" t="s">
        <v>355</v>
      </c>
      <c r="E49" s="307" t="s">
        <v>155</v>
      </c>
      <c r="F49" s="307">
        <v>1</v>
      </c>
      <c r="G49" s="308">
        <v>0</v>
      </c>
      <c r="H49" s="309">
        <f t="shared" si="0"/>
        <v>0</v>
      </c>
      <c r="K49" s="305" t="s">
        <v>354</v>
      </c>
      <c r="L49" s="332" t="s">
        <v>355</v>
      </c>
      <c r="M49" s="307" t="s">
        <v>155</v>
      </c>
      <c r="N49" s="307">
        <v>1</v>
      </c>
      <c r="O49" s="308">
        <v>2220600</v>
      </c>
      <c r="P49" s="310">
        <f t="shared" si="1"/>
        <v>2220600</v>
      </c>
      <c r="Q49" s="576">
        <f t="shared" si="19"/>
        <v>0</v>
      </c>
      <c r="T49" s="305" t="s">
        <v>354</v>
      </c>
      <c r="U49" s="306" t="str">
        <f t="shared" si="33"/>
        <v xml:space="preserve">SUMINISTRO, TRANSPORTE E INSTALACIÓN DE PUERTA P1 de 1.20x2.10m, ACCESO LABORATORIO DE DOCENCIA. Incluye Estructura de lámina cold rolled calibré 18, marco de acero cold rolled calibré 18 pintado. Con un pasador al techo, 4 en cerradura y 2 lateral inferior  y todos los materiales para su correcta instalación. </v>
      </c>
      <c r="V49" s="307" t="str">
        <f t="shared" si="34"/>
        <v>un</v>
      </c>
      <c r="W49" s="307">
        <v>1</v>
      </c>
      <c r="X49" s="308">
        <f t="shared" si="35"/>
        <v>420000</v>
      </c>
      <c r="Y49" s="401">
        <f t="shared" si="5"/>
        <v>420000</v>
      </c>
      <c r="Z49" s="576">
        <f t="shared" si="20"/>
        <v>0</v>
      </c>
      <c r="AC49" s="305" t="s">
        <v>354</v>
      </c>
      <c r="AD49" s="332" t="s">
        <v>355</v>
      </c>
      <c r="AE49" s="307" t="s">
        <v>155</v>
      </c>
      <c r="AF49" s="307">
        <v>1</v>
      </c>
      <c r="AG49" s="308">
        <v>450000</v>
      </c>
      <c r="AH49" s="309">
        <f t="shared" si="6"/>
        <v>450000</v>
      </c>
      <c r="AI49" s="576">
        <f t="shared" si="21"/>
        <v>0</v>
      </c>
      <c r="AL49" s="305" t="s">
        <v>354</v>
      </c>
      <c r="AM49" s="332" t="s">
        <v>355</v>
      </c>
      <c r="AN49" s="307" t="s">
        <v>155</v>
      </c>
      <c r="AO49" s="307">
        <v>1</v>
      </c>
      <c r="AP49" s="308">
        <v>2216000</v>
      </c>
      <c r="AQ49" s="309">
        <f t="shared" si="7"/>
        <v>2216000</v>
      </c>
      <c r="AR49" s="576">
        <f t="shared" si="22"/>
        <v>0</v>
      </c>
      <c r="AU49" s="305" t="s">
        <v>354</v>
      </c>
      <c r="AV49" s="332" t="s">
        <v>355</v>
      </c>
      <c r="AW49" s="307" t="s">
        <v>155</v>
      </c>
      <c r="AX49" s="307">
        <v>1</v>
      </c>
      <c r="AY49" s="308">
        <v>671500</v>
      </c>
      <c r="AZ49" s="309">
        <f t="shared" si="8"/>
        <v>671500</v>
      </c>
      <c r="BA49" s="576">
        <f t="shared" si="23"/>
        <v>0</v>
      </c>
      <c r="BD49" s="305" t="s">
        <v>354</v>
      </c>
      <c r="BE49" s="332" t="s">
        <v>355</v>
      </c>
      <c r="BF49" s="307" t="s">
        <v>155</v>
      </c>
      <c r="BG49" s="307">
        <v>1</v>
      </c>
      <c r="BH49" s="308">
        <v>785000</v>
      </c>
      <c r="BI49" s="309">
        <f t="shared" si="9"/>
        <v>785000</v>
      </c>
      <c r="BJ49" s="576">
        <f t="shared" si="24"/>
        <v>0</v>
      </c>
      <c r="BM49" s="305" t="s">
        <v>354</v>
      </c>
      <c r="BN49" s="306" t="str">
        <f t="shared" si="36"/>
        <v xml:space="preserve">SUMINISTRO, TRANSPORTE E INSTALACIÓN DE PUERTA P1 de 1.20x2.10m, ACCESO LABORATORIO DE DOCENCIA. Incluye Estructura de lámina cold rolled calibré 18, marco de acero cold rolled calibré 18 pintado. Con un pasador al techo, 4 en cerradura y 2 lateral inferior  y todos los materiales para su correcta instalación. </v>
      </c>
      <c r="BO49" s="307" t="str">
        <f t="shared" si="37"/>
        <v>un</v>
      </c>
      <c r="BP49" s="307">
        <v>1</v>
      </c>
      <c r="BQ49" s="308">
        <f t="shared" si="38"/>
        <v>1650000</v>
      </c>
      <c r="BR49" s="309">
        <f t="shared" si="25"/>
        <v>1650000</v>
      </c>
      <c r="BS49" s="576">
        <f t="shared" si="26"/>
        <v>0</v>
      </c>
      <c r="BV49" s="305" t="s">
        <v>354</v>
      </c>
      <c r="BW49" s="332" t="s">
        <v>355</v>
      </c>
      <c r="BX49" s="307" t="s">
        <v>155</v>
      </c>
      <c r="BY49" s="307">
        <v>1</v>
      </c>
      <c r="BZ49" s="308">
        <v>1200000</v>
      </c>
      <c r="CA49" s="309">
        <f t="shared" si="13"/>
        <v>1200000</v>
      </c>
      <c r="CB49" s="576">
        <f t="shared" si="27"/>
        <v>0</v>
      </c>
      <c r="CE49" s="305" t="s">
        <v>354</v>
      </c>
      <c r="CF49" s="332" t="s">
        <v>355</v>
      </c>
      <c r="CG49" s="307" t="s">
        <v>155</v>
      </c>
      <c r="CH49" s="307">
        <v>1</v>
      </c>
      <c r="CI49" s="308">
        <v>3180000</v>
      </c>
      <c r="CJ49" s="309">
        <f t="shared" si="14"/>
        <v>3180000</v>
      </c>
      <c r="CK49" s="576">
        <f t="shared" si="28"/>
        <v>0</v>
      </c>
      <c r="CN49" s="305" t="s">
        <v>354</v>
      </c>
      <c r="CO49" s="332" t="s">
        <v>355</v>
      </c>
      <c r="CP49" s="307" t="s">
        <v>155</v>
      </c>
      <c r="CQ49" s="307">
        <v>1</v>
      </c>
      <c r="CR49" s="308">
        <v>3050000</v>
      </c>
      <c r="CS49" s="309">
        <f t="shared" si="15"/>
        <v>3050000</v>
      </c>
      <c r="CT49" s="576">
        <f t="shared" si="29"/>
        <v>0</v>
      </c>
      <c r="CW49" s="305" t="s">
        <v>354</v>
      </c>
      <c r="CX49" s="332" t="s">
        <v>355</v>
      </c>
      <c r="CY49" s="307" t="s">
        <v>155</v>
      </c>
      <c r="CZ49" s="307">
        <v>1</v>
      </c>
      <c r="DA49" s="308">
        <v>900000</v>
      </c>
      <c r="DB49" s="309">
        <f t="shared" si="16"/>
        <v>900000</v>
      </c>
      <c r="DC49" s="576">
        <f t="shared" si="30"/>
        <v>0</v>
      </c>
      <c r="DF49" s="305" t="s">
        <v>354</v>
      </c>
      <c r="DG49" s="332" t="s">
        <v>355</v>
      </c>
      <c r="DH49" s="307" t="s">
        <v>155</v>
      </c>
      <c r="DI49" s="307">
        <v>1</v>
      </c>
      <c r="DJ49" s="308">
        <v>3000000</v>
      </c>
      <c r="DK49" s="309">
        <f t="shared" si="17"/>
        <v>3000000</v>
      </c>
      <c r="DL49" s="576">
        <f t="shared" si="31"/>
        <v>0</v>
      </c>
      <c r="DO49" s="305" t="s">
        <v>354</v>
      </c>
      <c r="DP49" s="332" t="s">
        <v>355</v>
      </c>
      <c r="DQ49" s="307" t="s">
        <v>155</v>
      </c>
      <c r="DR49" s="307">
        <v>1</v>
      </c>
      <c r="DS49" s="308">
        <v>516300</v>
      </c>
      <c r="DT49" s="309">
        <f t="shared" si="18"/>
        <v>516300</v>
      </c>
      <c r="DU49" s="576">
        <f t="shared" si="32"/>
        <v>0</v>
      </c>
    </row>
    <row r="50" spans="3:125" ht="66.75" customHeight="1" outlineLevel="2">
      <c r="C50" s="305" t="s">
        <v>356</v>
      </c>
      <c r="D50" s="332" t="s">
        <v>357</v>
      </c>
      <c r="E50" s="307" t="s">
        <v>155</v>
      </c>
      <c r="F50" s="307">
        <v>1</v>
      </c>
      <c r="G50" s="308">
        <v>0</v>
      </c>
      <c r="H50" s="309">
        <f t="shared" si="0"/>
        <v>0</v>
      </c>
      <c r="K50" s="305" t="s">
        <v>356</v>
      </c>
      <c r="L50" s="332" t="s">
        <v>357</v>
      </c>
      <c r="M50" s="307" t="s">
        <v>155</v>
      </c>
      <c r="N50" s="307">
        <v>1</v>
      </c>
      <c r="O50" s="308">
        <v>2220600</v>
      </c>
      <c r="P50" s="310">
        <f t="shared" si="1"/>
        <v>2220600</v>
      </c>
      <c r="Q50" s="576">
        <f t="shared" si="19"/>
        <v>0</v>
      </c>
      <c r="T50" s="305" t="s">
        <v>356</v>
      </c>
      <c r="U50" s="306" t="str">
        <f t="shared" si="33"/>
        <v xml:space="preserve">SUMINISTRO, TRANSPORTE E INSTALACIÓN DE PUERTA P2 de 1.0x2.10m, ACCESO PRINCIPAL LABORATORIO DE ANALISIS. Incluye   Incluye Estructura de lámina cold rolled calibré 18, marco de acero cold rolled calibré 18 pintado. Con un pasador al techo, 4 en cerradura y 2 lateral inferior  y todos los materiales para su correcta instalación. </v>
      </c>
      <c r="V50" s="307" t="str">
        <f t="shared" si="34"/>
        <v>un</v>
      </c>
      <c r="W50" s="307">
        <v>1</v>
      </c>
      <c r="X50" s="308">
        <f t="shared" si="35"/>
        <v>405000</v>
      </c>
      <c r="Y50" s="401">
        <f t="shared" si="5"/>
        <v>405000</v>
      </c>
      <c r="Z50" s="576">
        <f t="shared" si="20"/>
        <v>0</v>
      </c>
      <c r="AC50" s="305" t="s">
        <v>356</v>
      </c>
      <c r="AD50" s="332" t="s">
        <v>357</v>
      </c>
      <c r="AE50" s="307" t="s">
        <v>155</v>
      </c>
      <c r="AF50" s="307">
        <v>1</v>
      </c>
      <c r="AG50" s="308">
        <v>520000</v>
      </c>
      <c r="AH50" s="309">
        <f t="shared" si="6"/>
        <v>520000</v>
      </c>
      <c r="AI50" s="576">
        <f t="shared" si="21"/>
        <v>0</v>
      </c>
      <c r="AL50" s="305" t="s">
        <v>356</v>
      </c>
      <c r="AM50" s="332" t="s">
        <v>357</v>
      </c>
      <c r="AN50" s="307" t="s">
        <v>155</v>
      </c>
      <c r="AO50" s="307">
        <v>1</v>
      </c>
      <c r="AP50" s="308">
        <v>2216000</v>
      </c>
      <c r="AQ50" s="309">
        <f t="shared" si="7"/>
        <v>2216000</v>
      </c>
      <c r="AR50" s="576">
        <f t="shared" si="22"/>
        <v>0</v>
      </c>
      <c r="AU50" s="305" t="s">
        <v>356</v>
      </c>
      <c r="AV50" s="332" t="s">
        <v>357</v>
      </c>
      <c r="AW50" s="307" t="s">
        <v>155</v>
      </c>
      <c r="AX50" s="307">
        <v>1</v>
      </c>
      <c r="AY50" s="308">
        <v>647800</v>
      </c>
      <c r="AZ50" s="309">
        <f t="shared" si="8"/>
        <v>647800</v>
      </c>
      <c r="BA50" s="576">
        <f t="shared" si="23"/>
        <v>0</v>
      </c>
      <c r="BD50" s="305" t="s">
        <v>356</v>
      </c>
      <c r="BE50" s="332" t="s">
        <v>357</v>
      </c>
      <c r="BF50" s="307" t="s">
        <v>155</v>
      </c>
      <c r="BG50" s="307">
        <v>1</v>
      </c>
      <c r="BH50" s="308">
        <v>725000</v>
      </c>
      <c r="BI50" s="309">
        <f t="shared" si="9"/>
        <v>725000</v>
      </c>
      <c r="BJ50" s="576">
        <f t="shared" si="24"/>
        <v>0</v>
      </c>
      <c r="BM50" s="305" t="s">
        <v>356</v>
      </c>
      <c r="BN50" s="306" t="str">
        <f t="shared" si="36"/>
        <v xml:space="preserve">SUMINISTRO, TRANSPORTE E INSTALACIÓN DE PUERTA P2 de 1.0x2.10m, ACCESO PRINCIPAL LABORATORIO DE ANALISIS. Incluye   Incluye Estructura de lámina cold rolled calibré 18, marco de acero cold rolled calibré 18 pintado. Con un pasador al techo, 4 en cerradura y 2 lateral inferior  y todos los materiales para su correcta instalación. </v>
      </c>
      <c r="BO50" s="307" t="str">
        <f t="shared" si="37"/>
        <v>un</v>
      </c>
      <c r="BP50" s="307">
        <v>1</v>
      </c>
      <c r="BQ50" s="308">
        <f t="shared" si="38"/>
        <v>1550000</v>
      </c>
      <c r="BR50" s="309">
        <f t="shared" si="25"/>
        <v>1550000</v>
      </c>
      <c r="BS50" s="576">
        <f t="shared" si="26"/>
        <v>0</v>
      </c>
      <c r="BV50" s="305" t="s">
        <v>356</v>
      </c>
      <c r="BW50" s="332" t="s">
        <v>357</v>
      </c>
      <c r="BX50" s="307" t="s">
        <v>155</v>
      </c>
      <c r="BY50" s="307">
        <v>1</v>
      </c>
      <c r="BZ50" s="308">
        <v>1100000</v>
      </c>
      <c r="CA50" s="309">
        <f t="shared" si="13"/>
        <v>1100000</v>
      </c>
      <c r="CB50" s="576">
        <f t="shared" si="27"/>
        <v>0</v>
      </c>
      <c r="CE50" s="305" t="s">
        <v>356</v>
      </c>
      <c r="CF50" s="332" t="s">
        <v>357</v>
      </c>
      <c r="CG50" s="307" t="s">
        <v>155</v>
      </c>
      <c r="CH50" s="307">
        <v>1</v>
      </c>
      <c r="CI50" s="308">
        <v>2025000</v>
      </c>
      <c r="CJ50" s="309">
        <f t="shared" si="14"/>
        <v>2025000</v>
      </c>
      <c r="CK50" s="576">
        <f t="shared" si="28"/>
        <v>0</v>
      </c>
      <c r="CN50" s="305" t="s">
        <v>356</v>
      </c>
      <c r="CO50" s="332" t="s">
        <v>357</v>
      </c>
      <c r="CP50" s="307" t="s">
        <v>155</v>
      </c>
      <c r="CQ50" s="307">
        <v>1</v>
      </c>
      <c r="CR50" s="308">
        <v>2000000</v>
      </c>
      <c r="CS50" s="309">
        <f t="shared" si="15"/>
        <v>2000000</v>
      </c>
      <c r="CT50" s="576">
        <f t="shared" si="29"/>
        <v>0</v>
      </c>
      <c r="CW50" s="305" t="s">
        <v>356</v>
      </c>
      <c r="CX50" s="332" t="s">
        <v>357</v>
      </c>
      <c r="CY50" s="307" t="s">
        <v>155</v>
      </c>
      <c r="CZ50" s="307">
        <v>1</v>
      </c>
      <c r="DA50" s="308">
        <v>850000</v>
      </c>
      <c r="DB50" s="309">
        <f t="shared" si="16"/>
        <v>850000</v>
      </c>
      <c r="DC50" s="576">
        <f t="shared" si="30"/>
        <v>0</v>
      </c>
      <c r="DF50" s="305" t="s">
        <v>356</v>
      </c>
      <c r="DG50" s="332" t="s">
        <v>357</v>
      </c>
      <c r="DH50" s="307" t="s">
        <v>155</v>
      </c>
      <c r="DI50" s="307">
        <v>1</v>
      </c>
      <c r="DJ50" s="308">
        <v>1980000</v>
      </c>
      <c r="DK50" s="309">
        <f t="shared" si="17"/>
        <v>1980000</v>
      </c>
      <c r="DL50" s="576">
        <f t="shared" si="31"/>
        <v>0</v>
      </c>
      <c r="DO50" s="305" t="s">
        <v>356</v>
      </c>
      <c r="DP50" s="332" t="s">
        <v>357</v>
      </c>
      <c r="DQ50" s="307" t="s">
        <v>155</v>
      </c>
      <c r="DR50" s="307">
        <v>1</v>
      </c>
      <c r="DS50" s="308">
        <v>611560</v>
      </c>
      <c r="DT50" s="309">
        <f t="shared" si="18"/>
        <v>611560</v>
      </c>
      <c r="DU50" s="576">
        <f t="shared" si="32"/>
        <v>0</v>
      </c>
    </row>
    <row r="51" spans="3:125" ht="57" customHeight="1" outlineLevel="2">
      <c r="C51" s="305" t="s">
        <v>358</v>
      </c>
      <c r="D51" s="332" t="s">
        <v>359</v>
      </c>
      <c r="E51" s="307" t="s">
        <v>155</v>
      </c>
      <c r="F51" s="307">
        <v>1</v>
      </c>
      <c r="G51" s="308">
        <v>0</v>
      </c>
      <c r="H51" s="309">
        <f t="shared" si="0"/>
        <v>0</v>
      </c>
      <c r="K51" s="305" t="s">
        <v>358</v>
      </c>
      <c r="L51" s="332" t="s">
        <v>359</v>
      </c>
      <c r="M51" s="307" t="s">
        <v>155</v>
      </c>
      <c r="N51" s="307">
        <v>1</v>
      </c>
      <c r="O51" s="308">
        <v>935600</v>
      </c>
      <c r="P51" s="310">
        <f t="shared" si="1"/>
        <v>935600</v>
      </c>
      <c r="Q51" s="576">
        <f t="shared" si="19"/>
        <v>0</v>
      </c>
      <c r="T51" s="305" t="s">
        <v>358</v>
      </c>
      <c r="U51" s="306" t="str">
        <f t="shared" si="33"/>
        <v xml:space="preserve">SUMINISTRO, TRANSPORTE E INSTALACIÓN DE PUERTA P3 de 0.90x2.10m, RECEPCIÓN DE MUESTRAS. Incluye  MARCO EN ALUMINIO ANODIZADO MATE, ALA EN VIDRIO TRASLÚCIDO LAMINADO 3+3mm PVB ESTANDAR, CERRADURA Manija Antique Alcoba Austin ref 306681 o similar y todos los materiales para su correcta instalación. </v>
      </c>
      <c r="V51" s="307" t="str">
        <f t="shared" si="34"/>
        <v>un</v>
      </c>
      <c r="W51" s="307">
        <v>1</v>
      </c>
      <c r="X51" s="308">
        <f t="shared" si="35"/>
        <v>395000</v>
      </c>
      <c r="Y51" s="401">
        <f t="shared" si="5"/>
        <v>395000</v>
      </c>
      <c r="Z51" s="576">
        <f t="shared" si="20"/>
        <v>0</v>
      </c>
      <c r="AC51" s="305" t="s">
        <v>358</v>
      </c>
      <c r="AD51" s="332" t="s">
        <v>359</v>
      </c>
      <c r="AE51" s="307" t="s">
        <v>155</v>
      </c>
      <c r="AF51" s="307">
        <v>1</v>
      </c>
      <c r="AG51" s="308">
        <v>490000</v>
      </c>
      <c r="AH51" s="309">
        <f t="shared" si="6"/>
        <v>490000</v>
      </c>
      <c r="AI51" s="576">
        <f t="shared" si="21"/>
        <v>0</v>
      </c>
      <c r="AL51" s="305" t="s">
        <v>358</v>
      </c>
      <c r="AM51" s="332" t="s">
        <v>359</v>
      </c>
      <c r="AN51" s="307" t="s">
        <v>155</v>
      </c>
      <c r="AO51" s="307">
        <v>1</v>
      </c>
      <c r="AP51" s="308">
        <v>924500</v>
      </c>
      <c r="AQ51" s="309">
        <f t="shared" si="7"/>
        <v>924500</v>
      </c>
      <c r="AR51" s="576">
        <f t="shared" si="22"/>
        <v>0</v>
      </c>
      <c r="AU51" s="305" t="s">
        <v>358</v>
      </c>
      <c r="AV51" s="332" t="s">
        <v>359</v>
      </c>
      <c r="AW51" s="307" t="s">
        <v>155</v>
      </c>
      <c r="AX51" s="307">
        <v>1</v>
      </c>
      <c r="AY51" s="308">
        <v>632000</v>
      </c>
      <c r="AZ51" s="309">
        <f t="shared" si="8"/>
        <v>632000</v>
      </c>
      <c r="BA51" s="576">
        <f t="shared" si="23"/>
        <v>0</v>
      </c>
      <c r="BD51" s="305" t="s">
        <v>358</v>
      </c>
      <c r="BE51" s="332" t="s">
        <v>359</v>
      </c>
      <c r="BF51" s="307" t="s">
        <v>155</v>
      </c>
      <c r="BG51" s="307">
        <v>1</v>
      </c>
      <c r="BH51" s="308">
        <v>945000</v>
      </c>
      <c r="BI51" s="309">
        <f t="shared" si="9"/>
        <v>945000</v>
      </c>
      <c r="BJ51" s="576">
        <f t="shared" si="24"/>
        <v>0</v>
      </c>
      <c r="BM51" s="305" t="s">
        <v>358</v>
      </c>
      <c r="BN51" s="306" t="str">
        <f t="shared" si="36"/>
        <v xml:space="preserve">SUMINISTRO, TRANSPORTE E INSTALACIÓN DE PUERTA P3 de 0.90x2.10m, RECEPCIÓN DE MUESTRAS. Incluye  MARCO EN ALUMINIO ANODIZADO MATE, ALA EN VIDRIO TRASLÚCIDO LAMINADO 3+3mm PVB ESTANDAR, CERRADURA Manija Antique Alcoba Austin ref 306681 o similar y todos los materiales para su correcta instalación. </v>
      </c>
      <c r="BO51" s="307" t="str">
        <f t="shared" si="37"/>
        <v>un</v>
      </c>
      <c r="BP51" s="307">
        <v>1</v>
      </c>
      <c r="BQ51" s="308">
        <f t="shared" si="38"/>
        <v>1320000</v>
      </c>
      <c r="BR51" s="309">
        <f t="shared" si="25"/>
        <v>1320000</v>
      </c>
      <c r="BS51" s="576">
        <f t="shared" si="26"/>
        <v>0</v>
      </c>
      <c r="BV51" s="305" t="s">
        <v>358</v>
      </c>
      <c r="BW51" s="332" t="s">
        <v>359</v>
      </c>
      <c r="BX51" s="307" t="s">
        <v>155</v>
      </c>
      <c r="BY51" s="307">
        <v>1</v>
      </c>
      <c r="BZ51" s="308">
        <v>1600000</v>
      </c>
      <c r="CA51" s="309">
        <f t="shared" si="13"/>
        <v>1600000</v>
      </c>
      <c r="CB51" s="576">
        <f t="shared" si="27"/>
        <v>0</v>
      </c>
      <c r="CE51" s="305" t="s">
        <v>358</v>
      </c>
      <c r="CF51" s="332" t="s">
        <v>359</v>
      </c>
      <c r="CG51" s="307" t="s">
        <v>155</v>
      </c>
      <c r="CH51" s="307">
        <v>1</v>
      </c>
      <c r="CI51" s="308">
        <v>1345000</v>
      </c>
      <c r="CJ51" s="309">
        <f t="shared" si="14"/>
        <v>1345000</v>
      </c>
      <c r="CK51" s="576">
        <f t="shared" si="28"/>
        <v>0</v>
      </c>
      <c r="CN51" s="305" t="s">
        <v>358</v>
      </c>
      <c r="CO51" s="332" t="s">
        <v>359</v>
      </c>
      <c r="CP51" s="307" t="s">
        <v>155</v>
      </c>
      <c r="CQ51" s="307">
        <v>1</v>
      </c>
      <c r="CR51" s="308">
        <v>1350000</v>
      </c>
      <c r="CS51" s="309">
        <f t="shared" si="15"/>
        <v>1350000</v>
      </c>
      <c r="CT51" s="576">
        <f t="shared" si="29"/>
        <v>0</v>
      </c>
      <c r="CW51" s="305" t="s">
        <v>358</v>
      </c>
      <c r="CX51" s="332" t="s">
        <v>359</v>
      </c>
      <c r="CY51" s="307" t="s">
        <v>155</v>
      </c>
      <c r="CZ51" s="307">
        <v>1</v>
      </c>
      <c r="DA51" s="308">
        <v>1400000</v>
      </c>
      <c r="DB51" s="309">
        <f t="shared" si="16"/>
        <v>1400000</v>
      </c>
      <c r="DC51" s="576">
        <f t="shared" si="30"/>
        <v>0</v>
      </c>
      <c r="DF51" s="305" t="s">
        <v>358</v>
      </c>
      <c r="DG51" s="332" t="s">
        <v>359</v>
      </c>
      <c r="DH51" s="307" t="s">
        <v>155</v>
      </c>
      <c r="DI51" s="307">
        <v>1</v>
      </c>
      <c r="DJ51" s="308">
        <v>1310000</v>
      </c>
      <c r="DK51" s="309">
        <f t="shared" si="17"/>
        <v>1310000</v>
      </c>
      <c r="DL51" s="576">
        <f t="shared" si="31"/>
        <v>0</v>
      </c>
      <c r="DO51" s="305" t="s">
        <v>358</v>
      </c>
      <c r="DP51" s="332" t="s">
        <v>359</v>
      </c>
      <c r="DQ51" s="307" t="s">
        <v>155</v>
      </c>
      <c r="DR51" s="307">
        <v>1</v>
      </c>
      <c r="DS51" s="308">
        <v>611560</v>
      </c>
      <c r="DT51" s="309">
        <f t="shared" si="18"/>
        <v>611560</v>
      </c>
      <c r="DU51" s="576">
        <f t="shared" si="32"/>
        <v>0</v>
      </c>
    </row>
    <row r="52" spans="3:125" ht="57" customHeight="1" outlineLevel="2">
      <c r="C52" s="305" t="s">
        <v>360</v>
      </c>
      <c r="D52" s="332" t="s">
        <v>361</v>
      </c>
      <c r="E52" s="307" t="s">
        <v>155</v>
      </c>
      <c r="F52" s="307">
        <v>1</v>
      </c>
      <c r="G52" s="308">
        <v>0</v>
      </c>
      <c r="H52" s="309">
        <f t="shared" si="0"/>
        <v>0</v>
      </c>
      <c r="K52" s="305" t="s">
        <v>360</v>
      </c>
      <c r="L52" s="332" t="s">
        <v>361</v>
      </c>
      <c r="M52" s="307" t="s">
        <v>155</v>
      </c>
      <c r="N52" s="307">
        <v>1</v>
      </c>
      <c r="O52" s="308">
        <v>1004900</v>
      </c>
      <c r="P52" s="310">
        <f t="shared" si="1"/>
        <v>1004900</v>
      </c>
      <c r="Q52" s="576">
        <f t="shared" si="19"/>
        <v>0</v>
      </c>
      <c r="T52" s="305" t="s">
        <v>360</v>
      </c>
      <c r="U52" s="306" t="str">
        <f t="shared" si="33"/>
        <v xml:space="preserve">SUMINISTRO, TRANSPORTE E INSTALACIÓN DE PUERTA P4 de 1.0x2.10m, ACCESO LABORATORIO ANALISIS. Incluye  MARCO EN ALUMINIO ANODIZADO MATE, ALA EN VIDRIO TRASLÚCIDO LAMINADO 3+3mm PVB ESTANDAR, CERRADURA Manija Antique Alcoba Austin ref 306681 o similar y todos los materiales para su correcta instalación. </v>
      </c>
      <c r="V52" s="307" t="str">
        <f t="shared" si="34"/>
        <v>un</v>
      </c>
      <c r="W52" s="307">
        <v>1</v>
      </c>
      <c r="X52" s="308">
        <f t="shared" si="35"/>
        <v>625000</v>
      </c>
      <c r="Y52" s="401">
        <f t="shared" si="5"/>
        <v>625000</v>
      </c>
      <c r="Z52" s="576">
        <f t="shared" si="20"/>
        <v>0</v>
      </c>
      <c r="AC52" s="305" t="s">
        <v>360</v>
      </c>
      <c r="AD52" s="332" t="s">
        <v>361</v>
      </c>
      <c r="AE52" s="307" t="s">
        <v>155</v>
      </c>
      <c r="AF52" s="307">
        <v>1</v>
      </c>
      <c r="AG52" s="308">
        <v>600000</v>
      </c>
      <c r="AH52" s="309">
        <f t="shared" si="6"/>
        <v>600000</v>
      </c>
      <c r="AI52" s="576">
        <f t="shared" si="21"/>
        <v>0</v>
      </c>
      <c r="AL52" s="305" t="s">
        <v>360</v>
      </c>
      <c r="AM52" s="332" t="s">
        <v>361</v>
      </c>
      <c r="AN52" s="307" t="s">
        <v>155</v>
      </c>
      <c r="AO52" s="307">
        <v>1</v>
      </c>
      <c r="AP52" s="308">
        <v>1000000</v>
      </c>
      <c r="AQ52" s="309">
        <f t="shared" si="7"/>
        <v>1000000</v>
      </c>
      <c r="AR52" s="576">
        <f t="shared" si="22"/>
        <v>0</v>
      </c>
      <c r="AU52" s="305" t="s">
        <v>360</v>
      </c>
      <c r="AV52" s="332" t="s">
        <v>361</v>
      </c>
      <c r="AW52" s="307" t="s">
        <v>155</v>
      </c>
      <c r="AX52" s="307">
        <v>1</v>
      </c>
      <c r="AY52" s="308">
        <v>758400</v>
      </c>
      <c r="AZ52" s="309">
        <f t="shared" si="8"/>
        <v>758400</v>
      </c>
      <c r="BA52" s="576">
        <f t="shared" si="23"/>
        <v>0</v>
      </c>
      <c r="BD52" s="305" t="s">
        <v>360</v>
      </c>
      <c r="BE52" s="332" t="s">
        <v>361</v>
      </c>
      <c r="BF52" s="307" t="s">
        <v>155</v>
      </c>
      <c r="BG52" s="307">
        <v>1</v>
      </c>
      <c r="BH52" s="308">
        <v>978000</v>
      </c>
      <c r="BI52" s="309">
        <f t="shared" si="9"/>
        <v>978000</v>
      </c>
      <c r="BJ52" s="576">
        <f t="shared" si="24"/>
        <v>0</v>
      </c>
      <c r="BM52" s="305" t="s">
        <v>360</v>
      </c>
      <c r="BN52" s="306" t="str">
        <f t="shared" si="36"/>
        <v xml:space="preserve">SUMINISTRO, TRANSPORTE E INSTALACIÓN DE PUERTA P4 de 1.0x2.10m, ACCESO LABORATORIO ANALISIS. Incluye  MARCO EN ALUMINIO ANODIZADO MATE, ALA EN VIDRIO TRASLÚCIDO LAMINADO 3+3mm PVB ESTANDAR, CERRADURA Manija Antique Alcoba Austin ref 306681 o similar y todos los materiales para su correcta instalación. </v>
      </c>
      <c r="BO52" s="307" t="str">
        <f t="shared" si="37"/>
        <v>un</v>
      </c>
      <c r="BP52" s="307">
        <v>1</v>
      </c>
      <c r="BQ52" s="308">
        <f t="shared" si="38"/>
        <v>1450000</v>
      </c>
      <c r="BR52" s="309">
        <f t="shared" si="25"/>
        <v>1450000</v>
      </c>
      <c r="BS52" s="576">
        <f t="shared" si="26"/>
        <v>0</v>
      </c>
      <c r="BV52" s="305" t="s">
        <v>360</v>
      </c>
      <c r="BW52" s="332" t="s">
        <v>361</v>
      </c>
      <c r="BX52" s="307" t="s">
        <v>155</v>
      </c>
      <c r="BY52" s="307">
        <v>1</v>
      </c>
      <c r="BZ52" s="308">
        <v>1700000</v>
      </c>
      <c r="CA52" s="309">
        <f t="shared" si="13"/>
        <v>1700000</v>
      </c>
      <c r="CB52" s="576">
        <f t="shared" si="27"/>
        <v>0</v>
      </c>
      <c r="CE52" s="305" t="s">
        <v>360</v>
      </c>
      <c r="CF52" s="332" t="s">
        <v>361</v>
      </c>
      <c r="CG52" s="307" t="s">
        <v>155</v>
      </c>
      <c r="CH52" s="307">
        <v>1</v>
      </c>
      <c r="CI52" s="308">
        <v>1400000</v>
      </c>
      <c r="CJ52" s="309">
        <f t="shared" si="14"/>
        <v>1400000</v>
      </c>
      <c r="CK52" s="576">
        <f t="shared" si="28"/>
        <v>0</v>
      </c>
      <c r="CN52" s="305" t="s">
        <v>360</v>
      </c>
      <c r="CO52" s="332" t="s">
        <v>361</v>
      </c>
      <c r="CP52" s="307" t="s">
        <v>155</v>
      </c>
      <c r="CQ52" s="307">
        <v>1</v>
      </c>
      <c r="CR52" s="308">
        <v>1450000</v>
      </c>
      <c r="CS52" s="309">
        <f t="shared" si="15"/>
        <v>1450000</v>
      </c>
      <c r="CT52" s="576">
        <f t="shared" si="29"/>
        <v>0</v>
      </c>
      <c r="CW52" s="305" t="s">
        <v>360</v>
      </c>
      <c r="CX52" s="332" t="s">
        <v>361</v>
      </c>
      <c r="CY52" s="307" t="s">
        <v>155</v>
      </c>
      <c r="CZ52" s="307">
        <v>1</v>
      </c>
      <c r="DA52" s="308">
        <v>1500000</v>
      </c>
      <c r="DB52" s="309">
        <f t="shared" si="16"/>
        <v>1500000</v>
      </c>
      <c r="DC52" s="576">
        <f t="shared" si="30"/>
        <v>0</v>
      </c>
      <c r="DF52" s="305" t="s">
        <v>360</v>
      </c>
      <c r="DG52" s="332" t="s">
        <v>361</v>
      </c>
      <c r="DH52" s="307" t="s">
        <v>155</v>
      </c>
      <c r="DI52" s="307">
        <v>1</v>
      </c>
      <c r="DJ52" s="308">
        <v>1410000</v>
      </c>
      <c r="DK52" s="309">
        <f t="shared" si="17"/>
        <v>1410000</v>
      </c>
      <c r="DL52" s="576">
        <f t="shared" si="31"/>
        <v>0</v>
      </c>
      <c r="DO52" s="305" t="s">
        <v>360</v>
      </c>
      <c r="DP52" s="332" t="s">
        <v>361</v>
      </c>
      <c r="DQ52" s="307" t="s">
        <v>155</v>
      </c>
      <c r="DR52" s="307">
        <v>1</v>
      </c>
      <c r="DS52" s="308">
        <v>611560</v>
      </c>
      <c r="DT52" s="309">
        <f t="shared" si="18"/>
        <v>611560</v>
      </c>
      <c r="DU52" s="576">
        <f t="shared" si="32"/>
        <v>0</v>
      </c>
    </row>
    <row r="53" spans="3:125" ht="57" customHeight="1" outlineLevel="2">
      <c r="C53" s="305" t="s">
        <v>362</v>
      </c>
      <c r="D53" s="332" t="s">
        <v>363</v>
      </c>
      <c r="E53" s="307" t="s">
        <v>155</v>
      </c>
      <c r="F53" s="307">
        <v>1</v>
      </c>
      <c r="G53" s="308">
        <v>0</v>
      </c>
      <c r="H53" s="309">
        <f t="shared" si="0"/>
        <v>0</v>
      </c>
      <c r="K53" s="305" t="s">
        <v>362</v>
      </c>
      <c r="L53" s="332" t="s">
        <v>363</v>
      </c>
      <c r="M53" s="307" t="s">
        <v>155</v>
      </c>
      <c r="N53" s="307">
        <v>1</v>
      </c>
      <c r="O53" s="308">
        <v>939400</v>
      </c>
      <c r="P53" s="310">
        <f t="shared" si="1"/>
        <v>939400</v>
      </c>
      <c r="Q53" s="576">
        <f t="shared" si="19"/>
        <v>0</v>
      </c>
      <c r="T53" s="305" t="s">
        <v>362</v>
      </c>
      <c r="U53" s="306" t="str">
        <f t="shared" si="33"/>
        <v xml:space="preserve">SUMINISTRO, TRANSPORTE E INSTALACIÓN DE PUERTA P5 de 0.80x2.10m, ACCESO LABORATORIO ANALISIS. Incluye  MARCO EN ALUMINIO ANODIZADO MATE, ALA CON PERSIANA DE ALUMINIO PARA VENTILACIÓN, CERRADURA Manija Antique Alcoba Austin ref 306681 o similar y todos los materiales para su correcta instalación. </v>
      </c>
      <c r="V53" s="307" t="str">
        <f t="shared" si="34"/>
        <v>un</v>
      </c>
      <c r="W53" s="307">
        <v>1</v>
      </c>
      <c r="X53" s="308">
        <f t="shared" si="35"/>
        <v>575000</v>
      </c>
      <c r="Y53" s="401">
        <f t="shared" si="5"/>
        <v>575000</v>
      </c>
      <c r="Z53" s="576">
        <f t="shared" si="20"/>
        <v>0</v>
      </c>
      <c r="AC53" s="305" t="s">
        <v>362</v>
      </c>
      <c r="AD53" s="332" t="s">
        <v>363</v>
      </c>
      <c r="AE53" s="307" t="s">
        <v>155</v>
      </c>
      <c r="AF53" s="307">
        <v>1</v>
      </c>
      <c r="AG53" s="308">
        <v>460000</v>
      </c>
      <c r="AH53" s="309">
        <f t="shared" si="6"/>
        <v>460000</v>
      </c>
      <c r="AI53" s="576">
        <f t="shared" si="21"/>
        <v>0</v>
      </c>
      <c r="AL53" s="305" t="s">
        <v>362</v>
      </c>
      <c r="AM53" s="332" t="s">
        <v>363</v>
      </c>
      <c r="AN53" s="307" t="s">
        <v>155</v>
      </c>
      <c r="AO53" s="307">
        <v>1</v>
      </c>
      <c r="AP53" s="308">
        <v>928100</v>
      </c>
      <c r="AQ53" s="309">
        <f t="shared" si="7"/>
        <v>928100</v>
      </c>
      <c r="AR53" s="576">
        <f t="shared" si="22"/>
        <v>0</v>
      </c>
      <c r="AU53" s="305" t="s">
        <v>362</v>
      </c>
      <c r="AV53" s="332" t="s">
        <v>363</v>
      </c>
      <c r="AW53" s="307" t="s">
        <v>155</v>
      </c>
      <c r="AX53" s="307">
        <v>1</v>
      </c>
      <c r="AY53" s="308">
        <v>758400</v>
      </c>
      <c r="AZ53" s="309">
        <f t="shared" si="8"/>
        <v>758400</v>
      </c>
      <c r="BA53" s="576">
        <f t="shared" si="23"/>
        <v>0</v>
      </c>
      <c r="BD53" s="305" t="s">
        <v>362</v>
      </c>
      <c r="BE53" s="332" t="s">
        <v>363</v>
      </c>
      <c r="BF53" s="307" t="s">
        <v>155</v>
      </c>
      <c r="BG53" s="307">
        <v>1</v>
      </c>
      <c r="BH53" s="308">
        <v>875000</v>
      </c>
      <c r="BI53" s="309">
        <f t="shared" si="9"/>
        <v>875000</v>
      </c>
      <c r="BJ53" s="576">
        <f t="shared" si="24"/>
        <v>0</v>
      </c>
      <c r="BM53" s="305" t="s">
        <v>362</v>
      </c>
      <c r="BN53" s="306" t="str">
        <f t="shared" si="36"/>
        <v xml:space="preserve">SUMINISTRO, TRANSPORTE E INSTALACIÓN DE PUERTA P5 de 0.80x2.10m, ACCESO LABORATORIO ANALISIS. Incluye  MARCO EN ALUMINIO ANODIZADO MATE, ALA CON PERSIANA DE ALUMINIO PARA VENTILACIÓN, CERRADURA Manija Antique Alcoba Austin ref 306681 o similar y todos los materiales para su correcta instalación. </v>
      </c>
      <c r="BO53" s="307" t="str">
        <f t="shared" si="37"/>
        <v>un</v>
      </c>
      <c r="BP53" s="307">
        <v>1</v>
      </c>
      <c r="BQ53" s="308">
        <f t="shared" si="38"/>
        <v>1430000</v>
      </c>
      <c r="BR53" s="309">
        <f t="shared" si="25"/>
        <v>1430000</v>
      </c>
      <c r="BS53" s="576">
        <f t="shared" si="26"/>
        <v>0</v>
      </c>
      <c r="BV53" s="305" t="s">
        <v>362</v>
      </c>
      <c r="BW53" s="332" t="s">
        <v>363</v>
      </c>
      <c r="BX53" s="307" t="s">
        <v>155</v>
      </c>
      <c r="BY53" s="307">
        <v>1</v>
      </c>
      <c r="BZ53" s="308">
        <v>1500000</v>
      </c>
      <c r="CA53" s="309">
        <f t="shared" si="13"/>
        <v>1500000</v>
      </c>
      <c r="CB53" s="576">
        <f t="shared" si="27"/>
        <v>0</v>
      </c>
      <c r="CE53" s="305" t="s">
        <v>362</v>
      </c>
      <c r="CF53" s="332" t="s">
        <v>363</v>
      </c>
      <c r="CG53" s="307" t="s">
        <v>155</v>
      </c>
      <c r="CH53" s="307">
        <v>1</v>
      </c>
      <c r="CI53" s="308">
        <v>1380000</v>
      </c>
      <c r="CJ53" s="309">
        <f t="shared" si="14"/>
        <v>1380000</v>
      </c>
      <c r="CK53" s="576">
        <f t="shared" si="28"/>
        <v>0</v>
      </c>
      <c r="CN53" s="305" t="s">
        <v>362</v>
      </c>
      <c r="CO53" s="332" t="s">
        <v>363</v>
      </c>
      <c r="CP53" s="307" t="s">
        <v>155</v>
      </c>
      <c r="CQ53" s="307">
        <v>1</v>
      </c>
      <c r="CR53" s="308">
        <v>1400000</v>
      </c>
      <c r="CS53" s="309">
        <f t="shared" si="15"/>
        <v>1400000</v>
      </c>
      <c r="CT53" s="576">
        <f t="shared" si="29"/>
        <v>0</v>
      </c>
      <c r="CW53" s="305" t="s">
        <v>362</v>
      </c>
      <c r="CX53" s="332" t="s">
        <v>363</v>
      </c>
      <c r="CY53" s="307" t="s">
        <v>155</v>
      </c>
      <c r="CZ53" s="307">
        <v>1</v>
      </c>
      <c r="DA53" s="308">
        <v>1500000</v>
      </c>
      <c r="DB53" s="309">
        <f t="shared" si="16"/>
        <v>1500000</v>
      </c>
      <c r="DC53" s="576">
        <f t="shared" si="30"/>
        <v>0</v>
      </c>
      <c r="DF53" s="305" t="s">
        <v>362</v>
      </c>
      <c r="DG53" s="332" t="s">
        <v>363</v>
      </c>
      <c r="DH53" s="307" t="s">
        <v>155</v>
      </c>
      <c r="DI53" s="307">
        <v>1</v>
      </c>
      <c r="DJ53" s="308">
        <v>1360000</v>
      </c>
      <c r="DK53" s="309">
        <f t="shared" si="17"/>
        <v>1360000</v>
      </c>
      <c r="DL53" s="576">
        <f t="shared" si="31"/>
        <v>0</v>
      </c>
      <c r="DO53" s="305" t="s">
        <v>362</v>
      </c>
      <c r="DP53" s="332" t="s">
        <v>363</v>
      </c>
      <c r="DQ53" s="307" t="s">
        <v>155</v>
      </c>
      <c r="DR53" s="307">
        <v>1</v>
      </c>
      <c r="DS53" s="308">
        <v>611560</v>
      </c>
      <c r="DT53" s="309">
        <f t="shared" si="18"/>
        <v>611560</v>
      </c>
      <c r="DU53" s="576">
        <f t="shared" si="32"/>
        <v>0</v>
      </c>
    </row>
    <row r="54" spans="3:125" ht="80.25" customHeight="1" outlineLevel="2">
      <c r="C54" s="305" t="s">
        <v>364</v>
      </c>
      <c r="D54" s="332" t="s">
        <v>365</v>
      </c>
      <c r="E54" s="307" t="s">
        <v>155</v>
      </c>
      <c r="F54" s="307">
        <v>1</v>
      </c>
      <c r="G54" s="308">
        <v>0</v>
      </c>
      <c r="H54" s="309">
        <f t="shared" si="0"/>
        <v>0</v>
      </c>
      <c r="K54" s="305" t="s">
        <v>364</v>
      </c>
      <c r="L54" s="332" t="s">
        <v>365</v>
      </c>
      <c r="M54" s="307" t="s">
        <v>155</v>
      </c>
      <c r="N54" s="307">
        <v>1</v>
      </c>
      <c r="O54" s="308">
        <v>1828400</v>
      </c>
      <c r="P54" s="310">
        <f t="shared" si="1"/>
        <v>1828400</v>
      </c>
      <c r="Q54" s="576">
        <f t="shared" si="19"/>
        <v>0</v>
      </c>
      <c r="T54" s="305" t="s">
        <v>364</v>
      </c>
      <c r="U54" s="306" t="str">
        <f t="shared" si="33"/>
        <v xml:space="preserve">SUMINISTRO, TRANSPORTE E INSTALACIÓN DE PUERTA P6 de 1.2x2.10m DOS ALAS, GABINETE ELECTRICO batiente de 2 hojas . Incluye  bastidor perimetral y persianas ensambladas de manera mecánica. Especificaciones de componentes y accesorios: lámina galvanizada - cal 20; marco de 100mm- cal 18 ; kit 2030 cerradura de embutir con manija sena y roseta; pintura electrostática ababado por definir; bisagra aluminio de ensamble mecánico (sin soldadura); tope de piso media luna; falleba de pie y de cadena. y todos los materiales para su correcta instalación.  </v>
      </c>
      <c r="V54" s="307" t="str">
        <f t="shared" si="34"/>
        <v>un</v>
      </c>
      <c r="W54" s="307">
        <v>1</v>
      </c>
      <c r="X54" s="308">
        <f t="shared" si="35"/>
        <v>675000</v>
      </c>
      <c r="Y54" s="401">
        <f t="shared" si="5"/>
        <v>675000</v>
      </c>
      <c r="Z54" s="576">
        <f t="shared" si="20"/>
        <v>0</v>
      </c>
      <c r="AC54" s="305" t="s">
        <v>364</v>
      </c>
      <c r="AD54" s="332" t="s">
        <v>365</v>
      </c>
      <c r="AE54" s="307" t="s">
        <v>155</v>
      </c>
      <c r="AF54" s="307">
        <v>1</v>
      </c>
      <c r="AG54" s="308">
        <v>630000</v>
      </c>
      <c r="AH54" s="309">
        <f t="shared" si="6"/>
        <v>630000</v>
      </c>
      <c r="AI54" s="576">
        <f t="shared" si="21"/>
        <v>0</v>
      </c>
      <c r="AL54" s="305" t="s">
        <v>364</v>
      </c>
      <c r="AM54" s="332" t="s">
        <v>365</v>
      </c>
      <c r="AN54" s="307" t="s">
        <v>155</v>
      </c>
      <c r="AO54" s="307">
        <v>1</v>
      </c>
      <c r="AP54" s="308">
        <v>1800000</v>
      </c>
      <c r="AQ54" s="309">
        <f t="shared" si="7"/>
        <v>1800000</v>
      </c>
      <c r="AR54" s="576">
        <f t="shared" si="22"/>
        <v>0</v>
      </c>
      <c r="AU54" s="305" t="s">
        <v>364</v>
      </c>
      <c r="AV54" s="332" t="s">
        <v>365</v>
      </c>
      <c r="AW54" s="307" t="s">
        <v>155</v>
      </c>
      <c r="AX54" s="307">
        <v>1</v>
      </c>
      <c r="AY54" s="308">
        <v>758400</v>
      </c>
      <c r="AZ54" s="309">
        <f t="shared" si="8"/>
        <v>758400</v>
      </c>
      <c r="BA54" s="576">
        <f t="shared" si="23"/>
        <v>0</v>
      </c>
      <c r="BD54" s="305" t="s">
        <v>364</v>
      </c>
      <c r="BE54" s="332" t="s">
        <v>365</v>
      </c>
      <c r="BF54" s="307" t="s">
        <v>155</v>
      </c>
      <c r="BG54" s="307">
        <v>1</v>
      </c>
      <c r="BH54" s="308">
        <v>1452000</v>
      </c>
      <c r="BI54" s="309">
        <f t="shared" si="9"/>
        <v>1452000</v>
      </c>
      <c r="BJ54" s="576">
        <f t="shared" si="24"/>
        <v>0</v>
      </c>
      <c r="BM54" s="305" t="s">
        <v>364</v>
      </c>
      <c r="BN54" s="306" t="str">
        <f t="shared" si="36"/>
        <v xml:space="preserve">SUMINISTRO, TRANSPORTE E INSTALACIÓN DE PUERTA P6 de 1.2x2.10m DOS ALAS, GABINETE ELECTRICO batiente de 2 hojas . Incluye  bastidor perimetral y persianas ensambladas de manera mecánica. Especificaciones de componentes y accesorios: lámina galvanizada - cal 20; marco de 100mm- cal 18 ; kit 2030 cerradura de embutir con manija sena y roseta; pintura electrostática ababado por definir; bisagra aluminio de ensamble mecánico (sin soldadura); tope de piso media luna; falleba de pie y de cadena. y todos los materiales para su correcta instalación.  </v>
      </c>
      <c r="BO54" s="307" t="str">
        <f t="shared" si="37"/>
        <v>un</v>
      </c>
      <c r="BP54" s="307">
        <v>1</v>
      </c>
      <c r="BQ54" s="308">
        <f t="shared" si="38"/>
        <v>1350000</v>
      </c>
      <c r="BR54" s="309">
        <f t="shared" si="25"/>
        <v>1350000</v>
      </c>
      <c r="BS54" s="576">
        <f t="shared" si="26"/>
        <v>0</v>
      </c>
      <c r="BV54" s="305" t="s">
        <v>364</v>
      </c>
      <c r="BW54" s="332" t="s">
        <v>365</v>
      </c>
      <c r="BX54" s="307" t="s">
        <v>155</v>
      </c>
      <c r="BY54" s="307">
        <v>1</v>
      </c>
      <c r="BZ54" s="308">
        <v>1500000</v>
      </c>
      <c r="CA54" s="309">
        <f t="shared" si="13"/>
        <v>1500000</v>
      </c>
      <c r="CB54" s="576">
        <f t="shared" si="27"/>
        <v>0</v>
      </c>
      <c r="CE54" s="305" t="s">
        <v>364</v>
      </c>
      <c r="CF54" s="332" t="s">
        <v>365</v>
      </c>
      <c r="CG54" s="307" t="s">
        <v>155</v>
      </c>
      <c r="CH54" s="307">
        <v>1</v>
      </c>
      <c r="CI54" s="308">
        <v>2250000</v>
      </c>
      <c r="CJ54" s="309">
        <f t="shared" si="14"/>
        <v>2250000</v>
      </c>
      <c r="CK54" s="576">
        <f t="shared" si="28"/>
        <v>0</v>
      </c>
      <c r="CN54" s="305" t="s">
        <v>364</v>
      </c>
      <c r="CO54" s="332" t="s">
        <v>365</v>
      </c>
      <c r="CP54" s="307" t="s">
        <v>155</v>
      </c>
      <c r="CQ54" s="307">
        <v>1</v>
      </c>
      <c r="CR54" s="308">
        <v>2200000</v>
      </c>
      <c r="CS54" s="309">
        <f t="shared" si="15"/>
        <v>2200000</v>
      </c>
      <c r="CT54" s="576">
        <f t="shared" si="29"/>
        <v>0</v>
      </c>
      <c r="CW54" s="305" t="s">
        <v>364</v>
      </c>
      <c r="CX54" s="332" t="s">
        <v>365</v>
      </c>
      <c r="CY54" s="307" t="s">
        <v>155</v>
      </c>
      <c r="CZ54" s="307">
        <v>1</v>
      </c>
      <c r="DA54" s="308">
        <v>2200000</v>
      </c>
      <c r="DB54" s="309">
        <f t="shared" si="16"/>
        <v>2200000</v>
      </c>
      <c r="DC54" s="576">
        <f t="shared" si="30"/>
        <v>0</v>
      </c>
      <c r="DF54" s="305" t="s">
        <v>364</v>
      </c>
      <c r="DG54" s="332" t="s">
        <v>365</v>
      </c>
      <c r="DH54" s="307" t="s">
        <v>155</v>
      </c>
      <c r="DI54" s="307">
        <v>1</v>
      </c>
      <c r="DJ54" s="308">
        <v>2150000</v>
      </c>
      <c r="DK54" s="309">
        <f t="shared" si="17"/>
        <v>2150000</v>
      </c>
      <c r="DL54" s="576">
        <f t="shared" si="31"/>
        <v>0</v>
      </c>
      <c r="DO54" s="305" t="s">
        <v>364</v>
      </c>
      <c r="DP54" s="332" t="s">
        <v>365</v>
      </c>
      <c r="DQ54" s="307" t="s">
        <v>155</v>
      </c>
      <c r="DR54" s="307">
        <v>1</v>
      </c>
      <c r="DS54" s="308">
        <v>1163120</v>
      </c>
      <c r="DT54" s="309">
        <f t="shared" si="18"/>
        <v>1163120</v>
      </c>
      <c r="DU54" s="576">
        <f t="shared" si="32"/>
        <v>0</v>
      </c>
    </row>
    <row r="55" spans="3:125" ht="69" customHeight="1" outlineLevel="2">
      <c r="C55" s="305" t="s">
        <v>366</v>
      </c>
      <c r="D55" s="332" t="s">
        <v>367</v>
      </c>
      <c r="E55" s="307" t="s">
        <v>155</v>
      </c>
      <c r="F55" s="307">
        <v>1</v>
      </c>
      <c r="G55" s="308">
        <v>0</v>
      </c>
      <c r="H55" s="309">
        <f t="shared" si="0"/>
        <v>0</v>
      </c>
      <c r="K55" s="305" t="s">
        <v>366</v>
      </c>
      <c r="L55" s="332" t="s">
        <v>367</v>
      </c>
      <c r="M55" s="307" t="s">
        <v>155</v>
      </c>
      <c r="N55" s="307">
        <v>1</v>
      </c>
      <c r="O55" s="308">
        <v>2187800</v>
      </c>
      <c r="P55" s="310">
        <f t="shared" si="1"/>
        <v>2187800</v>
      </c>
      <c r="Q55" s="576">
        <f t="shared" si="19"/>
        <v>0</v>
      </c>
      <c r="T55" s="305" t="s">
        <v>366</v>
      </c>
      <c r="U55" s="306" t="str">
        <f t="shared" si="33"/>
        <v xml:space="preserve">SUMINISTRO, TRANSPORTE E INSTALACIÓN DE PUERTA VIDRIERA PV1 de 1.57x2.10m DOS ALAS, PARA CUARTO DE MOLINOS. Incluye  PUERTA CORREDIZA SISTEMA ANTIRRUIDO A DOS ALAS PERFILERÍA EN ALUMINIO ANODIZADO NATURAL MATE, TIRADERA EN TUBO DE 11/2" DE ACERO INOXIDABLE, CUERPO FIJO EN VIDRIO TERMOACUSTICO, Cerradura Pico Loro Pavonada y todos los materiales para su correcta instalación. </v>
      </c>
      <c r="V55" s="307" t="str">
        <f t="shared" si="34"/>
        <v>un</v>
      </c>
      <c r="W55" s="307">
        <v>1</v>
      </c>
      <c r="X55" s="308">
        <f t="shared" si="35"/>
        <v>1925000</v>
      </c>
      <c r="Y55" s="401">
        <f t="shared" si="5"/>
        <v>1925000</v>
      </c>
      <c r="Z55" s="576">
        <f t="shared" si="20"/>
        <v>0</v>
      </c>
      <c r="AC55" s="305" t="s">
        <v>366</v>
      </c>
      <c r="AD55" s="332" t="s">
        <v>367</v>
      </c>
      <c r="AE55" s="307" t="s">
        <v>155</v>
      </c>
      <c r="AF55" s="307">
        <v>1</v>
      </c>
      <c r="AG55" s="308">
        <v>920000</v>
      </c>
      <c r="AH55" s="309">
        <f t="shared" si="6"/>
        <v>920000</v>
      </c>
      <c r="AI55" s="576">
        <f t="shared" si="21"/>
        <v>0</v>
      </c>
      <c r="AL55" s="305" t="s">
        <v>366</v>
      </c>
      <c r="AM55" s="332" t="s">
        <v>367</v>
      </c>
      <c r="AN55" s="307" t="s">
        <v>155</v>
      </c>
      <c r="AO55" s="307">
        <v>1</v>
      </c>
      <c r="AP55" s="308">
        <v>2200000</v>
      </c>
      <c r="AQ55" s="309">
        <f t="shared" si="7"/>
        <v>2200000</v>
      </c>
      <c r="AR55" s="576">
        <f t="shared" si="22"/>
        <v>0</v>
      </c>
      <c r="AU55" s="305" t="s">
        <v>366</v>
      </c>
      <c r="AV55" s="332" t="s">
        <v>367</v>
      </c>
      <c r="AW55" s="307" t="s">
        <v>155</v>
      </c>
      <c r="AX55" s="307">
        <v>1</v>
      </c>
      <c r="AY55" s="308">
        <v>2250710</v>
      </c>
      <c r="AZ55" s="309">
        <f t="shared" si="8"/>
        <v>2250710</v>
      </c>
      <c r="BA55" s="576">
        <f t="shared" si="23"/>
        <v>0</v>
      </c>
      <c r="BD55" s="305" t="s">
        <v>366</v>
      </c>
      <c r="BE55" s="332" t="s">
        <v>367</v>
      </c>
      <c r="BF55" s="307" t="s">
        <v>155</v>
      </c>
      <c r="BG55" s="307">
        <v>1</v>
      </c>
      <c r="BH55" s="308">
        <v>2224500</v>
      </c>
      <c r="BI55" s="309">
        <f t="shared" si="9"/>
        <v>2224500</v>
      </c>
      <c r="BJ55" s="576">
        <f t="shared" si="24"/>
        <v>0</v>
      </c>
      <c r="BM55" s="305" t="s">
        <v>366</v>
      </c>
      <c r="BN55" s="306" t="str">
        <f t="shared" si="36"/>
        <v xml:space="preserve">SUMINISTRO, TRANSPORTE E INSTALACIÓN DE PUERTA VIDRIERA PV1 de 1.57x2.10m DOS ALAS, PARA CUARTO DE MOLINOS. Incluye  PUERTA CORREDIZA SISTEMA ANTIRRUIDO A DOS ALAS PERFILERÍA EN ALUMINIO ANODIZADO NATURAL MATE, TIRADERA EN TUBO DE 11/2" DE ACERO INOXIDABLE, CUERPO FIJO EN VIDRIO TERMOACUSTICO, Cerradura Pico Loro Pavonada y todos los materiales para su correcta instalación. </v>
      </c>
      <c r="BO55" s="307" t="str">
        <f t="shared" si="37"/>
        <v>un</v>
      </c>
      <c r="BP55" s="307">
        <v>1</v>
      </c>
      <c r="BQ55" s="308">
        <f t="shared" si="38"/>
        <v>3100000</v>
      </c>
      <c r="BR55" s="309">
        <f t="shared" si="25"/>
        <v>3100000</v>
      </c>
      <c r="BS55" s="576">
        <f t="shared" si="26"/>
        <v>0</v>
      </c>
      <c r="BV55" s="305" t="s">
        <v>366</v>
      </c>
      <c r="BW55" s="332" t="s">
        <v>367</v>
      </c>
      <c r="BX55" s="307" t="s">
        <v>155</v>
      </c>
      <c r="BY55" s="307">
        <v>1</v>
      </c>
      <c r="BZ55" s="308">
        <v>2200000</v>
      </c>
      <c r="CA55" s="309">
        <f t="shared" si="13"/>
        <v>2200000</v>
      </c>
      <c r="CB55" s="576">
        <f t="shared" si="27"/>
        <v>0</v>
      </c>
      <c r="CE55" s="305" t="s">
        <v>366</v>
      </c>
      <c r="CF55" s="332" t="s">
        <v>367</v>
      </c>
      <c r="CG55" s="307" t="s">
        <v>155</v>
      </c>
      <c r="CH55" s="307">
        <v>1</v>
      </c>
      <c r="CI55" s="308">
        <v>2310000</v>
      </c>
      <c r="CJ55" s="309">
        <f t="shared" si="14"/>
        <v>2310000</v>
      </c>
      <c r="CK55" s="576">
        <f t="shared" si="28"/>
        <v>0</v>
      </c>
      <c r="CN55" s="305" t="s">
        <v>366</v>
      </c>
      <c r="CO55" s="332" t="s">
        <v>367</v>
      </c>
      <c r="CP55" s="307" t="s">
        <v>155</v>
      </c>
      <c r="CQ55" s="307">
        <v>1</v>
      </c>
      <c r="CR55" s="308">
        <v>2300000</v>
      </c>
      <c r="CS55" s="309">
        <f t="shared" si="15"/>
        <v>2300000</v>
      </c>
      <c r="CT55" s="576">
        <f t="shared" si="29"/>
        <v>0</v>
      </c>
      <c r="CW55" s="305" t="s">
        <v>366</v>
      </c>
      <c r="CX55" s="332" t="s">
        <v>367</v>
      </c>
      <c r="CY55" s="307" t="s">
        <v>155</v>
      </c>
      <c r="CZ55" s="307">
        <v>1</v>
      </c>
      <c r="DA55" s="308">
        <v>2600000</v>
      </c>
      <c r="DB55" s="309">
        <f t="shared" si="16"/>
        <v>2600000</v>
      </c>
      <c r="DC55" s="576">
        <f t="shared" si="30"/>
        <v>0</v>
      </c>
      <c r="DF55" s="305" t="s">
        <v>366</v>
      </c>
      <c r="DG55" s="332" t="s">
        <v>367</v>
      </c>
      <c r="DH55" s="307" t="s">
        <v>155</v>
      </c>
      <c r="DI55" s="307">
        <v>1</v>
      </c>
      <c r="DJ55" s="308">
        <v>2270000</v>
      </c>
      <c r="DK55" s="309">
        <f t="shared" si="17"/>
        <v>2270000</v>
      </c>
      <c r="DL55" s="576">
        <f t="shared" si="31"/>
        <v>0</v>
      </c>
      <c r="DO55" s="305" t="s">
        <v>366</v>
      </c>
      <c r="DP55" s="332" t="s">
        <v>367</v>
      </c>
      <c r="DQ55" s="307" t="s">
        <v>155</v>
      </c>
      <c r="DR55" s="307">
        <v>1</v>
      </c>
      <c r="DS55" s="308">
        <v>1215744</v>
      </c>
      <c r="DT55" s="309">
        <f t="shared" si="18"/>
        <v>1215744</v>
      </c>
      <c r="DU55" s="576">
        <f t="shared" si="32"/>
        <v>0</v>
      </c>
    </row>
    <row r="56" spans="3:125" ht="66.75" customHeight="1" outlineLevel="2">
      <c r="C56" s="305" t="s">
        <v>368</v>
      </c>
      <c r="D56" s="332" t="s">
        <v>369</v>
      </c>
      <c r="E56" s="307" t="s">
        <v>155</v>
      </c>
      <c r="F56" s="307">
        <v>1</v>
      </c>
      <c r="G56" s="308">
        <v>0</v>
      </c>
      <c r="H56" s="309">
        <f t="shared" si="0"/>
        <v>0</v>
      </c>
      <c r="K56" s="305" t="s">
        <v>368</v>
      </c>
      <c r="L56" s="332" t="s">
        <v>369</v>
      </c>
      <c r="M56" s="307" t="s">
        <v>155</v>
      </c>
      <c r="N56" s="307">
        <v>1</v>
      </c>
      <c r="O56" s="308">
        <v>2834200</v>
      </c>
      <c r="P56" s="310">
        <f t="shared" si="1"/>
        <v>2834200</v>
      </c>
      <c r="Q56" s="576">
        <f t="shared" si="19"/>
        <v>0</v>
      </c>
      <c r="T56" s="305" t="s">
        <v>368</v>
      </c>
      <c r="U56" s="306" t="str">
        <f t="shared" si="33"/>
        <v xml:space="preserve">SUMINISTRO, TRANSPORTE E INSTALACIÓN DE PUERTA VIDRIERA PV2 de 2.98x2.10m DOS ALAS, PARA PRETRATAMIENTO MUESTRAS ICP. Incluye  PUERTA CORREDIZA CON UN ALA FIJA Y OTRA MOVIL, PERFILERIA EN ALUMINIO ANODIZADO NATURAL MATE, TIRADERA EN TUBO DE 11/2" DE ACERO INOXIDABLE, CUERPO FIJO EN VIDRIO LAMINADO DE 4+ 4 mm, Cerradura Pico Loro Pavonada y todos los materiales para su correcta instalación.  </v>
      </c>
      <c r="V56" s="307" t="str">
        <f t="shared" si="34"/>
        <v>un</v>
      </c>
      <c r="W56" s="307">
        <v>1</v>
      </c>
      <c r="X56" s="308">
        <f t="shared" si="35"/>
        <v>2925000</v>
      </c>
      <c r="Y56" s="401">
        <f t="shared" si="5"/>
        <v>2925000</v>
      </c>
      <c r="Z56" s="576">
        <f t="shared" si="20"/>
        <v>0</v>
      </c>
      <c r="AC56" s="305" t="s">
        <v>368</v>
      </c>
      <c r="AD56" s="332" t="s">
        <v>369</v>
      </c>
      <c r="AE56" s="307" t="s">
        <v>155</v>
      </c>
      <c r="AF56" s="307">
        <v>1</v>
      </c>
      <c r="AG56" s="308">
        <v>2500000</v>
      </c>
      <c r="AH56" s="309">
        <f t="shared" si="6"/>
        <v>2500000</v>
      </c>
      <c r="AI56" s="576">
        <f t="shared" si="21"/>
        <v>0</v>
      </c>
      <c r="AL56" s="305" t="s">
        <v>368</v>
      </c>
      <c r="AM56" s="332" t="s">
        <v>369</v>
      </c>
      <c r="AN56" s="307" t="s">
        <v>155</v>
      </c>
      <c r="AO56" s="307">
        <v>1</v>
      </c>
      <c r="AP56" s="308">
        <v>2850000</v>
      </c>
      <c r="AQ56" s="309">
        <f t="shared" si="7"/>
        <v>2850000</v>
      </c>
      <c r="AR56" s="576">
        <f t="shared" si="22"/>
        <v>0</v>
      </c>
      <c r="AU56" s="305" t="s">
        <v>368</v>
      </c>
      <c r="AV56" s="332" t="s">
        <v>369</v>
      </c>
      <c r="AW56" s="307" t="s">
        <v>155</v>
      </c>
      <c r="AX56" s="307">
        <v>1</v>
      </c>
      <c r="AY56" s="308">
        <v>2567500</v>
      </c>
      <c r="AZ56" s="309">
        <f t="shared" si="8"/>
        <v>2567500</v>
      </c>
      <c r="BA56" s="576">
        <f t="shared" si="23"/>
        <v>0</v>
      </c>
      <c r="BD56" s="305" t="s">
        <v>368</v>
      </c>
      <c r="BE56" s="332" t="s">
        <v>369</v>
      </c>
      <c r="BF56" s="307" t="s">
        <v>155</v>
      </c>
      <c r="BG56" s="307">
        <v>1</v>
      </c>
      <c r="BH56" s="308">
        <v>3150000</v>
      </c>
      <c r="BI56" s="309">
        <f t="shared" si="9"/>
        <v>3150000</v>
      </c>
      <c r="BJ56" s="576">
        <f t="shared" si="24"/>
        <v>0</v>
      </c>
      <c r="BM56" s="305" t="s">
        <v>368</v>
      </c>
      <c r="BN56" s="306" t="str">
        <f t="shared" si="36"/>
        <v xml:space="preserve">SUMINISTRO, TRANSPORTE E INSTALACIÓN DE PUERTA VIDRIERA PV2 de 2.98x2.10m DOS ALAS, PARA PRETRATAMIENTO MUESTRAS ICP. Incluye  PUERTA CORREDIZA CON UN ALA FIJA Y OTRA MOVIL, PERFILERIA EN ALUMINIO ANODIZADO NATURAL MATE, TIRADERA EN TUBO DE 11/2" DE ACERO INOXIDABLE, CUERPO FIJO EN VIDRIO LAMINADO DE 4+ 4 mm, Cerradura Pico Loro Pavonada y todos los materiales para su correcta instalación.  </v>
      </c>
      <c r="BO56" s="307" t="str">
        <f t="shared" si="37"/>
        <v>un</v>
      </c>
      <c r="BP56" s="307">
        <v>1</v>
      </c>
      <c r="BQ56" s="308">
        <f t="shared" si="38"/>
        <v>3150000</v>
      </c>
      <c r="BR56" s="309">
        <f t="shared" si="25"/>
        <v>3150000</v>
      </c>
      <c r="BS56" s="576">
        <f t="shared" si="26"/>
        <v>0</v>
      </c>
      <c r="BV56" s="305" t="s">
        <v>368</v>
      </c>
      <c r="BW56" s="332" t="s">
        <v>369</v>
      </c>
      <c r="BX56" s="307" t="s">
        <v>155</v>
      </c>
      <c r="BY56" s="307">
        <v>1</v>
      </c>
      <c r="BZ56" s="308">
        <v>4000000</v>
      </c>
      <c r="CA56" s="309">
        <f t="shared" si="13"/>
        <v>4000000</v>
      </c>
      <c r="CB56" s="576">
        <f t="shared" si="27"/>
        <v>0</v>
      </c>
      <c r="CE56" s="305" t="s">
        <v>368</v>
      </c>
      <c r="CF56" s="332" t="s">
        <v>369</v>
      </c>
      <c r="CG56" s="307" t="s">
        <v>155</v>
      </c>
      <c r="CH56" s="307">
        <v>1</v>
      </c>
      <c r="CI56" s="308">
        <v>4200000</v>
      </c>
      <c r="CJ56" s="309">
        <f t="shared" si="14"/>
        <v>4200000</v>
      </c>
      <c r="CK56" s="576">
        <f t="shared" si="28"/>
        <v>0</v>
      </c>
      <c r="CN56" s="305" t="s">
        <v>368</v>
      </c>
      <c r="CO56" s="332" t="s">
        <v>369</v>
      </c>
      <c r="CP56" s="307" t="s">
        <v>155</v>
      </c>
      <c r="CQ56" s="307">
        <v>1</v>
      </c>
      <c r="CR56" s="308">
        <v>4300000</v>
      </c>
      <c r="CS56" s="309">
        <f t="shared" si="15"/>
        <v>4300000</v>
      </c>
      <c r="CT56" s="576">
        <f t="shared" si="29"/>
        <v>0</v>
      </c>
      <c r="CW56" s="305" t="s">
        <v>368</v>
      </c>
      <c r="CX56" s="332" t="s">
        <v>369</v>
      </c>
      <c r="CY56" s="307" t="s">
        <v>155</v>
      </c>
      <c r="CZ56" s="307">
        <v>1</v>
      </c>
      <c r="DA56" s="308">
        <v>3300000</v>
      </c>
      <c r="DB56" s="309">
        <f t="shared" si="16"/>
        <v>3300000</v>
      </c>
      <c r="DC56" s="576">
        <f t="shared" si="30"/>
        <v>0</v>
      </c>
      <c r="DF56" s="305" t="s">
        <v>368</v>
      </c>
      <c r="DG56" s="332" t="s">
        <v>369</v>
      </c>
      <c r="DH56" s="307" t="s">
        <v>155</v>
      </c>
      <c r="DI56" s="307">
        <v>1</v>
      </c>
      <c r="DJ56" s="308">
        <v>4250000</v>
      </c>
      <c r="DK56" s="309">
        <f t="shared" si="17"/>
        <v>4250000</v>
      </c>
      <c r="DL56" s="576">
        <f t="shared" si="31"/>
        <v>0</v>
      </c>
      <c r="DO56" s="305" t="s">
        <v>368</v>
      </c>
      <c r="DP56" s="332" t="s">
        <v>369</v>
      </c>
      <c r="DQ56" s="307" t="s">
        <v>155</v>
      </c>
      <c r="DR56" s="307">
        <v>1</v>
      </c>
      <c r="DS56" s="308">
        <v>1470467</v>
      </c>
      <c r="DT56" s="309">
        <f t="shared" si="18"/>
        <v>1470467</v>
      </c>
      <c r="DU56" s="576">
        <f t="shared" si="32"/>
        <v>0</v>
      </c>
    </row>
    <row r="57" spans="3:125" ht="54" customHeight="1" outlineLevel="2">
      <c r="C57" s="305" t="s">
        <v>370</v>
      </c>
      <c r="D57" s="332" t="s">
        <v>371</v>
      </c>
      <c r="E57" s="307" t="s">
        <v>155</v>
      </c>
      <c r="F57" s="307">
        <v>1</v>
      </c>
      <c r="G57" s="308">
        <v>0</v>
      </c>
      <c r="H57" s="309">
        <f t="shared" si="0"/>
        <v>0</v>
      </c>
      <c r="K57" s="305" t="s">
        <v>370</v>
      </c>
      <c r="L57" s="332" t="s">
        <v>371</v>
      </c>
      <c r="M57" s="307" t="s">
        <v>155</v>
      </c>
      <c r="N57" s="307">
        <v>1</v>
      </c>
      <c r="O57" s="308">
        <v>2311600</v>
      </c>
      <c r="P57" s="310">
        <f t="shared" si="1"/>
        <v>2311600</v>
      </c>
      <c r="Q57" s="576">
        <f t="shared" si="19"/>
        <v>0</v>
      </c>
      <c r="T57" s="305" t="s">
        <v>370</v>
      </c>
      <c r="U57" s="306" t="str">
        <f t="shared" si="33"/>
        <v xml:space="preserve">SUMINISTRO, TRANSPORTE E INSTALACIÓN DE PUERTA VIDRIERA PV3 de 2.33x2.10m DOS ALAS, PARA  ICP. Incluye  PUERTA CORREDIZA CON UN ALA FIJA Y OTRA MOVIL, PERFILERIA EN ALUMINIO ANODIZADO NATURAL MATE, TIRADERA EN TUBO DE 11/2" DE ACERO INOXIDABLE, CUERPO FIJO EN VIDRIO LAMINADO 4+ 4mm, Cerradura Pico Loro Pavonada y todos los materiales para su correcta instalación. </v>
      </c>
      <c r="V57" s="307" t="str">
        <f t="shared" si="34"/>
        <v>un</v>
      </c>
      <c r="W57" s="307">
        <v>1</v>
      </c>
      <c r="X57" s="308">
        <f t="shared" si="35"/>
        <v>2475000</v>
      </c>
      <c r="Y57" s="401">
        <f t="shared" si="5"/>
        <v>2475000</v>
      </c>
      <c r="Z57" s="576">
        <f t="shared" si="20"/>
        <v>0</v>
      </c>
      <c r="AC57" s="305" t="s">
        <v>370</v>
      </c>
      <c r="AD57" s="332" t="s">
        <v>371</v>
      </c>
      <c r="AE57" s="307" t="s">
        <v>155</v>
      </c>
      <c r="AF57" s="307">
        <v>1</v>
      </c>
      <c r="AG57" s="308">
        <v>2300000</v>
      </c>
      <c r="AH57" s="309">
        <f t="shared" si="6"/>
        <v>2300000</v>
      </c>
      <c r="AI57" s="576">
        <f t="shared" si="21"/>
        <v>0</v>
      </c>
      <c r="AL57" s="305" t="s">
        <v>370</v>
      </c>
      <c r="AM57" s="332" t="s">
        <v>371</v>
      </c>
      <c r="AN57" s="307" t="s">
        <v>155</v>
      </c>
      <c r="AO57" s="307">
        <v>1</v>
      </c>
      <c r="AP57" s="308">
        <v>2300000</v>
      </c>
      <c r="AQ57" s="309">
        <f t="shared" si="7"/>
        <v>2300000</v>
      </c>
      <c r="AR57" s="576">
        <f t="shared" si="22"/>
        <v>0</v>
      </c>
      <c r="AU57" s="305" t="s">
        <v>370</v>
      </c>
      <c r="AV57" s="332" t="s">
        <v>371</v>
      </c>
      <c r="AW57" s="307" t="s">
        <v>155</v>
      </c>
      <c r="AX57" s="307">
        <v>1</v>
      </c>
      <c r="AY57" s="308">
        <v>2567500</v>
      </c>
      <c r="AZ57" s="309">
        <f t="shared" si="8"/>
        <v>2567500</v>
      </c>
      <c r="BA57" s="576">
        <f t="shared" si="23"/>
        <v>0</v>
      </c>
      <c r="BD57" s="305" t="s">
        <v>370</v>
      </c>
      <c r="BE57" s="332" t="s">
        <v>371</v>
      </c>
      <c r="BF57" s="307" t="s">
        <v>155</v>
      </c>
      <c r="BG57" s="307">
        <v>1</v>
      </c>
      <c r="BH57" s="308">
        <v>3000000</v>
      </c>
      <c r="BI57" s="309">
        <f t="shared" si="9"/>
        <v>3000000</v>
      </c>
      <c r="BJ57" s="576">
        <f t="shared" si="24"/>
        <v>0</v>
      </c>
      <c r="BM57" s="305" t="s">
        <v>370</v>
      </c>
      <c r="BN57" s="306" t="str">
        <f t="shared" si="36"/>
        <v xml:space="preserve">SUMINISTRO, TRANSPORTE E INSTALACIÓN DE PUERTA VIDRIERA PV3 de 2.33x2.10m DOS ALAS, PARA  ICP. Incluye  PUERTA CORREDIZA CON UN ALA FIJA Y OTRA MOVIL, PERFILERIA EN ALUMINIO ANODIZADO NATURAL MATE, TIRADERA EN TUBO DE 11/2" DE ACERO INOXIDABLE, CUERPO FIJO EN VIDRIO LAMINADO 4+ 4mm, Cerradura Pico Loro Pavonada y todos los materiales para su correcta instalación. </v>
      </c>
      <c r="BO57" s="307" t="str">
        <f t="shared" si="37"/>
        <v>un</v>
      </c>
      <c r="BP57" s="307">
        <v>1</v>
      </c>
      <c r="BQ57" s="308">
        <f t="shared" si="38"/>
        <v>2150000</v>
      </c>
      <c r="BR57" s="309">
        <f t="shared" si="25"/>
        <v>2150000</v>
      </c>
      <c r="BS57" s="576">
        <f t="shared" si="26"/>
        <v>0</v>
      </c>
      <c r="BV57" s="305" t="s">
        <v>370</v>
      </c>
      <c r="BW57" s="332" t="s">
        <v>371</v>
      </c>
      <c r="BX57" s="307" t="s">
        <v>155</v>
      </c>
      <c r="BY57" s="307">
        <v>1</v>
      </c>
      <c r="BZ57" s="308">
        <v>3500000</v>
      </c>
      <c r="CA57" s="309">
        <f t="shared" si="13"/>
        <v>3500000</v>
      </c>
      <c r="CB57" s="576">
        <f t="shared" si="27"/>
        <v>0</v>
      </c>
      <c r="CE57" s="305" t="s">
        <v>370</v>
      </c>
      <c r="CF57" s="332" t="s">
        <v>371</v>
      </c>
      <c r="CG57" s="307" t="s">
        <v>155</v>
      </c>
      <c r="CH57" s="307">
        <v>1</v>
      </c>
      <c r="CI57" s="308">
        <v>3500000</v>
      </c>
      <c r="CJ57" s="309">
        <f t="shared" si="14"/>
        <v>3500000</v>
      </c>
      <c r="CK57" s="576">
        <f t="shared" si="28"/>
        <v>0</v>
      </c>
      <c r="CN57" s="305" t="s">
        <v>370</v>
      </c>
      <c r="CO57" s="332" t="s">
        <v>371</v>
      </c>
      <c r="CP57" s="307" t="s">
        <v>155</v>
      </c>
      <c r="CQ57" s="307">
        <v>1</v>
      </c>
      <c r="CR57" s="308">
        <v>3450000</v>
      </c>
      <c r="CS57" s="309">
        <f t="shared" si="15"/>
        <v>3450000</v>
      </c>
      <c r="CT57" s="576">
        <f t="shared" si="29"/>
        <v>0</v>
      </c>
      <c r="CW57" s="305" t="s">
        <v>370</v>
      </c>
      <c r="CX57" s="332" t="s">
        <v>371</v>
      </c>
      <c r="CY57" s="307" t="s">
        <v>155</v>
      </c>
      <c r="CZ57" s="307">
        <v>1</v>
      </c>
      <c r="DA57" s="308">
        <v>3000000</v>
      </c>
      <c r="DB57" s="309">
        <f t="shared" si="16"/>
        <v>3000000</v>
      </c>
      <c r="DC57" s="576">
        <f t="shared" si="30"/>
        <v>0</v>
      </c>
      <c r="DF57" s="305" t="s">
        <v>370</v>
      </c>
      <c r="DG57" s="332" t="s">
        <v>371</v>
      </c>
      <c r="DH57" s="307" t="s">
        <v>155</v>
      </c>
      <c r="DI57" s="307">
        <v>1</v>
      </c>
      <c r="DJ57" s="308">
        <v>3400000</v>
      </c>
      <c r="DK57" s="309">
        <f t="shared" si="17"/>
        <v>3400000</v>
      </c>
      <c r="DL57" s="576">
        <f t="shared" si="31"/>
        <v>0</v>
      </c>
      <c r="DO57" s="305" t="s">
        <v>370</v>
      </c>
      <c r="DP57" s="332" t="s">
        <v>371</v>
      </c>
      <c r="DQ57" s="307" t="s">
        <v>155</v>
      </c>
      <c r="DR57" s="307">
        <v>1</v>
      </c>
      <c r="DS57" s="308">
        <v>1118892</v>
      </c>
      <c r="DT57" s="309">
        <f t="shared" si="18"/>
        <v>1118892</v>
      </c>
      <c r="DU57" s="576">
        <f t="shared" si="32"/>
        <v>0</v>
      </c>
    </row>
    <row r="58" spans="3:125" ht="41.25" customHeight="1" outlineLevel="2">
      <c r="C58" s="305" t="s">
        <v>372</v>
      </c>
      <c r="D58" s="332" t="s">
        <v>373</v>
      </c>
      <c r="E58" s="307" t="s">
        <v>155</v>
      </c>
      <c r="F58" s="307">
        <v>1</v>
      </c>
      <c r="G58" s="308">
        <v>0</v>
      </c>
      <c r="H58" s="309">
        <f t="shared" si="0"/>
        <v>0</v>
      </c>
      <c r="K58" s="305" t="s">
        <v>372</v>
      </c>
      <c r="L58" s="332" t="s">
        <v>373</v>
      </c>
      <c r="M58" s="307" t="s">
        <v>155</v>
      </c>
      <c r="N58" s="307">
        <v>1</v>
      </c>
      <c r="O58" s="308">
        <v>594700</v>
      </c>
      <c r="P58" s="310">
        <f t="shared" si="1"/>
        <v>594700</v>
      </c>
      <c r="Q58" s="576">
        <f t="shared" si="19"/>
        <v>0</v>
      </c>
      <c r="T58" s="305" t="s">
        <v>372</v>
      </c>
      <c r="U58" s="306" t="str">
        <f t="shared" si="33"/>
        <v xml:space="preserve">SUMINISTRO, TRANSPORTE E INSTALACIÓN DE VENTANA V1 de 2.08x1.05m, PARA RECEPCIÓN. Incluye MARCO EN ALUMINIO ANODIZADO NATURAL MATE, VIDRIO FIJO TRASLUCIDO LAMINADO DE 3+3mm y todos los materiales para su correcta instalación. </v>
      </c>
      <c r="V58" s="307" t="str">
        <f t="shared" si="34"/>
        <v>un</v>
      </c>
      <c r="W58" s="307">
        <v>1</v>
      </c>
      <c r="X58" s="308">
        <f t="shared" si="35"/>
        <v>2375000</v>
      </c>
      <c r="Y58" s="401">
        <f t="shared" si="5"/>
        <v>2375000</v>
      </c>
      <c r="Z58" s="576">
        <f t="shared" si="20"/>
        <v>0</v>
      </c>
      <c r="AC58" s="305" t="s">
        <v>372</v>
      </c>
      <c r="AD58" s="332" t="s">
        <v>373</v>
      </c>
      <c r="AE58" s="307" t="s">
        <v>155</v>
      </c>
      <c r="AF58" s="307">
        <v>1</v>
      </c>
      <c r="AG58" s="308">
        <v>414960</v>
      </c>
      <c r="AH58" s="309">
        <f t="shared" si="6"/>
        <v>414960</v>
      </c>
      <c r="AI58" s="576">
        <f t="shared" si="21"/>
        <v>0</v>
      </c>
      <c r="AL58" s="305" t="s">
        <v>372</v>
      </c>
      <c r="AM58" s="332" t="s">
        <v>373</v>
      </c>
      <c r="AN58" s="307" t="s">
        <v>155</v>
      </c>
      <c r="AO58" s="307">
        <v>1</v>
      </c>
      <c r="AP58" s="308">
        <v>587000</v>
      </c>
      <c r="AQ58" s="309">
        <f t="shared" si="7"/>
        <v>587000</v>
      </c>
      <c r="AR58" s="576">
        <f t="shared" si="22"/>
        <v>0</v>
      </c>
      <c r="AU58" s="305" t="s">
        <v>372</v>
      </c>
      <c r="AV58" s="332" t="s">
        <v>373</v>
      </c>
      <c r="AW58" s="307" t="s">
        <v>155</v>
      </c>
      <c r="AX58" s="307">
        <v>1</v>
      </c>
      <c r="AY58" s="308">
        <v>1240300</v>
      </c>
      <c r="AZ58" s="309">
        <f t="shared" si="8"/>
        <v>1240300</v>
      </c>
      <c r="BA58" s="576">
        <f t="shared" si="23"/>
        <v>0</v>
      </c>
      <c r="BD58" s="305" t="s">
        <v>372</v>
      </c>
      <c r="BE58" s="332" t="s">
        <v>373</v>
      </c>
      <c r="BF58" s="307" t="s">
        <v>155</v>
      </c>
      <c r="BG58" s="307">
        <v>1</v>
      </c>
      <c r="BH58" s="308">
        <v>825000</v>
      </c>
      <c r="BI58" s="309">
        <f t="shared" si="9"/>
        <v>825000</v>
      </c>
      <c r="BJ58" s="576">
        <f t="shared" si="24"/>
        <v>0</v>
      </c>
      <c r="BM58" s="305" t="s">
        <v>372</v>
      </c>
      <c r="BN58" s="306" t="str">
        <f t="shared" si="36"/>
        <v xml:space="preserve">SUMINISTRO, TRANSPORTE E INSTALACIÓN DE VENTANA V1 de 2.08x1.05m, PARA RECEPCIÓN. Incluye MARCO EN ALUMINIO ANODIZADO NATURAL MATE, VIDRIO FIJO TRASLUCIDO LAMINADO DE 3+3mm y todos los materiales para su correcta instalación. </v>
      </c>
      <c r="BO58" s="307" t="str">
        <f t="shared" si="37"/>
        <v>un</v>
      </c>
      <c r="BP58" s="307">
        <v>1</v>
      </c>
      <c r="BQ58" s="308">
        <f t="shared" si="38"/>
        <v>720000</v>
      </c>
      <c r="BR58" s="309">
        <f t="shared" si="25"/>
        <v>720000</v>
      </c>
      <c r="BS58" s="576">
        <f t="shared" si="26"/>
        <v>0</v>
      </c>
      <c r="BV58" s="305" t="s">
        <v>372</v>
      </c>
      <c r="BW58" s="332" t="s">
        <v>373</v>
      </c>
      <c r="BX58" s="307" t="s">
        <v>155</v>
      </c>
      <c r="BY58" s="307">
        <v>1</v>
      </c>
      <c r="BZ58" s="308">
        <v>1700000</v>
      </c>
      <c r="CA58" s="309">
        <f t="shared" si="13"/>
        <v>1700000</v>
      </c>
      <c r="CB58" s="576">
        <f t="shared" si="27"/>
        <v>0</v>
      </c>
      <c r="CE58" s="305" t="s">
        <v>372</v>
      </c>
      <c r="CF58" s="332" t="s">
        <v>373</v>
      </c>
      <c r="CG58" s="307" t="s">
        <v>155</v>
      </c>
      <c r="CH58" s="307">
        <v>1</v>
      </c>
      <c r="CI58" s="308">
        <v>1520000</v>
      </c>
      <c r="CJ58" s="309">
        <f t="shared" si="14"/>
        <v>1520000</v>
      </c>
      <c r="CK58" s="576">
        <f t="shared" si="28"/>
        <v>0</v>
      </c>
      <c r="CN58" s="305" t="s">
        <v>372</v>
      </c>
      <c r="CO58" s="332" t="s">
        <v>373</v>
      </c>
      <c r="CP58" s="307" t="s">
        <v>155</v>
      </c>
      <c r="CQ58" s="307">
        <v>1</v>
      </c>
      <c r="CR58" s="308">
        <v>1500000</v>
      </c>
      <c r="CS58" s="309">
        <f t="shared" si="15"/>
        <v>1500000</v>
      </c>
      <c r="CT58" s="576">
        <f t="shared" si="29"/>
        <v>0</v>
      </c>
      <c r="CW58" s="305" t="s">
        <v>372</v>
      </c>
      <c r="CX58" s="332" t="s">
        <v>373</v>
      </c>
      <c r="CY58" s="307" t="s">
        <v>155</v>
      </c>
      <c r="CZ58" s="307">
        <v>1</v>
      </c>
      <c r="DA58" s="308">
        <v>550000</v>
      </c>
      <c r="DB58" s="309">
        <f t="shared" si="16"/>
        <v>550000</v>
      </c>
      <c r="DC58" s="576">
        <f t="shared" si="30"/>
        <v>0</v>
      </c>
      <c r="DF58" s="305" t="s">
        <v>372</v>
      </c>
      <c r="DG58" s="332" t="s">
        <v>373</v>
      </c>
      <c r="DH58" s="307" t="s">
        <v>155</v>
      </c>
      <c r="DI58" s="307">
        <v>1</v>
      </c>
      <c r="DJ58" s="308">
        <v>1480000</v>
      </c>
      <c r="DK58" s="309">
        <f t="shared" si="17"/>
        <v>1480000</v>
      </c>
      <c r="DL58" s="576">
        <f t="shared" si="31"/>
        <v>0</v>
      </c>
      <c r="DO58" s="305" t="s">
        <v>372</v>
      </c>
      <c r="DP58" s="332" t="s">
        <v>373</v>
      </c>
      <c r="DQ58" s="307" t="s">
        <v>155</v>
      </c>
      <c r="DR58" s="307">
        <v>1</v>
      </c>
      <c r="DS58" s="308">
        <v>516000</v>
      </c>
      <c r="DT58" s="309">
        <f t="shared" si="18"/>
        <v>516000</v>
      </c>
      <c r="DU58" s="576">
        <f t="shared" si="32"/>
        <v>0</v>
      </c>
    </row>
    <row r="59" spans="3:125" ht="42" customHeight="1" outlineLevel="2">
      <c r="C59" s="305" t="s">
        <v>374</v>
      </c>
      <c r="D59" s="332" t="s">
        <v>375</v>
      </c>
      <c r="E59" s="307" t="s">
        <v>155</v>
      </c>
      <c r="F59" s="307">
        <v>1</v>
      </c>
      <c r="G59" s="308">
        <v>0</v>
      </c>
      <c r="H59" s="309">
        <f t="shared" si="0"/>
        <v>0</v>
      </c>
      <c r="K59" s="305" t="s">
        <v>374</v>
      </c>
      <c r="L59" s="332" t="s">
        <v>375</v>
      </c>
      <c r="M59" s="307" t="s">
        <v>155</v>
      </c>
      <c r="N59" s="307">
        <v>1</v>
      </c>
      <c r="O59" s="308">
        <v>365300</v>
      </c>
      <c r="P59" s="310">
        <f t="shared" si="1"/>
        <v>365300</v>
      </c>
      <c r="Q59" s="576">
        <f t="shared" si="19"/>
        <v>0</v>
      </c>
      <c r="T59" s="305" t="s">
        <v>374</v>
      </c>
      <c r="U59" s="306" t="str">
        <f t="shared" si="33"/>
        <v xml:space="preserve">SUMINISTRO, TRANSPORTE E INSTALACIÓN DE VENTANA V2 de 1.2x1.10m, PARA area ADMINISTRATIVA. Incluye MARCO EN ALUMINIO ANODIZADO NATURAL MATE, VIDRIO FIJO TRASLUCIDO LAMINADO DE 3+3mm y todos los materiales para su correcta instalación.  </v>
      </c>
      <c r="V59" s="307" t="str">
        <f t="shared" si="34"/>
        <v>un</v>
      </c>
      <c r="W59" s="307">
        <v>1</v>
      </c>
      <c r="X59" s="308">
        <f t="shared" si="35"/>
        <v>325000</v>
      </c>
      <c r="Y59" s="401">
        <f t="shared" si="5"/>
        <v>325000</v>
      </c>
      <c r="Z59" s="576">
        <f t="shared" si="20"/>
        <v>0</v>
      </c>
      <c r="AC59" s="305" t="s">
        <v>374</v>
      </c>
      <c r="AD59" s="332" t="s">
        <v>375</v>
      </c>
      <c r="AE59" s="307" t="s">
        <v>155</v>
      </c>
      <c r="AF59" s="307">
        <v>1</v>
      </c>
      <c r="AG59" s="308">
        <v>250800</v>
      </c>
      <c r="AH59" s="309">
        <f t="shared" si="6"/>
        <v>250800</v>
      </c>
      <c r="AI59" s="576">
        <f t="shared" si="21"/>
        <v>0</v>
      </c>
      <c r="AL59" s="305" t="s">
        <v>374</v>
      </c>
      <c r="AM59" s="332" t="s">
        <v>375</v>
      </c>
      <c r="AN59" s="307" t="s">
        <v>155</v>
      </c>
      <c r="AO59" s="307">
        <v>1</v>
      </c>
      <c r="AP59" s="308">
        <v>360500</v>
      </c>
      <c r="AQ59" s="309">
        <f t="shared" si="7"/>
        <v>360500</v>
      </c>
      <c r="AR59" s="576">
        <f t="shared" si="22"/>
        <v>0</v>
      </c>
      <c r="AU59" s="305" t="s">
        <v>374</v>
      </c>
      <c r="AV59" s="332" t="s">
        <v>375</v>
      </c>
      <c r="AW59" s="307" t="s">
        <v>155</v>
      </c>
      <c r="AX59" s="307">
        <v>1</v>
      </c>
      <c r="AY59" s="308">
        <v>974860</v>
      </c>
      <c r="AZ59" s="309">
        <f t="shared" si="8"/>
        <v>974860</v>
      </c>
      <c r="BA59" s="576">
        <f t="shared" si="23"/>
        <v>0</v>
      </c>
      <c r="BD59" s="305" t="s">
        <v>374</v>
      </c>
      <c r="BE59" s="332" t="s">
        <v>375</v>
      </c>
      <c r="BF59" s="307" t="s">
        <v>155</v>
      </c>
      <c r="BG59" s="307">
        <v>1</v>
      </c>
      <c r="BH59" s="308">
        <v>725000</v>
      </c>
      <c r="BI59" s="309">
        <f t="shared" si="9"/>
        <v>725000</v>
      </c>
      <c r="BJ59" s="576">
        <f t="shared" si="24"/>
        <v>0</v>
      </c>
      <c r="BM59" s="305" t="s">
        <v>374</v>
      </c>
      <c r="BN59" s="306" t="str">
        <f t="shared" si="36"/>
        <v xml:space="preserve">SUMINISTRO, TRANSPORTE E INSTALACIÓN DE VENTANA V2 de 1.2x1.10m, PARA area ADMINISTRATIVA. Incluye MARCO EN ALUMINIO ANODIZADO NATURAL MATE, VIDRIO FIJO TRASLUCIDO LAMINADO DE 3+3mm y todos los materiales para su correcta instalación.  </v>
      </c>
      <c r="BO59" s="307" t="str">
        <f t="shared" si="37"/>
        <v>un</v>
      </c>
      <c r="BP59" s="307">
        <v>1</v>
      </c>
      <c r="BQ59" s="308">
        <f t="shared" si="38"/>
        <v>390000</v>
      </c>
      <c r="BR59" s="309">
        <f t="shared" si="25"/>
        <v>390000</v>
      </c>
      <c r="BS59" s="576">
        <f t="shared" si="26"/>
        <v>0</v>
      </c>
      <c r="BV59" s="305" t="s">
        <v>374</v>
      </c>
      <c r="BW59" s="332" t="s">
        <v>375</v>
      </c>
      <c r="BX59" s="307" t="s">
        <v>155</v>
      </c>
      <c r="BY59" s="307">
        <v>1</v>
      </c>
      <c r="BZ59" s="308">
        <v>1500000</v>
      </c>
      <c r="CA59" s="309">
        <f t="shared" si="13"/>
        <v>1500000</v>
      </c>
      <c r="CB59" s="576">
        <f t="shared" si="27"/>
        <v>0</v>
      </c>
      <c r="CE59" s="305" t="s">
        <v>374</v>
      </c>
      <c r="CF59" s="332" t="s">
        <v>375</v>
      </c>
      <c r="CG59" s="307" t="s">
        <v>155</v>
      </c>
      <c r="CH59" s="307">
        <v>1</v>
      </c>
      <c r="CI59" s="308">
        <v>850000</v>
      </c>
      <c r="CJ59" s="309">
        <f t="shared" si="14"/>
        <v>850000</v>
      </c>
      <c r="CK59" s="576">
        <f t="shared" si="28"/>
        <v>0</v>
      </c>
      <c r="CN59" s="305" t="s">
        <v>374</v>
      </c>
      <c r="CO59" s="332" t="s">
        <v>375</v>
      </c>
      <c r="CP59" s="307" t="s">
        <v>155</v>
      </c>
      <c r="CQ59" s="307">
        <v>1</v>
      </c>
      <c r="CR59" s="308">
        <v>820000</v>
      </c>
      <c r="CS59" s="309">
        <f t="shared" si="15"/>
        <v>820000</v>
      </c>
      <c r="CT59" s="576">
        <f t="shared" si="29"/>
        <v>0</v>
      </c>
      <c r="CW59" s="305" t="s">
        <v>374</v>
      </c>
      <c r="CX59" s="332" t="s">
        <v>375</v>
      </c>
      <c r="CY59" s="307" t="s">
        <v>155</v>
      </c>
      <c r="CZ59" s="307">
        <v>1</v>
      </c>
      <c r="DA59" s="308">
        <v>450000</v>
      </c>
      <c r="DB59" s="309">
        <f t="shared" si="16"/>
        <v>450000</v>
      </c>
      <c r="DC59" s="576">
        <f t="shared" si="30"/>
        <v>0</v>
      </c>
      <c r="DF59" s="305" t="s">
        <v>374</v>
      </c>
      <c r="DG59" s="332" t="s">
        <v>375</v>
      </c>
      <c r="DH59" s="307" t="s">
        <v>155</v>
      </c>
      <c r="DI59" s="307">
        <v>1</v>
      </c>
      <c r="DJ59" s="308">
        <v>800000</v>
      </c>
      <c r="DK59" s="309">
        <f t="shared" si="17"/>
        <v>800000</v>
      </c>
      <c r="DL59" s="576">
        <f t="shared" si="31"/>
        <v>0</v>
      </c>
      <c r="DO59" s="305" t="s">
        <v>374</v>
      </c>
      <c r="DP59" s="332" t="s">
        <v>375</v>
      </c>
      <c r="DQ59" s="307" t="s">
        <v>155</v>
      </c>
      <c r="DR59" s="307">
        <v>1</v>
      </c>
      <c r="DS59" s="308">
        <v>310000</v>
      </c>
      <c r="DT59" s="309">
        <f t="shared" si="18"/>
        <v>310000</v>
      </c>
      <c r="DU59" s="576">
        <f t="shared" si="32"/>
        <v>0</v>
      </c>
    </row>
    <row r="60" spans="3:125" ht="42" customHeight="1" outlineLevel="2">
      <c r="C60" s="305" t="s">
        <v>376</v>
      </c>
      <c r="D60" s="332" t="s">
        <v>377</v>
      </c>
      <c r="E60" s="307" t="s">
        <v>155</v>
      </c>
      <c r="F60" s="307">
        <v>1</v>
      </c>
      <c r="G60" s="308">
        <v>0</v>
      </c>
      <c r="H60" s="309">
        <f t="shared" si="0"/>
        <v>0</v>
      </c>
      <c r="K60" s="305" t="s">
        <v>376</v>
      </c>
      <c r="L60" s="332" t="s">
        <v>377</v>
      </c>
      <c r="M60" s="307" t="s">
        <v>155</v>
      </c>
      <c r="N60" s="307">
        <v>1</v>
      </c>
      <c r="O60" s="308">
        <v>180900</v>
      </c>
      <c r="P60" s="310">
        <f t="shared" si="1"/>
        <v>180900</v>
      </c>
      <c r="Q60" s="576">
        <f t="shared" si="19"/>
        <v>0</v>
      </c>
      <c r="T60" s="305" t="s">
        <v>376</v>
      </c>
      <c r="U60" s="306" t="str">
        <f t="shared" si="33"/>
        <v xml:space="preserve">SUMINISTRO, TRANSPORTE E INSTALACIÓN DE VENTANA V3 de 0.85x1.10m, PARA RECEPCIÓN DE MUESTRAS. Incluye MARCO EN ALUMINIO ANODIZADO NATURAL MATE, VIDRIO  templado 6 mm y todos los materiales para su correcta instalacion. </v>
      </c>
      <c r="V60" s="307" t="str">
        <f t="shared" si="34"/>
        <v>un</v>
      </c>
      <c r="W60" s="307">
        <v>1</v>
      </c>
      <c r="X60" s="308">
        <f t="shared" si="35"/>
        <v>280000</v>
      </c>
      <c r="Y60" s="401">
        <f t="shared" si="5"/>
        <v>280000</v>
      </c>
      <c r="Z60" s="576">
        <f t="shared" si="20"/>
        <v>0</v>
      </c>
      <c r="AC60" s="305" t="s">
        <v>376</v>
      </c>
      <c r="AD60" s="332" t="s">
        <v>377</v>
      </c>
      <c r="AE60" s="307" t="s">
        <v>155</v>
      </c>
      <c r="AF60" s="307">
        <v>1</v>
      </c>
      <c r="AG60" s="308">
        <v>177650</v>
      </c>
      <c r="AH60" s="309">
        <f t="shared" si="6"/>
        <v>177650</v>
      </c>
      <c r="AI60" s="576">
        <f t="shared" si="21"/>
        <v>0</v>
      </c>
      <c r="AL60" s="305" t="s">
        <v>376</v>
      </c>
      <c r="AM60" s="332" t="s">
        <v>377</v>
      </c>
      <c r="AN60" s="307" t="s">
        <v>155</v>
      </c>
      <c r="AO60" s="307">
        <v>1</v>
      </c>
      <c r="AP60" s="308">
        <v>178700</v>
      </c>
      <c r="AQ60" s="309">
        <f t="shared" si="7"/>
        <v>178700</v>
      </c>
      <c r="AR60" s="576">
        <f t="shared" si="22"/>
        <v>0</v>
      </c>
      <c r="AU60" s="305" t="s">
        <v>376</v>
      </c>
      <c r="AV60" s="332" t="s">
        <v>377</v>
      </c>
      <c r="AW60" s="307" t="s">
        <v>155</v>
      </c>
      <c r="AX60" s="307">
        <v>1</v>
      </c>
      <c r="AY60" s="308">
        <v>974860</v>
      </c>
      <c r="AZ60" s="309">
        <f t="shared" si="8"/>
        <v>974860</v>
      </c>
      <c r="BA60" s="576">
        <f t="shared" si="23"/>
        <v>0</v>
      </c>
      <c r="BD60" s="305" t="s">
        <v>376</v>
      </c>
      <c r="BE60" s="332" t="s">
        <v>377</v>
      </c>
      <c r="BF60" s="307" t="s">
        <v>155</v>
      </c>
      <c r="BG60" s="307">
        <v>1</v>
      </c>
      <c r="BH60" s="308">
        <v>845000</v>
      </c>
      <c r="BI60" s="309">
        <f t="shared" si="9"/>
        <v>845000</v>
      </c>
      <c r="BJ60" s="576">
        <f t="shared" si="24"/>
        <v>0</v>
      </c>
      <c r="BM60" s="305" t="s">
        <v>376</v>
      </c>
      <c r="BN60" s="306" t="str">
        <f t="shared" si="36"/>
        <v xml:space="preserve">SUMINISTRO, TRANSPORTE E INSTALACIÓN DE VENTANA V3 de 0.85x1.10m, PARA RECEPCIÓN DE MUESTRAS. Incluye MARCO EN ALUMINIO ANODIZADO NATURAL MATE, VIDRIO  templado 6 mm y todos los materiales para su correcta instalacion. </v>
      </c>
      <c r="BO60" s="307" t="str">
        <f t="shared" si="37"/>
        <v>un</v>
      </c>
      <c r="BP60" s="307">
        <v>1</v>
      </c>
      <c r="BQ60" s="308">
        <f t="shared" si="38"/>
        <v>380000</v>
      </c>
      <c r="BR60" s="309">
        <f t="shared" si="25"/>
        <v>380000</v>
      </c>
      <c r="BS60" s="576">
        <f t="shared" si="26"/>
        <v>0</v>
      </c>
      <c r="BV60" s="305" t="s">
        <v>376</v>
      </c>
      <c r="BW60" s="332" t="s">
        <v>377</v>
      </c>
      <c r="BX60" s="307" t="s">
        <v>155</v>
      </c>
      <c r="BY60" s="307">
        <v>1</v>
      </c>
      <c r="BZ60" s="308">
        <v>1400000</v>
      </c>
      <c r="CA60" s="309">
        <f t="shared" si="13"/>
        <v>1400000</v>
      </c>
      <c r="CB60" s="576">
        <f t="shared" si="27"/>
        <v>0</v>
      </c>
      <c r="CE60" s="305" t="s">
        <v>376</v>
      </c>
      <c r="CF60" s="332" t="s">
        <v>377</v>
      </c>
      <c r="CG60" s="307" t="s">
        <v>155</v>
      </c>
      <c r="CH60" s="307">
        <v>1</v>
      </c>
      <c r="CI60" s="308">
        <v>560000</v>
      </c>
      <c r="CJ60" s="309">
        <f t="shared" si="14"/>
        <v>560000</v>
      </c>
      <c r="CK60" s="576">
        <f t="shared" si="28"/>
        <v>0</v>
      </c>
      <c r="CN60" s="305" t="s">
        <v>376</v>
      </c>
      <c r="CO60" s="332" t="s">
        <v>377</v>
      </c>
      <c r="CP60" s="307" t="s">
        <v>155</v>
      </c>
      <c r="CQ60" s="307">
        <v>1</v>
      </c>
      <c r="CR60" s="308">
        <v>580000</v>
      </c>
      <c r="CS60" s="309">
        <f t="shared" si="15"/>
        <v>580000</v>
      </c>
      <c r="CT60" s="576">
        <f t="shared" si="29"/>
        <v>0</v>
      </c>
      <c r="CW60" s="305" t="s">
        <v>376</v>
      </c>
      <c r="CX60" s="332" t="s">
        <v>377</v>
      </c>
      <c r="CY60" s="307" t="s">
        <v>155</v>
      </c>
      <c r="CZ60" s="307">
        <v>1</v>
      </c>
      <c r="DA60" s="308">
        <v>350000</v>
      </c>
      <c r="DB60" s="309">
        <f t="shared" si="16"/>
        <v>350000</v>
      </c>
      <c r="DC60" s="576">
        <f t="shared" si="30"/>
        <v>0</v>
      </c>
      <c r="DF60" s="305" t="s">
        <v>376</v>
      </c>
      <c r="DG60" s="332" t="s">
        <v>377</v>
      </c>
      <c r="DH60" s="307" t="s">
        <v>155</v>
      </c>
      <c r="DI60" s="307">
        <v>1</v>
      </c>
      <c r="DJ60" s="308">
        <v>565000</v>
      </c>
      <c r="DK60" s="309">
        <f t="shared" si="17"/>
        <v>565000</v>
      </c>
      <c r="DL60" s="576">
        <f t="shared" si="31"/>
        <v>0</v>
      </c>
      <c r="DO60" s="305" t="s">
        <v>376</v>
      </c>
      <c r="DP60" s="332" t="s">
        <v>377</v>
      </c>
      <c r="DQ60" s="307" t="s">
        <v>155</v>
      </c>
      <c r="DR60" s="307">
        <v>1</v>
      </c>
      <c r="DS60" s="308">
        <v>251150</v>
      </c>
      <c r="DT60" s="309">
        <f t="shared" si="18"/>
        <v>251150</v>
      </c>
      <c r="DU60" s="576">
        <f t="shared" si="32"/>
        <v>0</v>
      </c>
    </row>
    <row r="61" spans="3:125" ht="42" customHeight="1" outlineLevel="2">
      <c r="C61" s="305" t="s">
        <v>378</v>
      </c>
      <c r="D61" s="332" t="s">
        <v>379</v>
      </c>
      <c r="E61" s="307" t="s">
        <v>155</v>
      </c>
      <c r="F61" s="307">
        <v>1</v>
      </c>
      <c r="G61" s="308">
        <v>0</v>
      </c>
      <c r="H61" s="309">
        <f t="shared" si="0"/>
        <v>0</v>
      </c>
      <c r="K61" s="305" t="s">
        <v>378</v>
      </c>
      <c r="L61" s="332" t="s">
        <v>379</v>
      </c>
      <c r="M61" s="307" t="s">
        <v>155</v>
      </c>
      <c r="N61" s="307">
        <v>1</v>
      </c>
      <c r="O61" s="308">
        <v>168900</v>
      </c>
      <c r="P61" s="310">
        <f t="shared" si="1"/>
        <v>168900</v>
      </c>
      <c r="Q61" s="576">
        <f t="shared" si="19"/>
        <v>0</v>
      </c>
      <c r="T61" s="305" t="s">
        <v>378</v>
      </c>
      <c r="U61" s="306" t="str">
        <f t="shared" si="33"/>
        <v xml:space="preserve">SUMINISTRO, TRANSPORTE E INSTALACIÓN DE VENTANA V4 de 0.80x1.10m, PARA PASO REACTIVOS. Incluye MARCO EN ALUMINIO ANODIZADO NATURAL MATE, VIDRIO templado 6 mmy todos los materiales para su correcta instalación. </v>
      </c>
      <c r="V61" s="307" t="str">
        <f t="shared" si="34"/>
        <v>un</v>
      </c>
      <c r="W61" s="307">
        <v>1</v>
      </c>
      <c r="X61" s="308">
        <f t="shared" si="35"/>
        <v>265000</v>
      </c>
      <c r="Y61" s="401">
        <f t="shared" si="5"/>
        <v>265000</v>
      </c>
      <c r="Z61" s="576">
        <f t="shared" si="20"/>
        <v>0</v>
      </c>
      <c r="AC61" s="305" t="s">
        <v>378</v>
      </c>
      <c r="AD61" s="332" t="s">
        <v>379</v>
      </c>
      <c r="AE61" s="307" t="s">
        <v>155</v>
      </c>
      <c r="AF61" s="307">
        <v>1</v>
      </c>
      <c r="AG61" s="308">
        <v>167200</v>
      </c>
      <c r="AH61" s="309">
        <f t="shared" si="6"/>
        <v>167200</v>
      </c>
      <c r="AI61" s="576">
        <f t="shared" si="21"/>
        <v>0</v>
      </c>
      <c r="AL61" s="305" t="s">
        <v>378</v>
      </c>
      <c r="AM61" s="332" t="s">
        <v>379</v>
      </c>
      <c r="AN61" s="307" t="s">
        <v>155</v>
      </c>
      <c r="AO61" s="307">
        <v>1</v>
      </c>
      <c r="AP61" s="308">
        <v>166900</v>
      </c>
      <c r="AQ61" s="309">
        <f t="shared" si="7"/>
        <v>166900</v>
      </c>
      <c r="AR61" s="576">
        <f t="shared" si="22"/>
        <v>0</v>
      </c>
      <c r="AU61" s="305" t="s">
        <v>378</v>
      </c>
      <c r="AV61" s="332" t="s">
        <v>379</v>
      </c>
      <c r="AW61" s="307" t="s">
        <v>155</v>
      </c>
      <c r="AX61" s="307">
        <v>1</v>
      </c>
      <c r="AY61" s="308">
        <v>974860</v>
      </c>
      <c r="AZ61" s="309">
        <f t="shared" si="8"/>
        <v>974860</v>
      </c>
      <c r="BA61" s="576">
        <f t="shared" si="23"/>
        <v>0</v>
      </c>
      <c r="BD61" s="305" t="s">
        <v>378</v>
      </c>
      <c r="BE61" s="332" t="s">
        <v>379</v>
      </c>
      <c r="BF61" s="307" t="s">
        <v>155</v>
      </c>
      <c r="BG61" s="307">
        <v>1</v>
      </c>
      <c r="BH61" s="308">
        <v>845000</v>
      </c>
      <c r="BI61" s="309">
        <f t="shared" si="9"/>
        <v>845000</v>
      </c>
      <c r="BJ61" s="576">
        <f t="shared" si="24"/>
        <v>0</v>
      </c>
      <c r="BM61" s="305" t="s">
        <v>378</v>
      </c>
      <c r="BN61" s="306" t="str">
        <f t="shared" si="36"/>
        <v xml:space="preserve">SUMINISTRO, TRANSPORTE E INSTALACIÓN DE VENTANA V4 de 0.80x1.10m, PARA PASO REACTIVOS. Incluye MARCO EN ALUMINIO ANODIZADO NATURAL MATE, VIDRIO templado 6 mmy todos los materiales para su correcta instalación. </v>
      </c>
      <c r="BO61" s="307" t="str">
        <f t="shared" si="37"/>
        <v>un</v>
      </c>
      <c r="BP61" s="307">
        <v>1</v>
      </c>
      <c r="BQ61" s="308">
        <f t="shared" si="38"/>
        <v>320000</v>
      </c>
      <c r="BR61" s="309">
        <f t="shared" si="25"/>
        <v>320000</v>
      </c>
      <c r="BS61" s="576">
        <f t="shared" si="26"/>
        <v>0</v>
      </c>
      <c r="BV61" s="305" t="s">
        <v>378</v>
      </c>
      <c r="BW61" s="332" t="s">
        <v>379</v>
      </c>
      <c r="BX61" s="307" t="s">
        <v>155</v>
      </c>
      <c r="BY61" s="307">
        <v>1</v>
      </c>
      <c r="BZ61" s="308">
        <v>1400000</v>
      </c>
      <c r="CA61" s="309">
        <f t="shared" si="13"/>
        <v>1400000</v>
      </c>
      <c r="CB61" s="576">
        <f t="shared" si="27"/>
        <v>0</v>
      </c>
      <c r="CE61" s="305" t="s">
        <v>378</v>
      </c>
      <c r="CF61" s="332" t="s">
        <v>379</v>
      </c>
      <c r="CG61" s="307" t="s">
        <v>155</v>
      </c>
      <c r="CH61" s="307">
        <v>1</v>
      </c>
      <c r="CI61" s="308">
        <v>480000</v>
      </c>
      <c r="CJ61" s="309">
        <f t="shared" si="14"/>
        <v>480000</v>
      </c>
      <c r="CK61" s="576">
        <f t="shared" si="28"/>
        <v>0</v>
      </c>
      <c r="CN61" s="305" t="s">
        <v>378</v>
      </c>
      <c r="CO61" s="332" t="s">
        <v>379</v>
      </c>
      <c r="CP61" s="307" t="s">
        <v>155</v>
      </c>
      <c r="CQ61" s="307">
        <v>1</v>
      </c>
      <c r="CR61" s="308">
        <v>480000</v>
      </c>
      <c r="CS61" s="309">
        <f t="shared" si="15"/>
        <v>480000</v>
      </c>
      <c r="CT61" s="576">
        <f t="shared" si="29"/>
        <v>0</v>
      </c>
      <c r="CW61" s="305" t="s">
        <v>378</v>
      </c>
      <c r="CX61" s="332" t="s">
        <v>379</v>
      </c>
      <c r="CY61" s="307" t="s">
        <v>155</v>
      </c>
      <c r="CZ61" s="307">
        <v>1</v>
      </c>
      <c r="DA61" s="308">
        <v>340000</v>
      </c>
      <c r="DB61" s="309">
        <f t="shared" si="16"/>
        <v>340000</v>
      </c>
      <c r="DC61" s="576">
        <f t="shared" si="30"/>
        <v>0</v>
      </c>
      <c r="DF61" s="305" t="s">
        <v>378</v>
      </c>
      <c r="DG61" s="332" t="s">
        <v>379</v>
      </c>
      <c r="DH61" s="307" t="s">
        <v>155</v>
      </c>
      <c r="DI61" s="307">
        <v>1</v>
      </c>
      <c r="DJ61" s="308">
        <v>465800</v>
      </c>
      <c r="DK61" s="309">
        <f t="shared" si="17"/>
        <v>465800</v>
      </c>
      <c r="DL61" s="576">
        <f t="shared" si="31"/>
        <v>0</v>
      </c>
      <c r="DO61" s="305" t="s">
        <v>378</v>
      </c>
      <c r="DP61" s="332" t="s">
        <v>379</v>
      </c>
      <c r="DQ61" s="307" t="s">
        <v>155</v>
      </c>
      <c r="DR61" s="307">
        <v>1</v>
      </c>
      <c r="DS61" s="308">
        <v>235200</v>
      </c>
      <c r="DT61" s="309">
        <f t="shared" si="18"/>
        <v>235200</v>
      </c>
      <c r="DU61" s="576">
        <f t="shared" si="32"/>
        <v>0</v>
      </c>
    </row>
    <row r="62" spans="3:125" ht="45" customHeight="1" outlineLevel="2">
      <c r="C62" s="305" t="s">
        <v>380</v>
      </c>
      <c r="D62" s="332" t="s">
        <v>381</v>
      </c>
      <c r="E62" s="307" t="s">
        <v>155</v>
      </c>
      <c r="F62" s="307">
        <v>1</v>
      </c>
      <c r="G62" s="308">
        <v>0</v>
      </c>
      <c r="H62" s="309">
        <f t="shared" si="0"/>
        <v>0</v>
      </c>
      <c r="K62" s="305" t="s">
        <v>380</v>
      </c>
      <c r="L62" s="332" t="s">
        <v>381</v>
      </c>
      <c r="M62" s="307" t="s">
        <v>155</v>
      </c>
      <c r="N62" s="307">
        <v>1</v>
      </c>
      <c r="O62" s="308">
        <v>153600</v>
      </c>
      <c r="P62" s="310">
        <f t="shared" si="1"/>
        <v>153600</v>
      </c>
      <c r="Q62" s="576">
        <f t="shared" si="19"/>
        <v>0</v>
      </c>
      <c r="T62" s="305" t="s">
        <v>380</v>
      </c>
      <c r="U62" s="306" t="str">
        <f t="shared" si="33"/>
        <v xml:space="preserve">SUMINISTRO, TRANSPORTE E INSTALACIÓN DE VENTANA V5 de 0.72x1.10m, PARA PRETRATAMIENTO MUESTRAS ICP. Incluye MARCO EN ALUMINIO ANODIZADO NATURAL MATE SISTEMA CORREDIZA, VIDRIO templado 6 mm y todos los materiales para su correcta instalación.  </v>
      </c>
      <c r="V62" s="307" t="str">
        <f t="shared" si="34"/>
        <v>un</v>
      </c>
      <c r="W62" s="307">
        <v>1</v>
      </c>
      <c r="X62" s="308">
        <f t="shared" si="35"/>
        <v>250000</v>
      </c>
      <c r="Y62" s="401">
        <f t="shared" si="5"/>
        <v>250000</v>
      </c>
      <c r="Z62" s="576">
        <f t="shared" si="20"/>
        <v>0</v>
      </c>
      <c r="AC62" s="305" t="s">
        <v>380</v>
      </c>
      <c r="AD62" s="332" t="s">
        <v>381</v>
      </c>
      <c r="AE62" s="307" t="s">
        <v>155</v>
      </c>
      <c r="AF62" s="307">
        <v>1</v>
      </c>
      <c r="AG62" s="308">
        <v>146300</v>
      </c>
      <c r="AH62" s="309">
        <f t="shared" si="6"/>
        <v>146300</v>
      </c>
      <c r="AI62" s="576">
        <f t="shared" si="21"/>
        <v>0</v>
      </c>
      <c r="AL62" s="305" t="s">
        <v>380</v>
      </c>
      <c r="AM62" s="332" t="s">
        <v>381</v>
      </c>
      <c r="AN62" s="307" t="s">
        <v>155</v>
      </c>
      <c r="AO62" s="307">
        <v>1</v>
      </c>
      <c r="AP62" s="308">
        <v>151700</v>
      </c>
      <c r="AQ62" s="309">
        <f t="shared" si="7"/>
        <v>151700</v>
      </c>
      <c r="AR62" s="576">
        <f t="shared" si="22"/>
        <v>0</v>
      </c>
      <c r="AU62" s="305" t="s">
        <v>380</v>
      </c>
      <c r="AV62" s="332" t="s">
        <v>381</v>
      </c>
      <c r="AW62" s="307" t="s">
        <v>155</v>
      </c>
      <c r="AX62" s="307">
        <v>1</v>
      </c>
      <c r="AY62" s="308">
        <v>974860</v>
      </c>
      <c r="AZ62" s="309">
        <f t="shared" si="8"/>
        <v>974860</v>
      </c>
      <c r="BA62" s="576">
        <f t="shared" si="23"/>
        <v>0</v>
      </c>
      <c r="BD62" s="305" t="s">
        <v>380</v>
      </c>
      <c r="BE62" s="332" t="s">
        <v>381</v>
      </c>
      <c r="BF62" s="307" t="s">
        <v>155</v>
      </c>
      <c r="BG62" s="307">
        <v>1</v>
      </c>
      <c r="BH62" s="308">
        <v>845000</v>
      </c>
      <c r="BI62" s="309">
        <f t="shared" si="9"/>
        <v>845000</v>
      </c>
      <c r="BJ62" s="576">
        <f t="shared" si="24"/>
        <v>0</v>
      </c>
      <c r="BM62" s="305" t="s">
        <v>380</v>
      </c>
      <c r="BN62" s="306" t="str">
        <f t="shared" si="36"/>
        <v xml:space="preserve">SUMINISTRO, TRANSPORTE E INSTALACIÓN DE VENTANA V5 de 0.72x1.10m, PARA PRETRATAMIENTO MUESTRAS ICP. Incluye MARCO EN ALUMINIO ANODIZADO NATURAL MATE SISTEMA CORREDIZA, VIDRIO templado 6 mm y todos los materiales para su correcta instalación.  </v>
      </c>
      <c r="BO62" s="307" t="str">
        <f t="shared" si="37"/>
        <v>un</v>
      </c>
      <c r="BP62" s="307">
        <v>1</v>
      </c>
      <c r="BQ62" s="308">
        <f t="shared" si="38"/>
        <v>410000</v>
      </c>
      <c r="BR62" s="309">
        <f t="shared" si="25"/>
        <v>410000</v>
      </c>
      <c r="BS62" s="576">
        <f t="shared" si="26"/>
        <v>0</v>
      </c>
      <c r="BV62" s="305" t="s">
        <v>380</v>
      </c>
      <c r="BW62" s="332" t="s">
        <v>381</v>
      </c>
      <c r="BX62" s="307" t="s">
        <v>155</v>
      </c>
      <c r="BY62" s="307">
        <v>1</v>
      </c>
      <c r="BZ62" s="308">
        <v>1380000</v>
      </c>
      <c r="CA62" s="309">
        <f t="shared" si="13"/>
        <v>1380000</v>
      </c>
      <c r="CB62" s="576">
        <f t="shared" si="27"/>
        <v>0</v>
      </c>
      <c r="CE62" s="305" t="s">
        <v>380</v>
      </c>
      <c r="CF62" s="332" t="s">
        <v>381</v>
      </c>
      <c r="CG62" s="307" t="s">
        <v>155</v>
      </c>
      <c r="CH62" s="307">
        <v>1</v>
      </c>
      <c r="CI62" s="308">
        <v>425000</v>
      </c>
      <c r="CJ62" s="309">
        <f t="shared" si="14"/>
        <v>425000</v>
      </c>
      <c r="CK62" s="576">
        <f t="shared" si="28"/>
        <v>0</v>
      </c>
      <c r="CN62" s="305" t="s">
        <v>380</v>
      </c>
      <c r="CO62" s="332" t="s">
        <v>381</v>
      </c>
      <c r="CP62" s="307" t="s">
        <v>155</v>
      </c>
      <c r="CQ62" s="307">
        <v>1</v>
      </c>
      <c r="CR62" s="308">
        <v>420000</v>
      </c>
      <c r="CS62" s="309">
        <f t="shared" si="15"/>
        <v>420000</v>
      </c>
      <c r="CT62" s="576">
        <f t="shared" si="29"/>
        <v>0</v>
      </c>
      <c r="CW62" s="305" t="s">
        <v>380</v>
      </c>
      <c r="CX62" s="332" t="s">
        <v>381</v>
      </c>
      <c r="CY62" s="307" t="s">
        <v>155</v>
      </c>
      <c r="CZ62" s="307">
        <v>1</v>
      </c>
      <c r="DA62" s="308">
        <v>400000</v>
      </c>
      <c r="DB62" s="309">
        <f t="shared" si="16"/>
        <v>400000</v>
      </c>
      <c r="DC62" s="576">
        <f t="shared" si="30"/>
        <v>0</v>
      </c>
      <c r="DF62" s="305" t="s">
        <v>380</v>
      </c>
      <c r="DG62" s="332" t="s">
        <v>381</v>
      </c>
      <c r="DH62" s="307" t="s">
        <v>155</v>
      </c>
      <c r="DI62" s="307">
        <v>1</v>
      </c>
      <c r="DJ62" s="308">
        <v>410000</v>
      </c>
      <c r="DK62" s="309">
        <f t="shared" si="17"/>
        <v>410000</v>
      </c>
      <c r="DL62" s="576">
        <f t="shared" si="31"/>
        <v>0</v>
      </c>
      <c r="DO62" s="305" t="s">
        <v>380</v>
      </c>
      <c r="DP62" s="332" t="s">
        <v>381</v>
      </c>
      <c r="DQ62" s="307" t="s">
        <v>155</v>
      </c>
      <c r="DR62" s="307">
        <v>1</v>
      </c>
      <c r="DS62" s="308">
        <v>213640</v>
      </c>
      <c r="DT62" s="309">
        <f t="shared" si="18"/>
        <v>213640</v>
      </c>
      <c r="DU62" s="576">
        <f t="shared" si="32"/>
        <v>0</v>
      </c>
    </row>
    <row r="63" spans="3:125" ht="42.75" customHeight="1" outlineLevel="2">
      <c r="C63" s="305" t="s">
        <v>382</v>
      </c>
      <c r="D63" s="332" t="s">
        <v>383</v>
      </c>
      <c r="E63" s="307" t="s">
        <v>155</v>
      </c>
      <c r="F63" s="307">
        <v>1</v>
      </c>
      <c r="G63" s="308">
        <v>0</v>
      </c>
      <c r="H63" s="309">
        <f t="shared" si="0"/>
        <v>0</v>
      </c>
      <c r="K63" s="305" t="s">
        <v>382</v>
      </c>
      <c r="L63" s="332" t="s">
        <v>383</v>
      </c>
      <c r="M63" s="307" t="s">
        <v>155</v>
      </c>
      <c r="N63" s="307">
        <v>1</v>
      </c>
      <c r="O63" s="308">
        <v>7568100</v>
      </c>
      <c r="P63" s="310">
        <f t="shared" si="1"/>
        <v>7568100</v>
      </c>
      <c r="Q63" s="576">
        <f t="shared" si="19"/>
        <v>0</v>
      </c>
      <c r="T63" s="305" t="s">
        <v>382</v>
      </c>
      <c r="U63" s="306" t="str">
        <f t="shared" si="33"/>
        <v xml:space="preserve">SUMINISTRO, TRANSPORTE E INSTALACIÓN DE VENTANA V6 de 7.87x2.65m, PARA FACHADA SUR. Incluye MARCO EN ALUMINIO ANODIZADO NATURAL MATE, VIDRIO FIJO TRASLUCIDO LAMINADO DE 4+4mm y todos los materiales para su correcta instalación. </v>
      </c>
      <c r="V63" s="307" t="str">
        <f t="shared" si="34"/>
        <v>un</v>
      </c>
      <c r="W63" s="307">
        <v>1</v>
      </c>
      <c r="X63" s="308">
        <f t="shared" si="35"/>
        <v>7250000</v>
      </c>
      <c r="Y63" s="401">
        <f t="shared" si="5"/>
        <v>7250000</v>
      </c>
      <c r="Z63" s="576">
        <f t="shared" si="20"/>
        <v>0</v>
      </c>
      <c r="AC63" s="305" t="s">
        <v>382</v>
      </c>
      <c r="AD63" s="332" t="s">
        <v>383</v>
      </c>
      <c r="AE63" s="307" t="s">
        <v>155</v>
      </c>
      <c r="AF63" s="307">
        <v>1</v>
      </c>
      <c r="AG63" s="308">
        <v>3962545</v>
      </c>
      <c r="AH63" s="309">
        <f t="shared" si="6"/>
        <v>3962545</v>
      </c>
      <c r="AI63" s="576">
        <f t="shared" si="21"/>
        <v>0</v>
      </c>
      <c r="AL63" s="305" t="s">
        <v>382</v>
      </c>
      <c r="AM63" s="332" t="s">
        <v>383</v>
      </c>
      <c r="AN63" s="307" t="s">
        <v>155</v>
      </c>
      <c r="AO63" s="307">
        <v>1</v>
      </c>
      <c r="AP63" s="308">
        <v>7800000</v>
      </c>
      <c r="AQ63" s="309">
        <f t="shared" si="7"/>
        <v>7800000</v>
      </c>
      <c r="AR63" s="576">
        <f t="shared" si="22"/>
        <v>0</v>
      </c>
      <c r="AU63" s="305" t="s">
        <v>382</v>
      </c>
      <c r="AV63" s="332" t="s">
        <v>383</v>
      </c>
      <c r="AW63" s="307" t="s">
        <v>155</v>
      </c>
      <c r="AX63" s="307">
        <v>1</v>
      </c>
      <c r="AY63" s="308">
        <v>7078400</v>
      </c>
      <c r="AZ63" s="309">
        <f t="shared" si="8"/>
        <v>7078400</v>
      </c>
      <c r="BA63" s="576">
        <f t="shared" si="23"/>
        <v>0</v>
      </c>
      <c r="BD63" s="305" t="s">
        <v>382</v>
      </c>
      <c r="BE63" s="332" t="s">
        <v>383</v>
      </c>
      <c r="BF63" s="307" t="s">
        <v>155</v>
      </c>
      <c r="BG63" s="307">
        <v>1</v>
      </c>
      <c r="BH63" s="308">
        <v>6120000</v>
      </c>
      <c r="BI63" s="309">
        <f t="shared" si="9"/>
        <v>6120000</v>
      </c>
      <c r="BJ63" s="576">
        <f t="shared" si="24"/>
        <v>0</v>
      </c>
      <c r="BM63" s="305" t="s">
        <v>382</v>
      </c>
      <c r="BN63" s="306" t="str">
        <f t="shared" si="36"/>
        <v xml:space="preserve">SUMINISTRO, TRANSPORTE E INSTALACIÓN DE VENTANA V6 de 7.87x2.65m, PARA FACHADA SUR. Incluye MARCO EN ALUMINIO ANODIZADO NATURAL MATE, VIDRIO FIJO TRASLUCIDO LAMINADO DE 4+4mm y todos los materiales para su correcta instalación. </v>
      </c>
      <c r="BO63" s="307" t="str">
        <f t="shared" si="37"/>
        <v>un</v>
      </c>
      <c r="BP63" s="307">
        <v>1</v>
      </c>
      <c r="BQ63" s="308">
        <f t="shared" si="38"/>
        <v>3250000</v>
      </c>
      <c r="BR63" s="309">
        <f t="shared" si="25"/>
        <v>3250000</v>
      </c>
      <c r="BS63" s="576">
        <f t="shared" si="26"/>
        <v>0</v>
      </c>
      <c r="BV63" s="305" t="s">
        <v>382</v>
      </c>
      <c r="BW63" s="332" t="s">
        <v>383</v>
      </c>
      <c r="BX63" s="307" t="s">
        <v>155</v>
      </c>
      <c r="BY63" s="307">
        <v>1</v>
      </c>
      <c r="BZ63" s="308">
        <v>6000000</v>
      </c>
      <c r="CA63" s="309">
        <f t="shared" si="13"/>
        <v>6000000</v>
      </c>
      <c r="CB63" s="576">
        <f t="shared" si="27"/>
        <v>0</v>
      </c>
      <c r="CE63" s="305" t="s">
        <v>382</v>
      </c>
      <c r="CF63" s="332" t="s">
        <v>383</v>
      </c>
      <c r="CG63" s="307" t="s">
        <v>155</v>
      </c>
      <c r="CH63" s="307">
        <v>1</v>
      </c>
      <c r="CI63" s="308">
        <v>9230000</v>
      </c>
      <c r="CJ63" s="309">
        <f t="shared" si="14"/>
        <v>9230000</v>
      </c>
      <c r="CK63" s="576">
        <f t="shared" si="28"/>
        <v>0</v>
      </c>
      <c r="CN63" s="305" t="s">
        <v>382</v>
      </c>
      <c r="CO63" s="332" t="s">
        <v>383</v>
      </c>
      <c r="CP63" s="307" t="s">
        <v>155</v>
      </c>
      <c r="CQ63" s="307">
        <v>1</v>
      </c>
      <c r="CR63" s="308">
        <v>9100000</v>
      </c>
      <c r="CS63" s="309">
        <f t="shared" si="15"/>
        <v>9100000</v>
      </c>
      <c r="CT63" s="576">
        <f t="shared" si="29"/>
        <v>0</v>
      </c>
      <c r="CW63" s="305" t="s">
        <v>382</v>
      </c>
      <c r="CX63" s="332" t="s">
        <v>383</v>
      </c>
      <c r="CY63" s="307" t="s">
        <v>155</v>
      </c>
      <c r="CZ63" s="307">
        <v>1</v>
      </c>
      <c r="DA63" s="308">
        <v>2500000</v>
      </c>
      <c r="DB63" s="309">
        <f t="shared" si="16"/>
        <v>2500000</v>
      </c>
      <c r="DC63" s="576">
        <f t="shared" si="30"/>
        <v>0</v>
      </c>
      <c r="DF63" s="305" t="s">
        <v>382</v>
      </c>
      <c r="DG63" s="332" t="s">
        <v>383</v>
      </c>
      <c r="DH63" s="307" t="s">
        <v>155</v>
      </c>
      <c r="DI63" s="307">
        <v>1</v>
      </c>
      <c r="DJ63" s="308">
        <v>9100000</v>
      </c>
      <c r="DK63" s="309">
        <f t="shared" si="17"/>
        <v>9100000</v>
      </c>
      <c r="DL63" s="576">
        <f t="shared" si="31"/>
        <v>0</v>
      </c>
      <c r="DO63" s="305" t="s">
        <v>382</v>
      </c>
      <c r="DP63" s="332" t="s">
        <v>383</v>
      </c>
      <c r="DQ63" s="307" t="s">
        <v>155</v>
      </c>
      <c r="DR63" s="307">
        <v>1</v>
      </c>
      <c r="DS63" s="308">
        <v>4113875</v>
      </c>
      <c r="DT63" s="309">
        <f t="shared" si="18"/>
        <v>4113875</v>
      </c>
      <c r="DU63" s="576">
        <f t="shared" si="32"/>
        <v>0</v>
      </c>
    </row>
    <row r="64" spans="3:125" ht="54" customHeight="1" outlineLevel="2">
      <c r="C64" s="305" t="s">
        <v>384</v>
      </c>
      <c r="D64" s="332" t="s">
        <v>385</v>
      </c>
      <c r="E64" s="307" t="s">
        <v>155</v>
      </c>
      <c r="F64" s="307">
        <v>1</v>
      </c>
      <c r="G64" s="308">
        <v>0</v>
      </c>
      <c r="H64" s="309">
        <f t="shared" si="0"/>
        <v>0</v>
      </c>
      <c r="K64" s="305" t="s">
        <v>384</v>
      </c>
      <c r="L64" s="332" t="s">
        <v>385</v>
      </c>
      <c r="M64" s="307" t="s">
        <v>155</v>
      </c>
      <c r="N64" s="307">
        <v>1</v>
      </c>
      <c r="O64" s="308">
        <v>7700950</v>
      </c>
      <c r="P64" s="310">
        <f t="shared" si="1"/>
        <v>7700950</v>
      </c>
      <c r="Q64" s="576">
        <f t="shared" si="19"/>
        <v>0</v>
      </c>
      <c r="T64" s="305" t="s">
        <v>384</v>
      </c>
      <c r="U64" s="306" t="str">
        <f t="shared" si="33"/>
        <v xml:space="preserve">SUMINISTRO, TRANSPORTE E INSTALACIÓN DE VENTANA V7 de 7.87x2.65m, PARA FACHADA SUR. Incluye MARCO EN ALUMINIO ANODIZADO NATURAL MATE, MEZCLA DE SISTEMA DE CELOSÍA EN ALUMINIO NATURAL MATE CON VIDRIO FIJO TRASLUCIDO LAMINADO DE 4+4mm y todos los materiales para su correcta instalación. </v>
      </c>
      <c r="V64" s="307" t="str">
        <f t="shared" si="34"/>
        <v>un</v>
      </c>
      <c r="W64" s="307">
        <v>1</v>
      </c>
      <c r="X64" s="308">
        <f t="shared" si="35"/>
        <v>7250000</v>
      </c>
      <c r="Y64" s="401">
        <f t="shared" si="5"/>
        <v>7250000</v>
      </c>
      <c r="Z64" s="576">
        <f t="shared" si="20"/>
        <v>0</v>
      </c>
      <c r="AC64" s="305" t="s">
        <v>384</v>
      </c>
      <c r="AD64" s="332" t="s">
        <v>385</v>
      </c>
      <c r="AE64" s="307" t="s">
        <v>155</v>
      </c>
      <c r="AF64" s="307">
        <v>1</v>
      </c>
      <c r="AG64" s="308">
        <v>3962545</v>
      </c>
      <c r="AH64" s="309">
        <f t="shared" si="6"/>
        <v>3962545</v>
      </c>
      <c r="AI64" s="576">
        <f t="shared" si="21"/>
        <v>0</v>
      </c>
      <c r="AL64" s="305" t="s">
        <v>384</v>
      </c>
      <c r="AM64" s="332" t="s">
        <v>385</v>
      </c>
      <c r="AN64" s="307" t="s">
        <v>155</v>
      </c>
      <c r="AO64" s="307">
        <v>1</v>
      </c>
      <c r="AP64" s="308">
        <v>7800000</v>
      </c>
      <c r="AQ64" s="309">
        <f t="shared" si="7"/>
        <v>7800000</v>
      </c>
      <c r="AR64" s="576">
        <f t="shared" si="22"/>
        <v>0</v>
      </c>
      <c r="AU64" s="305" t="s">
        <v>384</v>
      </c>
      <c r="AV64" s="332" t="s">
        <v>385</v>
      </c>
      <c r="AW64" s="307" t="s">
        <v>155</v>
      </c>
      <c r="AX64" s="307">
        <v>1</v>
      </c>
      <c r="AY64" s="308">
        <v>7078400</v>
      </c>
      <c r="AZ64" s="309">
        <f t="shared" si="8"/>
        <v>7078400</v>
      </c>
      <c r="BA64" s="576">
        <f t="shared" si="23"/>
        <v>0</v>
      </c>
      <c r="BD64" s="305" t="s">
        <v>384</v>
      </c>
      <c r="BE64" s="332" t="s">
        <v>385</v>
      </c>
      <c r="BF64" s="307" t="s">
        <v>155</v>
      </c>
      <c r="BG64" s="307">
        <v>1</v>
      </c>
      <c r="BH64" s="308">
        <v>6120000</v>
      </c>
      <c r="BI64" s="309">
        <f t="shared" si="9"/>
        <v>6120000</v>
      </c>
      <c r="BJ64" s="576">
        <f t="shared" si="24"/>
        <v>0</v>
      </c>
      <c r="BM64" s="305" t="s">
        <v>384</v>
      </c>
      <c r="BN64" s="306" t="str">
        <f t="shared" si="36"/>
        <v xml:space="preserve">SUMINISTRO, TRANSPORTE E INSTALACIÓN DE VENTANA V7 de 7.87x2.65m, PARA FACHADA SUR. Incluye MARCO EN ALUMINIO ANODIZADO NATURAL MATE, MEZCLA DE SISTEMA DE CELOSÍA EN ALUMINIO NATURAL MATE CON VIDRIO FIJO TRASLUCIDO LAMINADO DE 4+4mm y todos los materiales para su correcta instalación. </v>
      </c>
      <c r="BO64" s="307" t="str">
        <f t="shared" si="37"/>
        <v>un</v>
      </c>
      <c r="BP64" s="307">
        <v>1</v>
      </c>
      <c r="BQ64" s="308">
        <f t="shared" si="38"/>
        <v>5450000</v>
      </c>
      <c r="BR64" s="309">
        <f t="shared" si="25"/>
        <v>5450000</v>
      </c>
      <c r="BS64" s="576">
        <f t="shared" si="26"/>
        <v>0</v>
      </c>
      <c r="BV64" s="305" t="s">
        <v>384</v>
      </c>
      <c r="BW64" s="332" t="s">
        <v>385</v>
      </c>
      <c r="BX64" s="307" t="s">
        <v>155</v>
      </c>
      <c r="BY64" s="307">
        <v>1</v>
      </c>
      <c r="BZ64" s="308">
        <v>9600000</v>
      </c>
      <c r="CA64" s="309">
        <f t="shared" si="13"/>
        <v>9600000</v>
      </c>
      <c r="CB64" s="576">
        <f t="shared" si="27"/>
        <v>0</v>
      </c>
      <c r="CE64" s="305" t="s">
        <v>384</v>
      </c>
      <c r="CF64" s="332" t="s">
        <v>385</v>
      </c>
      <c r="CG64" s="307" t="s">
        <v>155</v>
      </c>
      <c r="CH64" s="307">
        <v>1</v>
      </c>
      <c r="CI64" s="308">
        <v>9250000</v>
      </c>
      <c r="CJ64" s="309">
        <f t="shared" si="14"/>
        <v>9250000</v>
      </c>
      <c r="CK64" s="576">
        <f t="shared" si="28"/>
        <v>0</v>
      </c>
      <c r="CN64" s="305" t="s">
        <v>384</v>
      </c>
      <c r="CO64" s="332" t="s">
        <v>385</v>
      </c>
      <c r="CP64" s="307" t="s">
        <v>155</v>
      </c>
      <c r="CQ64" s="307">
        <v>1</v>
      </c>
      <c r="CR64" s="308">
        <v>9150000</v>
      </c>
      <c r="CS64" s="309">
        <f t="shared" si="15"/>
        <v>9150000</v>
      </c>
      <c r="CT64" s="576">
        <f t="shared" si="29"/>
        <v>0</v>
      </c>
      <c r="CW64" s="305" t="s">
        <v>384</v>
      </c>
      <c r="CX64" s="332" t="s">
        <v>385</v>
      </c>
      <c r="CY64" s="307" t="s">
        <v>155</v>
      </c>
      <c r="CZ64" s="307">
        <v>1</v>
      </c>
      <c r="DA64" s="308">
        <v>3000000</v>
      </c>
      <c r="DB64" s="309">
        <f t="shared" si="16"/>
        <v>3000000</v>
      </c>
      <c r="DC64" s="576">
        <f t="shared" si="30"/>
        <v>0</v>
      </c>
      <c r="DF64" s="305" t="s">
        <v>384</v>
      </c>
      <c r="DG64" s="332" t="s">
        <v>385</v>
      </c>
      <c r="DH64" s="307" t="s">
        <v>155</v>
      </c>
      <c r="DI64" s="307">
        <v>1</v>
      </c>
      <c r="DJ64" s="308">
        <v>9100000</v>
      </c>
      <c r="DK64" s="309">
        <f t="shared" si="17"/>
        <v>9100000</v>
      </c>
      <c r="DL64" s="576">
        <f t="shared" si="31"/>
        <v>0</v>
      </c>
      <c r="DO64" s="305" t="s">
        <v>384</v>
      </c>
      <c r="DP64" s="332" t="s">
        <v>385</v>
      </c>
      <c r="DQ64" s="307" t="s">
        <v>155</v>
      </c>
      <c r="DR64" s="307">
        <v>1</v>
      </c>
      <c r="DS64" s="308">
        <v>5878037</v>
      </c>
      <c r="DT64" s="309">
        <f t="shared" si="18"/>
        <v>5878037</v>
      </c>
      <c r="DU64" s="576">
        <f t="shared" si="32"/>
        <v>0</v>
      </c>
    </row>
    <row r="65" spans="3:125" ht="54.75" customHeight="1" outlineLevel="2">
      <c r="C65" s="305" t="s">
        <v>386</v>
      </c>
      <c r="D65" s="332" t="s">
        <v>387</v>
      </c>
      <c r="E65" s="307" t="s">
        <v>155</v>
      </c>
      <c r="F65" s="307">
        <v>1</v>
      </c>
      <c r="G65" s="308">
        <v>0</v>
      </c>
      <c r="H65" s="309">
        <f t="shared" si="0"/>
        <v>0</v>
      </c>
      <c r="K65" s="305" t="s">
        <v>386</v>
      </c>
      <c r="L65" s="332" t="s">
        <v>387</v>
      </c>
      <c r="M65" s="307" t="s">
        <v>155</v>
      </c>
      <c r="N65" s="307">
        <v>1</v>
      </c>
      <c r="O65" s="308">
        <v>481200</v>
      </c>
      <c r="P65" s="310">
        <f t="shared" si="1"/>
        <v>481200</v>
      </c>
      <c r="Q65" s="576">
        <f t="shared" si="19"/>
        <v>0</v>
      </c>
      <c r="T65" s="305" t="s">
        <v>386</v>
      </c>
      <c r="U65" s="306" t="str">
        <f t="shared" si="33"/>
        <v xml:space="preserve">SUMINISTRO, TRANSPORTE E INSTALACIÓN DE PERSIANA 1 de 2.08x1.05m, PARAVENTANA V1. Incluye PERSIANA ENROLLABLE EN LAMINA MICROPERFORADA FLEJES DE 10cm, CALIBRE 20, TAPA ROLLO DOS CARAS, ACABADO EN PINTURA BASE DE ACEITE COLOR GRIS HUMO  y todos los materiales para su correcta instalación.  </v>
      </c>
      <c r="V65" s="307" t="str">
        <f t="shared" si="34"/>
        <v>un</v>
      </c>
      <c r="W65" s="307">
        <v>1</v>
      </c>
      <c r="X65" s="308">
        <f t="shared" si="35"/>
        <v>525000</v>
      </c>
      <c r="Y65" s="401">
        <f t="shared" si="5"/>
        <v>525000</v>
      </c>
      <c r="Z65" s="576">
        <f t="shared" si="20"/>
        <v>0</v>
      </c>
      <c r="AC65" s="305" t="s">
        <v>386</v>
      </c>
      <c r="AD65" s="332" t="s">
        <v>387</v>
      </c>
      <c r="AE65" s="307" t="s">
        <v>155</v>
      </c>
      <c r="AF65" s="307">
        <v>1</v>
      </c>
      <c r="AG65" s="308">
        <v>1200000</v>
      </c>
      <c r="AH65" s="309">
        <f t="shared" si="6"/>
        <v>1200000</v>
      </c>
      <c r="AI65" s="576">
        <f t="shared" si="21"/>
        <v>0</v>
      </c>
      <c r="AL65" s="305" t="s">
        <v>386</v>
      </c>
      <c r="AM65" s="332" t="s">
        <v>387</v>
      </c>
      <c r="AN65" s="307" t="s">
        <v>155</v>
      </c>
      <c r="AO65" s="307">
        <v>1</v>
      </c>
      <c r="AP65" s="308">
        <v>475000</v>
      </c>
      <c r="AQ65" s="309">
        <f t="shared" si="7"/>
        <v>475000</v>
      </c>
      <c r="AR65" s="576">
        <f t="shared" si="22"/>
        <v>0</v>
      </c>
      <c r="AU65" s="305" t="s">
        <v>386</v>
      </c>
      <c r="AV65" s="332" t="s">
        <v>387</v>
      </c>
      <c r="AW65" s="307" t="s">
        <v>155</v>
      </c>
      <c r="AX65" s="307">
        <v>1</v>
      </c>
      <c r="AY65" s="308">
        <v>1129700</v>
      </c>
      <c r="AZ65" s="309">
        <f t="shared" si="8"/>
        <v>1129700</v>
      </c>
      <c r="BA65" s="576">
        <f t="shared" si="23"/>
        <v>0</v>
      </c>
      <c r="BD65" s="305" t="s">
        <v>386</v>
      </c>
      <c r="BE65" s="332" t="s">
        <v>387</v>
      </c>
      <c r="BF65" s="307" t="s">
        <v>155</v>
      </c>
      <c r="BG65" s="307">
        <v>1</v>
      </c>
      <c r="BH65" s="308">
        <v>912000</v>
      </c>
      <c r="BI65" s="309">
        <f t="shared" si="9"/>
        <v>912000</v>
      </c>
      <c r="BJ65" s="576">
        <f t="shared" si="24"/>
        <v>0</v>
      </c>
      <c r="BM65" s="305" t="s">
        <v>386</v>
      </c>
      <c r="BN65" s="306" t="str">
        <f t="shared" si="36"/>
        <v xml:space="preserve">SUMINISTRO, TRANSPORTE E INSTALACIÓN DE PERSIANA 1 de 2.08x1.05m, PARAVENTANA V1. Incluye PERSIANA ENROLLABLE EN LAMINA MICROPERFORADA FLEJES DE 10cm, CALIBRE 20, TAPA ROLLO DOS CARAS, ACABADO EN PINTURA BASE DE ACEITE COLOR GRIS HUMO  y todos los materiales para su correcta instalación.  </v>
      </c>
      <c r="BO65" s="307" t="str">
        <f t="shared" si="37"/>
        <v>un</v>
      </c>
      <c r="BP65" s="307">
        <v>1</v>
      </c>
      <c r="BQ65" s="308">
        <f t="shared" si="38"/>
        <v>4340000</v>
      </c>
      <c r="BR65" s="309">
        <f t="shared" si="25"/>
        <v>4340000</v>
      </c>
      <c r="BS65" s="576">
        <f t="shared" si="26"/>
        <v>0</v>
      </c>
      <c r="BV65" s="305" t="s">
        <v>386</v>
      </c>
      <c r="BW65" s="332" t="s">
        <v>387</v>
      </c>
      <c r="BX65" s="307" t="s">
        <v>155</v>
      </c>
      <c r="BY65" s="307">
        <v>1</v>
      </c>
      <c r="BZ65" s="308">
        <v>1700000</v>
      </c>
      <c r="CA65" s="309">
        <f t="shared" si="13"/>
        <v>1700000</v>
      </c>
      <c r="CB65" s="576">
        <f t="shared" si="27"/>
        <v>0</v>
      </c>
      <c r="CE65" s="305" t="s">
        <v>386</v>
      </c>
      <c r="CF65" s="332" t="s">
        <v>387</v>
      </c>
      <c r="CG65" s="307" t="s">
        <v>155</v>
      </c>
      <c r="CH65" s="307">
        <v>1</v>
      </c>
      <c r="CI65" s="308">
        <v>730000</v>
      </c>
      <c r="CJ65" s="309">
        <f t="shared" si="14"/>
        <v>730000</v>
      </c>
      <c r="CK65" s="576">
        <f t="shared" si="28"/>
        <v>0</v>
      </c>
      <c r="CN65" s="305" t="s">
        <v>386</v>
      </c>
      <c r="CO65" s="332" t="s">
        <v>387</v>
      </c>
      <c r="CP65" s="307" t="s">
        <v>155</v>
      </c>
      <c r="CQ65" s="307">
        <v>1</v>
      </c>
      <c r="CR65" s="308">
        <v>790000</v>
      </c>
      <c r="CS65" s="309">
        <f t="shared" si="15"/>
        <v>790000</v>
      </c>
      <c r="CT65" s="576">
        <f t="shared" si="29"/>
        <v>0</v>
      </c>
      <c r="CW65" s="305" t="s">
        <v>386</v>
      </c>
      <c r="CX65" s="332" t="s">
        <v>387</v>
      </c>
      <c r="CY65" s="307" t="s">
        <v>155</v>
      </c>
      <c r="CZ65" s="307">
        <v>1</v>
      </c>
      <c r="DA65" s="308">
        <v>650000</v>
      </c>
      <c r="DB65" s="309">
        <f t="shared" si="16"/>
        <v>650000</v>
      </c>
      <c r="DC65" s="576">
        <f t="shared" si="30"/>
        <v>0</v>
      </c>
      <c r="DF65" s="305" t="s">
        <v>386</v>
      </c>
      <c r="DG65" s="332" t="s">
        <v>387</v>
      </c>
      <c r="DH65" s="307" t="s">
        <v>155</v>
      </c>
      <c r="DI65" s="307">
        <v>1</v>
      </c>
      <c r="DJ65" s="308">
        <v>770000</v>
      </c>
      <c r="DK65" s="309">
        <f t="shared" si="17"/>
        <v>770000</v>
      </c>
      <c r="DL65" s="576">
        <f t="shared" si="31"/>
        <v>0</v>
      </c>
      <c r="DO65" s="305" t="s">
        <v>386</v>
      </c>
      <c r="DP65" s="332" t="s">
        <v>387</v>
      </c>
      <c r="DQ65" s="307" t="s">
        <v>155</v>
      </c>
      <c r="DR65" s="307">
        <v>1</v>
      </c>
      <c r="DS65" s="308">
        <v>4000000</v>
      </c>
      <c r="DT65" s="309">
        <f t="shared" si="18"/>
        <v>4000000</v>
      </c>
      <c r="DU65" s="576">
        <f t="shared" si="32"/>
        <v>0</v>
      </c>
    </row>
    <row r="66" spans="3:125" ht="72.75" customHeight="1" outlineLevel="2">
      <c r="C66" s="305" t="s">
        <v>388</v>
      </c>
      <c r="D66" s="332" t="s">
        <v>389</v>
      </c>
      <c r="E66" s="307" t="s">
        <v>155</v>
      </c>
      <c r="F66" s="307">
        <v>1</v>
      </c>
      <c r="G66" s="308">
        <v>0</v>
      </c>
      <c r="H66" s="309">
        <f t="shared" si="0"/>
        <v>0</v>
      </c>
      <c r="K66" s="305" t="s">
        <v>388</v>
      </c>
      <c r="L66" s="332" t="s">
        <v>389</v>
      </c>
      <c r="M66" s="307" t="s">
        <v>155</v>
      </c>
      <c r="N66" s="307">
        <v>1</v>
      </c>
      <c r="O66" s="308">
        <v>698600</v>
      </c>
      <c r="P66" s="310">
        <f t="shared" si="1"/>
        <v>698600</v>
      </c>
      <c r="Q66" s="576">
        <f t="shared" si="19"/>
        <v>0</v>
      </c>
      <c r="T66" s="305" t="s">
        <v>388</v>
      </c>
      <c r="U66" s="306" t="str">
        <f t="shared" si="33"/>
        <v xml:space="preserve">SUMINISTRO, TRANSPORTE E INSTALACIÓN DE CORTASOL para fachada en aluminio 32"x32"  tipo Louver o siminar. CORTASOL FIJO EN ALUMNIO de 80x80 cm con pintura electroestatica para revestimiento de fachada para flujo de aire con barras horizaontales diseño aerodinámico para evitar el paso del agua, con marco perimetral en perfil tipo U, Incluye mano de obra, sello perimetral con sikaflex o equivalente y todos los materiales para su correcta instalación.  </v>
      </c>
      <c r="V66" s="307" t="str">
        <f t="shared" si="34"/>
        <v>un</v>
      </c>
      <c r="W66" s="307">
        <v>1</v>
      </c>
      <c r="X66" s="308">
        <f t="shared" si="35"/>
        <v>725000</v>
      </c>
      <c r="Y66" s="401">
        <f t="shared" si="5"/>
        <v>725000</v>
      </c>
      <c r="Z66" s="576">
        <f t="shared" si="20"/>
        <v>0</v>
      </c>
      <c r="AC66" s="305" t="s">
        <v>388</v>
      </c>
      <c r="AD66" s="332" t="s">
        <v>389</v>
      </c>
      <c r="AE66" s="307" t="s">
        <v>155</v>
      </c>
      <c r="AF66" s="307">
        <v>1</v>
      </c>
      <c r="AG66" s="308">
        <v>850000</v>
      </c>
      <c r="AH66" s="309">
        <f t="shared" si="6"/>
        <v>850000</v>
      </c>
      <c r="AI66" s="576">
        <f t="shared" si="21"/>
        <v>0</v>
      </c>
      <c r="AL66" s="305" t="s">
        <v>388</v>
      </c>
      <c r="AM66" s="332" t="s">
        <v>389</v>
      </c>
      <c r="AN66" s="307" t="s">
        <v>155</v>
      </c>
      <c r="AO66" s="307">
        <v>1</v>
      </c>
      <c r="AP66" s="308">
        <v>520000</v>
      </c>
      <c r="AQ66" s="309">
        <f t="shared" si="7"/>
        <v>520000</v>
      </c>
      <c r="AR66" s="576">
        <f t="shared" si="22"/>
        <v>0</v>
      </c>
      <c r="AU66" s="305" t="s">
        <v>388</v>
      </c>
      <c r="AV66" s="332" t="s">
        <v>389</v>
      </c>
      <c r="AW66" s="307" t="s">
        <v>155</v>
      </c>
      <c r="AX66" s="307">
        <v>1</v>
      </c>
      <c r="AY66" s="308">
        <v>974860</v>
      </c>
      <c r="AZ66" s="309">
        <f t="shared" si="8"/>
        <v>974860</v>
      </c>
      <c r="BA66" s="576">
        <f t="shared" si="23"/>
        <v>0</v>
      </c>
      <c r="BD66" s="305" t="s">
        <v>388</v>
      </c>
      <c r="BE66" s="332" t="s">
        <v>389</v>
      </c>
      <c r="BF66" s="307" t="s">
        <v>155</v>
      </c>
      <c r="BG66" s="307">
        <v>1</v>
      </c>
      <c r="BH66" s="308">
        <v>1458000</v>
      </c>
      <c r="BI66" s="309">
        <f t="shared" si="9"/>
        <v>1458000</v>
      </c>
      <c r="BJ66" s="576">
        <f t="shared" si="24"/>
        <v>0</v>
      </c>
      <c r="BM66" s="305" t="s">
        <v>388</v>
      </c>
      <c r="BN66" s="306" t="str">
        <f t="shared" si="36"/>
        <v xml:space="preserve">SUMINISTRO, TRANSPORTE E INSTALACIÓN DE CORTASOL para fachada en aluminio 32"x32"  tipo Louver o siminar. CORTASOL FIJO EN ALUMNIO de 80x80 cm con pintura electroestatica para revestimiento de fachada para flujo de aire con barras horizaontales diseño aerodinámico para evitar el paso del agua, con marco perimetral en perfil tipo U, Incluye mano de obra, sello perimetral con sikaflex o equivalente y todos los materiales para su correcta instalación.  </v>
      </c>
      <c r="BO66" s="307" t="str">
        <f t="shared" si="37"/>
        <v>un</v>
      </c>
      <c r="BP66" s="307">
        <v>1</v>
      </c>
      <c r="BQ66" s="308">
        <f t="shared" si="38"/>
        <v>1650000</v>
      </c>
      <c r="BR66" s="309">
        <f t="shared" si="25"/>
        <v>1650000</v>
      </c>
      <c r="BS66" s="576">
        <f t="shared" si="26"/>
        <v>0</v>
      </c>
      <c r="BV66" s="305" t="s">
        <v>388</v>
      </c>
      <c r="BW66" s="332" t="s">
        <v>389</v>
      </c>
      <c r="BX66" s="307" t="s">
        <v>155</v>
      </c>
      <c r="BY66" s="307">
        <v>1</v>
      </c>
      <c r="BZ66" s="308">
        <v>200000</v>
      </c>
      <c r="CA66" s="309">
        <f t="shared" si="13"/>
        <v>200000</v>
      </c>
      <c r="CB66" s="576">
        <f t="shared" si="27"/>
        <v>0</v>
      </c>
      <c r="CE66" s="305" t="s">
        <v>388</v>
      </c>
      <c r="CF66" s="332" t="s">
        <v>389</v>
      </c>
      <c r="CG66" s="307" t="s">
        <v>155</v>
      </c>
      <c r="CH66" s="307">
        <v>1</v>
      </c>
      <c r="CI66" s="308">
        <v>270000</v>
      </c>
      <c r="CJ66" s="309">
        <f t="shared" si="14"/>
        <v>270000</v>
      </c>
      <c r="CK66" s="576">
        <f t="shared" si="28"/>
        <v>0</v>
      </c>
      <c r="CN66" s="305" t="s">
        <v>388</v>
      </c>
      <c r="CO66" s="332" t="s">
        <v>389</v>
      </c>
      <c r="CP66" s="307" t="s">
        <v>155</v>
      </c>
      <c r="CQ66" s="307">
        <v>1</v>
      </c>
      <c r="CR66" s="308">
        <v>250000</v>
      </c>
      <c r="CS66" s="309">
        <f t="shared" si="15"/>
        <v>250000</v>
      </c>
      <c r="CT66" s="576">
        <f t="shared" si="29"/>
        <v>0</v>
      </c>
      <c r="CW66" s="305" t="s">
        <v>388</v>
      </c>
      <c r="CX66" s="332" t="s">
        <v>389</v>
      </c>
      <c r="CY66" s="307" t="s">
        <v>155</v>
      </c>
      <c r="CZ66" s="307">
        <v>1</v>
      </c>
      <c r="DA66" s="308">
        <v>500000</v>
      </c>
      <c r="DB66" s="309">
        <f t="shared" si="16"/>
        <v>500000</v>
      </c>
      <c r="DC66" s="576">
        <f t="shared" si="30"/>
        <v>0</v>
      </c>
      <c r="DF66" s="305" t="s">
        <v>388</v>
      </c>
      <c r="DG66" s="332" t="s">
        <v>389</v>
      </c>
      <c r="DH66" s="307" t="s">
        <v>155</v>
      </c>
      <c r="DI66" s="307">
        <v>1</v>
      </c>
      <c r="DJ66" s="308">
        <v>242600</v>
      </c>
      <c r="DK66" s="309">
        <f t="shared" si="17"/>
        <v>242600</v>
      </c>
      <c r="DL66" s="576">
        <f t="shared" si="31"/>
        <v>0</v>
      </c>
      <c r="DO66" s="305" t="s">
        <v>388</v>
      </c>
      <c r="DP66" s="332" t="s">
        <v>389</v>
      </c>
      <c r="DQ66" s="307" t="s">
        <v>155</v>
      </c>
      <c r="DR66" s="307">
        <v>1</v>
      </c>
      <c r="DS66" s="308">
        <v>160000</v>
      </c>
      <c r="DT66" s="309">
        <f t="shared" si="18"/>
        <v>160000</v>
      </c>
      <c r="DU66" s="576">
        <f t="shared" si="32"/>
        <v>0</v>
      </c>
    </row>
    <row r="67" spans="3:125" ht="58.5" customHeight="1" outlineLevel="2">
      <c r="C67" s="305" t="s">
        <v>390</v>
      </c>
      <c r="D67" s="332" t="s">
        <v>391</v>
      </c>
      <c r="E67" s="307" t="s">
        <v>155</v>
      </c>
      <c r="F67" s="307">
        <v>1</v>
      </c>
      <c r="G67" s="308">
        <v>0</v>
      </c>
      <c r="H67" s="309">
        <f t="shared" si="0"/>
        <v>0</v>
      </c>
      <c r="K67" s="305" t="s">
        <v>390</v>
      </c>
      <c r="L67" s="332" t="s">
        <v>391</v>
      </c>
      <c r="M67" s="307" t="s">
        <v>155</v>
      </c>
      <c r="N67" s="307">
        <v>1</v>
      </c>
      <c r="O67" s="308">
        <v>135500</v>
      </c>
      <c r="P67" s="310">
        <f t="shared" si="1"/>
        <v>135500</v>
      </c>
      <c r="Q67" s="576">
        <f t="shared" si="19"/>
        <v>0</v>
      </c>
      <c r="T67" s="305" t="s">
        <v>390</v>
      </c>
      <c r="U67" s="306" t="str">
        <f t="shared" si="33"/>
        <v xml:space="preserve">SUMINISTRO, TRANSPORTE E INSTALACIÓN DE REJILLA EN ALUMINIIO de 25x25 cm con pintura electroestatica, Incluye mano de obra, sello perimetral con sikaflex o equivalente y todos los materiales para su correcta instalación. </v>
      </c>
      <c r="V67" s="307" t="str">
        <f t="shared" si="34"/>
        <v>un</v>
      </c>
      <c r="W67" s="307">
        <v>1</v>
      </c>
      <c r="X67" s="308">
        <f t="shared" si="35"/>
        <v>130000</v>
      </c>
      <c r="Y67" s="401">
        <f t="shared" si="5"/>
        <v>130000</v>
      </c>
      <c r="Z67" s="576">
        <f t="shared" si="20"/>
        <v>0</v>
      </c>
      <c r="AC67" s="305" t="s">
        <v>390</v>
      </c>
      <c r="AD67" s="332" t="s">
        <v>391</v>
      </c>
      <c r="AE67" s="307" t="s">
        <v>155</v>
      </c>
      <c r="AF67" s="307">
        <v>1</v>
      </c>
      <c r="AG67" s="308">
        <v>35000</v>
      </c>
      <c r="AH67" s="309">
        <f t="shared" si="6"/>
        <v>35000</v>
      </c>
      <c r="AI67" s="576">
        <f t="shared" si="21"/>
        <v>0</v>
      </c>
      <c r="AL67" s="305" t="s">
        <v>390</v>
      </c>
      <c r="AM67" s="332" t="s">
        <v>391</v>
      </c>
      <c r="AN67" s="307" t="s">
        <v>155</v>
      </c>
      <c r="AO67" s="307">
        <v>1</v>
      </c>
      <c r="AP67" s="308">
        <v>133000</v>
      </c>
      <c r="AQ67" s="309">
        <f t="shared" si="7"/>
        <v>133000</v>
      </c>
      <c r="AR67" s="576">
        <f t="shared" si="22"/>
        <v>0</v>
      </c>
      <c r="AU67" s="305" t="s">
        <v>390</v>
      </c>
      <c r="AV67" s="332" t="s">
        <v>391</v>
      </c>
      <c r="AW67" s="307" t="s">
        <v>155</v>
      </c>
      <c r="AX67" s="307">
        <v>1</v>
      </c>
      <c r="AY67" s="308">
        <v>197500</v>
      </c>
      <c r="AZ67" s="309">
        <f t="shared" si="8"/>
        <v>197500</v>
      </c>
      <c r="BA67" s="576">
        <f t="shared" si="23"/>
        <v>0</v>
      </c>
      <c r="BD67" s="305" t="s">
        <v>390</v>
      </c>
      <c r="BE67" s="332" t="s">
        <v>391</v>
      </c>
      <c r="BF67" s="307" t="s">
        <v>155</v>
      </c>
      <c r="BG67" s="307">
        <v>1</v>
      </c>
      <c r="BH67" s="308">
        <v>352000</v>
      </c>
      <c r="BI67" s="309">
        <f t="shared" si="9"/>
        <v>352000</v>
      </c>
      <c r="BJ67" s="576">
        <f t="shared" si="24"/>
        <v>0</v>
      </c>
      <c r="BM67" s="305" t="s">
        <v>390</v>
      </c>
      <c r="BN67" s="306" t="str">
        <f t="shared" si="36"/>
        <v xml:space="preserve">SUMINISTRO, TRANSPORTE E INSTALACIÓN DE REJILLA EN ALUMINIIO de 25x25 cm con pintura electroestatica, Incluye mano de obra, sello perimetral con sikaflex o equivalente y todos los materiales para su correcta instalación. </v>
      </c>
      <c r="BO67" s="307" t="str">
        <f t="shared" si="37"/>
        <v>un</v>
      </c>
      <c r="BP67" s="307">
        <v>1</v>
      </c>
      <c r="BQ67" s="308">
        <f t="shared" si="38"/>
        <v>130000</v>
      </c>
      <c r="BR67" s="309">
        <f t="shared" si="25"/>
        <v>130000</v>
      </c>
      <c r="BS67" s="576">
        <f t="shared" si="26"/>
        <v>0</v>
      </c>
      <c r="BV67" s="305" t="s">
        <v>390</v>
      </c>
      <c r="BW67" s="332" t="s">
        <v>391</v>
      </c>
      <c r="BX67" s="307" t="s">
        <v>155</v>
      </c>
      <c r="BY67" s="307">
        <v>1</v>
      </c>
      <c r="BZ67" s="308">
        <v>150000</v>
      </c>
      <c r="CA67" s="309">
        <f t="shared" si="13"/>
        <v>150000</v>
      </c>
      <c r="CB67" s="576">
        <f t="shared" si="27"/>
        <v>0</v>
      </c>
      <c r="CE67" s="305" t="s">
        <v>390</v>
      </c>
      <c r="CF67" s="332" t="s">
        <v>391</v>
      </c>
      <c r="CG67" s="307" t="s">
        <v>155</v>
      </c>
      <c r="CH67" s="307">
        <v>1</v>
      </c>
      <c r="CI67" s="308">
        <v>75000</v>
      </c>
      <c r="CJ67" s="309">
        <f t="shared" si="14"/>
        <v>75000</v>
      </c>
      <c r="CK67" s="576">
        <f t="shared" si="28"/>
        <v>0</v>
      </c>
      <c r="CN67" s="305" t="s">
        <v>390</v>
      </c>
      <c r="CO67" s="332" t="s">
        <v>391</v>
      </c>
      <c r="CP67" s="307" t="s">
        <v>155</v>
      </c>
      <c r="CQ67" s="307">
        <v>1</v>
      </c>
      <c r="CR67" s="308">
        <v>78000</v>
      </c>
      <c r="CS67" s="309">
        <f t="shared" si="15"/>
        <v>78000</v>
      </c>
      <c r="CT67" s="576">
        <f t="shared" si="29"/>
        <v>0</v>
      </c>
      <c r="CW67" s="305" t="s">
        <v>390</v>
      </c>
      <c r="CX67" s="332" t="s">
        <v>391</v>
      </c>
      <c r="CY67" s="307" t="s">
        <v>155</v>
      </c>
      <c r="CZ67" s="307">
        <v>1</v>
      </c>
      <c r="DA67" s="308">
        <v>120000</v>
      </c>
      <c r="DB67" s="309">
        <f t="shared" si="16"/>
        <v>120000</v>
      </c>
      <c r="DC67" s="576">
        <f t="shared" si="30"/>
        <v>0</v>
      </c>
      <c r="DF67" s="305" t="s">
        <v>390</v>
      </c>
      <c r="DG67" s="332" t="s">
        <v>391</v>
      </c>
      <c r="DH67" s="307" t="s">
        <v>155</v>
      </c>
      <c r="DI67" s="307">
        <v>1</v>
      </c>
      <c r="DJ67" s="308">
        <v>76000</v>
      </c>
      <c r="DK67" s="309">
        <f t="shared" si="17"/>
        <v>76000</v>
      </c>
      <c r="DL67" s="576">
        <f t="shared" si="31"/>
        <v>0</v>
      </c>
      <c r="DO67" s="305" t="s">
        <v>390</v>
      </c>
      <c r="DP67" s="332" t="s">
        <v>391</v>
      </c>
      <c r="DQ67" s="307" t="s">
        <v>155</v>
      </c>
      <c r="DR67" s="307">
        <v>1</v>
      </c>
      <c r="DS67" s="308">
        <v>82500</v>
      </c>
      <c r="DT67" s="309">
        <f t="shared" si="18"/>
        <v>82500</v>
      </c>
      <c r="DU67" s="576">
        <f t="shared" si="32"/>
        <v>0</v>
      </c>
    </row>
    <row r="68" spans="3:125" ht="47.25" customHeight="1" outlineLevel="2">
      <c r="C68" s="305" t="s">
        <v>392</v>
      </c>
      <c r="D68" s="332" t="s">
        <v>393</v>
      </c>
      <c r="E68" s="307" t="s">
        <v>155</v>
      </c>
      <c r="F68" s="307">
        <v>1</v>
      </c>
      <c r="G68" s="308">
        <v>0</v>
      </c>
      <c r="H68" s="309">
        <f>+ROUND(F68*G68,0)</f>
        <v>0</v>
      </c>
      <c r="K68" s="305" t="s">
        <v>392</v>
      </c>
      <c r="L68" s="332" t="s">
        <v>393</v>
      </c>
      <c r="M68" s="307" t="s">
        <v>155</v>
      </c>
      <c r="N68" s="307">
        <v>1</v>
      </c>
      <c r="O68" s="308">
        <v>197300</v>
      </c>
      <c r="P68" s="310">
        <f>+ROUND(N68*O68,0)</f>
        <v>197300</v>
      </c>
      <c r="Q68" s="576">
        <f t="shared" si="19"/>
        <v>0</v>
      </c>
      <c r="T68" s="305" t="s">
        <v>392</v>
      </c>
      <c r="U68" s="306" t="str">
        <f t="shared" si="33"/>
        <v xml:space="preserve">SUMINISTRO, TRANSPORTE E INSTALACIÓN DE Rejilla para fachada antilluvia 20"x12" blanca, con pintura electroestatica, Incluye mano de obra, sello perimetral con sikaflex o equivalente y todos los materiales para su correcta instalación. </v>
      </c>
      <c r="V68" s="307" t="str">
        <f t="shared" si="34"/>
        <v>un</v>
      </c>
      <c r="W68" s="307">
        <v>1</v>
      </c>
      <c r="X68" s="308">
        <f t="shared" si="35"/>
        <v>160000</v>
      </c>
      <c r="Y68" s="401">
        <f t="shared" si="5"/>
        <v>160000</v>
      </c>
      <c r="Z68" s="576">
        <f t="shared" si="20"/>
        <v>0</v>
      </c>
      <c r="AC68" s="305" t="s">
        <v>392</v>
      </c>
      <c r="AD68" s="332" t="s">
        <v>393</v>
      </c>
      <c r="AE68" s="307" t="s">
        <v>155</v>
      </c>
      <c r="AF68" s="307">
        <v>1</v>
      </c>
      <c r="AG68" s="308">
        <v>92000</v>
      </c>
      <c r="AH68" s="309">
        <f>+ROUND(AF68*AG68,0)</f>
        <v>92000</v>
      </c>
      <c r="AI68" s="576">
        <f t="shared" si="21"/>
        <v>0</v>
      </c>
      <c r="AL68" s="305" t="s">
        <v>392</v>
      </c>
      <c r="AM68" s="332" t="s">
        <v>393</v>
      </c>
      <c r="AN68" s="307" t="s">
        <v>155</v>
      </c>
      <c r="AO68" s="307">
        <v>1</v>
      </c>
      <c r="AP68" s="308">
        <v>196000</v>
      </c>
      <c r="AQ68" s="309">
        <f>+ROUND(AO68*AP68,0)</f>
        <v>196000</v>
      </c>
      <c r="AR68" s="576">
        <f t="shared" si="22"/>
        <v>0</v>
      </c>
      <c r="AU68" s="305" t="s">
        <v>392</v>
      </c>
      <c r="AV68" s="332" t="s">
        <v>393</v>
      </c>
      <c r="AW68" s="307" t="s">
        <v>155</v>
      </c>
      <c r="AX68" s="307">
        <v>1</v>
      </c>
      <c r="AY68" s="308">
        <v>19750</v>
      </c>
      <c r="AZ68" s="309">
        <f>+ROUND(AX68*AY68,0)</f>
        <v>19750</v>
      </c>
      <c r="BA68" s="576">
        <f t="shared" si="23"/>
        <v>0</v>
      </c>
      <c r="BD68" s="305" t="s">
        <v>392</v>
      </c>
      <c r="BE68" s="332" t="s">
        <v>393</v>
      </c>
      <c r="BF68" s="307" t="s">
        <v>155</v>
      </c>
      <c r="BG68" s="307">
        <v>1</v>
      </c>
      <c r="BH68" s="308">
        <v>115800</v>
      </c>
      <c r="BI68" s="309">
        <f>+ROUND(BG68*BH68,0)</f>
        <v>115800</v>
      </c>
      <c r="BJ68" s="576">
        <f t="shared" si="24"/>
        <v>0</v>
      </c>
      <c r="BM68" s="305" t="s">
        <v>392</v>
      </c>
      <c r="BN68" s="306" t="str">
        <f t="shared" si="36"/>
        <v xml:space="preserve">SUMINISTRO, TRANSPORTE E INSTALACIÓN DE Rejilla para fachada antilluvia 20"x12" blanca, con pintura electroestatica, Incluye mano de obra, sello perimetral con sikaflex o equivalente y todos los materiales para su correcta instalación. </v>
      </c>
      <c r="BO68" s="307" t="str">
        <f t="shared" si="37"/>
        <v>un</v>
      </c>
      <c r="BP68" s="307">
        <v>1</v>
      </c>
      <c r="BQ68" s="308">
        <f t="shared" si="38"/>
        <v>175000</v>
      </c>
      <c r="BR68" s="309">
        <f t="shared" si="25"/>
        <v>175000</v>
      </c>
      <c r="BS68" s="576">
        <f t="shared" si="26"/>
        <v>0</v>
      </c>
      <c r="BV68" s="305" t="s">
        <v>392</v>
      </c>
      <c r="BW68" s="332" t="s">
        <v>393</v>
      </c>
      <c r="BX68" s="307" t="s">
        <v>155</v>
      </c>
      <c r="BY68" s="307">
        <v>1</v>
      </c>
      <c r="BZ68" s="308">
        <v>120000</v>
      </c>
      <c r="CA68" s="309">
        <f>+ROUND(BY68*BZ68,0)</f>
        <v>120000</v>
      </c>
      <c r="CB68" s="576">
        <f t="shared" si="27"/>
        <v>0</v>
      </c>
      <c r="CE68" s="305" t="s">
        <v>392</v>
      </c>
      <c r="CF68" s="332" t="s">
        <v>393</v>
      </c>
      <c r="CG68" s="307" t="s">
        <v>155</v>
      </c>
      <c r="CH68" s="307">
        <v>1</v>
      </c>
      <c r="CI68" s="308">
        <v>125000</v>
      </c>
      <c r="CJ68" s="309">
        <f>+ROUND(CH68*CI68,0)</f>
        <v>125000</v>
      </c>
      <c r="CK68" s="576">
        <f t="shared" si="28"/>
        <v>0</v>
      </c>
      <c r="CN68" s="305" t="s">
        <v>392</v>
      </c>
      <c r="CO68" s="332" t="s">
        <v>393</v>
      </c>
      <c r="CP68" s="307" t="s">
        <v>155</v>
      </c>
      <c r="CQ68" s="307">
        <v>1</v>
      </c>
      <c r="CR68" s="308">
        <v>130000</v>
      </c>
      <c r="CS68" s="309">
        <f>+ROUND(CQ68*CR68,0)</f>
        <v>130000</v>
      </c>
      <c r="CT68" s="576">
        <f t="shared" si="29"/>
        <v>0</v>
      </c>
      <c r="CW68" s="305" t="s">
        <v>392</v>
      </c>
      <c r="CX68" s="332" t="s">
        <v>393</v>
      </c>
      <c r="CY68" s="307" t="s">
        <v>155</v>
      </c>
      <c r="CZ68" s="307">
        <v>1</v>
      </c>
      <c r="DA68" s="308">
        <v>65000</v>
      </c>
      <c r="DB68" s="309">
        <f>+ROUND(CZ68*DA68,0)</f>
        <v>65000</v>
      </c>
      <c r="DC68" s="576">
        <f t="shared" si="30"/>
        <v>0</v>
      </c>
      <c r="DF68" s="305" t="s">
        <v>392</v>
      </c>
      <c r="DG68" s="332" t="s">
        <v>393</v>
      </c>
      <c r="DH68" s="307" t="s">
        <v>155</v>
      </c>
      <c r="DI68" s="307">
        <v>1</v>
      </c>
      <c r="DJ68" s="308">
        <v>126500</v>
      </c>
      <c r="DK68" s="309">
        <f>+ROUND(DI68*DJ68,0)</f>
        <v>126500</v>
      </c>
      <c r="DL68" s="576">
        <f t="shared" si="31"/>
        <v>0</v>
      </c>
      <c r="DO68" s="305" t="s">
        <v>392</v>
      </c>
      <c r="DP68" s="332" t="s">
        <v>393</v>
      </c>
      <c r="DQ68" s="307" t="s">
        <v>155</v>
      </c>
      <c r="DR68" s="307">
        <v>1</v>
      </c>
      <c r="DS68" s="308">
        <v>51300</v>
      </c>
      <c r="DT68" s="309">
        <f>+ROUND(DR68*DS68,0)</f>
        <v>51300</v>
      </c>
      <c r="DU68" s="576">
        <f t="shared" si="32"/>
        <v>0</v>
      </c>
    </row>
    <row r="69" spans="3:125" ht="70.5" customHeight="1" outlineLevel="2">
      <c r="C69" s="344" t="s">
        <v>162</v>
      </c>
      <c r="D69" s="345" t="s">
        <v>397</v>
      </c>
      <c r="E69" s="346" t="s">
        <v>155</v>
      </c>
      <c r="F69" s="347">
        <v>1</v>
      </c>
      <c r="G69" s="308">
        <v>0</v>
      </c>
      <c r="H69" s="309">
        <f t="shared" ref="H69:H76" si="39">+ROUND(F69*G69,0)</f>
        <v>0</v>
      </c>
      <c r="K69" s="344" t="s">
        <v>162</v>
      </c>
      <c r="L69" s="345" t="s">
        <v>397</v>
      </c>
      <c r="M69" s="346" t="s">
        <v>155</v>
      </c>
      <c r="N69" s="347">
        <v>1</v>
      </c>
      <c r="O69" s="308">
        <v>523700</v>
      </c>
      <c r="P69" s="310">
        <f t="shared" ref="P69:P76" si="40">+ROUND(N69*O69,0)</f>
        <v>523700</v>
      </c>
      <c r="Q69" s="576">
        <f t="shared" ref="Q69:Q116" si="41">IF(M69&lt;&gt;"",IF(O69=0,1,0),0)</f>
        <v>0</v>
      </c>
      <c r="T69" s="344" t="s">
        <v>162</v>
      </c>
      <c r="U69" s="306" t="str">
        <f t="shared" si="33"/>
        <v xml:space="preserve">Tablero eléctrico de distribución de 42 circuitos trifásico, expuesto, CON espacio para totalizador,  para interruptor enchufable, 5 hilos (1 barraje para tierra  y  1 para neutro), con puerta y chapa . color gris. El tablero debe cumplir RETIE, barrajes de 225 A, 220 V. Incluye:  todos los elementos y accesorios para su adecuada instalación y fijaciòn (Perno expansivo) y marcaciòn con placa en acrìlico. Se instalara al interior del laboratorio, El tablero debe quedar debidamente marcado </v>
      </c>
      <c r="V69" s="307" t="str">
        <f t="shared" si="34"/>
        <v>un</v>
      </c>
      <c r="W69" s="347">
        <v>1</v>
      </c>
      <c r="X69" s="308">
        <f t="shared" si="35"/>
        <v>3500000</v>
      </c>
      <c r="Y69" s="401">
        <f t="shared" si="5"/>
        <v>3500000</v>
      </c>
      <c r="Z69" s="576">
        <f t="shared" ref="Z69:Z116" si="42">IF(V69&lt;&gt;"",IF(X69=0,1,0),0)</f>
        <v>0</v>
      </c>
      <c r="AC69" s="344" t="s">
        <v>162</v>
      </c>
      <c r="AD69" s="345" t="s">
        <v>397</v>
      </c>
      <c r="AE69" s="346" t="s">
        <v>155</v>
      </c>
      <c r="AF69" s="347">
        <v>1</v>
      </c>
      <c r="AG69" s="308">
        <v>890000</v>
      </c>
      <c r="AH69" s="309">
        <f t="shared" ref="AH69:AH76" si="43">+ROUND(AF69*AG69,0)</f>
        <v>890000</v>
      </c>
      <c r="AI69" s="576">
        <f t="shared" ref="AI69:AI116" si="44">IF(AE69&lt;&gt;"",IF(AG69=0,1,0),0)</f>
        <v>0</v>
      </c>
      <c r="AL69" s="344" t="s">
        <v>162</v>
      </c>
      <c r="AM69" s="345" t="s">
        <v>397</v>
      </c>
      <c r="AN69" s="346" t="s">
        <v>155</v>
      </c>
      <c r="AO69" s="347">
        <v>1</v>
      </c>
      <c r="AP69" s="308">
        <v>522566</v>
      </c>
      <c r="AQ69" s="309">
        <f t="shared" ref="AQ69:AQ76" si="45">+ROUND(AO69*AP69,0)</f>
        <v>522566</v>
      </c>
      <c r="AR69" s="576">
        <f t="shared" ref="AR69:AR116" si="46">IF(AN69&lt;&gt;"",IF(AP69=0,1,0),0)</f>
        <v>0</v>
      </c>
      <c r="AU69" s="344" t="s">
        <v>162</v>
      </c>
      <c r="AV69" s="345" t="s">
        <v>397</v>
      </c>
      <c r="AW69" s="346" t="s">
        <v>155</v>
      </c>
      <c r="AX69" s="347">
        <v>1</v>
      </c>
      <c r="AY69" s="308">
        <v>1738000</v>
      </c>
      <c r="AZ69" s="309">
        <f t="shared" ref="AZ69:AZ76" si="47">+ROUND(AX69*AY69,0)</f>
        <v>1738000</v>
      </c>
      <c r="BA69" s="576">
        <f t="shared" ref="BA69:BA116" si="48">IF(AW69&lt;&gt;"",IF(AY69=0,1,0),0)</f>
        <v>0</v>
      </c>
      <c r="BD69" s="344" t="s">
        <v>162</v>
      </c>
      <c r="BE69" s="345" t="s">
        <v>397</v>
      </c>
      <c r="BF69" s="346" t="s">
        <v>155</v>
      </c>
      <c r="BG69" s="347">
        <v>1</v>
      </c>
      <c r="BH69" s="308">
        <v>1250000</v>
      </c>
      <c r="BI69" s="309">
        <f t="shared" ref="BI69:BI76" si="49">+ROUND(BG69*BH69,0)</f>
        <v>1250000</v>
      </c>
      <c r="BJ69" s="576">
        <f t="shared" ref="BJ69:BJ116" si="50">IF(BF69&lt;&gt;"",IF(BH69=0,1,0),0)</f>
        <v>0</v>
      </c>
      <c r="BM69" s="344" t="s">
        <v>162</v>
      </c>
      <c r="BN69" s="306" t="str">
        <f t="shared" si="36"/>
        <v xml:space="preserve">Tablero eléctrico de distribución de 42 circuitos trifásico, expuesto, CON espacio para totalizador,  para interruptor enchufable, 5 hilos (1 barraje para tierra  y  1 para neutro), con puerta y chapa . color gris. El tablero debe cumplir RETIE, barrajes de 225 A, 220 V. Incluye:  todos los elementos y accesorios para su adecuada instalación y fijaciòn (Perno expansivo) y marcaciòn con placa en acrìlico. Se instalara al interior del laboratorio, El tablero debe quedar debidamente marcado </v>
      </c>
      <c r="BO69" s="307" t="str">
        <f t="shared" si="37"/>
        <v>un</v>
      </c>
      <c r="BP69" s="347">
        <v>1</v>
      </c>
      <c r="BQ69" s="308">
        <f t="shared" si="38"/>
        <v>900000</v>
      </c>
      <c r="BR69" s="309">
        <f t="shared" si="25"/>
        <v>900000</v>
      </c>
      <c r="BS69" s="576">
        <f t="shared" ref="BS69:BS116" si="51">IF(BO69&lt;&gt;"",IF(BQ69=0,1,0),0)</f>
        <v>0</v>
      </c>
      <c r="BV69" s="344" t="s">
        <v>162</v>
      </c>
      <c r="BW69" s="345" t="s">
        <v>397</v>
      </c>
      <c r="BX69" s="346" t="s">
        <v>155</v>
      </c>
      <c r="BY69" s="347">
        <v>1</v>
      </c>
      <c r="BZ69" s="308">
        <v>900000</v>
      </c>
      <c r="CA69" s="309">
        <f t="shared" ref="CA69:CA76" si="52">+ROUND(BY69*BZ69,0)</f>
        <v>900000</v>
      </c>
      <c r="CB69" s="576">
        <f t="shared" ref="CB69:CB116" si="53">IF(BX69&lt;&gt;"",IF(BZ69=0,1,0),0)</f>
        <v>0</v>
      </c>
      <c r="CE69" s="344" t="s">
        <v>162</v>
      </c>
      <c r="CF69" s="345" t="s">
        <v>397</v>
      </c>
      <c r="CG69" s="346" t="s">
        <v>155</v>
      </c>
      <c r="CH69" s="347">
        <v>1</v>
      </c>
      <c r="CI69" s="308">
        <v>740000</v>
      </c>
      <c r="CJ69" s="309">
        <f>+ROUND(CH69*CI69,0)</f>
        <v>740000</v>
      </c>
      <c r="CK69" s="576">
        <f t="shared" ref="CK69:CK116" si="54">IF(CG69&lt;&gt;"",IF(CI69=0,1,0),0)</f>
        <v>0</v>
      </c>
      <c r="CN69" s="344" t="s">
        <v>162</v>
      </c>
      <c r="CO69" s="345" t="s">
        <v>397</v>
      </c>
      <c r="CP69" s="346" t="s">
        <v>155</v>
      </c>
      <c r="CQ69" s="347">
        <v>1</v>
      </c>
      <c r="CR69" s="308">
        <v>750000</v>
      </c>
      <c r="CS69" s="309">
        <f>+ROUND(CQ69*CR69,0)</f>
        <v>750000</v>
      </c>
      <c r="CT69" s="576">
        <f t="shared" ref="CT69:CT116" si="55">IF(CP69&lt;&gt;"",IF(CR69=0,1,0),0)</f>
        <v>0</v>
      </c>
      <c r="CW69" s="344" t="s">
        <v>162</v>
      </c>
      <c r="CX69" s="345" t="s">
        <v>397</v>
      </c>
      <c r="CY69" s="346" t="s">
        <v>155</v>
      </c>
      <c r="CZ69" s="347">
        <v>1</v>
      </c>
      <c r="DA69" s="308">
        <v>430145</v>
      </c>
      <c r="DB69" s="309">
        <f t="shared" ref="DB69:DB76" si="56">+ROUND(CZ69*DA69,0)</f>
        <v>430145</v>
      </c>
      <c r="DC69" s="576">
        <f t="shared" ref="DC69:DC116" si="57">IF(CY69&lt;&gt;"",IF(DA69=0,1,0),0)</f>
        <v>0</v>
      </c>
      <c r="DF69" s="344" t="s">
        <v>162</v>
      </c>
      <c r="DG69" s="345" t="s">
        <v>397</v>
      </c>
      <c r="DH69" s="346" t="s">
        <v>155</v>
      </c>
      <c r="DI69" s="347">
        <v>1</v>
      </c>
      <c r="DJ69" s="308">
        <v>730000</v>
      </c>
      <c r="DK69" s="309">
        <f t="shared" ref="DK69:DK76" si="58">+ROUND(DI69*DJ69,0)</f>
        <v>730000</v>
      </c>
      <c r="DL69" s="576">
        <f t="shared" ref="DL69:DL116" si="59">IF(DH69&lt;&gt;"",IF(DJ69=0,1,0),0)</f>
        <v>0</v>
      </c>
      <c r="DO69" s="344" t="s">
        <v>162</v>
      </c>
      <c r="DP69" s="345" t="s">
        <v>397</v>
      </c>
      <c r="DQ69" s="346" t="s">
        <v>155</v>
      </c>
      <c r="DR69" s="347">
        <v>1</v>
      </c>
      <c r="DS69" s="308">
        <v>602099</v>
      </c>
      <c r="DT69" s="309">
        <f t="shared" ref="DT69:DT76" si="60">+ROUND(DR69*DS69,0)</f>
        <v>602099</v>
      </c>
      <c r="DU69" s="576">
        <f t="shared" ref="DU69:DU116" si="61">IF(DQ69&lt;&gt;"",IF(DS69=0,1,0),0)</f>
        <v>0</v>
      </c>
    </row>
    <row r="70" spans="3:125" ht="71.25" customHeight="1" outlineLevel="2">
      <c r="C70" s="344" t="s">
        <v>163</v>
      </c>
      <c r="D70" s="345" t="s">
        <v>398</v>
      </c>
      <c r="E70" s="346" t="s">
        <v>155</v>
      </c>
      <c r="F70" s="347">
        <v>1</v>
      </c>
      <c r="G70" s="308">
        <v>0</v>
      </c>
      <c r="H70" s="309">
        <f t="shared" si="39"/>
        <v>0</v>
      </c>
      <c r="K70" s="344" t="s">
        <v>163</v>
      </c>
      <c r="L70" s="345" t="s">
        <v>398</v>
      </c>
      <c r="M70" s="346" t="s">
        <v>155</v>
      </c>
      <c r="N70" s="347">
        <v>1</v>
      </c>
      <c r="O70" s="308">
        <v>403100</v>
      </c>
      <c r="P70" s="310">
        <f t="shared" si="40"/>
        <v>403100</v>
      </c>
      <c r="Q70" s="576">
        <f t="shared" si="41"/>
        <v>0</v>
      </c>
      <c r="T70" s="344" t="s">
        <v>163</v>
      </c>
      <c r="U70" s="306" t="str">
        <f t="shared" si="33"/>
        <v xml:space="preserve">Tablero eléctrico de distribución de 36 circuitos trifásico, expuesto, SIN espacio para totalizador,  para interruptor enchufable, 5 hilos (1 barraje para tierra  y  1 para neutro), con puerta y chapa . color gris. El tablero debe cumplir RETIE, barrajes de 225 A, 220 V. Incluye:  todos los elementos y accesorios para su adecuada instalación y fijaciòn (Perno expansivo) y marcaciòn con placa en acrìlico. Se instalara al interior del laboratorio. El tablero debe quedar debidamente marcado </v>
      </c>
      <c r="V70" s="307" t="str">
        <f t="shared" si="34"/>
        <v>un</v>
      </c>
      <c r="W70" s="347">
        <v>1</v>
      </c>
      <c r="X70" s="308">
        <f t="shared" si="35"/>
        <v>2800000</v>
      </c>
      <c r="Y70" s="401">
        <f t="shared" si="5"/>
        <v>2800000</v>
      </c>
      <c r="Z70" s="576">
        <f t="shared" si="42"/>
        <v>0</v>
      </c>
      <c r="AC70" s="344" t="s">
        <v>163</v>
      </c>
      <c r="AD70" s="345" t="s">
        <v>398</v>
      </c>
      <c r="AE70" s="346" t="s">
        <v>155</v>
      </c>
      <c r="AF70" s="347">
        <v>1</v>
      </c>
      <c r="AG70" s="308">
        <v>560000</v>
      </c>
      <c r="AH70" s="309">
        <f t="shared" si="43"/>
        <v>560000</v>
      </c>
      <c r="AI70" s="576">
        <f t="shared" si="44"/>
        <v>0</v>
      </c>
      <c r="AL70" s="344" t="s">
        <v>163</v>
      </c>
      <c r="AM70" s="345" t="s">
        <v>398</v>
      </c>
      <c r="AN70" s="346" t="s">
        <v>155</v>
      </c>
      <c r="AO70" s="347">
        <v>1</v>
      </c>
      <c r="AP70" s="308">
        <v>398215</v>
      </c>
      <c r="AQ70" s="309">
        <f t="shared" si="45"/>
        <v>398215</v>
      </c>
      <c r="AR70" s="576">
        <f t="shared" si="46"/>
        <v>0</v>
      </c>
      <c r="AU70" s="344" t="s">
        <v>163</v>
      </c>
      <c r="AV70" s="345" t="s">
        <v>398</v>
      </c>
      <c r="AW70" s="346" t="s">
        <v>155</v>
      </c>
      <c r="AX70" s="347">
        <v>1</v>
      </c>
      <c r="AY70" s="308">
        <v>1461500</v>
      </c>
      <c r="AZ70" s="309">
        <f t="shared" si="47"/>
        <v>1461500</v>
      </c>
      <c r="BA70" s="576">
        <f t="shared" si="48"/>
        <v>0</v>
      </c>
      <c r="BD70" s="344" t="s">
        <v>163</v>
      </c>
      <c r="BE70" s="345" t="s">
        <v>398</v>
      </c>
      <c r="BF70" s="346" t="s">
        <v>155</v>
      </c>
      <c r="BG70" s="347">
        <v>1</v>
      </c>
      <c r="BH70" s="308">
        <v>925000</v>
      </c>
      <c r="BI70" s="309">
        <f t="shared" si="49"/>
        <v>925000</v>
      </c>
      <c r="BJ70" s="576">
        <f t="shared" si="50"/>
        <v>0</v>
      </c>
      <c r="BM70" s="344" t="s">
        <v>163</v>
      </c>
      <c r="BN70" s="306" t="str">
        <f t="shared" si="36"/>
        <v xml:space="preserve">Tablero eléctrico de distribución de 36 circuitos trifásico, expuesto, SIN espacio para totalizador,  para interruptor enchufable, 5 hilos (1 barraje para tierra  y  1 para neutro), con puerta y chapa . color gris. El tablero debe cumplir RETIE, barrajes de 225 A, 220 V. Incluye:  todos los elementos y accesorios para su adecuada instalación y fijaciòn (Perno expansivo) y marcaciòn con placa en acrìlico. Se instalara al interior del laboratorio. El tablero debe quedar debidamente marcado </v>
      </c>
      <c r="BO70" s="307" t="str">
        <f t="shared" si="37"/>
        <v>un</v>
      </c>
      <c r="BP70" s="347">
        <v>1</v>
      </c>
      <c r="BQ70" s="308">
        <f t="shared" si="38"/>
        <v>805000</v>
      </c>
      <c r="BR70" s="309">
        <f t="shared" si="25"/>
        <v>805000</v>
      </c>
      <c r="BS70" s="576">
        <f t="shared" si="51"/>
        <v>0</v>
      </c>
      <c r="BV70" s="344" t="s">
        <v>163</v>
      </c>
      <c r="BW70" s="345" t="s">
        <v>398</v>
      </c>
      <c r="BX70" s="346" t="s">
        <v>155</v>
      </c>
      <c r="BY70" s="347">
        <v>1</v>
      </c>
      <c r="BZ70" s="308">
        <v>800000</v>
      </c>
      <c r="CA70" s="309">
        <f t="shared" si="52"/>
        <v>800000</v>
      </c>
      <c r="CB70" s="576">
        <f t="shared" si="53"/>
        <v>0</v>
      </c>
      <c r="CE70" s="344" t="s">
        <v>163</v>
      </c>
      <c r="CF70" s="345" t="s">
        <v>398</v>
      </c>
      <c r="CG70" s="346" t="s">
        <v>155</v>
      </c>
      <c r="CH70" s="347">
        <v>1</v>
      </c>
      <c r="CI70" s="308">
        <v>475000</v>
      </c>
      <c r="CJ70" s="309">
        <f>+ROUND(CH70*CI70,0)</f>
        <v>475000</v>
      </c>
      <c r="CK70" s="576">
        <f t="shared" si="54"/>
        <v>0</v>
      </c>
      <c r="CN70" s="344" t="s">
        <v>163</v>
      </c>
      <c r="CO70" s="345" t="s">
        <v>398</v>
      </c>
      <c r="CP70" s="346" t="s">
        <v>155</v>
      </c>
      <c r="CQ70" s="347">
        <v>1</v>
      </c>
      <c r="CR70" s="308">
        <v>480000</v>
      </c>
      <c r="CS70" s="309">
        <f>+ROUND(CQ70*CR70,0)</f>
        <v>480000</v>
      </c>
      <c r="CT70" s="576">
        <f t="shared" si="55"/>
        <v>0</v>
      </c>
      <c r="CW70" s="344" t="s">
        <v>163</v>
      </c>
      <c r="CX70" s="345" t="s">
        <v>398</v>
      </c>
      <c r="CY70" s="346" t="s">
        <v>155</v>
      </c>
      <c r="CZ70" s="347">
        <v>1</v>
      </c>
      <c r="DA70" s="308">
        <v>375992</v>
      </c>
      <c r="DB70" s="309">
        <f t="shared" si="56"/>
        <v>375992</v>
      </c>
      <c r="DC70" s="576">
        <f t="shared" si="57"/>
        <v>0</v>
      </c>
      <c r="DF70" s="344" t="s">
        <v>163</v>
      </c>
      <c r="DG70" s="345" t="s">
        <v>398</v>
      </c>
      <c r="DH70" s="346" t="s">
        <v>155</v>
      </c>
      <c r="DI70" s="347">
        <v>1</v>
      </c>
      <c r="DJ70" s="308">
        <v>466000</v>
      </c>
      <c r="DK70" s="309">
        <f t="shared" si="58"/>
        <v>466000</v>
      </c>
      <c r="DL70" s="576">
        <f t="shared" si="59"/>
        <v>0</v>
      </c>
      <c r="DO70" s="344" t="s">
        <v>163</v>
      </c>
      <c r="DP70" s="345" t="s">
        <v>398</v>
      </c>
      <c r="DQ70" s="346" t="s">
        <v>155</v>
      </c>
      <c r="DR70" s="347">
        <v>1</v>
      </c>
      <c r="DS70" s="308">
        <v>652182</v>
      </c>
      <c r="DT70" s="309">
        <f t="shared" si="60"/>
        <v>652182</v>
      </c>
      <c r="DU70" s="576">
        <f t="shared" si="61"/>
        <v>0</v>
      </c>
    </row>
    <row r="71" spans="3:125" ht="69" customHeight="1" outlineLevel="2">
      <c r="C71" s="344" t="s">
        <v>193</v>
      </c>
      <c r="D71" s="345" t="s">
        <v>399</v>
      </c>
      <c r="E71" s="346" t="s">
        <v>155</v>
      </c>
      <c r="F71" s="347">
        <v>1</v>
      </c>
      <c r="G71" s="308">
        <v>0</v>
      </c>
      <c r="H71" s="309">
        <f t="shared" si="39"/>
        <v>0</v>
      </c>
      <c r="K71" s="344" t="s">
        <v>193</v>
      </c>
      <c r="L71" s="345" t="s">
        <v>399</v>
      </c>
      <c r="M71" s="346" t="s">
        <v>155</v>
      </c>
      <c r="N71" s="347">
        <v>1</v>
      </c>
      <c r="O71" s="308">
        <v>657200</v>
      </c>
      <c r="P71" s="310">
        <f t="shared" si="40"/>
        <v>657200</v>
      </c>
      <c r="Q71" s="576">
        <f t="shared" si="41"/>
        <v>0</v>
      </c>
      <c r="T71" s="344" t="s">
        <v>193</v>
      </c>
      <c r="U71" s="306" t="str">
        <f t="shared" si="33"/>
        <v xml:space="preserve">Interruptor automático (breaker) tripolar industrial  3x160A, Icu=40kA, 220/240V, Ics=100%Icu, unidad de disparo termomagnética regulable 112-160A. Incluye: Elementos de fijación y marcación. Marca sugeridas: Schneider Electric (Ref. EasyPact CVS), ABB, Eaton, Siemens.NOTAS: 1. Un totalizador se instalara en gabinete de distribución ubicado en cuarto eléctrico del Bloque 46 en el primer piso. 2 Un totalizador se instalara en tablero ubicado en el laboratorio de nutrición animal  46-235                                                                                                                                                               </v>
      </c>
      <c r="V71" s="307" t="str">
        <f t="shared" si="34"/>
        <v>un</v>
      </c>
      <c r="W71" s="347">
        <v>1</v>
      </c>
      <c r="X71" s="308">
        <f t="shared" si="35"/>
        <v>250000</v>
      </c>
      <c r="Y71" s="401">
        <f t="shared" si="5"/>
        <v>250000</v>
      </c>
      <c r="Z71" s="576">
        <f t="shared" si="42"/>
        <v>0</v>
      </c>
      <c r="AC71" s="344" t="s">
        <v>193</v>
      </c>
      <c r="AD71" s="345" t="s">
        <v>399</v>
      </c>
      <c r="AE71" s="346" t="s">
        <v>155</v>
      </c>
      <c r="AF71" s="347">
        <v>1</v>
      </c>
      <c r="AG71" s="308">
        <v>11550</v>
      </c>
      <c r="AH71" s="309">
        <f t="shared" si="43"/>
        <v>11550</v>
      </c>
      <c r="AI71" s="576">
        <f t="shared" si="44"/>
        <v>0</v>
      </c>
      <c r="AL71" s="344" t="s">
        <v>193</v>
      </c>
      <c r="AM71" s="345" t="s">
        <v>399</v>
      </c>
      <c r="AN71" s="346" t="s">
        <v>155</v>
      </c>
      <c r="AO71" s="347">
        <v>1</v>
      </c>
      <c r="AP71" s="308">
        <v>649275</v>
      </c>
      <c r="AQ71" s="309">
        <f t="shared" si="45"/>
        <v>649275</v>
      </c>
      <c r="AR71" s="576">
        <f t="shared" si="46"/>
        <v>0</v>
      </c>
      <c r="AU71" s="344" t="s">
        <v>193</v>
      </c>
      <c r="AV71" s="345" t="s">
        <v>399</v>
      </c>
      <c r="AW71" s="346" t="s">
        <v>155</v>
      </c>
      <c r="AX71" s="347">
        <v>1</v>
      </c>
      <c r="AY71" s="308">
        <v>82950</v>
      </c>
      <c r="AZ71" s="309">
        <f t="shared" si="47"/>
        <v>82950</v>
      </c>
      <c r="BA71" s="576">
        <f t="shared" si="48"/>
        <v>0</v>
      </c>
      <c r="BD71" s="344" t="s">
        <v>193</v>
      </c>
      <c r="BE71" s="345" t="s">
        <v>399</v>
      </c>
      <c r="BF71" s="346" t="s">
        <v>155</v>
      </c>
      <c r="BG71" s="347">
        <v>1</v>
      </c>
      <c r="BH71" s="308">
        <v>815000</v>
      </c>
      <c r="BI71" s="309">
        <f t="shared" si="49"/>
        <v>815000</v>
      </c>
      <c r="BJ71" s="576">
        <f t="shared" si="50"/>
        <v>0</v>
      </c>
      <c r="BM71" s="344" t="s">
        <v>193</v>
      </c>
      <c r="BN71" s="306" t="str">
        <f t="shared" si="36"/>
        <v xml:space="preserve">Interruptor automático (breaker) tripolar industrial  3x160A, Icu=40kA, 220/240V, Ics=100%Icu, unidad de disparo termomagnética regulable 112-160A. Incluye: Elementos de fijación y marcación. Marca sugeridas: Schneider Electric (Ref. EasyPact CVS), ABB, Eaton, Siemens.NOTAS: 1. Un totalizador se instalara en gabinete de distribución ubicado en cuarto eléctrico del Bloque 46 en el primer piso. 2 Un totalizador se instalara en tablero ubicado en el laboratorio de nutrición animal  46-235                                                                                                                                                               </v>
      </c>
      <c r="BO71" s="307" t="str">
        <f t="shared" si="37"/>
        <v>un</v>
      </c>
      <c r="BP71" s="347">
        <v>1</v>
      </c>
      <c r="BQ71" s="308">
        <f t="shared" si="38"/>
        <v>874000</v>
      </c>
      <c r="BR71" s="309">
        <f t="shared" si="25"/>
        <v>874000</v>
      </c>
      <c r="BS71" s="576">
        <f t="shared" si="51"/>
        <v>0</v>
      </c>
      <c r="BV71" s="344" t="s">
        <v>193</v>
      </c>
      <c r="BW71" s="345" t="s">
        <v>399</v>
      </c>
      <c r="BX71" s="346" t="s">
        <v>155</v>
      </c>
      <c r="BY71" s="347">
        <v>1</v>
      </c>
      <c r="BZ71" s="308">
        <v>300000</v>
      </c>
      <c r="CA71" s="309">
        <f t="shared" si="52"/>
        <v>300000</v>
      </c>
      <c r="CB71" s="576">
        <f t="shared" si="53"/>
        <v>0</v>
      </c>
      <c r="CE71" s="344" t="s">
        <v>193</v>
      </c>
      <c r="CF71" s="345" t="s">
        <v>399</v>
      </c>
      <c r="CG71" s="346" t="s">
        <v>155</v>
      </c>
      <c r="CH71" s="347">
        <v>1</v>
      </c>
      <c r="CI71" s="308">
        <v>560000</v>
      </c>
      <c r="CJ71" s="309">
        <f t="shared" ref="CJ71:CJ76" si="62">+ROUND(CH71*CI71,0)</f>
        <v>560000</v>
      </c>
      <c r="CK71" s="576">
        <f t="shared" si="54"/>
        <v>0</v>
      </c>
      <c r="CN71" s="344" t="s">
        <v>193</v>
      </c>
      <c r="CO71" s="345" t="s">
        <v>399</v>
      </c>
      <c r="CP71" s="346" t="s">
        <v>155</v>
      </c>
      <c r="CQ71" s="347">
        <v>1</v>
      </c>
      <c r="CR71" s="308">
        <v>580000</v>
      </c>
      <c r="CS71" s="309">
        <f t="shared" ref="CS71:CS76" si="63">+ROUND(CQ71*CR71,0)</f>
        <v>580000</v>
      </c>
      <c r="CT71" s="576">
        <f t="shared" si="55"/>
        <v>0</v>
      </c>
      <c r="CW71" s="344" t="s">
        <v>193</v>
      </c>
      <c r="CX71" s="345" t="s">
        <v>399</v>
      </c>
      <c r="CY71" s="346" t="s">
        <v>155</v>
      </c>
      <c r="CZ71" s="347">
        <v>1</v>
      </c>
      <c r="DA71" s="308">
        <v>454393</v>
      </c>
      <c r="DB71" s="309">
        <f t="shared" si="56"/>
        <v>454393</v>
      </c>
      <c r="DC71" s="576">
        <f t="shared" si="57"/>
        <v>0</v>
      </c>
      <c r="DF71" s="344" t="s">
        <v>193</v>
      </c>
      <c r="DG71" s="345" t="s">
        <v>399</v>
      </c>
      <c r="DH71" s="346" t="s">
        <v>155</v>
      </c>
      <c r="DI71" s="347">
        <v>1</v>
      </c>
      <c r="DJ71" s="308">
        <v>563000</v>
      </c>
      <c r="DK71" s="309">
        <f t="shared" si="58"/>
        <v>563000</v>
      </c>
      <c r="DL71" s="576">
        <f t="shared" si="59"/>
        <v>0</v>
      </c>
      <c r="DO71" s="344" t="s">
        <v>193</v>
      </c>
      <c r="DP71" s="345" t="s">
        <v>399</v>
      </c>
      <c r="DQ71" s="346" t="s">
        <v>155</v>
      </c>
      <c r="DR71" s="347">
        <v>1</v>
      </c>
      <c r="DS71" s="308">
        <v>407829</v>
      </c>
      <c r="DT71" s="309">
        <f t="shared" si="60"/>
        <v>407829</v>
      </c>
      <c r="DU71" s="576">
        <f t="shared" si="61"/>
        <v>0</v>
      </c>
    </row>
    <row r="72" spans="3:125" ht="30" customHeight="1" outlineLevel="2">
      <c r="C72" s="344" t="s">
        <v>400</v>
      </c>
      <c r="D72" s="345" t="s">
        <v>401</v>
      </c>
      <c r="E72" s="346" t="s">
        <v>155</v>
      </c>
      <c r="F72" s="347">
        <v>1</v>
      </c>
      <c r="G72" s="308">
        <v>0</v>
      </c>
      <c r="H72" s="309">
        <f t="shared" si="39"/>
        <v>0</v>
      </c>
      <c r="K72" s="344" t="s">
        <v>400</v>
      </c>
      <c r="L72" s="345" t="s">
        <v>401</v>
      </c>
      <c r="M72" s="346" t="s">
        <v>155</v>
      </c>
      <c r="N72" s="347">
        <v>1</v>
      </c>
      <c r="O72" s="308">
        <v>18700</v>
      </c>
      <c r="P72" s="310">
        <f t="shared" si="40"/>
        <v>18700</v>
      </c>
      <c r="Q72" s="576">
        <f t="shared" si="41"/>
        <v>0</v>
      </c>
      <c r="T72" s="344" t="s">
        <v>400</v>
      </c>
      <c r="U72" s="306" t="str">
        <f t="shared" si="33"/>
        <v>Interruptor automático (breaker) monopolar enchufable 1x15,1x20,1x30, A, Icc&gt;10 kA, 110 V. Incluye cintas y anillos de marcación</v>
      </c>
      <c r="V72" s="307" t="str">
        <f t="shared" si="34"/>
        <v>un</v>
      </c>
      <c r="W72" s="347">
        <v>1</v>
      </c>
      <c r="X72" s="308">
        <f t="shared" si="35"/>
        <v>30000</v>
      </c>
      <c r="Y72" s="401">
        <f t="shared" si="5"/>
        <v>30000</v>
      </c>
      <c r="Z72" s="576">
        <f t="shared" si="42"/>
        <v>0</v>
      </c>
      <c r="AC72" s="344" t="s">
        <v>400</v>
      </c>
      <c r="AD72" s="345" t="s">
        <v>401</v>
      </c>
      <c r="AE72" s="346" t="s">
        <v>155</v>
      </c>
      <c r="AF72" s="347">
        <v>1</v>
      </c>
      <c r="AG72" s="308">
        <v>13500</v>
      </c>
      <c r="AH72" s="309">
        <f t="shared" si="43"/>
        <v>13500</v>
      </c>
      <c r="AI72" s="576">
        <f t="shared" si="44"/>
        <v>0</v>
      </c>
      <c r="AL72" s="344" t="s">
        <v>400</v>
      </c>
      <c r="AM72" s="345" t="s">
        <v>401</v>
      </c>
      <c r="AN72" s="346" t="s">
        <v>155</v>
      </c>
      <c r="AO72" s="347">
        <v>1</v>
      </c>
      <c r="AP72" s="308">
        <v>18464</v>
      </c>
      <c r="AQ72" s="309">
        <f t="shared" si="45"/>
        <v>18464</v>
      </c>
      <c r="AR72" s="576">
        <f t="shared" si="46"/>
        <v>0</v>
      </c>
      <c r="AU72" s="344" t="s">
        <v>400</v>
      </c>
      <c r="AV72" s="345" t="s">
        <v>401</v>
      </c>
      <c r="AW72" s="346" t="s">
        <v>155</v>
      </c>
      <c r="AX72" s="347">
        <v>1</v>
      </c>
      <c r="AY72" s="308">
        <v>184860</v>
      </c>
      <c r="AZ72" s="309">
        <f t="shared" si="47"/>
        <v>184860</v>
      </c>
      <c r="BA72" s="576">
        <f t="shared" si="48"/>
        <v>0</v>
      </c>
      <c r="BD72" s="344" t="s">
        <v>400</v>
      </c>
      <c r="BE72" s="345" t="s">
        <v>401</v>
      </c>
      <c r="BF72" s="346" t="s">
        <v>155</v>
      </c>
      <c r="BG72" s="347">
        <v>1</v>
      </c>
      <c r="BH72" s="308">
        <v>21000</v>
      </c>
      <c r="BI72" s="309">
        <f t="shared" si="49"/>
        <v>21000</v>
      </c>
      <c r="BJ72" s="576">
        <f t="shared" si="50"/>
        <v>0</v>
      </c>
      <c r="BM72" s="344" t="s">
        <v>400</v>
      </c>
      <c r="BN72" s="306" t="str">
        <f t="shared" si="36"/>
        <v>Interruptor automático (breaker) monopolar enchufable 1x15,1x20,1x30, A, Icc&gt;10 kA, 110 V. Incluye cintas y anillos de marcación</v>
      </c>
      <c r="BO72" s="307" t="str">
        <f t="shared" si="37"/>
        <v>un</v>
      </c>
      <c r="BP72" s="347">
        <v>1</v>
      </c>
      <c r="BQ72" s="308">
        <f t="shared" si="38"/>
        <v>25000</v>
      </c>
      <c r="BR72" s="309">
        <f t="shared" si="25"/>
        <v>25000</v>
      </c>
      <c r="BS72" s="576">
        <f t="shared" si="51"/>
        <v>0</v>
      </c>
      <c r="BV72" s="344" t="s">
        <v>400</v>
      </c>
      <c r="BW72" s="345" t="s">
        <v>401</v>
      </c>
      <c r="BX72" s="346" t="s">
        <v>155</v>
      </c>
      <c r="BY72" s="347">
        <v>1</v>
      </c>
      <c r="BZ72" s="308">
        <v>30000</v>
      </c>
      <c r="CA72" s="309">
        <f t="shared" si="52"/>
        <v>30000</v>
      </c>
      <c r="CB72" s="576">
        <f t="shared" si="53"/>
        <v>0</v>
      </c>
      <c r="CE72" s="344" t="s">
        <v>400</v>
      </c>
      <c r="CF72" s="345" t="s">
        <v>401</v>
      </c>
      <c r="CG72" s="346" t="s">
        <v>155</v>
      </c>
      <c r="CH72" s="347">
        <v>1</v>
      </c>
      <c r="CI72" s="308">
        <v>19000</v>
      </c>
      <c r="CJ72" s="309">
        <f t="shared" si="62"/>
        <v>19000</v>
      </c>
      <c r="CK72" s="576">
        <f t="shared" si="54"/>
        <v>0</v>
      </c>
      <c r="CN72" s="344" t="s">
        <v>400</v>
      </c>
      <c r="CO72" s="345" t="s">
        <v>401</v>
      </c>
      <c r="CP72" s="346" t="s">
        <v>155</v>
      </c>
      <c r="CQ72" s="347">
        <v>1</v>
      </c>
      <c r="CR72" s="308">
        <v>20000</v>
      </c>
      <c r="CS72" s="309">
        <f t="shared" si="63"/>
        <v>20000</v>
      </c>
      <c r="CT72" s="576">
        <f t="shared" si="55"/>
        <v>0</v>
      </c>
      <c r="CW72" s="344" t="s">
        <v>400</v>
      </c>
      <c r="CX72" s="345" t="s">
        <v>401</v>
      </c>
      <c r="CY72" s="346" t="s">
        <v>155</v>
      </c>
      <c r="CZ72" s="347">
        <v>1</v>
      </c>
      <c r="DA72" s="308">
        <v>15670</v>
      </c>
      <c r="DB72" s="309">
        <f t="shared" si="56"/>
        <v>15670</v>
      </c>
      <c r="DC72" s="576">
        <f t="shared" si="57"/>
        <v>0</v>
      </c>
      <c r="DF72" s="344" t="s">
        <v>400</v>
      </c>
      <c r="DG72" s="345" t="s">
        <v>401</v>
      </c>
      <c r="DH72" s="346" t="s">
        <v>155</v>
      </c>
      <c r="DI72" s="347">
        <v>1</v>
      </c>
      <c r="DJ72" s="308">
        <v>20000</v>
      </c>
      <c r="DK72" s="309">
        <f t="shared" si="58"/>
        <v>20000</v>
      </c>
      <c r="DL72" s="576">
        <f t="shared" si="59"/>
        <v>0</v>
      </c>
      <c r="DO72" s="344" t="s">
        <v>400</v>
      </c>
      <c r="DP72" s="345" t="s">
        <v>401</v>
      </c>
      <c r="DQ72" s="346" t="s">
        <v>155</v>
      </c>
      <c r="DR72" s="347">
        <v>1</v>
      </c>
      <c r="DS72" s="308">
        <v>19285</v>
      </c>
      <c r="DT72" s="309">
        <f t="shared" si="60"/>
        <v>19285</v>
      </c>
      <c r="DU72" s="576">
        <f t="shared" si="61"/>
        <v>0</v>
      </c>
    </row>
    <row r="73" spans="3:125" ht="30" customHeight="1" outlineLevel="2">
      <c r="C73" s="344" t="s">
        <v>402</v>
      </c>
      <c r="D73" s="345" t="s">
        <v>403</v>
      </c>
      <c r="E73" s="346" t="s">
        <v>155</v>
      </c>
      <c r="F73" s="347">
        <v>1</v>
      </c>
      <c r="G73" s="308">
        <v>0</v>
      </c>
      <c r="H73" s="309">
        <f t="shared" si="39"/>
        <v>0</v>
      </c>
      <c r="K73" s="344" t="s">
        <v>402</v>
      </c>
      <c r="L73" s="345" t="s">
        <v>403</v>
      </c>
      <c r="M73" s="346" t="s">
        <v>155</v>
      </c>
      <c r="N73" s="347">
        <v>1</v>
      </c>
      <c r="O73" s="308">
        <v>45600</v>
      </c>
      <c r="P73" s="310">
        <f t="shared" si="40"/>
        <v>45600</v>
      </c>
      <c r="Q73" s="576">
        <f t="shared" si="41"/>
        <v>0</v>
      </c>
      <c r="T73" s="344" t="s">
        <v>402</v>
      </c>
      <c r="U73" s="306" t="str">
        <f t="shared" si="33"/>
        <v>Interruptor automático (breaker) bipolar enchufable 2x15, 2x20, 2x30, Icc&gt;10 kA, 220 V. Incluye cintas y anillos de marcación</v>
      </c>
      <c r="V73" s="307" t="str">
        <f t="shared" si="34"/>
        <v>un</v>
      </c>
      <c r="W73" s="347">
        <v>1</v>
      </c>
      <c r="X73" s="308">
        <f t="shared" si="35"/>
        <v>45000</v>
      </c>
      <c r="Y73" s="401">
        <f t="shared" si="5"/>
        <v>45000</v>
      </c>
      <c r="Z73" s="576">
        <f t="shared" si="42"/>
        <v>0</v>
      </c>
      <c r="AC73" s="344" t="s">
        <v>402</v>
      </c>
      <c r="AD73" s="345" t="s">
        <v>403</v>
      </c>
      <c r="AE73" s="346" t="s">
        <v>155</v>
      </c>
      <c r="AF73" s="347">
        <v>1</v>
      </c>
      <c r="AG73" s="308">
        <v>280000</v>
      </c>
      <c r="AH73" s="309">
        <f t="shared" si="43"/>
        <v>280000</v>
      </c>
      <c r="AI73" s="576">
        <f t="shared" si="44"/>
        <v>0</v>
      </c>
      <c r="AL73" s="344" t="s">
        <v>402</v>
      </c>
      <c r="AM73" s="345" t="s">
        <v>403</v>
      </c>
      <c r="AN73" s="346" t="s">
        <v>155</v>
      </c>
      <c r="AO73" s="347">
        <v>1</v>
      </c>
      <c r="AP73" s="308">
        <v>45165</v>
      </c>
      <c r="AQ73" s="309">
        <f t="shared" si="45"/>
        <v>45165</v>
      </c>
      <c r="AR73" s="576">
        <f t="shared" si="46"/>
        <v>0</v>
      </c>
      <c r="AU73" s="344" t="s">
        <v>402</v>
      </c>
      <c r="AV73" s="345" t="s">
        <v>403</v>
      </c>
      <c r="AW73" s="346" t="s">
        <v>155</v>
      </c>
      <c r="AX73" s="347">
        <v>1</v>
      </c>
      <c r="AY73" s="308">
        <v>200660</v>
      </c>
      <c r="AZ73" s="309">
        <f t="shared" si="47"/>
        <v>200660</v>
      </c>
      <c r="BA73" s="576">
        <f t="shared" si="48"/>
        <v>0</v>
      </c>
      <c r="BD73" s="344" t="s">
        <v>402</v>
      </c>
      <c r="BE73" s="345" t="s">
        <v>403</v>
      </c>
      <c r="BF73" s="346" t="s">
        <v>155</v>
      </c>
      <c r="BG73" s="347">
        <v>1</v>
      </c>
      <c r="BH73" s="308">
        <v>31000</v>
      </c>
      <c r="BI73" s="309">
        <f t="shared" si="49"/>
        <v>31000</v>
      </c>
      <c r="BJ73" s="576">
        <f t="shared" si="50"/>
        <v>0</v>
      </c>
      <c r="BM73" s="344" t="s">
        <v>402</v>
      </c>
      <c r="BN73" s="306" t="str">
        <f t="shared" si="36"/>
        <v>Interruptor automático (breaker) bipolar enchufable 2x15, 2x20, 2x30, Icc&gt;10 kA, 220 V. Incluye cintas y anillos de marcación</v>
      </c>
      <c r="BO73" s="307" t="str">
        <f t="shared" si="37"/>
        <v>un</v>
      </c>
      <c r="BP73" s="347">
        <v>1</v>
      </c>
      <c r="BQ73" s="308">
        <f t="shared" si="38"/>
        <v>57000</v>
      </c>
      <c r="BR73" s="309">
        <f t="shared" si="25"/>
        <v>57000</v>
      </c>
      <c r="BS73" s="576">
        <f t="shared" si="51"/>
        <v>0</v>
      </c>
      <c r="BV73" s="344" t="s">
        <v>402</v>
      </c>
      <c r="BW73" s="345" t="s">
        <v>403</v>
      </c>
      <c r="BX73" s="346" t="s">
        <v>155</v>
      </c>
      <c r="BY73" s="347">
        <v>1</v>
      </c>
      <c r="BZ73" s="308">
        <v>50000</v>
      </c>
      <c r="CA73" s="309">
        <f t="shared" si="52"/>
        <v>50000</v>
      </c>
      <c r="CB73" s="576">
        <f t="shared" si="53"/>
        <v>0</v>
      </c>
      <c r="CE73" s="344" t="s">
        <v>402</v>
      </c>
      <c r="CF73" s="345" t="s">
        <v>403</v>
      </c>
      <c r="CG73" s="346" t="s">
        <v>155</v>
      </c>
      <c r="CH73" s="347">
        <v>1</v>
      </c>
      <c r="CI73" s="308">
        <v>36000</v>
      </c>
      <c r="CJ73" s="309">
        <f t="shared" si="62"/>
        <v>36000</v>
      </c>
      <c r="CK73" s="576">
        <f t="shared" si="54"/>
        <v>0</v>
      </c>
      <c r="CN73" s="344" t="s">
        <v>402</v>
      </c>
      <c r="CO73" s="345" t="s">
        <v>403</v>
      </c>
      <c r="CP73" s="346" t="s">
        <v>155</v>
      </c>
      <c r="CQ73" s="347">
        <v>1</v>
      </c>
      <c r="CR73" s="308">
        <v>36000</v>
      </c>
      <c r="CS73" s="309">
        <f t="shared" si="63"/>
        <v>36000</v>
      </c>
      <c r="CT73" s="576">
        <f t="shared" si="55"/>
        <v>0</v>
      </c>
      <c r="CW73" s="344" t="s">
        <v>402</v>
      </c>
      <c r="CX73" s="345" t="s">
        <v>403</v>
      </c>
      <c r="CY73" s="346" t="s">
        <v>155</v>
      </c>
      <c r="CZ73" s="347">
        <v>1</v>
      </c>
      <c r="DA73" s="308">
        <v>38790</v>
      </c>
      <c r="DB73" s="309">
        <f t="shared" si="56"/>
        <v>38790</v>
      </c>
      <c r="DC73" s="576">
        <f t="shared" si="57"/>
        <v>0</v>
      </c>
      <c r="DF73" s="344" t="s">
        <v>402</v>
      </c>
      <c r="DG73" s="345" t="s">
        <v>403</v>
      </c>
      <c r="DH73" s="346" t="s">
        <v>155</v>
      </c>
      <c r="DI73" s="347">
        <v>1</v>
      </c>
      <c r="DJ73" s="308">
        <v>35000</v>
      </c>
      <c r="DK73" s="309">
        <f t="shared" si="58"/>
        <v>35000</v>
      </c>
      <c r="DL73" s="576">
        <f t="shared" si="59"/>
        <v>0</v>
      </c>
      <c r="DO73" s="344" t="s">
        <v>402</v>
      </c>
      <c r="DP73" s="345" t="s">
        <v>403</v>
      </c>
      <c r="DQ73" s="346" t="s">
        <v>155</v>
      </c>
      <c r="DR73" s="347">
        <v>1</v>
      </c>
      <c r="DS73" s="308">
        <v>23142</v>
      </c>
      <c r="DT73" s="309">
        <f t="shared" si="60"/>
        <v>23142</v>
      </c>
      <c r="DU73" s="576">
        <f t="shared" si="61"/>
        <v>0</v>
      </c>
    </row>
    <row r="74" spans="3:125" ht="30" customHeight="1" outlineLevel="2">
      <c r="C74" s="344" t="s">
        <v>404</v>
      </c>
      <c r="D74" s="345" t="s">
        <v>405</v>
      </c>
      <c r="E74" s="346" t="s">
        <v>155</v>
      </c>
      <c r="F74" s="347">
        <v>1</v>
      </c>
      <c r="G74" s="308">
        <v>0</v>
      </c>
      <c r="H74" s="309">
        <f t="shared" si="39"/>
        <v>0</v>
      </c>
      <c r="K74" s="344" t="s">
        <v>404</v>
      </c>
      <c r="L74" s="345" t="s">
        <v>405</v>
      </c>
      <c r="M74" s="346" t="s">
        <v>155</v>
      </c>
      <c r="N74" s="347">
        <v>1</v>
      </c>
      <c r="O74" s="308">
        <v>94800</v>
      </c>
      <c r="P74" s="310">
        <f t="shared" si="40"/>
        <v>94800</v>
      </c>
      <c r="Q74" s="576">
        <f t="shared" si="41"/>
        <v>0</v>
      </c>
      <c r="T74" s="344" t="s">
        <v>404</v>
      </c>
      <c r="U74" s="306" t="str">
        <f t="shared" ref="U74:U105" si="64">VLOOKUP(T74,OFERENTE_2,2,FALSE)</f>
        <v>Interruptor automático (breaker) tripolar enchufable 3x15, 3x20, 3x30, Icc&gt;10 kA, 220 V. Incluye cintas y anillos de marcación</v>
      </c>
      <c r="V74" s="307" t="str">
        <f t="shared" ref="V74:V105" si="65">VLOOKUP(T74,OFERENTE_2,3,FALSE)</f>
        <v>un</v>
      </c>
      <c r="W74" s="347">
        <v>1</v>
      </c>
      <c r="X74" s="308">
        <f t="shared" ref="X74:X105" si="66">VLOOKUP(T74,OFERENTE_2,5,FALSE)</f>
        <v>60000</v>
      </c>
      <c r="Y74" s="401">
        <f t="shared" ref="Y74:Y137" si="67">+ROUND(W74*X74,0)</f>
        <v>60000</v>
      </c>
      <c r="Z74" s="576">
        <f t="shared" si="42"/>
        <v>0</v>
      </c>
      <c r="AC74" s="344" t="s">
        <v>404</v>
      </c>
      <c r="AD74" s="345" t="s">
        <v>405</v>
      </c>
      <c r="AE74" s="346" t="s">
        <v>155</v>
      </c>
      <c r="AF74" s="347">
        <v>1</v>
      </c>
      <c r="AG74" s="308">
        <v>320000</v>
      </c>
      <c r="AH74" s="309">
        <f t="shared" si="43"/>
        <v>320000</v>
      </c>
      <c r="AI74" s="576">
        <f t="shared" si="44"/>
        <v>0</v>
      </c>
      <c r="AL74" s="344" t="s">
        <v>404</v>
      </c>
      <c r="AM74" s="345" t="s">
        <v>405</v>
      </c>
      <c r="AN74" s="346" t="s">
        <v>155</v>
      </c>
      <c r="AO74" s="347">
        <v>1</v>
      </c>
      <c r="AP74" s="308">
        <v>93837</v>
      </c>
      <c r="AQ74" s="309">
        <f t="shared" si="45"/>
        <v>93837</v>
      </c>
      <c r="AR74" s="576">
        <f t="shared" si="46"/>
        <v>0</v>
      </c>
      <c r="AU74" s="344" t="s">
        <v>404</v>
      </c>
      <c r="AV74" s="345" t="s">
        <v>405</v>
      </c>
      <c r="AW74" s="346" t="s">
        <v>155</v>
      </c>
      <c r="AX74" s="347">
        <v>1</v>
      </c>
      <c r="AY74" s="308">
        <v>235420</v>
      </c>
      <c r="AZ74" s="309">
        <f t="shared" si="47"/>
        <v>235420</v>
      </c>
      <c r="BA74" s="576">
        <f t="shared" si="48"/>
        <v>0</v>
      </c>
      <c r="BD74" s="344" t="s">
        <v>404</v>
      </c>
      <c r="BE74" s="345" t="s">
        <v>405</v>
      </c>
      <c r="BF74" s="346" t="s">
        <v>155</v>
      </c>
      <c r="BG74" s="347">
        <v>1</v>
      </c>
      <c r="BH74" s="308">
        <v>62000</v>
      </c>
      <c r="BI74" s="309">
        <f t="shared" si="49"/>
        <v>62000</v>
      </c>
      <c r="BJ74" s="576">
        <f t="shared" si="50"/>
        <v>0</v>
      </c>
      <c r="BM74" s="344" t="s">
        <v>404</v>
      </c>
      <c r="BN74" s="306" t="str">
        <f t="shared" ref="BN74:BN105" si="68">VLOOKUP(BM74,OFERENTE_7,2,FALSE)</f>
        <v>Interruptor automático (breaker) tripolar enchufable 3x15, 3x20, 3x30, Icc&gt;10 kA, 220 V. Incluye cintas y anillos de marcación</v>
      </c>
      <c r="BO74" s="307" t="str">
        <f t="shared" ref="BO74:BO105" si="69">VLOOKUP(BM74,OFERENTE_7,3,FALSE)</f>
        <v>un</v>
      </c>
      <c r="BP74" s="347">
        <v>1</v>
      </c>
      <c r="BQ74" s="308">
        <f t="shared" ref="BQ74:BQ105" si="70">VLOOKUP(BM74,OFERENTE_7,5,FALSE)</f>
        <v>115000</v>
      </c>
      <c r="BR74" s="309">
        <f t="shared" si="25"/>
        <v>115000</v>
      </c>
      <c r="BS74" s="576">
        <f t="shared" si="51"/>
        <v>0</v>
      </c>
      <c r="BV74" s="344" t="s">
        <v>404</v>
      </c>
      <c r="BW74" s="345" t="s">
        <v>405</v>
      </c>
      <c r="BX74" s="346" t="s">
        <v>155</v>
      </c>
      <c r="BY74" s="347">
        <v>1</v>
      </c>
      <c r="BZ74" s="308">
        <v>80000</v>
      </c>
      <c r="CA74" s="309">
        <f t="shared" si="52"/>
        <v>80000</v>
      </c>
      <c r="CB74" s="576">
        <f t="shared" si="53"/>
        <v>0</v>
      </c>
      <c r="CE74" s="344" t="s">
        <v>404</v>
      </c>
      <c r="CF74" s="345" t="s">
        <v>405</v>
      </c>
      <c r="CG74" s="346" t="s">
        <v>155</v>
      </c>
      <c r="CH74" s="347">
        <v>1</v>
      </c>
      <c r="CI74" s="308">
        <v>58000</v>
      </c>
      <c r="CJ74" s="309">
        <f t="shared" si="62"/>
        <v>58000</v>
      </c>
      <c r="CK74" s="576">
        <f t="shared" si="54"/>
        <v>0</v>
      </c>
      <c r="CN74" s="344" t="s">
        <v>404</v>
      </c>
      <c r="CO74" s="345" t="s">
        <v>405</v>
      </c>
      <c r="CP74" s="346" t="s">
        <v>155</v>
      </c>
      <c r="CQ74" s="347">
        <v>1</v>
      </c>
      <c r="CR74" s="308">
        <v>59000</v>
      </c>
      <c r="CS74" s="309">
        <f t="shared" si="63"/>
        <v>59000</v>
      </c>
      <c r="CT74" s="576">
        <f t="shared" si="55"/>
        <v>0</v>
      </c>
      <c r="CW74" s="344" t="s">
        <v>404</v>
      </c>
      <c r="CX74" s="345" t="s">
        <v>405</v>
      </c>
      <c r="CY74" s="346" t="s">
        <v>155</v>
      </c>
      <c r="CZ74" s="347">
        <v>1</v>
      </c>
      <c r="DA74" s="308">
        <v>110609</v>
      </c>
      <c r="DB74" s="309">
        <f t="shared" si="56"/>
        <v>110609</v>
      </c>
      <c r="DC74" s="576">
        <f t="shared" si="57"/>
        <v>0</v>
      </c>
      <c r="DF74" s="344" t="s">
        <v>404</v>
      </c>
      <c r="DG74" s="345" t="s">
        <v>405</v>
      </c>
      <c r="DH74" s="346" t="s">
        <v>155</v>
      </c>
      <c r="DI74" s="347">
        <v>1</v>
      </c>
      <c r="DJ74" s="308">
        <v>59000</v>
      </c>
      <c r="DK74" s="309">
        <f t="shared" si="58"/>
        <v>59000</v>
      </c>
      <c r="DL74" s="576">
        <f t="shared" si="59"/>
        <v>0</v>
      </c>
      <c r="DO74" s="344" t="s">
        <v>404</v>
      </c>
      <c r="DP74" s="345" t="s">
        <v>405</v>
      </c>
      <c r="DQ74" s="346" t="s">
        <v>155</v>
      </c>
      <c r="DR74" s="347">
        <v>1</v>
      </c>
      <c r="DS74" s="308">
        <v>27770</v>
      </c>
      <c r="DT74" s="309">
        <f t="shared" si="60"/>
        <v>27770</v>
      </c>
      <c r="DU74" s="576">
        <f t="shared" si="61"/>
        <v>0</v>
      </c>
    </row>
    <row r="75" spans="3:125" ht="30" customHeight="1" outlineLevel="2">
      <c r="C75" s="344" t="s">
        <v>406</v>
      </c>
      <c r="D75" s="345" t="s">
        <v>407</v>
      </c>
      <c r="E75" s="346" t="s">
        <v>155</v>
      </c>
      <c r="F75" s="347">
        <v>1</v>
      </c>
      <c r="G75" s="308">
        <v>0</v>
      </c>
      <c r="H75" s="309">
        <f t="shared" si="39"/>
        <v>0</v>
      </c>
      <c r="K75" s="344" t="s">
        <v>406</v>
      </c>
      <c r="L75" s="345" t="s">
        <v>407</v>
      </c>
      <c r="M75" s="346" t="s">
        <v>155</v>
      </c>
      <c r="N75" s="347">
        <v>1</v>
      </c>
      <c r="O75" s="308">
        <v>107500</v>
      </c>
      <c r="P75" s="310">
        <f t="shared" si="40"/>
        <v>107500</v>
      </c>
      <c r="Q75" s="576">
        <f t="shared" si="41"/>
        <v>0</v>
      </c>
      <c r="T75" s="344" t="s">
        <v>406</v>
      </c>
      <c r="U75" s="306" t="str">
        <f t="shared" si="64"/>
        <v>Interruptor automático (breaker) tripolar enchufable 3x60A, 3x70A Icc&gt;10 kA, 220 V.  Incluye cintas y anillos de marcación</v>
      </c>
      <c r="V75" s="307" t="str">
        <f t="shared" si="65"/>
        <v>un</v>
      </c>
      <c r="W75" s="347">
        <v>1</v>
      </c>
      <c r="X75" s="308">
        <f t="shared" si="66"/>
        <v>125000</v>
      </c>
      <c r="Y75" s="401">
        <f t="shared" si="67"/>
        <v>125000</v>
      </c>
      <c r="Z75" s="576">
        <f t="shared" si="42"/>
        <v>0</v>
      </c>
      <c r="AC75" s="344" t="s">
        <v>406</v>
      </c>
      <c r="AD75" s="345" t="s">
        <v>407</v>
      </c>
      <c r="AE75" s="346" t="s">
        <v>155</v>
      </c>
      <c r="AF75" s="347">
        <v>1</v>
      </c>
      <c r="AG75" s="308">
        <v>480000</v>
      </c>
      <c r="AH75" s="309">
        <f t="shared" si="43"/>
        <v>480000</v>
      </c>
      <c r="AI75" s="576">
        <f t="shared" si="44"/>
        <v>0</v>
      </c>
      <c r="AL75" s="344" t="s">
        <v>406</v>
      </c>
      <c r="AM75" s="345" t="s">
        <v>407</v>
      </c>
      <c r="AN75" s="346" t="s">
        <v>155</v>
      </c>
      <c r="AO75" s="347">
        <v>1</v>
      </c>
      <c r="AP75" s="308">
        <v>106113</v>
      </c>
      <c r="AQ75" s="309">
        <f t="shared" si="45"/>
        <v>106113</v>
      </c>
      <c r="AR75" s="576">
        <f t="shared" si="46"/>
        <v>0</v>
      </c>
      <c r="AU75" s="344" t="s">
        <v>406</v>
      </c>
      <c r="AV75" s="345" t="s">
        <v>407</v>
      </c>
      <c r="AW75" s="346" t="s">
        <v>155</v>
      </c>
      <c r="AX75" s="347">
        <v>1</v>
      </c>
      <c r="AY75" s="308">
        <v>235420</v>
      </c>
      <c r="AZ75" s="309">
        <f t="shared" si="47"/>
        <v>235420</v>
      </c>
      <c r="BA75" s="576">
        <f t="shared" si="48"/>
        <v>0</v>
      </c>
      <c r="BD75" s="344" t="s">
        <v>406</v>
      </c>
      <c r="BE75" s="345" t="s">
        <v>407</v>
      </c>
      <c r="BF75" s="346" t="s">
        <v>155</v>
      </c>
      <c r="BG75" s="347">
        <v>1</v>
      </c>
      <c r="BH75" s="308">
        <v>469000</v>
      </c>
      <c r="BI75" s="309">
        <f t="shared" si="49"/>
        <v>469000</v>
      </c>
      <c r="BJ75" s="576">
        <f t="shared" si="50"/>
        <v>0</v>
      </c>
      <c r="BM75" s="344" t="s">
        <v>406</v>
      </c>
      <c r="BN75" s="306" t="str">
        <f t="shared" si="68"/>
        <v>Interruptor automático (breaker) tripolar enchufable 3x60A, 3x70A Icc&gt;10 kA, 220 V.  Incluye cintas y anillos de marcación</v>
      </c>
      <c r="BO75" s="307" t="str">
        <f t="shared" si="69"/>
        <v>un</v>
      </c>
      <c r="BP75" s="347">
        <v>1</v>
      </c>
      <c r="BQ75" s="308">
        <f t="shared" si="70"/>
        <v>128000</v>
      </c>
      <c r="BR75" s="309">
        <f t="shared" ref="BR75:BR138" si="71">+ROUND(BP75*BQ75,0)</f>
        <v>128000</v>
      </c>
      <c r="BS75" s="576">
        <f t="shared" si="51"/>
        <v>0</v>
      </c>
      <c r="BV75" s="344" t="s">
        <v>406</v>
      </c>
      <c r="BW75" s="345" t="s">
        <v>407</v>
      </c>
      <c r="BX75" s="346" t="s">
        <v>155</v>
      </c>
      <c r="BY75" s="347">
        <v>1</v>
      </c>
      <c r="BZ75" s="308">
        <v>90000</v>
      </c>
      <c r="CA75" s="309">
        <f t="shared" si="52"/>
        <v>90000</v>
      </c>
      <c r="CB75" s="576">
        <f t="shared" si="53"/>
        <v>0</v>
      </c>
      <c r="CE75" s="344" t="s">
        <v>406</v>
      </c>
      <c r="CF75" s="345" t="s">
        <v>407</v>
      </c>
      <c r="CG75" s="346" t="s">
        <v>155</v>
      </c>
      <c r="CH75" s="347">
        <v>1</v>
      </c>
      <c r="CI75" s="308">
        <v>98000</v>
      </c>
      <c r="CJ75" s="309">
        <f t="shared" si="62"/>
        <v>98000</v>
      </c>
      <c r="CK75" s="576">
        <f t="shared" si="54"/>
        <v>0</v>
      </c>
      <c r="CN75" s="344" t="s">
        <v>406</v>
      </c>
      <c r="CO75" s="345" t="s">
        <v>407</v>
      </c>
      <c r="CP75" s="346" t="s">
        <v>155</v>
      </c>
      <c r="CQ75" s="347">
        <v>1</v>
      </c>
      <c r="CR75" s="308">
        <v>96000</v>
      </c>
      <c r="CS75" s="309">
        <f t="shared" si="63"/>
        <v>96000</v>
      </c>
      <c r="CT75" s="576">
        <f t="shared" si="55"/>
        <v>0</v>
      </c>
      <c r="CW75" s="344" t="s">
        <v>406</v>
      </c>
      <c r="CX75" s="345" t="s">
        <v>407</v>
      </c>
      <c r="CY75" s="346" t="s">
        <v>155</v>
      </c>
      <c r="CZ75" s="347">
        <v>1</v>
      </c>
      <c r="DA75" s="308">
        <v>142942</v>
      </c>
      <c r="DB75" s="309">
        <f t="shared" si="56"/>
        <v>142942</v>
      </c>
      <c r="DC75" s="576">
        <f t="shared" si="57"/>
        <v>0</v>
      </c>
      <c r="DF75" s="344" t="s">
        <v>406</v>
      </c>
      <c r="DG75" s="345" t="s">
        <v>407</v>
      </c>
      <c r="DH75" s="346" t="s">
        <v>155</v>
      </c>
      <c r="DI75" s="347">
        <v>1</v>
      </c>
      <c r="DJ75" s="308">
        <v>95000</v>
      </c>
      <c r="DK75" s="309">
        <f t="shared" si="58"/>
        <v>95000</v>
      </c>
      <c r="DL75" s="576">
        <f t="shared" si="59"/>
        <v>0</v>
      </c>
      <c r="DO75" s="344" t="s">
        <v>406</v>
      </c>
      <c r="DP75" s="345" t="s">
        <v>407</v>
      </c>
      <c r="DQ75" s="346" t="s">
        <v>155</v>
      </c>
      <c r="DR75" s="347">
        <v>1</v>
      </c>
      <c r="DS75" s="308">
        <v>33324</v>
      </c>
      <c r="DT75" s="309">
        <f t="shared" si="60"/>
        <v>33324</v>
      </c>
      <c r="DU75" s="576">
        <f t="shared" si="61"/>
        <v>0</v>
      </c>
    </row>
    <row r="76" spans="3:125" ht="39.75" customHeight="1" outlineLevel="2">
      <c r="C76" s="344" t="s">
        <v>408</v>
      </c>
      <c r="D76" s="345" t="s">
        <v>409</v>
      </c>
      <c r="E76" s="346" t="s">
        <v>155</v>
      </c>
      <c r="F76" s="347">
        <v>1</v>
      </c>
      <c r="G76" s="308">
        <v>0</v>
      </c>
      <c r="H76" s="309">
        <f t="shared" si="39"/>
        <v>0</v>
      </c>
      <c r="K76" s="344" t="s">
        <v>408</v>
      </c>
      <c r="L76" s="345" t="s">
        <v>409</v>
      </c>
      <c r="M76" s="346" t="s">
        <v>155</v>
      </c>
      <c r="N76" s="347">
        <v>1</v>
      </c>
      <c r="O76" s="308">
        <v>143300</v>
      </c>
      <c r="P76" s="310">
        <f t="shared" si="40"/>
        <v>143300</v>
      </c>
      <c r="Q76" s="576">
        <f t="shared" si="41"/>
        <v>0</v>
      </c>
      <c r="T76" s="344" t="s">
        <v>408</v>
      </c>
      <c r="U76" s="306" t="str">
        <f t="shared" si="64"/>
        <v>Interruptor automático diferencial para protección de falla a tierra clase A, protección contra sobrecarga o cortocircuito (breaker) bipolar enchufable 2x15, 2x20, 2x30, Icc&gt;10 kA, 220 V. Incluye cintas y anillos de marcación</v>
      </c>
      <c r="V76" s="307" t="str">
        <f t="shared" si="65"/>
        <v>un</v>
      </c>
      <c r="W76" s="347">
        <v>1</v>
      </c>
      <c r="X76" s="308">
        <f t="shared" si="66"/>
        <v>250000</v>
      </c>
      <c r="Y76" s="401">
        <f t="shared" si="67"/>
        <v>250000</v>
      </c>
      <c r="Z76" s="576">
        <f t="shared" si="42"/>
        <v>0</v>
      </c>
      <c r="AC76" s="344" t="s">
        <v>408</v>
      </c>
      <c r="AD76" s="345" t="s">
        <v>409</v>
      </c>
      <c r="AE76" s="346" t="s">
        <v>155</v>
      </c>
      <c r="AF76" s="347">
        <v>1</v>
      </c>
      <c r="AG76" s="308">
        <v>430000</v>
      </c>
      <c r="AH76" s="309">
        <f t="shared" si="43"/>
        <v>430000</v>
      </c>
      <c r="AI76" s="576">
        <f t="shared" si="44"/>
        <v>0</v>
      </c>
      <c r="AL76" s="344" t="s">
        <v>408</v>
      </c>
      <c r="AM76" s="345" t="s">
        <v>409</v>
      </c>
      <c r="AN76" s="346" t="s">
        <v>155</v>
      </c>
      <c r="AO76" s="347">
        <v>1</v>
      </c>
      <c r="AP76" s="308">
        <v>141585</v>
      </c>
      <c r="AQ76" s="309">
        <f t="shared" si="45"/>
        <v>141585</v>
      </c>
      <c r="AR76" s="576">
        <f t="shared" si="46"/>
        <v>0</v>
      </c>
      <c r="AU76" s="344" t="s">
        <v>408</v>
      </c>
      <c r="AV76" s="345" t="s">
        <v>409</v>
      </c>
      <c r="AW76" s="346" t="s">
        <v>155</v>
      </c>
      <c r="AX76" s="347">
        <v>1</v>
      </c>
      <c r="AY76" s="308">
        <v>298620</v>
      </c>
      <c r="AZ76" s="309">
        <f t="shared" si="47"/>
        <v>298620</v>
      </c>
      <c r="BA76" s="576">
        <f t="shared" si="48"/>
        <v>0</v>
      </c>
      <c r="BD76" s="344" t="s">
        <v>408</v>
      </c>
      <c r="BE76" s="345" t="s">
        <v>409</v>
      </c>
      <c r="BF76" s="346" t="s">
        <v>155</v>
      </c>
      <c r="BG76" s="347">
        <v>1</v>
      </c>
      <c r="BH76" s="308">
        <v>348000</v>
      </c>
      <c r="BI76" s="309">
        <f t="shared" si="49"/>
        <v>348000</v>
      </c>
      <c r="BJ76" s="576">
        <f t="shared" si="50"/>
        <v>0</v>
      </c>
      <c r="BM76" s="344" t="s">
        <v>408</v>
      </c>
      <c r="BN76" s="306" t="str">
        <f t="shared" si="68"/>
        <v>Interruptor automático diferencial para protección de falla a tierra clase A, protección contra sobrecarga o cortocircuito (breaker) bipolar enchufable 2x15, 2x20, 2x30, Icc&gt;10 kA, 220 V. Incluye cintas y anillos de marcación</v>
      </c>
      <c r="BO76" s="307" t="str">
        <f t="shared" si="69"/>
        <v>un</v>
      </c>
      <c r="BP76" s="347">
        <v>1</v>
      </c>
      <c r="BQ76" s="308">
        <f t="shared" si="70"/>
        <v>305000</v>
      </c>
      <c r="BR76" s="309">
        <f t="shared" si="71"/>
        <v>305000</v>
      </c>
      <c r="BS76" s="576">
        <f t="shared" si="51"/>
        <v>0</v>
      </c>
      <c r="BV76" s="344" t="s">
        <v>408</v>
      </c>
      <c r="BW76" s="345" t="s">
        <v>409</v>
      </c>
      <c r="BX76" s="346" t="s">
        <v>155</v>
      </c>
      <c r="BY76" s="347">
        <v>1</v>
      </c>
      <c r="BZ76" s="308">
        <v>90000</v>
      </c>
      <c r="CA76" s="309">
        <f t="shared" si="52"/>
        <v>90000</v>
      </c>
      <c r="CB76" s="576">
        <f t="shared" si="53"/>
        <v>0</v>
      </c>
      <c r="CE76" s="344" t="s">
        <v>408</v>
      </c>
      <c r="CF76" s="345" t="s">
        <v>409</v>
      </c>
      <c r="CG76" s="346" t="s">
        <v>155</v>
      </c>
      <c r="CH76" s="347">
        <v>1</v>
      </c>
      <c r="CI76" s="308">
        <v>76000</v>
      </c>
      <c r="CJ76" s="309">
        <f t="shared" si="62"/>
        <v>76000</v>
      </c>
      <c r="CK76" s="576">
        <f t="shared" si="54"/>
        <v>0</v>
      </c>
      <c r="CN76" s="344" t="s">
        <v>408</v>
      </c>
      <c r="CO76" s="345" t="s">
        <v>409</v>
      </c>
      <c r="CP76" s="346" t="s">
        <v>155</v>
      </c>
      <c r="CQ76" s="347">
        <v>1</v>
      </c>
      <c r="CR76" s="308">
        <v>75000</v>
      </c>
      <c r="CS76" s="309">
        <f t="shared" si="63"/>
        <v>75000</v>
      </c>
      <c r="CT76" s="576">
        <f t="shared" si="55"/>
        <v>0</v>
      </c>
      <c r="CW76" s="344" t="s">
        <v>408</v>
      </c>
      <c r="CX76" s="345" t="s">
        <v>409</v>
      </c>
      <c r="CY76" s="346" t="s">
        <v>155</v>
      </c>
      <c r="CZ76" s="347">
        <v>1</v>
      </c>
      <c r="DA76" s="308">
        <v>250556</v>
      </c>
      <c r="DB76" s="309">
        <f t="shared" si="56"/>
        <v>250556</v>
      </c>
      <c r="DC76" s="576">
        <f t="shared" si="57"/>
        <v>0</v>
      </c>
      <c r="DF76" s="344" t="s">
        <v>408</v>
      </c>
      <c r="DG76" s="345" t="s">
        <v>409</v>
      </c>
      <c r="DH76" s="346" t="s">
        <v>155</v>
      </c>
      <c r="DI76" s="347">
        <v>1</v>
      </c>
      <c r="DJ76" s="308">
        <v>74500</v>
      </c>
      <c r="DK76" s="309">
        <f t="shared" si="58"/>
        <v>74500</v>
      </c>
      <c r="DL76" s="576">
        <f t="shared" si="59"/>
        <v>0</v>
      </c>
      <c r="DO76" s="344" t="s">
        <v>408</v>
      </c>
      <c r="DP76" s="345" t="s">
        <v>409</v>
      </c>
      <c r="DQ76" s="346" t="s">
        <v>155</v>
      </c>
      <c r="DR76" s="347">
        <v>1</v>
      </c>
      <c r="DS76" s="308">
        <v>49986</v>
      </c>
      <c r="DT76" s="309">
        <f t="shared" si="60"/>
        <v>49986</v>
      </c>
      <c r="DU76" s="576">
        <f t="shared" si="61"/>
        <v>0</v>
      </c>
    </row>
    <row r="77" spans="3:125" ht="42" customHeight="1" outlineLevel="2">
      <c r="C77" s="344" t="s">
        <v>411</v>
      </c>
      <c r="D77" s="345" t="s">
        <v>412</v>
      </c>
      <c r="E77" s="346" t="s">
        <v>155</v>
      </c>
      <c r="F77" s="347">
        <v>1</v>
      </c>
      <c r="G77" s="308">
        <v>0</v>
      </c>
      <c r="H77" s="309">
        <f t="shared" ref="H77:H88" si="72">+ROUND(F77*G77,0)</f>
        <v>0</v>
      </c>
      <c r="K77" s="344" t="s">
        <v>411</v>
      </c>
      <c r="L77" s="345" t="s">
        <v>412</v>
      </c>
      <c r="M77" s="346" t="s">
        <v>155</v>
      </c>
      <c r="N77" s="347">
        <v>1</v>
      </c>
      <c r="O77" s="308">
        <v>32600</v>
      </c>
      <c r="P77" s="310">
        <f t="shared" ref="P77:P88" si="73">+ROUND(N77*O77,0)</f>
        <v>32600</v>
      </c>
      <c r="Q77" s="576">
        <f t="shared" si="41"/>
        <v>0</v>
      </c>
      <c r="T77" s="344" t="s">
        <v>411</v>
      </c>
      <c r="U77" s="306" t="str">
        <f t="shared" si="64"/>
        <v>Salida eléctrica para toma corriente doble con polo a tierra color blanco, 125V, 20A para instalar en mesón de acero. Incluye: 3m de cable de cobre de 1xN° 12 AWG THHN/THWN, aparato con tapa, conectores tipo resorte y accesorios. Debidamente marcado</v>
      </c>
      <c r="V77" s="307" t="str">
        <f t="shared" si="65"/>
        <v>un</v>
      </c>
      <c r="W77" s="347">
        <v>1</v>
      </c>
      <c r="X77" s="308">
        <f t="shared" si="66"/>
        <v>100000</v>
      </c>
      <c r="Y77" s="401">
        <f t="shared" si="67"/>
        <v>100000</v>
      </c>
      <c r="Z77" s="576">
        <f t="shared" si="42"/>
        <v>0</v>
      </c>
      <c r="AC77" s="344" t="s">
        <v>411</v>
      </c>
      <c r="AD77" s="345" t="s">
        <v>412</v>
      </c>
      <c r="AE77" s="346" t="s">
        <v>155</v>
      </c>
      <c r="AF77" s="347">
        <v>1</v>
      </c>
      <c r="AG77" s="308">
        <v>89000</v>
      </c>
      <c r="AH77" s="309">
        <f t="shared" ref="AH77:AH88" si="74">+ROUND(AF77*AG77,0)</f>
        <v>89000</v>
      </c>
      <c r="AI77" s="576">
        <f t="shared" si="44"/>
        <v>0</v>
      </c>
      <c r="AL77" s="344" t="s">
        <v>411</v>
      </c>
      <c r="AM77" s="345" t="s">
        <v>412</v>
      </c>
      <c r="AN77" s="346" t="s">
        <v>155</v>
      </c>
      <c r="AO77" s="347">
        <v>1</v>
      </c>
      <c r="AP77" s="308">
        <v>32195</v>
      </c>
      <c r="AQ77" s="309">
        <f t="shared" ref="AQ77:AQ88" si="75">+ROUND(AO77*AP77,0)</f>
        <v>32195</v>
      </c>
      <c r="AR77" s="576">
        <f t="shared" si="46"/>
        <v>0</v>
      </c>
      <c r="AU77" s="344" t="s">
        <v>411</v>
      </c>
      <c r="AV77" s="345" t="s">
        <v>412</v>
      </c>
      <c r="AW77" s="346" t="s">
        <v>155</v>
      </c>
      <c r="AX77" s="347">
        <v>1</v>
      </c>
      <c r="AY77" s="308">
        <v>105860</v>
      </c>
      <c r="AZ77" s="309">
        <f t="shared" ref="AZ77:AZ88" si="76">+ROUND(AX77*AY77,0)</f>
        <v>105860</v>
      </c>
      <c r="BA77" s="576">
        <f t="shared" si="48"/>
        <v>0</v>
      </c>
      <c r="BD77" s="344" t="s">
        <v>411</v>
      </c>
      <c r="BE77" s="345" t="s">
        <v>412</v>
      </c>
      <c r="BF77" s="346" t="s">
        <v>155</v>
      </c>
      <c r="BG77" s="347">
        <v>1</v>
      </c>
      <c r="BH77" s="308">
        <v>42000</v>
      </c>
      <c r="BI77" s="309">
        <f t="shared" ref="BI77:BI88" si="77">+ROUND(BG77*BH77,0)</f>
        <v>42000</v>
      </c>
      <c r="BJ77" s="576">
        <f t="shared" si="50"/>
        <v>0</v>
      </c>
      <c r="BM77" s="344" t="s">
        <v>411</v>
      </c>
      <c r="BN77" s="306" t="str">
        <f t="shared" si="68"/>
        <v>Salida eléctrica para toma corriente doble con polo a tierra color blanco, 125V, 20A para instalar en mesón de acero. Incluye: 3m de cable de cobre de 1xN° 12 AWG THHN/THWN, aparato con tapa, conectores tipo resorte y accesorios. Debidamente marcado</v>
      </c>
      <c r="BO77" s="307" t="str">
        <f t="shared" si="69"/>
        <v>un</v>
      </c>
      <c r="BP77" s="347">
        <v>1</v>
      </c>
      <c r="BQ77" s="308">
        <f t="shared" si="70"/>
        <v>78000</v>
      </c>
      <c r="BR77" s="309">
        <f t="shared" si="71"/>
        <v>78000</v>
      </c>
      <c r="BS77" s="576">
        <f t="shared" si="51"/>
        <v>0</v>
      </c>
      <c r="BV77" s="344" t="s">
        <v>411</v>
      </c>
      <c r="BW77" s="345" t="s">
        <v>412</v>
      </c>
      <c r="BX77" s="346" t="s">
        <v>155</v>
      </c>
      <c r="BY77" s="347">
        <v>1</v>
      </c>
      <c r="BZ77" s="308">
        <v>90000</v>
      </c>
      <c r="CA77" s="309">
        <f t="shared" ref="CA77:CA88" si="78">+ROUND(BY77*BZ77,0)</f>
        <v>90000</v>
      </c>
      <c r="CB77" s="576">
        <f t="shared" si="53"/>
        <v>0</v>
      </c>
      <c r="CE77" s="344" t="s">
        <v>411</v>
      </c>
      <c r="CF77" s="345" t="s">
        <v>412</v>
      </c>
      <c r="CG77" s="346" t="s">
        <v>155</v>
      </c>
      <c r="CH77" s="347">
        <v>1</v>
      </c>
      <c r="CI77" s="308">
        <v>45000</v>
      </c>
      <c r="CJ77" s="309">
        <f t="shared" ref="CJ77:CJ88" si="79">+ROUND(CH77*CI77,0)</f>
        <v>45000</v>
      </c>
      <c r="CK77" s="576">
        <f t="shared" si="54"/>
        <v>0</v>
      </c>
      <c r="CN77" s="344" t="s">
        <v>411</v>
      </c>
      <c r="CO77" s="345" t="s">
        <v>412</v>
      </c>
      <c r="CP77" s="346" t="s">
        <v>155</v>
      </c>
      <c r="CQ77" s="347">
        <v>1</v>
      </c>
      <c r="CR77" s="308">
        <v>46000</v>
      </c>
      <c r="CS77" s="309">
        <f t="shared" ref="CS77:CS88" si="80">+ROUND(CQ77*CR77,0)</f>
        <v>46000</v>
      </c>
      <c r="CT77" s="576">
        <f t="shared" si="55"/>
        <v>0</v>
      </c>
      <c r="CW77" s="344" t="s">
        <v>411</v>
      </c>
      <c r="CX77" s="345" t="s">
        <v>412</v>
      </c>
      <c r="CY77" s="346" t="s">
        <v>155</v>
      </c>
      <c r="CZ77" s="347">
        <v>1</v>
      </c>
      <c r="DA77" s="308">
        <v>48700</v>
      </c>
      <c r="DB77" s="309">
        <f t="shared" ref="DB77:DB88" si="81">+ROUND(CZ77*DA77,0)</f>
        <v>48700</v>
      </c>
      <c r="DC77" s="576">
        <f t="shared" si="57"/>
        <v>0</v>
      </c>
      <c r="DF77" s="344" t="s">
        <v>411</v>
      </c>
      <c r="DG77" s="345" t="s">
        <v>412</v>
      </c>
      <c r="DH77" s="346" t="s">
        <v>155</v>
      </c>
      <c r="DI77" s="347">
        <v>1</v>
      </c>
      <c r="DJ77" s="308">
        <v>45000</v>
      </c>
      <c r="DK77" s="309">
        <f t="shared" ref="DK77:DK88" si="82">+ROUND(DI77*DJ77,0)</f>
        <v>45000</v>
      </c>
      <c r="DL77" s="576">
        <f t="shared" si="59"/>
        <v>0</v>
      </c>
      <c r="DO77" s="344" t="s">
        <v>411</v>
      </c>
      <c r="DP77" s="345" t="s">
        <v>412</v>
      </c>
      <c r="DQ77" s="346" t="s">
        <v>155</v>
      </c>
      <c r="DR77" s="347">
        <v>1</v>
      </c>
      <c r="DS77" s="308">
        <v>62300</v>
      </c>
      <c r="DT77" s="309">
        <f t="shared" ref="DT77:DT88" si="83">+ROUND(DR77*DS77,0)</f>
        <v>62300</v>
      </c>
      <c r="DU77" s="576">
        <f t="shared" si="61"/>
        <v>0</v>
      </c>
    </row>
    <row r="78" spans="3:125" ht="42" customHeight="1" outlineLevel="2">
      <c r="C78" s="344" t="s">
        <v>413</v>
      </c>
      <c r="D78" s="345" t="s">
        <v>414</v>
      </c>
      <c r="E78" s="346" t="s">
        <v>155</v>
      </c>
      <c r="F78" s="347">
        <v>1</v>
      </c>
      <c r="G78" s="308">
        <v>0</v>
      </c>
      <c r="H78" s="309">
        <f t="shared" si="72"/>
        <v>0</v>
      </c>
      <c r="K78" s="344" t="s">
        <v>413</v>
      </c>
      <c r="L78" s="345" t="s">
        <v>414</v>
      </c>
      <c r="M78" s="346" t="s">
        <v>155</v>
      </c>
      <c r="N78" s="347">
        <v>1</v>
      </c>
      <c r="O78" s="308">
        <v>82600</v>
      </c>
      <c r="P78" s="310">
        <f t="shared" si="73"/>
        <v>82600</v>
      </c>
      <c r="Q78" s="576">
        <f t="shared" si="41"/>
        <v>0</v>
      </c>
      <c r="T78" s="344" t="s">
        <v>413</v>
      </c>
      <c r="U78" s="306" t="str">
        <f t="shared" si="64"/>
        <v>Salida eléctrica para toma corriente doble GFCI, 125V, 15A con LED para instalar en mesón de acero (observar plano electrico) . Incluye: 3m de cable de cobre 1xN° 12 AWG THHN/THWN, aparato con tapa, conectores tipo resorte y demas accesorios necesarios para su correcta instalación.Debidamente marcado</v>
      </c>
      <c r="V78" s="307" t="str">
        <f t="shared" si="65"/>
        <v>un</v>
      </c>
      <c r="W78" s="347">
        <v>1</v>
      </c>
      <c r="X78" s="308">
        <f t="shared" si="66"/>
        <v>125000</v>
      </c>
      <c r="Y78" s="401">
        <f t="shared" si="67"/>
        <v>125000</v>
      </c>
      <c r="Z78" s="576">
        <f t="shared" si="42"/>
        <v>0</v>
      </c>
      <c r="AC78" s="344" t="s">
        <v>413</v>
      </c>
      <c r="AD78" s="345" t="s">
        <v>414</v>
      </c>
      <c r="AE78" s="346" t="s">
        <v>155</v>
      </c>
      <c r="AF78" s="347">
        <v>1</v>
      </c>
      <c r="AG78" s="308">
        <v>98000</v>
      </c>
      <c r="AH78" s="309">
        <f t="shared" si="74"/>
        <v>98000</v>
      </c>
      <c r="AI78" s="576">
        <f t="shared" si="44"/>
        <v>0</v>
      </c>
      <c r="AL78" s="344" t="s">
        <v>413</v>
      </c>
      <c r="AM78" s="345" t="s">
        <v>414</v>
      </c>
      <c r="AN78" s="346" t="s">
        <v>155</v>
      </c>
      <c r="AO78" s="347">
        <v>1</v>
      </c>
      <c r="AP78" s="308">
        <v>81617</v>
      </c>
      <c r="AQ78" s="309">
        <f t="shared" si="75"/>
        <v>81617</v>
      </c>
      <c r="AR78" s="576">
        <f t="shared" si="46"/>
        <v>0</v>
      </c>
      <c r="AU78" s="344" t="s">
        <v>413</v>
      </c>
      <c r="AV78" s="345" t="s">
        <v>414</v>
      </c>
      <c r="AW78" s="346" t="s">
        <v>155</v>
      </c>
      <c r="AX78" s="347">
        <v>1</v>
      </c>
      <c r="AY78" s="308">
        <v>105860</v>
      </c>
      <c r="AZ78" s="309">
        <f t="shared" si="76"/>
        <v>105860</v>
      </c>
      <c r="BA78" s="576">
        <f t="shared" si="48"/>
        <v>0</v>
      </c>
      <c r="BD78" s="344" t="s">
        <v>413</v>
      </c>
      <c r="BE78" s="345" t="s">
        <v>414</v>
      </c>
      <c r="BF78" s="346" t="s">
        <v>155</v>
      </c>
      <c r="BG78" s="347">
        <v>1</v>
      </c>
      <c r="BH78" s="308">
        <v>45200</v>
      </c>
      <c r="BI78" s="309">
        <f t="shared" si="77"/>
        <v>45200</v>
      </c>
      <c r="BJ78" s="576">
        <f t="shared" si="50"/>
        <v>0</v>
      </c>
      <c r="BM78" s="344" t="s">
        <v>413</v>
      </c>
      <c r="BN78" s="306" t="str">
        <f t="shared" si="68"/>
        <v>Salida eléctrica para toma corriente doble GFCI, 125V, 15A con LED para instalar en mesón de acero (observar plano electrico) . Incluye: 3m de cable de cobre 1xN° 12 AWG THHN/THWN, aparato con tapa, conectores tipo resorte y demas accesorios necesarios para su correcta instalación.Debidamente marcado</v>
      </c>
      <c r="BO78" s="307" t="str">
        <f t="shared" si="69"/>
        <v>un</v>
      </c>
      <c r="BP78" s="347">
        <v>1</v>
      </c>
      <c r="BQ78" s="308">
        <f t="shared" si="70"/>
        <v>117000</v>
      </c>
      <c r="BR78" s="309">
        <f t="shared" si="71"/>
        <v>117000</v>
      </c>
      <c r="BS78" s="576">
        <f t="shared" si="51"/>
        <v>0</v>
      </c>
      <c r="BV78" s="344" t="s">
        <v>413</v>
      </c>
      <c r="BW78" s="345" t="s">
        <v>414</v>
      </c>
      <c r="BX78" s="346" t="s">
        <v>155</v>
      </c>
      <c r="BY78" s="347">
        <v>1</v>
      </c>
      <c r="BZ78" s="308">
        <v>120000</v>
      </c>
      <c r="CA78" s="309">
        <f t="shared" si="78"/>
        <v>120000</v>
      </c>
      <c r="CB78" s="576">
        <f t="shared" si="53"/>
        <v>0</v>
      </c>
      <c r="CE78" s="344" t="s">
        <v>413</v>
      </c>
      <c r="CF78" s="345" t="s">
        <v>414</v>
      </c>
      <c r="CG78" s="346" t="s">
        <v>155</v>
      </c>
      <c r="CH78" s="347">
        <v>1</v>
      </c>
      <c r="CI78" s="308">
        <v>97000</v>
      </c>
      <c r="CJ78" s="309">
        <f t="shared" si="79"/>
        <v>97000</v>
      </c>
      <c r="CK78" s="576">
        <f t="shared" si="54"/>
        <v>0</v>
      </c>
      <c r="CN78" s="344" t="s">
        <v>413</v>
      </c>
      <c r="CO78" s="345" t="s">
        <v>414</v>
      </c>
      <c r="CP78" s="346" t="s">
        <v>155</v>
      </c>
      <c r="CQ78" s="347">
        <v>1</v>
      </c>
      <c r="CR78" s="308">
        <v>100000</v>
      </c>
      <c r="CS78" s="309">
        <f t="shared" si="80"/>
        <v>100000</v>
      </c>
      <c r="CT78" s="576">
        <f t="shared" si="55"/>
        <v>0</v>
      </c>
      <c r="CW78" s="344" t="s">
        <v>413</v>
      </c>
      <c r="CX78" s="345" t="s">
        <v>414</v>
      </c>
      <c r="CY78" s="346" t="s">
        <v>155</v>
      </c>
      <c r="CZ78" s="347">
        <v>1</v>
      </c>
      <c r="DA78" s="308">
        <v>87900</v>
      </c>
      <c r="DB78" s="309">
        <f t="shared" si="81"/>
        <v>87900</v>
      </c>
      <c r="DC78" s="576">
        <f t="shared" si="57"/>
        <v>0</v>
      </c>
      <c r="DF78" s="344" t="s">
        <v>413</v>
      </c>
      <c r="DG78" s="345" t="s">
        <v>414</v>
      </c>
      <c r="DH78" s="346" t="s">
        <v>155</v>
      </c>
      <c r="DI78" s="347">
        <v>1</v>
      </c>
      <c r="DJ78" s="308">
        <v>97000</v>
      </c>
      <c r="DK78" s="309">
        <f t="shared" si="82"/>
        <v>97000</v>
      </c>
      <c r="DL78" s="576">
        <f t="shared" si="59"/>
        <v>0</v>
      </c>
      <c r="DO78" s="344" t="s">
        <v>413</v>
      </c>
      <c r="DP78" s="345" t="s">
        <v>414</v>
      </c>
      <c r="DQ78" s="346" t="s">
        <v>155</v>
      </c>
      <c r="DR78" s="347">
        <v>1</v>
      </c>
      <c r="DS78" s="308">
        <v>95200</v>
      </c>
      <c r="DT78" s="309">
        <f t="shared" si="83"/>
        <v>95200</v>
      </c>
      <c r="DU78" s="576">
        <f t="shared" si="61"/>
        <v>0</v>
      </c>
    </row>
    <row r="79" spans="3:125" ht="55.5" customHeight="1" outlineLevel="2">
      <c r="C79" s="344" t="s">
        <v>415</v>
      </c>
      <c r="D79" s="345" t="s">
        <v>416</v>
      </c>
      <c r="E79" s="346" t="s">
        <v>155</v>
      </c>
      <c r="F79" s="347">
        <v>1</v>
      </c>
      <c r="G79" s="308">
        <v>0</v>
      </c>
      <c r="H79" s="309">
        <f t="shared" si="72"/>
        <v>0</v>
      </c>
      <c r="K79" s="344" t="s">
        <v>415</v>
      </c>
      <c r="L79" s="345" t="s">
        <v>416</v>
      </c>
      <c r="M79" s="346" t="s">
        <v>155</v>
      </c>
      <c r="N79" s="347">
        <v>1</v>
      </c>
      <c r="O79" s="308">
        <v>139100</v>
      </c>
      <c r="P79" s="310">
        <f t="shared" si="73"/>
        <v>139100</v>
      </c>
      <c r="Q79" s="576">
        <f t="shared" si="41"/>
        <v>0</v>
      </c>
      <c r="T79" s="344" t="s">
        <v>415</v>
      </c>
      <c r="U79" s="306" t="str">
        <f t="shared" si="64"/>
        <v>Toma Tipo Industrial color azul de sobreponer en pared 220 Voltios, 32A, 9h, IP44            3 Polos + Tierra.3m de cable de cobre 1xN° 10 AWG THHN/THWN ,para alimentar con tuberia EMT de 3/4"   Incluye: (clavija industrial color azul  220 V, 32A, 9h, IP44, 3 P + T - 60 hz,)  marcación  elementos y accesorios  necesarios para su correcta instalación,(no incluye tuberia )</v>
      </c>
      <c r="V79" s="307" t="str">
        <f t="shared" si="65"/>
        <v>un</v>
      </c>
      <c r="W79" s="347">
        <v>1</v>
      </c>
      <c r="X79" s="308">
        <f t="shared" si="66"/>
        <v>185000</v>
      </c>
      <c r="Y79" s="401">
        <f t="shared" si="67"/>
        <v>185000</v>
      </c>
      <c r="Z79" s="576">
        <f t="shared" si="42"/>
        <v>0</v>
      </c>
      <c r="AC79" s="344" t="s">
        <v>415</v>
      </c>
      <c r="AD79" s="345" t="s">
        <v>416</v>
      </c>
      <c r="AE79" s="346" t="s">
        <v>155</v>
      </c>
      <c r="AF79" s="347">
        <v>1</v>
      </c>
      <c r="AG79" s="308">
        <v>86000</v>
      </c>
      <c r="AH79" s="309">
        <f t="shared" si="74"/>
        <v>86000</v>
      </c>
      <c r="AI79" s="576">
        <f t="shared" si="44"/>
        <v>0</v>
      </c>
      <c r="AL79" s="344" t="s">
        <v>415</v>
      </c>
      <c r="AM79" s="345" t="s">
        <v>416</v>
      </c>
      <c r="AN79" s="346" t="s">
        <v>155</v>
      </c>
      <c r="AO79" s="347">
        <v>1</v>
      </c>
      <c r="AP79" s="308">
        <v>137355</v>
      </c>
      <c r="AQ79" s="309">
        <f t="shared" si="75"/>
        <v>137355</v>
      </c>
      <c r="AR79" s="576">
        <f t="shared" si="46"/>
        <v>0</v>
      </c>
      <c r="AU79" s="344" t="s">
        <v>415</v>
      </c>
      <c r="AV79" s="345" t="s">
        <v>416</v>
      </c>
      <c r="AW79" s="346" t="s">
        <v>155</v>
      </c>
      <c r="AX79" s="347">
        <v>1</v>
      </c>
      <c r="AY79" s="308">
        <v>97170</v>
      </c>
      <c r="AZ79" s="309">
        <f t="shared" si="76"/>
        <v>97170</v>
      </c>
      <c r="BA79" s="576">
        <f t="shared" si="48"/>
        <v>0</v>
      </c>
      <c r="BD79" s="344" t="s">
        <v>415</v>
      </c>
      <c r="BE79" s="345" t="s">
        <v>416</v>
      </c>
      <c r="BF79" s="346" t="s">
        <v>155</v>
      </c>
      <c r="BG79" s="347">
        <v>1</v>
      </c>
      <c r="BH79" s="308">
        <v>236000</v>
      </c>
      <c r="BI79" s="309">
        <f t="shared" si="77"/>
        <v>236000</v>
      </c>
      <c r="BJ79" s="576">
        <f t="shared" si="50"/>
        <v>0</v>
      </c>
      <c r="BM79" s="344" t="s">
        <v>415</v>
      </c>
      <c r="BN79" s="306" t="str">
        <f t="shared" si="68"/>
        <v>Toma Tipo Industrial color azul de sobreponer en pared 220 Voltios, 32A, 9h, IP44            3 Polos + Tierra.3m de cable de cobre 1xN° 10 AWG THHN/THWN ,para alimentar con tuberia EMT de 3/4"   Incluye: (clavija industrial color azul  220 V, 32A, 9h, IP44, 3 P + T - 60 hz,)  marcación  elementos y accesorios  necesarios para su correcta instalación,(no incluye tuberia )</v>
      </c>
      <c r="BO79" s="307" t="str">
        <f t="shared" si="69"/>
        <v>un</v>
      </c>
      <c r="BP79" s="347">
        <v>1</v>
      </c>
      <c r="BQ79" s="308">
        <f t="shared" si="70"/>
        <v>298000</v>
      </c>
      <c r="BR79" s="309">
        <f t="shared" si="71"/>
        <v>298000</v>
      </c>
      <c r="BS79" s="576">
        <f t="shared" si="51"/>
        <v>0</v>
      </c>
      <c r="BV79" s="344" t="s">
        <v>415</v>
      </c>
      <c r="BW79" s="345" t="s">
        <v>416</v>
      </c>
      <c r="BX79" s="346" t="s">
        <v>155</v>
      </c>
      <c r="BY79" s="347">
        <v>1</v>
      </c>
      <c r="BZ79" s="308">
        <v>120000</v>
      </c>
      <c r="CA79" s="309">
        <f t="shared" si="78"/>
        <v>120000</v>
      </c>
      <c r="CB79" s="576">
        <f t="shared" si="53"/>
        <v>0</v>
      </c>
      <c r="CE79" s="344" t="s">
        <v>415</v>
      </c>
      <c r="CF79" s="345" t="s">
        <v>416</v>
      </c>
      <c r="CG79" s="346" t="s">
        <v>155</v>
      </c>
      <c r="CH79" s="347">
        <v>1</v>
      </c>
      <c r="CI79" s="308">
        <v>195000</v>
      </c>
      <c r="CJ79" s="309">
        <f t="shared" si="79"/>
        <v>195000</v>
      </c>
      <c r="CK79" s="576">
        <f t="shared" si="54"/>
        <v>0</v>
      </c>
      <c r="CN79" s="344" t="s">
        <v>415</v>
      </c>
      <c r="CO79" s="345" t="s">
        <v>416</v>
      </c>
      <c r="CP79" s="346" t="s">
        <v>155</v>
      </c>
      <c r="CQ79" s="347">
        <v>1</v>
      </c>
      <c r="CR79" s="308">
        <v>205000</v>
      </c>
      <c r="CS79" s="309">
        <f t="shared" si="80"/>
        <v>205000</v>
      </c>
      <c r="CT79" s="576">
        <f t="shared" si="55"/>
        <v>0</v>
      </c>
      <c r="CW79" s="344" t="s">
        <v>415</v>
      </c>
      <c r="CX79" s="345" t="s">
        <v>416</v>
      </c>
      <c r="CY79" s="346" t="s">
        <v>155</v>
      </c>
      <c r="CZ79" s="347">
        <v>1</v>
      </c>
      <c r="DA79" s="308">
        <v>125400</v>
      </c>
      <c r="DB79" s="309">
        <f t="shared" si="81"/>
        <v>125400</v>
      </c>
      <c r="DC79" s="576">
        <f t="shared" si="57"/>
        <v>0</v>
      </c>
      <c r="DF79" s="344" t="s">
        <v>415</v>
      </c>
      <c r="DG79" s="345" t="s">
        <v>416</v>
      </c>
      <c r="DH79" s="346" t="s">
        <v>155</v>
      </c>
      <c r="DI79" s="347">
        <v>1</v>
      </c>
      <c r="DJ79" s="308">
        <v>200000</v>
      </c>
      <c r="DK79" s="309">
        <f t="shared" si="82"/>
        <v>200000</v>
      </c>
      <c r="DL79" s="576">
        <f t="shared" si="59"/>
        <v>0</v>
      </c>
      <c r="DO79" s="344" t="s">
        <v>415</v>
      </c>
      <c r="DP79" s="345" t="s">
        <v>416</v>
      </c>
      <c r="DQ79" s="346" t="s">
        <v>155</v>
      </c>
      <c r="DR79" s="347">
        <v>1</v>
      </c>
      <c r="DS79" s="308">
        <v>104720</v>
      </c>
      <c r="DT79" s="309">
        <f t="shared" si="83"/>
        <v>104720</v>
      </c>
      <c r="DU79" s="576">
        <f t="shared" si="61"/>
        <v>0</v>
      </c>
    </row>
    <row r="80" spans="3:125" ht="48.75" customHeight="1" outlineLevel="2">
      <c r="C80" s="344" t="s">
        <v>417</v>
      </c>
      <c r="D80" s="345" t="s">
        <v>418</v>
      </c>
      <c r="E80" s="346" t="s">
        <v>155</v>
      </c>
      <c r="F80" s="347">
        <v>1</v>
      </c>
      <c r="G80" s="308">
        <v>0</v>
      </c>
      <c r="H80" s="309">
        <f t="shared" si="72"/>
        <v>0</v>
      </c>
      <c r="K80" s="344" t="s">
        <v>417</v>
      </c>
      <c r="L80" s="345" t="s">
        <v>418</v>
      </c>
      <c r="M80" s="346" t="s">
        <v>155</v>
      </c>
      <c r="N80" s="347">
        <v>1</v>
      </c>
      <c r="O80" s="308">
        <v>66800</v>
      </c>
      <c r="P80" s="310">
        <f t="shared" si="73"/>
        <v>66800</v>
      </c>
      <c r="Q80" s="576">
        <f t="shared" si="41"/>
        <v>0</v>
      </c>
      <c r="T80" s="344" t="s">
        <v>417</v>
      </c>
      <c r="U80" s="306" t="str">
        <f t="shared" si="64"/>
        <v>Salida eléctrica para instalar en mesón de toma corriente con polo a tierra 250V, 20A, (NEMA 6-15R) para instalar en mesón. Incluye: clavija (NEMA 6-15P), 3m de cable de cobre 1xN°12 AWG THHN/THWN, aparato con tapa, conectores tipo resorte y demas accesorios para su correcta instalación y funcionamiento</v>
      </c>
      <c r="V80" s="307" t="str">
        <f t="shared" si="65"/>
        <v>un</v>
      </c>
      <c r="W80" s="347">
        <v>1</v>
      </c>
      <c r="X80" s="308">
        <f t="shared" si="66"/>
        <v>185000</v>
      </c>
      <c r="Y80" s="401">
        <f t="shared" si="67"/>
        <v>185000</v>
      </c>
      <c r="Z80" s="576">
        <f t="shared" si="42"/>
        <v>0</v>
      </c>
      <c r="AC80" s="344" t="s">
        <v>417</v>
      </c>
      <c r="AD80" s="345" t="s">
        <v>418</v>
      </c>
      <c r="AE80" s="346" t="s">
        <v>155</v>
      </c>
      <c r="AF80" s="347">
        <v>1</v>
      </c>
      <c r="AG80" s="308">
        <v>87000</v>
      </c>
      <c r="AH80" s="309">
        <f t="shared" si="74"/>
        <v>87000</v>
      </c>
      <c r="AI80" s="576">
        <f t="shared" si="44"/>
        <v>0</v>
      </c>
      <c r="AL80" s="344" t="s">
        <v>417</v>
      </c>
      <c r="AM80" s="345" t="s">
        <v>418</v>
      </c>
      <c r="AN80" s="346" t="s">
        <v>155</v>
      </c>
      <c r="AO80" s="347">
        <v>1</v>
      </c>
      <c r="AP80" s="308">
        <v>66021</v>
      </c>
      <c r="AQ80" s="309">
        <f t="shared" si="75"/>
        <v>66021</v>
      </c>
      <c r="AR80" s="576">
        <f t="shared" si="46"/>
        <v>0</v>
      </c>
      <c r="AU80" s="344" t="s">
        <v>417</v>
      </c>
      <c r="AV80" s="345" t="s">
        <v>418</v>
      </c>
      <c r="AW80" s="346" t="s">
        <v>155</v>
      </c>
      <c r="AX80" s="347">
        <v>1</v>
      </c>
      <c r="AY80" s="308">
        <v>105860</v>
      </c>
      <c r="AZ80" s="309">
        <f t="shared" si="76"/>
        <v>105860</v>
      </c>
      <c r="BA80" s="576">
        <f t="shared" si="48"/>
        <v>0</v>
      </c>
      <c r="BD80" s="344" t="s">
        <v>417</v>
      </c>
      <c r="BE80" s="345" t="s">
        <v>418</v>
      </c>
      <c r="BF80" s="346" t="s">
        <v>155</v>
      </c>
      <c r="BG80" s="347">
        <v>1</v>
      </c>
      <c r="BH80" s="308">
        <v>65000</v>
      </c>
      <c r="BI80" s="309">
        <f t="shared" si="77"/>
        <v>65000</v>
      </c>
      <c r="BJ80" s="576">
        <f t="shared" si="50"/>
        <v>0</v>
      </c>
      <c r="BM80" s="344" t="s">
        <v>417</v>
      </c>
      <c r="BN80" s="306" t="str">
        <f t="shared" si="68"/>
        <v>Salida eléctrica para instalar en mesón de toma corriente con polo a tierra 250V, 20A, (NEMA 6-15R) para instalar en mesón. Incluye: clavija (NEMA 6-15P), 3m de cable de cobre 1xN°12 AWG THHN/THWN, aparato con tapa, conectores tipo resorte y demas accesorios para su correcta instalación y funcionamiento</v>
      </c>
      <c r="BO80" s="307" t="str">
        <f t="shared" si="69"/>
        <v>un</v>
      </c>
      <c r="BP80" s="347">
        <v>1</v>
      </c>
      <c r="BQ80" s="308">
        <f t="shared" si="70"/>
        <v>235000</v>
      </c>
      <c r="BR80" s="309">
        <f t="shared" si="71"/>
        <v>235000</v>
      </c>
      <c r="BS80" s="576">
        <f t="shared" si="51"/>
        <v>0</v>
      </c>
      <c r="BV80" s="344" t="s">
        <v>417</v>
      </c>
      <c r="BW80" s="345" t="s">
        <v>418</v>
      </c>
      <c r="BX80" s="346" t="s">
        <v>155</v>
      </c>
      <c r="BY80" s="347">
        <v>1</v>
      </c>
      <c r="BZ80" s="308">
        <v>90000</v>
      </c>
      <c r="CA80" s="309">
        <f t="shared" si="78"/>
        <v>90000</v>
      </c>
      <c r="CB80" s="576">
        <f t="shared" si="53"/>
        <v>0</v>
      </c>
      <c r="CE80" s="344" t="s">
        <v>417</v>
      </c>
      <c r="CF80" s="345" t="s">
        <v>418</v>
      </c>
      <c r="CG80" s="346" t="s">
        <v>155</v>
      </c>
      <c r="CH80" s="347">
        <v>1</v>
      </c>
      <c r="CI80" s="308">
        <v>185000</v>
      </c>
      <c r="CJ80" s="309">
        <f t="shared" si="79"/>
        <v>185000</v>
      </c>
      <c r="CK80" s="576">
        <f t="shared" si="54"/>
        <v>0</v>
      </c>
      <c r="CN80" s="344" t="s">
        <v>417</v>
      </c>
      <c r="CO80" s="345" t="s">
        <v>418</v>
      </c>
      <c r="CP80" s="346" t="s">
        <v>155</v>
      </c>
      <c r="CQ80" s="347">
        <v>1</v>
      </c>
      <c r="CR80" s="308">
        <v>185000</v>
      </c>
      <c r="CS80" s="309">
        <f t="shared" si="80"/>
        <v>185000</v>
      </c>
      <c r="CT80" s="576">
        <f t="shared" si="55"/>
        <v>0</v>
      </c>
      <c r="CW80" s="344" t="s">
        <v>417</v>
      </c>
      <c r="CX80" s="345" t="s">
        <v>418</v>
      </c>
      <c r="CY80" s="346" t="s">
        <v>155</v>
      </c>
      <c r="CZ80" s="347">
        <v>1</v>
      </c>
      <c r="DA80" s="308">
        <v>98500</v>
      </c>
      <c r="DB80" s="309">
        <f t="shared" si="81"/>
        <v>98500</v>
      </c>
      <c r="DC80" s="576">
        <f t="shared" si="57"/>
        <v>0</v>
      </c>
      <c r="DF80" s="344" t="s">
        <v>417</v>
      </c>
      <c r="DG80" s="345" t="s">
        <v>418</v>
      </c>
      <c r="DH80" s="346" t="s">
        <v>155</v>
      </c>
      <c r="DI80" s="347">
        <v>1</v>
      </c>
      <c r="DJ80" s="308">
        <v>180000</v>
      </c>
      <c r="DK80" s="309">
        <f t="shared" si="82"/>
        <v>180000</v>
      </c>
      <c r="DL80" s="576">
        <f t="shared" si="59"/>
        <v>0</v>
      </c>
      <c r="DO80" s="344" t="s">
        <v>417</v>
      </c>
      <c r="DP80" s="345" t="s">
        <v>418</v>
      </c>
      <c r="DQ80" s="346" t="s">
        <v>155</v>
      </c>
      <c r="DR80" s="347">
        <v>1</v>
      </c>
      <c r="DS80" s="308">
        <v>59500</v>
      </c>
      <c r="DT80" s="309">
        <f t="shared" si="83"/>
        <v>59500</v>
      </c>
      <c r="DU80" s="576">
        <f t="shared" si="61"/>
        <v>0</v>
      </c>
    </row>
    <row r="81" spans="3:125" ht="48" customHeight="1" outlineLevel="2">
      <c r="C81" s="344" t="s">
        <v>419</v>
      </c>
      <c r="D81" s="345" t="s">
        <v>420</v>
      </c>
      <c r="E81" s="346" t="s">
        <v>155</v>
      </c>
      <c r="F81" s="347">
        <v>1</v>
      </c>
      <c r="G81" s="308">
        <v>0</v>
      </c>
      <c r="H81" s="309">
        <f t="shared" si="72"/>
        <v>0</v>
      </c>
      <c r="K81" s="344" t="s">
        <v>419</v>
      </c>
      <c r="L81" s="345" t="s">
        <v>420</v>
      </c>
      <c r="M81" s="346" t="s">
        <v>155</v>
      </c>
      <c r="N81" s="347">
        <v>1</v>
      </c>
      <c r="O81" s="308">
        <v>114100</v>
      </c>
      <c r="P81" s="310">
        <f t="shared" si="73"/>
        <v>114100</v>
      </c>
      <c r="Q81" s="576">
        <f t="shared" si="41"/>
        <v>0</v>
      </c>
      <c r="T81" s="344" t="s">
        <v>419</v>
      </c>
      <c r="U81" s="306" t="str">
        <f t="shared" si="64"/>
        <v>Salida eléctrica para instalar en mesón de toma corriente 250V, 20A, (NEMA 10-20R) para instalar en mesón. Incluye: clavija (NEMA 10-20P), 3m de cable de cobre 1xN°12 AWG THHN/THWN, aparato con tapa, conectores tipo resorte y demas accesorios para su correcta instalación y funcionamiento</v>
      </c>
      <c r="V81" s="307" t="str">
        <f t="shared" si="65"/>
        <v>un</v>
      </c>
      <c r="W81" s="347">
        <v>1</v>
      </c>
      <c r="X81" s="308">
        <f t="shared" si="66"/>
        <v>210000</v>
      </c>
      <c r="Y81" s="401">
        <f t="shared" si="67"/>
        <v>210000</v>
      </c>
      <c r="Z81" s="576">
        <f t="shared" si="42"/>
        <v>0</v>
      </c>
      <c r="AC81" s="344" t="s">
        <v>419</v>
      </c>
      <c r="AD81" s="345" t="s">
        <v>420</v>
      </c>
      <c r="AE81" s="346" t="s">
        <v>155</v>
      </c>
      <c r="AF81" s="347">
        <v>1</v>
      </c>
      <c r="AG81" s="308">
        <v>87000</v>
      </c>
      <c r="AH81" s="309">
        <f t="shared" si="74"/>
        <v>87000</v>
      </c>
      <c r="AI81" s="576">
        <f t="shared" si="44"/>
        <v>0</v>
      </c>
      <c r="AL81" s="344" t="s">
        <v>419</v>
      </c>
      <c r="AM81" s="345" t="s">
        <v>420</v>
      </c>
      <c r="AN81" s="346" t="s">
        <v>155</v>
      </c>
      <c r="AO81" s="347">
        <v>1</v>
      </c>
      <c r="AP81" s="308">
        <v>112710</v>
      </c>
      <c r="AQ81" s="309">
        <f t="shared" si="75"/>
        <v>112710</v>
      </c>
      <c r="AR81" s="576">
        <f t="shared" si="46"/>
        <v>0</v>
      </c>
      <c r="AU81" s="344" t="s">
        <v>419</v>
      </c>
      <c r="AV81" s="345" t="s">
        <v>420</v>
      </c>
      <c r="AW81" s="346" t="s">
        <v>155</v>
      </c>
      <c r="AX81" s="347">
        <v>1</v>
      </c>
      <c r="AY81" s="308">
        <v>105860</v>
      </c>
      <c r="AZ81" s="309">
        <f t="shared" si="76"/>
        <v>105860</v>
      </c>
      <c r="BA81" s="576">
        <f t="shared" si="48"/>
        <v>0</v>
      </c>
      <c r="BD81" s="344" t="s">
        <v>419</v>
      </c>
      <c r="BE81" s="345" t="s">
        <v>420</v>
      </c>
      <c r="BF81" s="346" t="s">
        <v>155</v>
      </c>
      <c r="BG81" s="347">
        <v>1</v>
      </c>
      <c r="BH81" s="308">
        <v>65000</v>
      </c>
      <c r="BI81" s="309">
        <f t="shared" si="77"/>
        <v>65000</v>
      </c>
      <c r="BJ81" s="576">
        <f t="shared" si="50"/>
        <v>0</v>
      </c>
      <c r="BM81" s="344" t="s">
        <v>419</v>
      </c>
      <c r="BN81" s="306" t="str">
        <f t="shared" si="68"/>
        <v>Salida eléctrica para instalar en mesón de toma corriente 250V, 20A, (NEMA 10-20R) para instalar en mesón. Incluye: clavija (NEMA 10-20P), 3m de cable de cobre 1xN°12 AWG THHN/THWN, aparato con tapa, conectores tipo resorte y demas accesorios para su correcta instalación y funcionamiento</v>
      </c>
      <c r="BO81" s="307" t="str">
        <f t="shared" si="69"/>
        <v>un</v>
      </c>
      <c r="BP81" s="347">
        <v>1</v>
      </c>
      <c r="BQ81" s="308">
        <f t="shared" si="70"/>
        <v>286000</v>
      </c>
      <c r="BR81" s="309">
        <f t="shared" si="71"/>
        <v>286000</v>
      </c>
      <c r="BS81" s="576">
        <f t="shared" si="51"/>
        <v>0</v>
      </c>
      <c r="BV81" s="344" t="s">
        <v>419</v>
      </c>
      <c r="BW81" s="345" t="s">
        <v>420</v>
      </c>
      <c r="BX81" s="346" t="s">
        <v>155</v>
      </c>
      <c r="BY81" s="347">
        <v>1</v>
      </c>
      <c r="BZ81" s="308">
        <v>90000</v>
      </c>
      <c r="CA81" s="309">
        <f t="shared" si="78"/>
        <v>90000</v>
      </c>
      <c r="CB81" s="576">
        <f t="shared" si="53"/>
        <v>0</v>
      </c>
      <c r="CE81" s="344" t="s">
        <v>419</v>
      </c>
      <c r="CF81" s="345" t="s">
        <v>420</v>
      </c>
      <c r="CG81" s="346" t="s">
        <v>155</v>
      </c>
      <c r="CH81" s="347">
        <v>1</v>
      </c>
      <c r="CI81" s="308">
        <v>150000</v>
      </c>
      <c r="CJ81" s="309">
        <f t="shared" si="79"/>
        <v>150000</v>
      </c>
      <c r="CK81" s="576">
        <f t="shared" si="54"/>
        <v>0</v>
      </c>
      <c r="CN81" s="344" t="s">
        <v>419</v>
      </c>
      <c r="CO81" s="345" t="s">
        <v>420</v>
      </c>
      <c r="CP81" s="346" t="s">
        <v>155</v>
      </c>
      <c r="CQ81" s="347">
        <v>1</v>
      </c>
      <c r="CR81" s="308">
        <v>170000</v>
      </c>
      <c r="CS81" s="309">
        <f t="shared" si="80"/>
        <v>170000</v>
      </c>
      <c r="CT81" s="576">
        <f t="shared" si="55"/>
        <v>0</v>
      </c>
      <c r="CW81" s="344" t="s">
        <v>419</v>
      </c>
      <c r="CX81" s="345" t="s">
        <v>420</v>
      </c>
      <c r="CY81" s="346" t="s">
        <v>155</v>
      </c>
      <c r="CZ81" s="347">
        <v>1</v>
      </c>
      <c r="DA81" s="308">
        <v>100000</v>
      </c>
      <c r="DB81" s="309">
        <f t="shared" si="81"/>
        <v>100000</v>
      </c>
      <c r="DC81" s="576">
        <f t="shared" si="57"/>
        <v>0</v>
      </c>
      <c r="DF81" s="344" t="s">
        <v>419</v>
      </c>
      <c r="DG81" s="345" t="s">
        <v>420</v>
      </c>
      <c r="DH81" s="346" t="s">
        <v>155</v>
      </c>
      <c r="DI81" s="347">
        <v>1</v>
      </c>
      <c r="DJ81" s="308">
        <v>165000</v>
      </c>
      <c r="DK81" s="309">
        <f t="shared" si="82"/>
        <v>165000</v>
      </c>
      <c r="DL81" s="576">
        <f t="shared" si="59"/>
        <v>0</v>
      </c>
      <c r="DO81" s="344" t="s">
        <v>419</v>
      </c>
      <c r="DP81" s="345" t="s">
        <v>420</v>
      </c>
      <c r="DQ81" s="346" t="s">
        <v>155</v>
      </c>
      <c r="DR81" s="347">
        <v>1</v>
      </c>
      <c r="DS81" s="308">
        <v>59500</v>
      </c>
      <c r="DT81" s="309">
        <f t="shared" si="83"/>
        <v>59500</v>
      </c>
      <c r="DU81" s="576">
        <f t="shared" si="61"/>
        <v>0</v>
      </c>
    </row>
    <row r="82" spans="3:125" ht="42" customHeight="1" outlineLevel="2">
      <c r="C82" s="344" t="s">
        <v>421</v>
      </c>
      <c r="D82" s="345" t="s">
        <v>422</v>
      </c>
      <c r="E82" s="346" t="s">
        <v>155</v>
      </c>
      <c r="F82" s="347">
        <v>1</v>
      </c>
      <c r="G82" s="308">
        <v>0</v>
      </c>
      <c r="H82" s="309">
        <f t="shared" si="72"/>
        <v>0</v>
      </c>
      <c r="K82" s="344" t="s">
        <v>421</v>
      </c>
      <c r="L82" s="345" t="s">
        <v>422</v>
      </c>
      <c r="M82" s="346" t="s">
        <v>155</v>
      </c>
      <c r="N82" s="347">
        <v>1</v>
      </c>
      <c r="O82" s="308">
        <v>94200</v>
      </c>
      <c r="P82" s="310">
        <f t="shared" si="73"/>
        <v>94200</v>
      </c>
      <c r="Q82" s="576">
        <f t="shared" si="41"/>
        <v>0</v>
      </c>
      <c r="T82" s="344" t="s">
        <v>421</v>
      </c>
      <c r="U82" s="306" t="str">
        <f t="shared" si="64"/>
        <v>Salida eléctrica para instalar en mesón de toma corriente 125V, 30A, (NEMA L5-30R) para instalar en mesón. Incluye: clavija (NEMA L5-30P), 3m de cable de cobre 1xN°10 AWG THHN/THWN, aparato con tapa, conectores tipo resorte y demas accesorios para su correcta instalación y funcionamiento</v>
      </c>
      <c r="V82" s="307" t="str">
        <f t="shared" si="65"/>
        <v>un</v>
      </c>
      <c r="W82" s="347">
        <v>1</v>
      </c>
      <c r="X82" s="308">
        <f t="shared" si="66"/>
        <v>225000</v>
      </c>
      <c r="Y82" s="401">
        <f t="shared" si="67"/>
        <v>225000</v>
      </c>
      <c r="Z82" s="576">
        <f t="shared" si="42"/>
        <v>0</v>
      </c>
      <c r="AC82" s="344" t="s">
        <v>421</v>
      </c>
      <c r="AD82" s="345" t="s">
        <v>422</v>
      </c>
      <c r="AE82" s="346" t="s">
        <v>155</v>
      </c>
      <c r="AF82" s="347">
        <v>1</v>
      </c>
      <c r="AG82" s="308">
        <v>87000</v>
      </c>
      <c r="AH82" s="309">
        <f t="shared" si="74"/>
        <v>87000</v>
      </c>
      <c r="AI82" s="576">
        <f t="shared" si="44"/>
        <v>0</v>
      </c>
      <c r="AL82" s="344" t="s">
        <v>421</v>
      </c>
      <c r="AM82" s="345" t="s">
        <v>422</v>
      </c>
      <c r="AN82" s="346" t="s">
        <v>155</v>
      </c>
      <c r="AO82" s="347">
        <v>1</v>
      </c>
      <c r="AP82" s="308">
        <v>93022</v>
      </c>
      <c r="AQ82" s="309">
        <f t="shared" si="75"/>
        <v>93022</v>
      </c>
      <c r="AR82" s="576">
        <f t="shared" si="46"/>
        <v>0</v>
      </c>
      <c r="AU82" s="344" t="s">
        <v>421</v>
      </c>
      <c r="AV82" s="345" t="s">
        <v>422</v>
      </c>
      <c r="AW82" s="346" t="s">
        <v>155</v>
      </c>
      <c r="AX82" s="347">
        <v>1</v>
      </c>
      <c r="AY82" s="308">
        <v>105860</v>
      </c>
      <c r="AZ82" s="309">
        <f t="shared" si="76"/>
        <v>105860</v>
      </c>
      <c r="BA82" s="576">
        <f t="shared" si="48"/>
        <v>0</v>
      </c>
      <c r="BD82" s="344" t="s">
        <v>421</v>
      </c>
      <c r="BE82" s="345" t="s">
        <v>422</v>
      </c>
      <c r="BF82" s="346" t="s">
        <v>155</v>
      </c>
      <c r="BG82" s="347">
        <v>1</v>
      </c>
      <c r="BH82" s="308">
        <v>42000</v>
      </c>
      <c r="BI82" s="309">
        <f t="shared" si="77"/>
        <v>42000</v>
      </c>
      <c r="BJ82" s="576">
        <f t="shared" si="50"/>
        <v>0</v>
      </c>
      <c r="BM82" s="344" t="s">
        <v>421</v>
      </c>
      <c r="BN82" s="306" t="str">
        <f t="shared" si="68"/>
        <v>Salida eléctrica para instalar en mesón de toma corriente 125V, 30A, (NEMA L5-30R) para instalar en mesón. Incluye: clavija (NEMA L5-30P), 3m de cable de cobre 1xN°10 AWG THHN/THWN, aparato con tapa, conectores tipo resorte y demas accesorios para su correcta instalación y funcionamiento</v>
      </c>
      <c r="BO82" s="307" t="str">
        <f t="shared" si="69"/>
        <v>un</v>
      </c>
      <c r="BP82" s="347">
        <v>1</v>
      </c>
      <c r="BQ82" s="308">
        <f t="shared" si="70"/>
        <v>235000</v>
      </c>
      <c r="BR82" s="309">
        <f t="shared" si="71"/>
        <v>235000</v>
      </c>
      <c r="BS82" s="576">
        <f t="shared" si="51"/>
        <v>0</v>
      </c>
      <c r="BV82" s="344" t="s">
        <v>421</v>
      </c>
      <c r="BW82" s="345" t="s">
        <v>422</v>
      </c>
      <c r="BX82" s="346" t="s">
        <v>155</v>
      </c>
      <c r="BY82" s="347">
        <v>1</v>
      </c>
      <c r="BZ82" s="308">
        <v>120000</v>
      </c>
      <c r="CA82" s="309">
        <f t="shared" si="78"/>
        <v>120000</v>
      </c>
      <c r="CB82" s="576">
        <f t="shared" si="53"/>
        <v>0</v>
      </c>
      <c r="CE82" s="344" t="s">
        <v>421</v>
      </c>
      <c r="CF82" s="345" t="s">
        <v>422</v>
      </c>
      <c r="CG82" s="346" t="s">
        <v>155</v>
      </c>
      <c r="CH82" s="347">
        <v>1</v>
      </c>
      <c r="CI82" s="308">
        <v>196000</v>
      </c>
      <c r="CJ82" s="309">
        <f t="shared" si="79"/>
        <v>196000</v>
      </c>
      <c r="CK82" s="576">
        <f t="shared" si="54"/>
        <v>0</v>
      </c>
      <c r="CN82" s="344" t="s">
        <v>421</v>
      </c>
      <c r="CO82" s="345" t="s">
        <v>422</v>
      </c>
      <c r="CP82" s="346" t="s">
        <v>155</v>
      </c>
      <c r="CQ82" s="347">
        <v>1</v>
      </c>
      <c r="CR82" s="308">
        <v>190000</v>
      </c>
      <c r="CS82" s="309">
        <f t="shared" si="80"/>
        <v>190000</v>
      </c>
      <c r="CT82" s="576">
        <f t="shared" si="55"/>
        <v>0</v>
      </c>
      <c r="CW82" s="344" t="s">
        <v>421</v>
      </c>
      <c r="CX82" s="345" t="s">
        <v>422</v>
      </c>
      <c r="CY82" s="346" t="s">
        <v>155</v>
      </c>
      <c r="CZ82" s="347">
        <v>1</v>
      </c>
      <c r="DA82" s="308">
        <v>87000</v>
      </c>
      <c r="DB82" s="309">
        <f t="shared" si="81"/>
        <v>87000</v>
      </c>
      <c r="DC82" s="576">
        <f t="shared" si="57"/>
        <v>0</v>
      </c>
      <c r="DF82" s="344" t="s">
        <v>421</v>
      </c>
      <c r="DG82" s="345" t="s">
        <v>422</v>
      </c>
      <c r="DH82" s="346" t="s">
        <v>155</v>
      </c>
      <c r="DI82" s="347">
        <v>1</v>
      </c>
      <c r="DJ82" s="308">
        <v>185000</v>
      </c>
      <c r="DK82" s="309">
        <f t="shared" si="82"/>
        <v>185000</v>
      </c>
      <c r="DL82" s="576">
        <f t="shared" si="59"/>
        <v>0</v>
      </c>
      <c r="DO82" s="344" t="s">
        <v>421</v>
      </c>
      <c r="DP82" s="345" t="s">
        <v>422</v>
      </c>
      <c r="DQ82" s="346" t="s">
        <v>155</v>
      </c>
      <c r="DR82" s="347">
        <v>1</v>
      </c>
      <c r="DS82" s="308">
        <v>71400</v>
      </c>
      <c r="DT82" s="309">
        <f t="shared" si="83"/>
        <v>71400</v>
      </c>
      <c r="DU82" s="576">
        <f t="shared" si="61"/>
        <v>0</v>
      </c>
    </row>
    <row r="83" spans="3:125" ht="42" customHeight="1" outlineLevel="2">
      <c r="C83" s="344" t="s">
        <v>423</v>
      </c>
      <c r="D83" s="345" t="s">
        <v>424</v>
      </c>
      <c r="E83" s="346" t="s">
        <v>155</v>
      </c>
      <c r="F83" s="347">
        <v>1</v>
      </c>
      <c r="G83" s="308">
        <v>0</v>
      </c>
      <c r="H83" s="309">
        <f t="shared" si="72"/>
        <v>0</v>
      </c>
      <c r="K83" s="344" t="s">
        <v>423</v>
      </c>
      <c r="L83" s="345" t="s">
        <v>424</v>
      </c>
      <c r="M83" s="346" t="s">
        <v>155</v>
      </c>
      <c r="N83" s="347">
        <v>1</v>
      </c>
      <c r="O83" s="308">
        <v>40500</v>
      </c>
      <c r="P83" s="310">
        <f t="shared" si="73"/>
        <v>40500</v>
      </c>
      <c r="Q83" s="576">
        <f t="shared" si="41"/>
        <v>0</v>
      </c>
      <c r="T83" s="344" t="s">
        <v>423</v>
      </c>
      <c r="U83" s="306" t="str">
        <f t="shared" si="64"/>
        <v>Salida eléctrica para toma corriente doble con polo a tierra color blanco, 125V, 20A en tubería EMT. Incluye: 3m de cable de cobre de 1xN° 12 AWG THHN/THWN, caja metálica 12x12x5cm, aparato con tapa, conectores tipo resorte y accesorios. NO Incluye tubería.</v>
      </c>
      <c r="V83" s="307" t="str">
        <f t="shared" si="65"/>
        <v>un</v>
      </c>
      <c r="W83" s="347">
        <v>1</v>
      </c>
      <c r="X83" s="308">
        <f t="shared" si="66"/>
        <v>140000</v>
      </c>
      <c r="Y83" s="401">
        <f t="shared" si="67"/>
        <v>140000</v>
      </c>
      <c r="Z83" s="576">
        <f t="shared" si="42"/>
        <v>0</v>
      </c>
      <c r="AC83" s="344" t="s">
        <v>423</v>
      </c>
      <c r="AD83" s="345" t="s">
        <v>424</v>
      </c>
      <c r="AE83" s="346" t="s">
        <v>155</v>
      </c>
      <c r="AF83" s="347">
        <v>1</v>
      </c>
      <c r="AG83" s="308">
        <v>87000</v>
      </c>
      <c r="AH83" s="309">
        <f t="shared" si="74"/>
        <v>87000</v>
      </c>
      <c r="AI83" s="576">
        <f t="shared" si="44"/>
        <v>0</v>
      </c>
      <c r="AL83" s="344" t="s">
        <v>423</v>
      </c>
      <c r="AM83" s="345" t="s">
        <v>424</v>
      </c>
      <c r="AN83" s="346" t="s">
        <v>155</v>
      </c>
      <c r="AO83" s="347">
        <v>1</v>
      </c>
      <c r="AP83" s="308">
        <v>39963</v>
      </c>
      <c r="AQ83" s="309">
        <f t="shared" si="75"/>
        <v>39963</v>
      </c>
      <c r="AR83" s="576">
        <f t="shared" si="46"/>
        <v>0</v>
      </c>
      <c r="AU83" s="344" t="s">
        <v>423</v>
      </c>
      <c r="AV83" s="345" t="s">
        <v>424</v>
      </c>
      <c r="AW83" s="346" t="s">
        <v>155</v>
      </c>
      <c r="AX83" s="347">
        <v>1</v>
      </c>
      <c r="AY83" s="308">
        <v>105860</v>
      </c>
      <c r="AZ83" s="309">
        <f t="shared" si="76"/>
        <v>105860</v>
      </c>
      <c r="BA83" s="576">
        <f t="shared" si="48"/>
        <v>0</v>
      </c>
      <c r="BD83" s="344" t="s">
        <v>423</v>
      </c>
      <c r="BE83" s="345" t="s">
        <v>424</v>
      </c>
      <c r="BF83" s="346" t="s">
        <v>155</v>
      </c>
      <c r="BG83" s="347">
        <v>1</v>
      </c>
      <c r="BH83" s="308">
        <v>42000</v>
      </c>
      <c r="BI83" s="309">
        <f t="shared" si="77"/>
        <v>42000</v>
      </c>
      <c r="BJ83" s="576">
        <f t="shared" si="50"/>
        <v>0</v>
      </c>
      <c r="BM83" s="344" t="s">
        <v>423</v>
      </c>
      <c r="BN83" s="306" t="str">
        <f t="shared" si="68"/>
        <v>Salida eléctrica para toma corriente doble con polo a tierra color blanco, 125V, 20A en tubería EMT. Incluye: 3m de cable de cobre de 1xN° 12 AWG THHN/THWN, caja metálica 12x12x5cm, aparato con tapa, conectores tipo resorte y accesorios. NO Incluye tubería.</v>
      </c>
      <c r="BO83" s="307" t="str">
        <f t="shared" si="69"/>
        <v>un</v>
      </c>
      <c r="BP83" s="347">
        <v>1</v>
      </c>
      <c r="BQ83" s="308">
        <f t="shared" si="70"/>
        <v>91000</v>
      </c>
      <c r="BR83" s="309">
        <f t="shared" si="71"/>
        <v>91000</v>
      </c>
      <c r="BS83" s="576">
        <f t="shared" si="51"/>
        <v>0</v>
      </c>
      <c r="BV83" s="344" t="s">
        <v>423</v>
      </c>
      <c r="BW83" s="345" t="s">
        <v>424</v>
      </c>
      <c r="BX83" s="346" t="s">
        <v>155</v>
      </c>
      <c r="BY83" s="347">
        <v>1</v>
      </c>
      <c r="BZ83" s="308">
        <v>90000</v>
      </c>
      <c r="CA83" s="309">
        <f t="shared" si="78"/>
        <v>90000</v>
      </c>
      <c r="CB83" s="576">
        <f t="shared" si="53"/>
        <v>0</v>
      </c>
      <c r="CE83" s="344" t="s">
        <v>423</v>
      </c>
      <c r="CF83" s="345" t="s">
        <v>424</v>
      </c>
      <c r="CG83" s="346" t="s">
        <v>155</v>
      </c>
      <c r="CH83" s="347">
        <v>1</v>
      </c>
      <c r="CI83" s="308">
        <v>49000</v>
      </c>
      <c r="CJ83" s="309">
        <f t="shared" si="79"/>
        <v>49000</v>
      </c>
      <c r="CK83" s="576">
        <f t="shared" si="54"/>
        <v>0</v>
      </c>
      <c r="CN83" s="344" t="s">
        <v>423</v>
      </c>
      <c r="CO83" s="345" t="s">
        <v>424</v>
      </c>
      <c r="CP83" s="346" t="s">
        <v>155</v>
      </c>
      <c r="CQ83" s="347">
        <v>1</v>
      </c>
      <c r="CR83" s="308">
        <v>50000</v>
      </c>
      <c r="CS83" s="309">
        <f t="shared" si="80"/>
        <v>50000</v>
      </c>
      <c r="CT83" s="576">
        <f t="shared" si="55"/>
        <v>0</v>
      </c>
      <c r="CW83" s="344" t="s">
        <v>423</v>
      </c>
      <c r="CX83" s="345" t="s">
        <v>424</v>
      </c>
      <c r="CY83" s="346" t="s">
        <v>155</v>
      </c>
      <c r="CZ83" s="347">
        <v>1</v>
      </c>
      <c r="DA83" s="308">
        <v>88000</v>
      </c>
      <c r="DB83" s="309">
        <f t="shared" si="81"/>
        <v>88000</v>
      </c>
      <c r="DC83" s="576">
        <f t="shared" si="57"/>
        <v>0</v>
      </c>
      <c r="DF83" s="344" t="s">
        <v>423</v>
      </c>
      <c r="DG83" s="345" t="s">
        <v>424</v>
      </c>
      <c r="DH83" s="346" t="s">
        <v>155</v>
      </c>
      <c r="DI83" s="347">
        <v>1</v>
      </c>
      <c r="DJ83" s="308">
        <v>48500</v>
      </c>
      <c r="DK83" s="309">
        <f t="shared" si="82"/>
        <v>48500</v>
      </c>
      <c r="DL83" s="576">
        <f t="shared" si="59"/>
        <v>0</v>
      </c>
      <c r="DO83" s="344" t="s">
        <v>423</v>
      </c>
      <c r="DP83" s="345" t="s">
        <v>424</v>
      </c>
      <c r="DQ83" s="346" t="s">
        <v>155</v>
      </c>
      <c r="DR83" s="347">
        <v>1</v>
      </c>
      <c r="DS83" s="308">
        <v>65800</v>
      </c>
      <c r="DT83" s="309">
        <f t="shared" si="83"/>
        <v>65800</v>
      </c>
      <c r="DU83" s="576">
        <f t="shared" si="61"/>
        <v>0</v>
      </c>
    </row>
    <row r="84" spans="3:125" ht="42" customHeight="1" outlineLevel="2">
      <c r="C84" s="344" t="s">
        <v>425</v>
      </c>
      <c r="D84" s="345" t="s">
        <v>426</v>
      </c>
      <c r="E84" s="346" t="s">
        <v>155</v>
      </c>
      <c r="F84" s="347">
        <v>1</v>
      </c>
      <c r="G84" s="308">
        <v>0</v>
      </c>
      <c r="H84" s="309">
        <f t="shared" si="72"/>
        <v>0</v>
      </c>
      <c r="K84" s="344" t="s">
        <v>425</v>
      </c>
      <c r="L84" s="345" t="s">
        <v>426</v>
      </c>
      <c r="M84" s="346" t="s">
        <v>155</v>
      </c>
      <c r="N84" s="347">
        <v>1</v>
      </c>
      <c r="O84" s="308">
        <v>40900</v>
      </c>
      <c r="P84" s="310">
        <f t="shared" si="73"/>
        <v>40900</v>
      </c>
      <c r="Q84" s="576">
        <f t="shared" si="41"/>
        <v>0</v>
      </c>
      <c r="T84" s="344" t="s">
        <v>425</v>
      </c>
      <c r="U84" s="306" t="str">
        <f t="shared" si="64"/>
        <v xml:space="preserve">Salida eléctrica para toma corriente doble con polo a tierra color blanco, 125V, 15A en canaleta metálica o cancel. Incluye: 3m de cable de cobre 1xN° 12 AWG THHN/THWN, tapa troquelada para canaleta 12cmx5cm con troquel universal, aparato con tapa, conectores tipo resorte y accesorios.  NO Incluye canaleta. </v>
      </c>
      <c r="V84" s="307" t="str">
        <f t="shared" si="65"/>
        <v>un</v>
      </c>
      <c r="W84" s="347">
        <v>1</v>
      </c>
      <c r="X84" s="308">
        <f t="shared" si="66"/>
        <v>160000</v>
      </c>
      <c r="Y84" s="401">
        <f t="shared" si="67"/>
        <v>160000</v>
      </c>
      <c r="Z84" s="576">
        <f t="shared" si="42"/>
        <v>0</v>
      </c>
      <c r="AC84" s="344" t="s">
        <v>425</v>
      </c>
      <c r="AD84" s="345" t="s">
        <v>426</v>
      </c>
      <c r="AE84" s="346" t="s">
        <v>155</v>
      </c>
      <c r="AF84" s="347">
        <v>1</v>
      </c>
      <c r="AG84" s="308">
        <v>87000</v>
      </c>
      <c r="AH84" s="309">
        <f t="shared" si="74"/>
        <v>87000</v>
      </c>
      <c r="AI84" s="576">
        <f t="shared" si="44"/>
        <v>0</v>
      </c>
      <c r="AL84" s="344" t="s">
        <v>425</v>
      </c>
      <c r="AM84" s="345" t="s">
        <v>426</v>
      </c>
      <c r="AN84" s="346" t="s">
        <v>155</v>
      </c>
      <c r="AO84" s="347">
        <v>1</v>
      </c>
      <c r="AP84" s="308">
        <v>40342</v>
      </c>
      <c r="AQ84" s="309">
        <f t="shared" si="75"/>
        <v>40342</v>
      </c>
      <c r="AR84" s="576">
        <f t="shared" si="46"/>
        <v>0</v>
      </c>
      <c r="AU84" s="344" t="s">
        <v>425</v>
      </c>
      <c r="AV84" s="345" t="s">
        <v>426</v>
      </c>
      <c r="AW84" s="346" t="s">
        <v>155</v>
      </c>
      <c r="AX84" s="347">
        <v>1</v>
      </c>
      <c r="AY84" s="308">
        <v>105860</v>
      </c>
      <c r="AZ84" s="309">
        <f t="shared" si="76"/>
        <v>105860</v>
      </c>
      <c r="BA84" s="576">
        <f t="shared" si="48"/>
        <v>0</v>
      </c>
      <c r="BD84" s="344" t="s">
        <v>425</v>
      </c>
      <c r="BE84" s="345" t="s">
        <v>426</v>
      </c>
      <c r="BF84" s="346" t="s">
        <v>155</v>
      </c>
      <c r="BG84" s="347">
        <v>1</v>
      </c>
      <c r="BH84" s="308">
        <v>42000</v>
      </c>
      <c r="BI84" s="309">
        <f t="shared" si="77"/>
        <v>42000</v>
      </c>
      <c r="BJ84" s="576">
        <f t="shared" si="50"/>
        <v>0</v>
      </c>
      <c r="BM84" s="344" t="s">
        <v>425</v>
      </c>
      <c r="BN84" s="306" t="str">
        <f t="shared" si="68"/>
        <v xml:space="preserve">Salida eléctrica para toma corriente doble con polo a tierra color blanco, 125V, 15A en canaleta metálica o cancel. Incluye: 3m de cable de cobre 1xN° 12 AWG THHN/THWN, tapa troquelada para canaleta 12cmx5cm con troquel universal, aparato con tapa, conectores tipo resorte y accesorios.  NO Incluye canaleta. </v>
      </c>
      <c r="BO84" s="307" t="str">
        <f t="shared" si="69"/>
        <v>un</v>
      </c>
      <c r="BP84" s="347">
        <v>1</v>
      </c>
      <c r="BQ84" s="308">
        <f t="shared" si="70"/>
        <v>94000</v>
      </c>
      <c r="BR84" s="309">
        <f t="shared" si="71"/>
        <v>94000</v>
      </c>
      <c r="BS84" s="576">
        <f t="shared" si="51"/>
        <v>0</v>
      </c>
      <c r="BV84" s="344" t="s">
        <v>425</v>
      </c>
      <c r="BW84" s="345" t="s">
        <v>426</v>
      </c>
      <c r="BX84" s="346" t="s">
        <v>155</v>
      </c>
      <c r="BY84" s="347">
        <v>1</v>
      </c>
      <c r="BZ84" s="308">
        <v>80000</v>
      </c>
      <c r="CA84" s="309">
        <f t="shared" si="78"/>
        <v>80000</v>
      </c>
      <c r="CB84" s="576">
        <f t="shared" si="53"/>
        <v>0</v>
      </c>
      <c r="CE84" s="344" t="s">
        <v>425</v>
      </c>
      <c r="CF84" s="345" t="s">
        <v>426</v>
      </c>
      <c r="CG84" s="346" t="s">
        <v>155</v>
      </c>
      <c r="CH84" s="347">
        <v>1</v>
      </c>
      <c r="CI84" s="308">
        <v>44000</v>
      </c>
      <c r="CJ84" s="309">
        <f t="shared" si="79"/>
        <v>44000</v>
      </c>
      <c r="CK84" s="576">
        <f t="shared" si="54"/>
        <v>0</v>
      </c>
      <c r="CN84" s="344" t="s">
        <v>425</v>
      </c>
      <c r="CO84" s="345" t="s">
        <v>426</v>
      </c>
      <c r="CP84" s="346" t="s">
        <v>155</v>
      </c>
      <c r="CQ84" s="347">
        <v>1</v>
      </c>
      <c r="CR84" s="308">
        <v>48000</v>
      </c>
      <c r="CS84" s="309">
        <f t="shared" si="80"/>
        <v>48000</v>
      </c>
      <c r="CT84" s="576">
        <f t="shared" si="55"/>
        <v>0</v>
      </c>
      <c r="CW84" s="344" t="s">
        <v>425</v>
      </c>
      <c r="CX84" s="345" t="s">
        <v>426</v>
      </c>
      <c r="CY84" s="346" t="s">
        <v>155</v>
      </c>
      <c r="CZ84" s="347">
        <v>1</v>
      </c>
      <c r="DA84" s="308">
        <v>55000</v>
      </c>
      <c r="DB84" s="309">
        <f t="shared" si="81"/>
        <v>55000</v>
      </c>
      <c r="DC84" s="576">
        <f t="shared" si="57"/>
        <v>0</v>
      </c>
      <c r="DF84" s="344" t="s">
        <v>425</v>
      </c>
      <c r="DG84" s="345" t="s">
        <v>426</v>
      </c>
      <c r="DH84" s="346" t="s">
        <v>155</v>
      </c>
      <c r="DI84" s="347">
        <v>1</v>
      </c>
      <c r="DJ84" s="308">
        <v>47000</v>
      </c>
      <c r="DK84" s="309">
        <f t="shared" si="82"/>
        <v>47000</v>
      </c>
      <c r="DL84" s="576">
        <f t="shared" si="59"/>
        <v>0</v>
      </c>
      <c r="DO84" s="344" t="s">
        <v>425</v>
      </c>
      <c r="DP84" s="345" t="s">
        <v>426</v>
      </c>
      <c r="DQ84" s="346" t="s">
        <v>155</v>
      </c>
      <c r="DR84" s="347">
        <v>1</v>
      </c>
      <c r="DS84" s="308">
        <v>78960</v>
      </c>
      <c r="DT84" s="309">
        <f t="shared" si="83"/>
        <v>78960</v>
      </c>
      <c r="DU84" s="576">
        <f t="shared" si="61"/>
        <v>0</v>
      </c>
    </row>
    <row r="85" spans="3:125" ht="42" customHeight="1" outlineLevel="2">
      <c r="C85" s="344" t="s">
        <v>427</v>
      </c>
      <c r="D85" s="345" t="s">
        <v>428</v>
      </c>
      <c r="E85" s="346" t="s">
        <v>155</v>
      </c>
      <c r="F85" s="347">
        <v>1</v>
      </c>
      <c r="G85" s="308">
        <v>0</v>
      </c>
      <c r="H85" s="309">
        <f t="shared" si="72"/>
        <v>0</v>
      </c>
      <c r="K85" s="344" t="s">
        <v>427</v>
      </c>
      <c r="L85" s="345" t="s">
        <v>428</v>
      </c>
      <c r="M85" s="346" t="s">
        <v>155</v>
      </c>
      <c r="N85" s="347">
        <v>1</v>
      </c>
      <c r="O85" s="308">
        <v>44100</v>
      </c>
      <c r="P85" s="310">
        <f t="shared" si="73"/>
        <v>44100</v>
      </c>
      <c r="Q85" s="576">
        <f t="shared" si="41"/>
        <v>0</v>
      </c>
      <c r="T85" s="344" t="s">
        <v>427</v>
      </c>
      <c r="U85" s="306" t="str">
        <f t="shared" si="64"/>
        <v>Salida eléctrica para interruptor sencillo 120V, 15A, expuesta en tubería EMT. Incluye: 3m de cable de cobre 1xN°12 AWG THHN/THWN, caja metálica Rawelt 2''x4'', aparato con tapa, conectores tipo resorte y accesorios. NO Incluye tubería.</v>
      </c>
      <c r="V85" s="307" t="str">
        <f t="shared" si="65"/>
        <v>un</v>
      </c>
      <c r="W85" s="347">
        <v>1</v>
      </c>
      <c r="X85" s="308">
        <f t="shared" si="66"/>
        <v>140000</v>
      </c>
      <c r="Y85" s="401">
        <f t="shared" si="67"/>
        <v>140000</v>
      </c>
      <c r="Z85" s="576">
        <f t="shared" si="42"/>
        <v>0</v>
      </c>
      <c r="AC85" s="344" t="s">
        <v>427</v>
      </c>
      <c r="AD85" s="345" t="s">
        <v>428</v>
      </c>
      <c r="AE85" s="346" t="s">
        <v>155</v>
      </c>
      <c r="AF85" s="347">
        <v>1</v>
      </c>
      <c r="AG85" s="308">
        <v>87000</v>
      </c>
      <c r="AH85" s="309">
        <f t="shared" si="74"/>
        <v>87000</v>
      </c>
      <c r="AI85" s="576">
        <f t="shared" si="44"/>
        <v>0</v>
      </c>
      <c r="AL85" s="344" t="s">
        <v>427</v>
      </c>
      <c r="AM85" s="345" t="s">
        <v>428</v>
      </c>
      <c r="AN85" s="346" t="s">
        <v>155</v>
      </c>
      <c r="AO85" s="347">
        <v>1</v>
      </c>
      <c r="AP85" s="308">
        <v>43561</v>
      </c>
      <c r="AQ85" s="309">
        <f t="shared" si="75"/>
        <v>43561</v>
      </c>
      <c r="AR85" s="576">
        <f t="shared" si="46"/>
        <v>0</v>
      </c>
      <c r="AU85" s="344" t="s">
        <v>427</v>
      </c>
      <c r="AV85" s="345" t="s">
        <v>428</v>
      </c>
      <c r="AW85" s="346" t="s">
        <v>155</v>
      </c>
      <c r="AX85" s="347">
        <v>1</v>
      </c>
      <c r="AY85" s="308">
        <v>105860</v>
      </c>
      <c r="AZ85" s="309">
        <f t="shared" si="76"/>
        <v>105860</v>
      </c>
      <c r="BA85" s="576">
        <f t="shared" si="48"/>
        <v>0</v>
      </c>
      <c r="BD85" s="344" t="s">
        <v>427</v>
      </c>
      <c r="BE85" s="345" t="s">
        <v>428</v>
      </c>
      <c r="BF85" s="346" t="s">
        <v>155</v>
      </c>
      <c r="BG85" s="347">
        <v>1</v>
      </c>
      <c r="BH85" s="308">
        <v>42000</v>
      </c>
      <c r="BI85" s="309">
        <f t="shared" si="77"/>
        <v>42000</v>
      </c>
      <c r="BJ85" s="576">
        <f t="shared" si="50"/>
        <v>0</v>
      </c>
      <c r="BM85" s="344" t="s">
        <v>427</v>
      </c>
      <c r="BN85" s="306" t="str">
        <f t="shared" si="68"/>
        <v>Salida eléctrica para interruptor sencillo 120V, 15A, expuesta en tubería EMT. Incluye: 3m de cable de cobre 1xN°12 AWG THHN/THWN, caja metálica Rawelt 2''x4'', aparato con tapa, conectores tipo resorte y accesorios. NO Incluye tubería.</v>
      </c>
      <c r="BO85" s="307" t="str">
        <f t="shared" si="69"/>
        <v>un</v>
      </c>
      <c r="BP85" s="347">
        <v>1</v>
      </c>
      <c r="BQ85" s="308">
        <f t="shared" si="70"/>
        <v>113000</v>
      </c>
      <c r="BR85" s="309">
        <f t="shared" si="71"/>
        <v>113000</v>
      </c>
      <c r="BS85" s="576">
        <f t="shared" si="51"/>
        <v>0</v>
      </c>
      <c r="BV85" s="344" t="s">
        <v>427</v>
      </c>
      <c r="BW85" s="345" t="s">
        <v>428</v>
      </c>
      <c r="BX85" s="346" t="s">
        <v>155</v>
      </c>
      <c r="BY85" s="347">
        <v>1</v>
      </c>
      <c r="BZ85" s="308">
        <v>70000</v>
      </c>
      <c r="CA85" s="309">
        <f t="shared" si="78"/>
        <v>70000</v>
      </c>
      <c r="CB85" s="576">
        <f t="shared" si="53"/>
        <v>0</v>
      </c>
      <c r="CE85" s="344" t="s">
        <v>427</v>
      </c>
      <c r="CF85" s="345" t="s">
        <v>428</v>
      </c>
      <c r="CG85" s="346" t="s">
        <v>155</v>
      </c>
      <c r="CH85" s="347">
        <v>1</v>
      </c>
      <c r="CI85" s="308">
        <v>45000</v>
      </c>
      <c r="CJ85" s="309">
        <f t="shared" si="79"/>
        <v>45000</v>
      </c>
      <c r="CK85" s="576">
        <f t="shared" si="54"/>
        <v>0</v>
      </c>
      <c r="CN85" s="344" t="s">
        <v>427</v>
      </c>
      <c r="CO85" s="345" t="s">
        <v>428</v>
      </c>
      <c r="CP85" s="346" t="s">
        <v>155</v>
      </c>
      <c r="CQ85" s="347">
        <v>1</v>
      </c>
      <c r="CR85" s="308">
        <v>45000</v>
      </c>
      <c r="CS85" s="309">
        <f t="shared" si="80"/>
        <v>45000</v>
      </c>
      <c r="CT85" s="576">
        <f t="shared" si="55"/>
        <v>0</v>
      </c>
      <c r="CW85" s="344" t="s">
        <v>427</v>
      </c>
      <c r="CX85" s="345" t="s">
        <v>428</v>
      </c>
      <c r="CY85" s="346" t="s">
        <v>155</v>
      </c>
      <c r="CZ85" s="347">
        <v>1</v>
      </c>
      <c r="DA85" s="308">
        <v>87000</v>
      </c>
      <c r="DB85" s="309">
        <f t="shared" si="81"/>
        <v>87000</v>
      </c>
      <c r="DC85" s="576">
        <f t="shared" si="57"/>
        <v>0</v>
      </c>
      <c r="DF85" s="344" t="s">
        <v>427</v>
      </c>
      <c r="DG85" s="345" t="s">
        <v>428</v>
      </c>
      <c r="DH85" s="346" t="s">
        <v>155</v>
      </c>
      <c r="DI85" s="347">
        <v>1</v>
      </c>
      <c r="DJ85" s="308">
        <v>44000</v>
      </c>
      <c r="DK85" s="309">
        <f t="shared" si="82"/>
        <v>44000</v>
      </c>
      <c r="DL85" s="576">
        <f t="shared" si="59"/>
        <v>0</v>
      </c>
      <c r="DO85" s="344" t="s">
        <v>427</v>
      </c>
      <c r="DP85" s="345" t="s">
        <v>428</v>
      </c>
      <c r="DQ85" s="346" t="s">
        <v>155</v>
      </c>
      <c r="DR85" s="347">
        <v>1</v>
      </c>
      <c r="DS85" s="308">
        <v>78960</v>
      </c>
      <c r="DT85" s="309">
        <f t="shared" si="83"/>
        <v>78960</v>
      </c>
      <c r="DU85" s="576">
        <f t="shared" si="61"/>
        <v>0</v>
      </c>
    </row>
    <row r="86" spans="3:125" ht="42" customHeight="1" outlineLevel="2">
      <c r="C86" s="344" t="s">
        <v>429</v>
      </c>
      <c r="D86" s="345" t="s">
        <v>430</v>
      </c>
      <c r="E86" s="346" t="s">
        <v>155</v>
      </c>
      <c r="F86" s="347">
        <v>1</v>
      </c>
      <c r="G86" s="308">
        <v>0</v>
      </c>
      <c r="H86" s="309">
        <f t="shared" si="72"/>
        <v>0</v>
      </c>
      <c r="K86" s="344" t="s">
        <v>429</v>
      </c>
      <c r="L86" s="345" t="s">
        <v>430</v>
      </c>
      <c r="M86" s="346" t="s">
        <v>155</v>
      </c>
      <c r="N86" s="347">
        <v>1</v>
      </c>
      <c r="O86" s="308">
        <v>56600</v>
      </c>
      <c r="P86" s="310">
        <f t="shared" si="73"/>
        <v>56600</v>
      </c>
      <c r="Q86" s="576">
        <f t="shared" si="41"/>
        <v>0</v>
      </c>
      <c r="T86" s="344" t="s">
        <v>429</v>
      </c>
      <c r="U86" s="306" t="str">
        <f t="shared" si="64"/>
        <v>Salida eléctrica para interruptor doble 125V, 15A expuesto en tubería EMT. Incluye: 3m de cable de cobre 1xN°12 AWG THHN/THWN, caja metálica Rawelt de 2''x4'', aparato con tapa, conectores tipo resorte y accesorios. NO Incluye tubería.</v>
      </c>
      <c r="V86" s="307" t="str">
        <f t="shared" si="65"/>
        <v>un</v>
      </c>
      <c r="W86" s="347">
        <v>1</v>
      </c>
      <c r="X86" s="308">
        <f t="shared" si="66"/>
        <v>140000</v>
      </c>
      <c r="Y86" s="401">
        <f t="shared" si="67"/>
        <v>140000</v>
      </c>
      <c r="Z86" s="576">
        <f t="shared" si="42"/>
        <v>0</v>
      </c>
      <c r="AC86" s="344" t="s">
        <v>429</v>
      </c>
      <c r="AD86" s="345" t="s">
        <v>430</v>
      </c>
      <c r="AE86" s="346" t="s">
        <v>155</v>
      </c>
      <c r="AF86" s="347">
        <v>1</v>
      </c>
      <c r="AG86" s="308">
        <v>87000</v>
      </c>
      <c r="AH86" s="309">
        <f t="shared" si="74"/>
        <v>87000</v>
      </c>
      <c r="AI86" s="576">
        <f t="shared" si="44"/>
        <v>0</v>
      </c>
      <c r="AL86" s="344" t="s">
        <v>429</v>
      </c>
      <c r="AM86" s="345" t="s">
        <v>430</v>
      </c>
      <c r="AN86" s="346" t="s">
        <v>155</v>
      </c>
      <c r="AO86" s="347">
        <v>1</v>
      </c>
      <c r="AP86" s="308">
        <v>55848</v>
      </c>
      <c r="AQ86" s="309">
        <f t="shared" si="75"/>
        <v>55848</v>
      </c>
      <c r="AR86" s="576">
        <f t="shared" si="46"/>
        <v>0</v>
      </c>
      <c r="AU86" s="344" t="s">
        <v>429</v>
      </c>
      <c r="AV86" s="345" t="s">
        <v>430</v>
      </c>
      <c r="AW86" s="346" t="s">
        <v>155</v>
      </c>
      <c r="AX86" s="347">
        <v>1</v>
      </c>
      <c r="AY86" s="308">
        <v>105860</v>
      </c>
      <c r="AZ86" s="309">
        <f t="shared" si="76"/>
        <v>105860</v>
      </c>
      <c r="BA86" s="576">
        <f t="shared" si="48"/>
        <v>0</v>
      </c>
      <c r="BD86" s="344" t="s">
        <v>429</v>
      </c>
      <c r="BE86" s="345" t="s">
        <v>430</v>
      </c>
      <c r="BF86" s="346" t="s">
        <v>155</v>
      </c>
      <c r="BG86" s="347">
        <v>1</v>
      </c>
      <c r="BH86" s="308">
        <v>42000</v>
      </c>
      <c r="BI86" s="309">
        <f t="shared" si="77"/>
        <v>42000</v>
      </c>
      <c r="BJ86" s="576">
        <f t="shared" si="50"/>
        <v>0</v>
      </c>
      <c r="BM86" s="344" t="s">
        <v>429</v>
      </c>
      <c r="BN86" s="306" t="str">
        <f t="shared" si="68"/>
        <v>Salida eléctrica para interruptor doble 125V, 15A expuesto en tubería EMT. Incluye: 3m de cable de cobre 1xN°12 AWG THHN/THWN, caja metálica Rawelt de 2''x4'', aparato con tapa, conectores tipo resorte y accesorios. NO Incluye tubería.</v>
      </c>
      <c r="BO86" s="307" t="str">
        <f t="shared" si="69"/>
        <v>un</v>
      </c>
      <c r="BP86" s="347">
        <v>1</v>
      </c>
      <c r="BQ86" s="308">
        <f t="shared" si="70"/>
        <v>130000</v>
      </c>
      <c r="BR86" s="309">
        <f t="shared" si="71"/>
        <v>130000</v>
      </c>
      <c r="BS86" s="576">
        <f t="shared" si="51"/>
        <v>0</v>
      </c>
      <c r="BV86" s="344" t="s">
        <v>429</v>
      </c>
      <c r="BW86" s="345" t="s">
        <v>430</v>
      </c>
      <c r="BX86" s="346" t="s">
        <v>155</v>
      </c>
      <c r="BY86" s="347">
        <v>1</v>
      </c>
      <c r="BZ86" s="308">
        <v>75000</v>
      </c>
      <c r="CA86" s="309">
        <f t="shared" si="78"/>
        <v>75000</v>
      </c>
      <c r="CB86" s="576">
        <f t="shared" si="53"/>
        <v>0</v>
      </c>
      <c r="CE86" s="344" t="s">
        <v>429</v>
      </c>
      <c r="CF86" s="345" t="s">
        <v>430</v>
      </c>
      <c r="CG86" s="346" t="s">
        <v>155</v>
      </c>
      <c r="CH86" s="347">
        <v>1</v>
      </c>
      <c r="CI86" s="308">
        <v>49000</v>
      </c>
      <c r="CJ86" s="309">
        <f t="shared" si="79"/>
        <v>49000</v>
      </c>
      <c r="CK86" s="576">
        <f t="shared" si="54"/>
        <v>0</v>
      </c>
      <c r="CN86" s="344" t="s">
        <v>429</v>
      </c>
      <c r="CO86" s="345" t="s">
        <v>430</v>
      </c>
      <c r="CP86" s="346" t="s">
        <v>155</v>
      </c>
      <c r="CQ86" s="347">
        <v>1</v>
      </c>
      <c r="CR86" s="308">
        <v>52000</v>
      </c>
      <c r="CS86" s="309">
        <f t="shared" si="80"/>
        <v>52000</v>
      </c>
      <c r="CT86" s="576">
        <f t="shared" si="55"/>
        <v>0</v>
      </c>
      <c r="CW86" s="344" t="s">
        <v>429</v>
      </c>
      <c r="CX86" s="345" t="s">
        <v>430</v>
      </c>
      <c r="CY86" s="346" t="s">
        <v>155</v>
      </c>
      <c r="CZ86" s="347">
        <v>1</v>
      </c>
      <c r="DA86" s="308">
        <v>95600</v>
      </c>
      <c r="DB86" s="309">
        <f t="shared" si="81"/>
        <v>95600</v>
      </c>
      <c r="DC86" s="576">
        <f t="shared" si="57"/>
        <v>0</v>
      </c>
      <c r="DF86" s="344" t="s">
        <v>429</v>
      </c>
      <c r="DG86" s="345" t="s">
        <v>430</v>
      </c>
      <c r="DH86" s="346" t="s">
        <v>155</v>
      </c>
      <c r="DI86" s="347">
        <v>1</v>
      </c>
      <c r="DJ86" s="308">
        <v>50500</v>
      </c>
      <c r="DK86" s="309">
        <f t="shared" si="82"/>
        <v>50500</v>
      </c>
      <c r="DL86" s="576">
        <f t="shared" si="59"/>
        <v>0</v>
      </c>
      <c r="DO86" s="344" t="s">
        <v>429</v>
      </c>
      <c r="DP86" s="345" t="s">
        <v>430</v>
      </c>
      <c r="DQ86" s="346" t="s">
        <v>155</v>
      </c>
      <c r="DR86" s="347">
        <v>1</v>
      </c>
      <c r="DS86" s="308">
        <v>78960</v>
      </c>
      <c r="DT86" s="309">
        <f t="shared" si="83"/>
        <v>78960</v>
      </c>
      <c r="DU86" s="576">
        <f t="shared" si="61"/>
        <v>0</v>
      </c>
    </row>
    <row r="87" spans="3:125" ht="42" customHeight="1" outlineLevel="2">
      <c r="C87" s="344" t="s">
        <v>431</v>
      </c>
      <c r="D87" s="345" t="s">
        <v>186</v>
      </c>
      <c r="E87" s="346" t="s">
        <v>155</v>
      </c>
      <c r="F87" s="347">
        <v>1</v>
      </c>
      <c r="G87" s="308">
        <v>0</v>
      </c>
      <c r="H87" s="309">
        <f t="shared" si="72"/>
        <v>0</v>
      </c>
      <c r="K87" s="344" t="s">
        <v>431</v>
      </c>
      <c r="L87" s="345" t="s">
        <v>186</v>
      </c>
      <c r="M87" s="346" t="s">
        <v>155</v>
      </c>
      <c r="N87" s="347">
        <v>1</v>
      </c>
      <c r="O87" s="308">
        <v>37200</v>
      </c>
      <c r="P87" s="310">
        <f t="shared" si="73"/>
        <v>37200</v>
      </c>
      <c r="Q87" s="576">
        <f t="shared" si="41"/>
        <v>0</v>
      </c>
      <c r="T87" s="344" t="s">
        <v>431</v>
      </c>
      <c r="U87" s="306" t="str">
        <f t="shared" si="64"/>
        <v>Salida eléctrica 120V para iluminación expuesta en caja metálica. Incluye: 1m de cable de cobre 3xN° 12 AWG THHN/THWN, caja metálica 12x12x5cm, conectores tipo resorte, prensaestopa de 1/2'', elementos de fijación y accesorios. NO Incluye tubería.</v>
      </c>
      <c r="V87" s="307" t="str">
        <f t="shared" si="65"/>
        <v>un</v>
      </c>
      <c r="W87" s="347">
        <v>1</v>
      </c>
      <c r="X87" s="308">
        <f t="shared" si="66"/>
        <v>90000</v>
      </c>
      <c r="Y87" s="401">
        <f t="shared" si="67"/>
        <v>90000</v>
      </c>
      <c r="Z87" s="576">
        <f t="shared" si="42"/>
        <v>0</v>
      </c>
      <c r="AC87" s="344" t="s">
        <v>431</v>
      </c>
      <c r="AD87" s="345" t="s">
        <v>186</v>
      </c>
      <c r="AE87" s="346" t="s">
        <v>155</v>
      </c>
      <c r="AF87" s="347">
        <v>1</v>
      </c>
      <c r="AG87" s="308">
        <v>78000</v>
      </c>
      <c r="AH87" s="309">
        <f t="shared" si="74"/>
        <v>78000</v>
      </c>
      <c r="AI87" s="576">
        <f t="shared" si="44"/>
        <v>0</v>
      </c>
      <c r="AL87" s="344" t="s">
        <v>431</v>
      </c>
      <c r="AM87" s="345" t="s">
        <v>186</v>
      </c>
      <c r="AN87" s="346" t="s">
        <v>155</v>
      </c>
      <c r="AO87" s="347">
        <v>1</v>
      </c>
      <c r="AP87" s="308">
        <v>37099</v>
      </c>
      <c r="AQ87" s="309">
        <f t="shared" si="75"/>
        <v>37099</v>
      </c>
      <c r="AR87" s="576">
        <f t="shared" si="46"/>
        <v>0</v>
      </c>
      <c r="AU87" s="344" t="s">
        <v>431</v>
      </c>
      <c r="AV87" s="345" t="s">
        <v>186</v>
      </c>
      <c r="AW87" s="346" t="s">
        <v>155</v>
      </c>
      <c r="AX87" s="347">
        <v>1</v>
      </c>
      <c r="AY87" s="308">
        <v>105860</v>
      </c>
      <c r="AZ87" s="309">
        <f t="shared" si="76"/>
        <v>105860</v>
      </c>
      <c r="BA87" s="576">
        <f t="shared" si="48"/>
        <v>0</v>
      </c>
      <c r="BD87" s="344" t="s">
        <v>431</v>
      </c>
      <c r="BE87" s="345" t="s">
        <v>186</v>
      </c>
      <c r="BF87" s="346" t="s">
        <v>155</v>
      </c>
      <c r="BG87" s="347">
        <v>1</v>
      </c>
      <c r="BH87" s="308">
        <v>42000</v>
      </c>
      <c r="BI87" s="309">
        <f t="shared" si="77"/>
        <v>42000</v>
      </c>
      <c r="BJ87" s="576">
        <f t="shared" si="50"/>
        <v>0</v>
      </c>
      <c r="BM87" s="344" t="s">
        <v>431</v>
      </c>
      <c r="BN87" s="306" t="str">
        <f t="shared" si="68"/>
        <v>Salida eléctrica 120V para iluminación expuesta en caja metálica. Incluye: 1m de cable de cobre 3xN° 12 AWG THHN/THWN, caja metálica 12x12x5cm, conectores tipo resorte, prensaestopa de 1/2'', elementos de fijación y accesorios. NO Incluye tubería.</v>
      </c>
      <c r="BO87" s="307" t="str">
        <f t="shared" si="69"/>
        <v>un</v>
      </c>
      <c r="BP87" s="347">
        <v>1</v>
      </c>
      <c r="BQ87" s="308">
        <f t="shared" si="70"/>
        <v>49000</v>
      </c>
      <c r="BR87" s="309">
        <f t="shared" si="71"/>
        <v>49000</v>
      </c>
      <c r="BS87" s="576">
        <f t="shared" si="51"/>
        <v>0</v>
      </c>
      <c r="BV87" s="344" t="s">
        <v>431</v>
      </c>
      <c r="BW87" s="345" t="s">
        <v>186</v>
      </c>
      <c r="BX87" s="346" t="s">
        <v>155</v>
      </c>
      <c r="BY87" s="347">
        <v>1</v>
      </c>
      <c r="BZ87" s="308">
        <v>78000</v>
      </c>
      <c r="CA87" s="309">
        <f t="shared" si="78"/>
        <v>78000</v>
      </c>
      <c r="CB87" s="576">
        <f t="shared" si="53"/>
        <v>0</v>
      </c>
      <c r="CE87" s="344" t="s">
        <v>431</v>
      </c>
      <c r="CF87" s="345" t="s">
        <v>186</v>
      </c>
      <c r="CG87" s="346" t="s">
        <v>155</v>
      </c>
      <c r="CH87" s="347">
        <v>1</v>
      </c>
      <c r="CI87" s="308">
        <v>49000</v>
      </c>
      <c r="CJ87" s="309">
        <f t="shared" si="79"/>
        <v>49000</v>
      </c>
      <c r="CK87" s="576">
        <f t="shared" si="54"/>
        <v>0</v>
      </c>
      <c r="CN87" s="344" t="s">
        <v>431</v>
      </c>
      <c r="CO87" s="345" t="s">
        <v>186</v>
      </c>
      <c r="CP87" s="346" t="s">
        <v>155</v>
      </c>
      <c r="CQ87" s="347">
        <v>1</v>
      </c>
      <c r="CR87" s="308">
        <v>50000</v>
      </c>
      <c r="CS87" s="309">
        <f t="shared" si="80"/>
        <v>50000</v>
      </c>
      <c r="CT87" s="576">
        <f t="shared" si="55"/>
        <v>0</v>
      </c>
      <c r="CW87" s="344" t="s">
        <v>431</v>
      </c>
      <c r="CX87" s="345" t="s">
        <v>186</v>
      </c>
      <c r="CY87" s="346" t="s">
        <v>155</v>
      </c>
      <c r="CZ87" s="347">
        <v>1</v>
      </c>
      <c r="DA87" s="308">
        <v>77000</v>
      </c>
      <c r="DB87" s="309">
        <f t="shared" si="81"/>
        <v>77000</v>
      </c>
      <c r="DC87" s="576">
        <f t="shared" si="57"/>
        <v>0</v>
      </c>
      <c r="DF87" s="344" t="s">
        <v>431</v>
      </c>
      <c r="DG87" s="345" t="s">
        <v>186</v>
      </c>
      <c r="DH87" s="346" t="s">
        <v>155</v>
      </c>
      <c r="DI87" s="347">
        <v>1</v>
      </c>
      <c r="DJ87" s="308">
        <v>48500</v>
      </c>
      <c r="DK87" s="309">
        <f t="shared" si="82"/>
        <v>48500</v>
      </c>
      <c r="DL87" s="576">
        <f t="shared" si="59"/>
        <v>0</v>
      </c>
      <c r="DO87" s="344" t="s">
        <v>431</v>
      </c>
      <c r="DP87" s="345" t="s">
        <v>186</v>
      </c>
      <c r="DQ87" s="346" t="s">
        <v>155</v>
      </c>
      <c r="DR87" s="347">
        <v>1</v>
      </c>
      <c r="DS87" s="308">
        <v>58400</v>
      </c>
      <c r="DT87" s="309">
        <f t="shared" si="83"/>
        <v>58400</v>
      </c>
      <c r="DU87" s="576">
        <f t="shared" si="61"/>
        <v>0</v>
      </c>
    </row>
    <row r="88" spans="3:125" ht="56.25" customHeight="1" outlineLevel="2">
      <c r="C88" s="344" t="s">
        <v>432</v>
      </c>
      <c r="D88" s="345" t="s">
        <v>433</v>
      </c>
      <c r="E88" s="346" t="s">
        <v>155</v>
      </c>
      <c r="F88" s="347">
        <v>1</v>
      </c>
      <c r="G88" s="308">
        <v>0</v>
      </c>
      <c r="H88" s="309">
        <f t="shared" si="72"/>
        <v>0</v>
      </c>
      <c r="K88" s="344" t="s">
        <v>432</v>
      </c>
      <c r="L88" s="345" t="s">
        <v>433</v>
      </c>
      <c r="M88" s="346" t="s">
        <v>155</v>
      </c>
      <c r="N88" s="347">
        <v>1</v>
      </c>
      <c r="O88" s="308">
        <v>60900</v>
      </c>
      <c r="P88" s="310">
        <f t="shared" si="73"/>
        <v>60900</v>
      </c>
      <c r="Q88" s="576">
        <f t="shared" si="41"/>
        <v>0</v>
      </c>
      <c r="T88" s="344" t="s">
        <v>432</v>
      </c>
      <c r="U88" s="306" t="str">
        <f t="shared" si="64"/>
        <v xml:space="preserve">Salida eléctrica para toma corriente doble con polo a tierra aislada color naranja color naranja, 125V, 15A en canaleta metálica o cancel. Incluye: 3m de cable de cobre 1xN° 12 AWG THHN/THWN, tapa troquelada para canaleta 12cmx5cm con troquel universal, aparato con tapa, conectores tipo resorte y accesorios.  NO Incluye canaleta. </v>
      </c>
      <c r="V88" s="307" t="str">
        <f t="shared" si="65"/>
        <v>un</v>
      </c>
      <c r="W88" s="347">
        <v>1</v>
      </c>
      <c r="X88" s="308">
        <f t="shared" si="66"/>
        <v>160000</v>
      </c>
      <c r="Y88" s="401">
        <f t="shared" si="67"/>
        <v>160000</v>
      </c>
      <c r="Z88" s="576">
        <f t="shared" si="42"/>
        <v>0</v>
      </c>
      <c r="AC88" s="344" t="s">
        <v>432</v>
      </c>
      <c r="AD88" s="345" t="s">
        <v>433</v>
      </c>
      <c r="AE88" s="346" t="s">
        <v>155</v>
      </c>
      <c r="AF88" s="347">
        <v>1</v>
      </c>
      <c r="AG88" s="308">
        <v>78000</v>
      </c>
      <c r="AH88" s="309">
        <f t="shared" si="74"/>
        <v>78000</v>
      </c>
      <c r="AI88" s="576">
        <f t="shared" si="44"/>
        <v>0</v>
      </c>
      <c r="AL88" s="344" t="s">
        <v>432</v>
      </c>
      <c r="AM88" s="345" t="s">
        <v>433</v>
      </c>
      <c r="AN88" s="346" t="s">
        <v>155</v>
      </c>
      <c r="AO88" s="347">
        <v>1</v>
      </c>
      <c r="AP88" s="308">
        <v>60231</v>
      </c>
      <c r="AQ88" s="309">
        <f t="shared" si="75"/>
        <v>60231</v>
      </c>
      <c r="AR88" s="576">
        <f t="shared" si="46"/>
        <v>0</v>
      </c>
      <c r="AU88" s="344" t="s">
        <v>432</v>
      </c>
      <c r="AV88" s="345" t="s">
        <v>433</v>
      </c>
      <c r="AW88" s="346" t="s">
        <v>155</v>
      </c>
      <c r="AX88" s="347">
        <v>1</v>
      </c>
      <c r="AY88" s="308">
        <v>105860</v>
      </c>
      <c r="AZ88" s="309">
        <f t="shared" si="76"/>
        <v>105860</v>
      </c>
      <c r="BA88" s="576">
        <f t="shared" si="48"/>
        <v>0</v>
      </c>
      <c r="BD88" s="344" t="s">
        <v>432</v>
      </c>
      <c r="BE88" s="345" t="s">
        <v>433</v>
      </c>
      <c r="BF88" s="346" t="s">
        <v>155</v>
      </c>
      <c r="BG88" s="347">
        <v>1</v>
      </c>
      <c r="BH88" s="308">
        <v>42000</v>
      </c>
      <c r="BI88" s="309">
        <f t="shared" si="77"/>
        <v>42000</v>
      </c>
      <c r="BJ88" s="576">
        <f t="shared" si="50"/>
        <v>0</v>
      </c>
      <c r="BM88" s="344" t="s">
        <v>432</v>
      </c>
      <c r="BN88" s="306" t="str">
        <f t="shared" si="68"/>
        <v xml:space="preserve">Salida eléctrica para toma corriente doble con polo a tierra aislada color naranja color naranja, 125V, 15A en canaleta metálica o cancel. Incluye: 3m de cable de cobre 1xN° 12 AWG THHN/THWN, tapa troquelada para canaleta 12cmx5cm con troquel universal, aparato con tapa, conectores tipo resorte y accesorios.  NO Incluye canaleta. </v>
      </c>
      <c r="BO88" s="307" t="str">
        <f t="shared" si="69"/>
        <v>un</v>
      </c>
      <c r="BP88" s="347">
        <v>1</v>
      </c>
      <c r="BQ88" s="308">
        <f t="shared" si="70"/>
        <v>70000</v>
      </c>
      <c r="BR88" s="309">
        <f t="shared" si="71"/>
        <v>70000</v>
      </c>
      <c r="BS88" s="576">
        <f t="shared" si="51"/>
        <v>0</v>
      </c>
      <c r="BV88" s="344" t="s">
        <v>432</v>
      </c>
      <c r="BW88" s="345" t="s">
        <v>433</v>
      </c>
      <c r="BX88" s="346" t="s">
        <v>155</v>
      </c>
      <c r="BY88" s="347">
        <v>1</v>
      </c>
      <c r="BZ88" s="308">
        <v>93000</v>
      </c>
      <c r="CA88" s="309">
        <f t="shared" si="78"/>
        <v>93000</v>
      </c>
      <c r="CB88" s="576">
        <f t="shared" si="53"/>
        <v>0</v>
      </c>
      <c r="CE88" s="344" t="s">
        <v>432</v>
      </c>
      <c r="CF88" s="345" t="s">
        <v>433</v>
      </c>
      <c r="CG88" s="346" t="s">
        <v>155</v>
      </c>
      <c r="CH88" s="347">
        <v>1</v>
      </c>
      <c r="CI88" s="308">
        <v>64000</v>
      </c>
      <c r="CJ88" s="309">
        <f t="shared" si="79"/>
        <v>64000</v>
      </c>
      <c r="CK88" s="576">
        <f t="shared" si="54"/>
        <v>0</v>
      </c>
      <c r="CN88" s="344" t="s">
        <v>432</v>
      </c>
      <c r="CO88" s="345" t="s">
        <v>433</v>
      </c>
      <c r="CP88" s="346" t="s">
        <v>155</v>
      </c>
      <c r="CQ88" s="347">
        <v>1</v>
      </c>
      <c r="CR88" s="308">
        <v>68000</v>
      </c>
      <c r="CS88" s="309">
        <f t="shared" si="80"/>
        <v>68000</v>
      </c>
      <c r="CT88" s="576">
        <f t="shared" si="55"/>
        <v>0</v>
      </c>
      <c r="CW88" s="344" t="s">
        <v>432</v>
      </c>
      <c r="CX88" s="345" t="s">
        <v>433</v>
      </c>
      <c r="CY88" s="346" t="s">
        <v>155</v>
      </c>
      <c r="CZ88" s="347">
        <v>1</v>
      </c>
      <c r="DA88" s="308">
        <v>68000</v>
      </c>
      <c r="DB88" s="309">
        <f t="shared" si="81"/>
        <v>68000</v>
      </c>
      <c r="DC88" s="576">
        <f t="shared" si="57"/>
        <v>0</v>
      </c>
      <c r="DF88" s="344" t="s">
        <v>432</v>
      </c>
      <c r="DG88" s="345" t="s">
        <v>433</v>
      </c>
      <c r="DH88" s="346" t="s">
        <v>155</v>
      </c>
      <c r="DI88" s="347">
        <v>1</v>
      </c>
      <c r="DJ88" s="308">
        <v>66000</v>
      </c>
      <c r="DK88" s="309">
        <f t="shared" si="82"/>
        <v>66000</v>
      </c>
      <c r="DL88" s="576">
        <f t="shared" si="59"/>
        <v>0</v>
      </c>
      <c r="DO88" s="344" t="s">
        <v>432</v>
      </c>
      <c r="DP88" s="345" t="s">
        <v>433</v>
      </c>
      <c r="DQ88" s="346" t="s">
        <v>155</v>
      </c>
      <c r="DR88" s="347">
        <v>1</v>
      </c>
      <c r="DS88" s="308">
        <v>94752</v>
      </c>
      <c r="DT88" s="309">
        <f t="shared" si="83"/>
        <v>94752</v>
      </c>
      <c r="DU88" s="576">
        <f t="shared" si="61"/>
        <v>0</v>
      </c>
    </row>
    <row r="89" spans="3:125" ht="80.25" customHeight="1" outlineLevel="2">
      <c r="C89" s="344" t="s">
        <v>436</v>
      </c>
      <c r="D89" s="345" t="s">
        <v>437</v>
      </c>
      <c r="E89" s="346" t="s">
        <v>155</v>
      </c>
      <c r="F89" s="347">
        <v>1</v>
      </c>
      <c r="G89" s="308">
        <v>0</v>
      </c>
      <c r="H89" s="309">
        <f t="shared" ref="H89:H90" si="84">+ROUND(F89*G89,0)</f>
        <v>0</v>
      </c>
      <c r="K89" s="344" t="s">
        <v>436</v>
      </c>
      <c r="L89" s="345" t="s">
        <v>437</v>
      </c>
      <c r="M89" s="346" t="s">
        <v>155</v>
      </c>
      <c r="N89" s="347">
        <v>1</v>
      </c>
      <c r="O89" s="308">
        <v>168700</v>
      </c>
      <c r="P89" s="310">
        <f t="shared" ref="P89:P90" si="85">+ROUND(N89*O89,0)</f>
        <v>168700</v>
      </c>
      <c r="Q89" s="576">
        <f t="shared" si="41"/>
        <v>0</v>
      </c>
      <c r="T89" s="344" t="s">
        <v>436</v>
      </c>
      <c r="U89" s="306" t="str">
        <f t="shared" si="64"/>
        <v>Panel led 60x60cm para incrustar en cielo, 40W, con lente PMMA, difusor en policarbonato, ip 20, 100Lm/W, temperatura de color de 5000°K, ángulo de apertura de 120°, 120-240V, con driver eléctrico, con marco en aluminio, (2 años de garantía), Incluye: Encauchetado 3x16 AWG ó 4x16 AWG si esta provista de balasto de emergencia,  prensaestopa, conector tipo Moule y demás elementos necesario para su correcta instalación, fijación y puesta en funcionamiento, INCLUYE PERFORACIÓN Y MARCO EN CIELO FALSO PARA INSTALACIÓN DE LA LUMINARIA</v>
      </c>
      <c r="V89" s="307" t="str">
        <f t="shared" si="65"/>
        <v>un</v>
      </c>
      <c r="W89" s="347">
        <v>1</v>
      </c>
      <c r="X89" s="308">
        <f t="shared" si="66"/>
        <v>250000</v>
      </c>
      <c r="Y89" s="401">
        <f t="shared" si="67"/>
        <v>250000</v>
      </c>
      <c r="Z89" s="576">
        <f t="shared" si="42"/>
        <v>0</v>
      </c>
      <c r="AC89" s="344" t="s">
        <v>436</v>
      </c>
      <c r="AD89" s="345" t="s">
        <v>437</v>
      </c>
      <c r="AE89" s="346" t="s">
        <v>155</v>
      </c>
      <c r="AF89" s="347">
        <v>1</v>
      </c>
      <c r="AG89" s="308">
        <v>145000</v>
      </c>
      <c r="AH89" s="309">
        <f t="shared" ref="AH89:AH90" si="86">+ROUND(AF89*AG89,0)</f>
        <v>145000</v>
      </c>
      <c r="AI89" s="576">
        <f t="shared" si="44"/>
        <v>0</v>
      </c>
      <c r="AL89" s="344" t="s">
        <v>436</v>
      </c>
      <c r="AM89" s="345" t="s">
        <v>437</v>
      </c>
      <c r="AN89" s="346" t="s">
        <v>155</v>
      </c>
      <c r="AO89" s="347">
        <v>1</v>
      </c>
      <c r="AP89" s="308">
        <v>157368</v>
      </c>
      <c r="AQ89" s="309">
        <f>+ROUND(AO89*AP89,0)</f>
        <v>157368</v>
      </c>
      <c r="AR89" s="576">
        <f t="shared" si="46"/>
        <v>0</v>
      </c>
      <c r="AU89" s="344" t="s">
        <v>436</v>
      </c>
      <c r="AV89" s="345" t="s">
        <v>437</v>
      </c>
      <c r="AW89" s="346" t="s">
        <v>155</v>
      </c>
      <c r="AX89" s="347">
        <v>1</v>
      </c>
      <c r="AY89" s="308">
        <v>226730</v>
      </c>
      <c r="AZ89" s="309">
        <f t="shared" ref="AZ89:AZ90" si="87">+ROUND(AX89*AY89,0)</f>
        <v>226730</v>
      </c>
      <c r="BA89" s="576">
        <f t="shared" si="48"/>
        <v>0</v>
      </c>
      <c r="BD89" s="344" t="s">
        <v>436</v>
      </c>
      <c r="BE89" s="345" t="s">
        <v>437</v>
      </c>
      <c r="BF89" s="346" t="s">
        <v>155</v>
      </c>
      <c r="BG89" s="347">
        <v>1</v>
      </c>
      <c r="BH89" s="308">
        <v>195000</v>
      </c>
      <c r="BI89" s="309">
        <f t="shared" ref="BI89:BI90" si="88">+ROUND(BG89*BH89,0)</f>
        <v>195000</v>
      </c>
      <c r="BJ89" s="576">
        <f t="shared" si="50"/>
        <v>0</v>
      </c>
      <c r="BM89" s="344" t="s">
        <v>436</v>
      </c>
      <c r="BN89" s="306" t="str">
        <f t="shared" si="68"/>
        <v>Panel led 60x60cm para incrustar en cielo, 40W, con lente PMMA, difusor en policarbonato, ip 20, 100Lm/W, temperatura de color de 5000°K, ángulo de apertura de 120°, 120-240V, con driver eléctrico, con marco en aluminio, (2 años de garantía), Incluye: Encauchetado 3x16 AWG ó 4x16 AWG si esta provista de balasto de emergencia,  prensaestopa, conector tipo Moule y demás elementos necesario para su correcta instalación, fijación y puesta en funcionamiento, INCLUYE PERFORACIÓN Y MARCO EN CIELO FALSO PARA INSTALACIÓN DE LA LUMINARIA</v>
      </c>
      <c r="BO89" s="307" t="str">
        <f t="shared" si="69"/>
        <v>un</v>
      </c>
      <c r="BP89" s="347">
        <v>1</v>
      </c>
      <c r="BQ89" s="308">
        <f t="shared" si="70"/>
        <v>285000</v>
      </c>
      <c r="BR89" s="309">
        <f t="shared" si="71"/>
        <v>285000</v>
      </c>
      <c r="BS89" s="576">
        <f t="shared" si="51"/>
        <v>0</v>
      </c>
      <c r="BV89" s="344" t="s">
        <v>436</v>
      </c>
      <c r="BW89" s="345" t="s">
        <v>437</v>
      </c>
      <c r="BX89" s="346" t="s">
        <v>155</v>
      </c>
      <c r="BY89" s="347">
        <v>1</v>
      </c>
      <c r="BZ89" s="308">
        <v>250000</v>
      </c>
      <c r="CA89" s="309">
        <f t="shared" ref="CA89:CA90" si="89">+ROUND(BY89*BZ89,0)</f>
        <v>250000</v>
      </c>
      <c r="CB89" s="576">
        <f t="shared" si="53"/>
        <v>0</v>
      </c>
      <c r="CE89" s="344" t="s">
        <v>436</v>
      </c>
      <c r="CF89" s="345" t="s">
        <v>437</v>
      </c>
      <c r="CG89" s="346" t="s">
        <v>155</v>
      </c>
      <c r="CH89" s="347">
        <v>1</v>
      </c>
      <c r="CI89" s="308">
        <v>410000</v>
      </c>
      <c r="CJ89" s="309">
        <f t="shared" ref="CJ89:CJ90" si="90">+ROUND(CH89*CI89,0)</f>
        <v>410000</v>
      </c>
      <c r="CK89" s="576">
        <f t="shared" si="54"/>
        <v>0</v>
      </c>
      <c r="CN89" s="344" t="s">
        <v>436</v>
      </c>
      <c r="CO89" s="345" t="s">
        <v>437</v>
      </c>
      <c r="CP89" s="346" t="s">
        <v>155</v>
      </c>
      <c r="CQ89" s="347">
        <v>1</v>
      </c>
      <c r="CR89" s="308">
        <v>420000</v>
      </c>
      <c r="CS89" s="309">
        <f t="shared" ref="CS89:CS90" si="91">+ROUND(CQ89*CR89,0)</f>
        <v>420000</v>
      </c>
      <c r="CT89" s="576">
        <f t="shared" si="55"/>
        <v>0</v>
      </c>
      <c r="CW89" s="344" t="s">
        <v>436</v>
      </c>
      <c r="CX89" s="345" t="s">
        <v>437</v>
      </c>
      <c r="CY89" s="346" t="s">
        <v>155</v>
      </c>
      <c r="CZ89" s="347">
        <v>1</v>
      </c>
      <c r="DA89" s="358">
        <v>295552</v>
      </c>
      <c r="DB89" s="309">
        <f t="shared" ref="DB89:DB90" si="92">+ROUND(CZ89*DA89,0)</f>
        <v>295552</v>
      </c>
      <c r="DC89" s="576">
        <f t="shared" si="57"/>
        <v>0</v>
      </c>
      <c r="DF89" s="344" t="s">
        <v>436</v>
      </c>
      <c r="DG89" s="345" t="s">
        <v>437</v>
      </c>
      <c r="DH89" s="346" t="s">
        <v>155</v>
      </c>
      <c r="DI89" s="347">
        <v>1</v>
      </c>
      <c r="DJ89" s="308">
        <v>415000</v>
      </c>
      <c r="DK89" s="309">
        <f t="shared" ref="DK89:DK90" si="93">+ROUND(DI89*DJ89,0)</f>
        <v>415000</v>
      </c>
      <c r="DL89" s="576">
        <f t="shared" si="59"/>
        <v>0</v>
      </c>
      <c r="DO89" s="344" t="s">
        <v>436</v>
      </c>
      <c r="DP89" s="345" t="s">
        <v>437</v>
      </c>
      <c r="DQ89" s="346" t="s">
        <v>155</v>
      </c>
      <c r="DR89" s="347">
        <v>1</v>
      </c>
      <c r="DS89" s="308">
        <v>80000</v>
      </c>
      <c r="DT89" s="309">
        <f t="shared" ref="DT89:DT90" si="94">+ROUND(DR89*DS89,0)</f>
        <v>80000</v>
      </c>
      <c r="DU89" s="576">
        <f t="shared" si="61"/>
        <v>0</v>
      </c>
    </row>
    <row r="90" spans="3:125" ht="126" customHeight="1" outlineLevel="2">
      <c r="C90" s="344" t="s">
        <v>438</v>
      </c>
      <c r="D90" s="345" t="s">
        <v>439</v>
      </c>
      <c r="E90" s="346" t="s">
        <v>155</v>
      </c>
      <c r="F90" s="347">
        <v>1</v>
      </c>
      <c r="G90" s="308">
        <v>0</v>
      </c>
      <c r="H90" s="309">
        <f t="shared" si="84"/>
        <v>0</v>
      </c>
      <c r="K90" s="344" t="s">
        <v>438</v>
      </c>
      <c r="L90" s="345" t="s">
        <v>439</v>
      </c>
      <c r="M90" s="346" t="s">
        <v>155</v>
      </c>
      <c r="N90" s="347">
        <v>1</v>
      </c>
      <c r="O90" s="308">
        <v>280500</v>
      </c>
      <c r="P90" s="310">
        <f t="shared" si="85"/>
        <v>280500</v>
      </c>
      <c r="Q90" s="576">
        <f t="shared" si="41"/>
        <v>0</v>
      </c>
      <c r="T90" s="344" t="s">
        <v>438</v>
      </c>
      <c r="U90" s="306" t="str">
        <f t="shared" si="64"/>
        <v>Luminaria hermética led IP65 con chasis de policarbonato inyectado, estabilizado contra rayos UV, autoextinguible, color RAL7035,  broches de policarbonato, disipador de calor, difusor en policarbonato transparente resistente al impacto, con driver electrónico (THD&lt;10%), temperatura de color de 5000°k y con 5 años de garantia certificada, con 4 regletas de 56cm de 7 a 17W programado por driver a 15W cada regleta para un total de 60W, cada regleta con 140Lm/W con  factor de corrección del 20%, para un total de 8400Lm aproximadamente, de voltaje UNiversal (120-277V, 50/60Hz) adosada bajo techo en concreto o descolgado bajo techo de madera. Incluye: Encauchetado 3x16 AWG ó 4x16 AWG si esta provista de batería de emergencia,  prensaestopa, conectores, espárragos de 1/2, riel,  y demás elementos necesario para su correcta instalación, fijación y puesta en funcionamiento.</v>
      </c>
      <c r="V90" s="307" t="str">
        <f t="shared" si="65"/>
        <v>un</v>
      </c>
      <c r="W90" s="347">
        <v>1</v>
      </c>
      <c r="X90" s="308">
        <f t="shared" si="66"/>
        <v>250000</v>
      </c>
      <c r="Y90" s="401">
        <f t="shared" si="67"/>
        <v>250000</v>
      </c>
      <c r="Z90" s="576">
        <f t="shared" si="42"/>
        <v>0</v>
      </c>
      <c r="AC90" s="344" t="s">
        <v>438</v>
      </c>
      <c r="AD90" s="345" t="s">
        <v>439</v>
      </c>
      <c r="AE90" s="346" t="s">
        <v>155</v>
      </c>
      <c r="AF90" s="347">
        <v>1</v>
      </c>
      <c r="AG90" s="308">
        <v>215000</v>
      </c>
      <c r="AH90" s="309">
        <f t="shared" si="86"/>
        <v>215000</v>
      </c>
      <c r="AI90" s="576">
        <f t="shared" si="44"/>
        <v>0</v>
      </c>
      <c r="AL90" s="344" t="s">
        <v>438</v>
      </c>
      <c r="AM90" s="345" t="s">
        <v>439</v>
      </c>
      <c r="AN90" s="346" t="s">
        <v>155</v>
      </c>
      <c r="AO90" s="347">
        <v>1</v>
      </c>
      <c r="AP90" s="308">
        <v>273018</v>
      </c>
      <c r="AQ90" s="309">
        <f>+ROUND(AO90*AP90,0)</f>
        <v>273018</v>
      </c>
      <c r="AR90" s="576">
        <f t="shared" si="46"/>
        <v>0</v>
      </c>
      <c r="AU90" s="344" t="s">
        <v>438</v>
      </c>
      <c r="AV90" s="345" t="s">
        <v>439</v>
      </c>
      <c r="AW90" s="346" t="s">
        <v>155</v>
      </c>
      <c r="AX90" s="347">
        <v>1</v>
      </c>
      <c r="AY90" s="308">
        <v>82950</v>
      </c>
      <c r="AZ90" s="309">
        <f t="shared" si="87"/>
        <v>82950</v>
      </c>
      <c r="BA90" s="576">
        <f t="shared" si="48"/>
        <v>0</v>
      </c>
      <c r="BD90" s="344" t="s">
        <v>438</v>
      </c>
      <c r="BE90" s="345" t="s">
        <v>439</v>
      </c>
      <c r="BF90" s="346" t="s">
        <v>155</v>
      </c>
      <c r="BG90" s="347">
        <v>1</v>
      </c>
      <c r="BH90" s="308">
        <v>221000</v>
      </c>
      <c r="BI90" s="309">
        <f t="shared" si="88"/>
        <v>221000</v>
      </c>
      <c r="BJ90" s="576">
        <f t="shared" si="50"/>
        <v>0</v>
      </c>
      <c r="BM90" s="344" t="s">
        <v>438</v>
      </c>
      <c r="BN90" s="306" t="str">
        <f t="shared" si="68"/>
        <v>Luminaria hermética led IP65 con chasis de policarbonato inyectado, estabilizado contra rayos UV, autoextinguible, color RAL7035,  broches de policarbonato, disipador de calor, difusor en policarbonato transparente resistente al impacto, con driver electrónico (THD&lt;10%), temperatura de color de 5000°k y con 5 años de garantia certificada, con 4 regletas de 56cm de 7 a 17W programado por driver a 15W cada regleta para un total de 60W, cada regleta con 140Lm/W con  factor de corrección del 20%, para un total de 8400Lm aproximadamente, de voltaje UNiversal (120-277V, 50/60Hz) adosada bajo techo en concreto o descolgado bajo techo de madera. Incluye: Encauchetado 3x16 AWG ó 4x16 AWG si esta provista de batería de emergencia,  prensaestopa, conectores, espárragos de 1/2, riel,  y demás elementos necesario para su correcta instalación, fijación y puesta en funcionamiento.</v>
      </c>
      <c r="BO90" s="307" t="str">
        <f t="shared" si="69"/>
        <v>un</v>
      </c>
      <c r="BP90" s="347">
        <v>1</v>
      </c>
      <c r="BQ90" s="308">
        <f t="shared" si="70"/>
        <v>485000</v>
      </c>
      <c r="BR90" s="309">
        <f t="shared" si="71"/>
        <v>485000</v>
      </c>
      <c r="BS90" s="576">
        <f t="shared" si="51"/>
        <v>0</v>
      </c>
      <c r="BV90" s="344" t="s">
        <v>438</v>
      </c>
      <c r="BW90" s="345" t="s">
        <v>439</v>
      </c>
      <c r="BX90" s="346" t="s">
        <v>155</v>
      </c>
      <c r="BY90" s="347">
        <v>1</v>
      </c>
      <c r="BZ90" s="308">
        <v>300000</v>
      </c>
      <c r="CA90" s="309">
        <f t="shared" si="89"/>
        <v>300000</v>
      </c>
      <c r="CB90" s="576">
        <f t="shared" si="53"/>
        <v>0</v>
      </c>
      <c r="CE90" s="344" t="s">
        <v>438</v>
      </c>
      <c r="CF90" s="345" t="s">
        <v>439</v>
      </c>
      <c r="CG90" s="346" t="s">
        <v>155</v>
      </c>
      <c r="CH90" s="347">
        <v>1</v>
      </c>
      <c r="CI90" s="308">
        <v>540000</v>
      </c>
      <c r="CJ90" s="309">
        <f t="shared" si="90"/>
        <v>540000</v>
      </c>
      <c r="CK90" s="576">
        <f t="shared" si="54"/>
        <v>0</v>
      </c>
      <c r="CN90" s="344" t="s">
        <v>438</v>
      </c>
      <c r="CO90" s="345" t="s">
        <v>439</v>
      </c>
      <c r="CP90" s="346" t="s">
        <v>155</v>
      </c>
      <c r="CQ90" s="347">
        <v>1</v>
      </c>
      <c r="CR90" s="308">
        <v>550000</v>
      </c>
      <c r="CS90" s="309">
        <f t="shared" si="91"/>
        <v>550000</v>
      </c>
      <c r="CT90" s="576">
        <f t="shared" si="55"/>
        <v>0</v>
      </c>
      <c r="CW90" s="344" t="s">
        <v>438</v>
      </c>
      <c r="CX90" s="345" t="s">
        <v>439</v>
      </c>
      <c r="CY90" s="346" t="s">
        <v>155</v>
      </c>
      <c r="CZ90" s="347">
        <v>1</v>
      </c>
      <c r="DA90" s="358">
        <v>345370</v>
      </c>
      <c r="DB90" s="309">
        <f t="shared" si="92"/>
        <v>345370</v>
      </c>
      <c r="DC90" s="576">
        <f t="shared" si="57"/>
        <v>0</v>
      </c>
      <c r="DF90" s="344" t="s">
        <v>438</v>
      </c>
      <c r="DG90" s="345" t="s">
        <v>439</v>
      </c>
      <c r="DH90" s="346" t="s">
        <v>155</v>
      </c>
      <c r="DI90" s="347">
        <v>1</v>
      </c>
      <c r="DJ90" s="308">
        <v>535000</v>
      </c>
      <c r="DK90" s="309">
        <f t="shared" si="93"/>
        <v>535000</v>
      </c>
      <c r="DL90" s="576">
        <f t="shared" si="59"/>
        <v>0</v>
      </c>
      <c r="DO90" s="344" t="s">
        <v>438</v>
      </c>
      <c r="DP90" s="345" t="s">
        <v>439</v>
      </c>
      <c r="DQ90" s="346" t="s">
        <v>155</v>
      </c>
      <c r="DR90" s="347">
        <v>1</v>
      </c>
      <c r="DS90" s="308">
        <v>184000</v>
      </c>
      <c r="DT90" s="309">
        <f t="shared" si="94"/>
        <v>184000</v>
      </c>
      <c r="DU90" s="576">
        <f t="shared" si="61"/>
        <v>0</v>
      </c>
    </row>
    <row r="91" spans="3:125" ht="36.75" customHeight="1" outlineLevel="2">
      <c r="C91" s="344" t="s">
        <v>442</v>
      </c>
      <c r="D91" s="345" t="s">
        <v>443</v>
      </c>
      <c r="E91" s="346" t="s">
        <v>168</v>
      </c>
      <c r="F91" s="347">
        <v>1</v>
      </c>
      <c r="G91" s="308">
        <v>0</v>
      </c>
      <c r="H91" s="309">
        <f t="shared" ref="H91:H97" si="95">+ROUND(F91*G91,0)</f>
        <v>0</v>
      </c>
      <c r="K91" s="344" t="s">
        <v>442</v>
      </c>
      <c r="L91" s="345" t="s">
        <v>443</v>
      </c>
      <c r="M91" s="346" t="s">
        <v>168</v>
      </c>
      <c r="N91" s="347">
        <v>1</v>
      </c>
      <c r="O91" s="308">
        <v>12400</v>
      </c>
      <c r="P91" s="310">
        <f t="shared" ref="P91:P97" si="96">+ROUND(N91*O91,0)</f>
        <v>12400</v>
      </c>
      <c r="Q91" s="576">
        <f t="shared" si="41"/>
        <v>0</v>
      </c>
      <c r="T91" s="344" t="s">
        <v>442</v>
      </c>
      <c r="U91" s="306" t="str">
        <f t="shared" si="64"/>
        <v>Tubería EMT de ¾". Incluye: Uniones, entradas a caja, conduletas,curva y elementos de fijación, marcación y demás accesorios necesarios para su correcta instalación.</v>
      </c>
      <c r="V91" s="307" t="str">
        <f t="shared" si="65"/>
        <v>m</v>
      </c>
      <c r="W91" s="347">
        <v>1</v>
      </c>
      <c r="X91" s="308">
        <f t="shared" si="66"/>
        <v>9500</v>
      </c>
      <c r="Y91" s="401">
        <f t="shared" si="67"/>
        <v>9500</v>
      </c>
      <c r="Z91" s="576">
        <f t="shared" si="42"/>
        <v>0</v>
      </c>
      <c r="AC91" s="344" t="s">
        <v>442</v>
      </c>
      <c r="AD91" s="345" t="s">
        <v>443</v>
      </c>
      <c r="AE91" s="346" t="s">
        <v>168</v>
      </c>
      <c r="AF91" s="347">
        <v>1</v>
      </c>
      <c r="AG91" s="308">
        <v>8500</v>
      </c>
      <c r="AH91" s="309">
        <f t="shared" ref="AH91:AH97" si="97">+ROUND(AF91*AG91,0)</f>
        <v>8500</v>
      </c>
      <c r="AI91" s="576">
        <f t="shared" si="44"/>
        <v>0</v>
      </c>
      <c r="AL91" s="344" t="s">
        <v>442</v>
      </c>
      <c r="AM91" s="345" t="s">
        <v>443</v>
      </c>
      <c r="AN91" s="346" t="s">
        <v>168</v>
      </c>
      <c r="AO91" s="347">
        <v>1</v>
      </c>
      <c r="AP91" s="308">
        <v>12373</v>
      </c>
      <c r="AQ91" s="309">
        <f t="shared" ref="AQ91:AQ97" si="98">+ROUND(AO91*AP91,0)</f>
        <v>12373</v>
      </c>
      <c r="AR91" s="576">
        <f t="shared" si="46"/>
        <v>0</v>
      </c>
      <c r="AU91" s="344" t="s">
        <v>442</v>
      </c>
      <c r="AV91" s="345" t="s">
        <v>443</v>
      </c>
      <c r="AW91" s="346" t="s">
        <v>168</v>
      </c>
      <c r="AX91" s="347">
        <v>1</v>
      </c>
      <c r="AY91" s="308">
        <v>7742</v>
      </c>
      <c r="AZ91" s="309">
        <f t="shared" ref="AZ91:AZ97" si="99">+ROUND(AX91*AY91,0)</f>
        <v>7742</v>
      </c>
      <c r="BA91" s="576">
        <f t="shared" si="48"/>
        <v>0</v>
      </c>
      <c r="BD91" s="344" t="s">
        <v>442</v>
      </c>
      <c r="BE91" s="345" t="s">
        <v>443</v>
      </c>
      <c r="BF91" s="346" t="s">
        <v>168</v>
      </c>
      <c r="BG91" s="347">
        <v>1</v>
      </c>
      <c r="BH91" s="308">
        <v>11200</v>
      </c>
      <c r="BI91" s="309">
        <f t="shared" ref="BI91:BI97" si="100">+ROUND(BG91*BH91,0)</f>
        <v>11200</v>
      </c>
      <c r="BJ91" s="576">
        <f t="shared" si="50"/>
        <v>0</v>
      </c>
      <c r="BM91" s="344" t="s">
        <v>442</v>
      </c>
      <c r="BN91" s="306" t="str">
        <f t="shared" si="68"/>
        <v>Tubería EMT de ¾". Incluye: Uniones, entradas a caja, conduletas,curva y elementos de fijación, marcación y demás accesorios necesarios para su correcta instalación.</v>
      </c>
      <c r="BO91" s="307" t="str">
        <f t="shared" si="69"/>
        <v>m</v>
      </c>
      <c r="BP91" s="347">
        <v>1</v>
      </c>
      <c r="BQ91" s="308">
        <f t="shared" si="70"/>
        <v>11400</v>
      </c>
      <c r="BR91" s="309">
        <f t="shared" si="71"/>
        <v>11400</v>
      </c>
      <c r="BS91" s="576">
        <f t="shared" si="51"/>
        <v>0</v>
      </c>
      <c r="BV91" s="344" t="s">
        <v>442</v>
      </c>
      <c r="BW91" s="345" t="s">
        <v>443</v>
      </c>
      <c r="BX91" s="346" t="s">
        <v>168</v>
      </c>
      <c r="BY91" s="347">
        <v>1</v>
      </c>
      <c r="BZ91" s="308">
        <v>15000</v>
      </c>
      <c r="CA91" s="309">
        <f t="shared" ref="CA91:CA97" si="101">+ROUND(BY91*BZ91,0)</f>
        <v>15000</v>
      </c>
      <c r="CB91" s="576">
        <f t="shared" si="53"/>
        <v>0</v>
      </c>
      <c r="CE91" s="344" t="s">
        <v>442</v>
      </c>
      <c r="CF91" s="345" t="s">
        <v>443</v>
      </c>
      <c r="CG91" s="346" t="s">
        <v>168</v>
      </c>
      <c r="CH91" s="347">
        <v>1</v>
      </c>
      <c r="CI91" s="308">
        <v>12500</v>
      </c>
      <c r="CJ91" s="309">
        <f t="shared" ref="CJ91:CJ97" si="102">+ROUND(CH91*CI91,0)</f>
        <v>12500</v>
      </c>
      <c r="CK91" s="576">
        <f t="shared" si="54"/>
        <v>0</v>
      </c>
      <c r="CN91" s="344" t="s">
        <v>442</v>
      </c>
      <c r="CO91" s="345" t="s">
        <v>443</v>
      </c>
      <c r="CP91" s="346" t="s">
        <v>168</v>
      </c>
      <c r="CQ91" s="347">
        <v>1</v>
      </c>
      <c r="CR91" s="308">
        <v>12000</v>
      </c>
      <c r="CS91" s="309">
        <f t="shared" ref="CS91:CS97" si="103">+ROUND(CQ91*CR91,0)</f>
        <v>12000</v>
      </c>
      <c r="CT91" s="576">
        <f t="shared" si="55"/>
        <v>0</v>
      </c>
      <c r="CW91" s="344" t="s">
        <v>442</v>
      </c>
      <c r="CX91" s="345" t="s">
        <v>443</v>
      </c>
      <c r="CY91" s="346" t="s">
        <v>168</v>
      </c>
      <c r="CZ91" s="347">
        <v>1</v>
      </c>
      <c r="DA91" s="308">
        <v>9870</v>
      </c>
      <c r="DB91" s="309">
        <f t="shared" ref="DB91:DB97" si="104">+ROUND(CZ91*DA91,0)</f>
        <v>9870</v>
      </c>
      <c r="DC91" s="576">
        <f t="shared" si="57"/>
        <v>0</v>
      </c>
      <c r="DF91" s="344" t="s">
        <v>442</v>
      </c>
      <c r="DG91" s="345" t="s">
        <v>443</v>
      </c>
      <c r="DH91" s="346" t="s">
        <v>168</v>
      </c>
      <c r="DI91" s="347">
        <v>1</v>
      </c>
      <c r="DJ91" s="308">
        <v>12000</v>
      </c>
      <c r="DK91" s="309">
        <f t="shared" ref="DK91:DK97" si="105">+ROUND(DI91*DJ91,0)</f>
        <v>12000</v>
      </c>
      <c r="DL91" s="576">
        <f t="shared" si="59"/>
        <v>0</v>
      </c>
      <c r="DO91" s="344" t="s">
        <v>442</v>
      </c>
      <c r="DP91" s="345" t="s">
        <v>443</v>
      </c>
      <c r="DQ91" s="346" t="s">
        <v>168</v>
      </c>
      <c r="DR91" s="347">
        <v>1</v>
      </c>
      <c r="DS91" s="308">
        <v>14982</v>
      </c>
      <c r="DT91" s="309">
        <f t="shared" ref="DT91:DT97" si="106">+ROUND(DR91*DS91,0)</f>
        <v>14982</v>
      </c>
      <c r="DU91" s="576">
        <f t="shared" si="61"/>
        <v>0</v>
      </c>
    </row>
    <row r="92" spans="3:125" ht="36.75" customHeight="1" outlineLevel="2">
      <c r="C92" s="344" t="s">
        <v>444</v>
      </c>
      <c r="D92" s="345" t="s">
        <v>445</v>
      </c>
      <c r="E92" s="346" t="s">
        <v>168</v>
      </c>
      <c r="F92" s="347">
        <v>1</v>
      </c>
      <c r="G92" s="308">
        <v>0</v>
      </c>
      <c r="H92" s="309">
        <f t="shared" si="95"/>
        <v>0</v>
      </c>
      <c r="K92" s="344" t="s">
        <v>444</v>
      </c>
      <c r="L92" s="345" t="s">
        <v>445</v>
      </c>
      <c r="M92" s="346" t="s">
        <v>168</v>
      </c>
      <c r="N92" s="347">
        <v>1</v>
      </c>
      <c r="O92" s="308">
        <v>17400</v>
      </c>
      <c r="P92" s="310">
        <f t="shared" si="96"/>
        <v>17400</v>
      </c>
      <c r="Q92" s="576">
        <f t="shared" si="41"/>
        <v>0</v>
      </c>
      <c r="T92" s="344" t="s">
        <v>444</v>
      </c>
      <c r="U92" s="306" t="str">
        <f t="shared" si="64"/>
        <v>Tubería EMT de 1". Incluye: Uniones, entradas a caja, conduletas, elementos de fijación, marcación y demas accesorios necesarios para su correcta instalación.</v>
      </c>
      <c r="V92" s="307" t="str">
        <f t="shared" si="65"/>
        <v>m</v>
      </c>
      <c r="W92" s="347">
        <v>1</v>
      </c>
      <c r="X92" s="308">
        <f t="shared" si="66"/>
        <v>13500</v>
      </c>
      <c r="Y92" s="401">
        <f t="shared" si="67"/>
        <v>13500</v>
      </c>
      <c r="Z92" s="576">
        <f t="shared" si="42"/>
        <v>0</v>
      </c>
      <c r="AC92" s="344" t="s">
        <v>444</v>
      </c>
      <c r="AD92" s="345" t="s">
        <v>445</v>
      </c>
      <c r="AE92" s="346" t="s">
        <v>168</v>
      </c>
      <c r="AF92" s="347">
        <v>1</v>
      </c>
      <c r="AG92" s="308">
        <v>10998</v>
      </c>
      <c r="AH92" s="309">
        <f t="shared" si="97"/>
        <v>10998</v>
      </c>
      <c r="AI92" s="576">
        <f t="shared" si="44"/>
        <v>0</v>
      </c>
      <c r="AL92" s="344" t="s">
        <v>444</v>
      </c>
      <c r="AM92" s="345" t="s">
        <v>445</v>
      </c>
      <c r="AN92" s="346" t="s">
        <v>168</v>
      </c>
      <c r="AO92" s="347">
        <v>1</v>
      </c>
      <c r="AP92" s="308">
        <v>17348</v>
      </c>
      <c r="AQ92" s="309">
        <f t="shared" si="98"/>
        <v>17348</v>
      </c>
      <c r="AR92" s="576">
        <f t="shared" si="46"/>
        <v>0</v>
      </c>
      <c r="AU92" s="344" t="s">
        <v>444</v>
      </c>
      <c r="AV92" s="345" t="s">
        <v>445</v>
      </c>
      <c r="AW92" s="346" t="s">
        <v>168</v>
      </c>
      <c r="AX92" s="347">
        <v>1</v>
      </c>
      <c r="AY92" s="308">
        <v>9401</v>
      </c>
      <c r="AZ92" s="309">
        <f t="shared" si="99"/>
        <v>9401</v>
      </c>
      <c r="BA92" s="576">
        <f t="shared" si="48"/>
        <v>0</v>
      </c>
      <c r="BD92" s="344" t="s">
        <v>444</v>
      </c>
      <c r="BE92" s="345" t="s">
        <v>445</v>
      </c>
      <c r="BF92" s="346" t="s">
        <v>168</v>
      </c>
      <c r="BG92" s="347">
        <v>1</v>
      </c>
      <c r="BH92" s="308">
        <v>16400</v>
      </c>
      <c r="BI92" s="309">
        <f t="shared" si="100"/>
        <v>16400</v>
      </c>
      <c r="BJ92" s="576">
        <f t="shared" si="50"/>
        <v>0</v>
      </c>
      <c r="BM92" s="344" t="s">
        <v>444</v>
      </c>
      <c r="BN92" s="306" t="str">
        <f t="shared" si="68"/>
        <v>Tubería EMT de 1". Incluye: Uniones, entradas a caja, conduletas, elementos de fijación, marcación y demas accesorios necesarios para su correcta instalación.</v>
      </c>
      <c r="BO92" s="307" t="str">
        <f t="shared" si="69"/>
        <v>m</v>
      </c>
      <c r="BP92" s="347">
        <v>1</v>
      </c>
      <c r="BQ92" s="308">
        <f t="shared" si="70"/>
        <v>13400</v>
      </c>
      <c r="BR92" s="309">
        <f t="shared" si="71"/>
        <v>13400</v>
      </c>
      <c r="BS92" s="576">
        <f t="shared" si="51"/>
        <v>0</v>
      </c>
      <c r="BV92" s="344" t="s">
        <v>444</v>
      </c>
      <c r="BW92" s="345" t="s">
        <v>445</v>
      </c>
      <c r="BX92" s="346" t="s">
        <v>168</v>
      </c>
      <c r="BY92" s="347">
        <v>1</v>
      </c>
      <c r="BZ92" s="308">
        <v>17000</v>
      </c>
      <c r="CA92" s="309">
        <f t="shared" si="101"/>
        <v>17000</v>
      </c>
      <c r="CB92" s="576">
        <f t="shared" si="53"/>
        <v>0</v>
      </c>
      <c r="CE92" s="344" t="s">
        <v>444</v>
      </c>
      <c r="CF92" s="345" t="s">
        <v>445</v>
      </c>
      <c r="CG92" s="346" t="s">
        <v>168</v>
      </c>
      <c r="CH92" s="347">
        <v>1</v>
      </c>
      <c r="CI92" s="308">
        <v>18000</v>
      </c>
      <c r="CJ92" s="309">
        <f t="shared" si="102"/>
        <v>18000</v>
      </c>
      <c r="CK92" s="576">
        <f t="shared" si="54"/>
        <v>0</v>
      </c>
      <c r="CN92" s="344" t="s">
        <v>444</v>
      </c>
      <c r="CO92" s="345" t="s">
        <v>445</v>
      </c>
      <c r="CP92" s="346" t="s">
        <v>168</v>
      </c>
      <c r="CQ92" s="347">
        <v>1</v>
      </c>
      <c r="CR92" s="308">
        <v>18000</v>
      </c>
      <c r="CS92" s="309">
        <f t="shared" si="103"/>
        <v>18000</v>
      </c>
      <c r="CT92" s="576">
        <f t="shared" si="55"/>
        <v>0</v>
      </c>
      <c r="CW92" s="344" t="s">
        <v>444</v>
      </c>
      <c r="CX92" s="345" t="s">
        <v>445</v>
      </c>
      <c r="CY92" s="346" t="s">
        <v>168</v>
      </c>
      <c r="CZ92" s="347">
        <v>1</v>
      </c>
      <c r="DA92" s="308">
        <v>15460</v>
      </c>
      <c r="DB92" s="309">
        <f t="shared" si="104"/>
        <v>15460</v>
      </c>
      <c r="DC92" s="576">
        <f t="shared" si="57"/>
        <v>0</v>
      </c>
      <c r="DF92" s="344" t="s">
        <v>444</v>
      </c>
      <c r="DG92" s="345" t="s">
        <v>445</v>
      </c>
      <c r="DH92" s="346" t="s">
        <v>168</v>
      </c>
      <c r="DI92" s="347">
        <v>1</v>
      </c>
      <c r="DJ92" s="308">
        <v>17500</v>
      </c>
      <c r="DK92" s="309">
        <f t="shared" si="105"/>
        <v>17500</v>
      </c>
      <c r="DL92" s="576">
        <f t="shared" si="59"/>
        <v>0</v>
      </c>
      <c r="DO92" s="344" t="s">
        <v>444</v>
      </c>
      <c r="DP92" s="345" t="s">
        <v>445</v>
      </c>
      <c r="DQ92" s="346" t="s">
        <v>168</v>
      </c>
      <c r="DR92" s="347">
        <v>1</v>
      </c>
      <c r="DS92" s="308">
        <v>17978</v>
      </c>
      <c r="DT92" s="309">
        <f t="shared" si="106"/>
        <v>17978</v>
      </c>
      <c r="DU92" s="576">
        <f t="shared" si="61"/>
        <v>0</v>
      </c>
    </row>
    <row r="93" spans="3:125" ht="36.75" customHeight="1" outlineLevel="2">
      <c r="C93" s="344" t="s">
        <v>446</v>
      </c>
      <c r="D93" s="345" t="s">
        <v>447</v>
      </c>
      <c r="E93" s="346" t="s">
        <v>168</v>
      </c>
      <c r="F93" s="347">
        <v>1</v>
      </c>
      <c r="G93" s="308">
        <v>0</v>
      </c>
      <c r="H93" s="309">
        <f t="shared" si="95"/>
        <v>0</v>
      </c>
      <c r="K93" s="344" t="s">
        <v>446</v>
      </c>
      <c r="L93" s="345" t="s">
        <v>447</v>
      </c>
      <c r="M93" s="346" t="s">
        <v>168</v>
      </c>
      <c r="N93" s="347">
        <v>1</v>
      </c>
      <c r="O93" s="308">
        <v>12200</v>
      </c>
      <c r="P93" s="310">
        <f t="shared" si="96"/>
        <v>12200</v>
      </c>
      <c r="Q93" s="576">
        <f t="shared" si="41"/>
        <v>0</v>
      </c>
      <c r="T93" s="344" t="s">
        <v>446</v>
      </c>
      <c r="U93" s="306" t="str">
        <f t="shared" si="64"/>
        <v xml:space="preserve">Tubería PVC de 1" canalizada por piso. Incluye: curvas, y demas elementos de fijación y accesorios necesarios para su correcta instalación. </v>
      </c>
      <c r="V93" s="307" t="str">
        <f t="shared" si="65"/>
        <v>m</v>
      </c>
      <c r="W93" s="347">
        <v>1</v>
      </c>
      <c r="X93" s="308">
        <f t="shared" si="66"/>
        <v>9000</v>
      </c>
      <c r="Y93" s="401">
        <f t="shared" si="67"/>
        <v>9000</v>
      </c>
      <c r="Z93" s="576">
        <f t="shared" si="42"/>
        <v>0</v>
      </c>
      <c r="AC93" s="344" t="s">
        <v>446</v>
      </c>
      <c r="AD93" s="345" t="s">
        <v>447</v>
      </c>
      <c r="AE93" s="346" t="s">
        <v>168</v>
      </c>
      <c r="AF93" s="347">
        <v>1</v>
      </c>
      <c r="AG93" s="308">
        <v>10988</v>
      </c>
      <c r="AH93" s="309">
        <f t="shared" si="97"/>
        <v>10988</v>
      </c>
      <c r="AI93" s="576">
        <f t="shared" si="44"/>
        <v>0</v>
      </c>
      <c r="AL93" s="344" t="s">
        <v>446</v>
      </c>
      <c r="AM93" s="345" t="s">
        <v>447</v>
      </c>
      <c r="AN93" s="346" t="s">
        <v>168</v>
      </c>
      <c r="AO93" s="347">
        <v>1</v>
      </c>
      <c r="AP93" s="308">
        <v>12154</v>
      </c>
      <c r="AQ93" s="309">
        <f t="shared" si="98"/>
        <v>12154</v>
      </c>
      <c r="AR93" s="576">
        <f t="shared" si="46"/>
        <v>0</v>
      </c>
      <c r="AU93" s="344" t="s">
        <v>446</v>
      </c>
      <c r="AV93" s="345" t="s">
        <v>447</v>
      </c>
      <c r="AW93" s="346" t="s">
        <v>168</v>
      </c>
      <c r="AX93" s="347">
        <v>1</v>
      </c>
      <c r="AY93" s="308">
        <v>2568</v>
      </c>
      <c r="AZ93" s="309">
        <f t="shared" si="99"/>
        <v>2568</v>
      </c>
      <c r="BA93" s="576">
        <f t="shared" si="48"/>
        <v>0</v>
      </c>
      <c r="BD93" s="344" t="s">
        <v>446</v>
      </c>
      <c r="BE93" s="345" t="s">
        <v>447</v>
      </c>
      <c r="BF93" s="346" t="s">
        <v>168</v>
      </c>
      <c r="BG93" s="347">
        <v>1</v>
      </c>
      <c r="BH93" s="308">
        <v>11500</v>
      </c>
      <c r="BI93" s="309">
        <f t="shared" si="100"/>
        <v>11500</v>
      </c>
      <c r="BJ93" s="576">
        <f t="shared" si="50"/>
        <v>0</v>
      </c>
      <c r="BM93" s="344" t="s">
        <v>446</v>
      </c>
      <c r="BN93" s="306" t="str">
        <f t="shared" si="68"/>
        <v xml:space="preserve">Tubería PVC de 1" canalizada por piso. Incluye: curvas, y demas elementos de fijación y accesorios necesarios para su correcta instalación. </v>
      </c>
      <c r="BO93" s="307" t="str">
        <f t="shared" si="69"/>
        <v>m</v>
      </c>
      <c r="BP93" s="347">
        <v>1</v>
      </c>
      <c r="BQ93" s="308">
        <f t="shared" si="70"/>
        <v>6300</v>
      </c>
      <c r="BR93" s="309">
        <f t="shared" si="71"/>
        <v>6300</v>
      </c>
      <c r="BS93" s="576">
        <f t="shared" si="51"/>
        <v>0</v>
      </c>
      <c r="BV93" s="344" t="s">
        <v>446</v>
      </c>
      <c r="BW93" s="345" t="s">
        <v>447</v>
      </c>
      <c r="BX93" s="346" t="s">
        <v>168</v>
      </c>
      <c r="BY93" s="347">
        <v>1</v>
      </c>
      <c r="BZ93" s="308">
        <v>5000</v>
      </c>
      <c r="CA93" s="309">
        <f t="shared" si="101"/>
        <v>5000</v>
      </c>
      <c r="CB93" s="576">
        <f t="shared" si="53"/>
        <v>0</v>
      </c>
      <c r="CE93" s="344" t="s">
        <v>446</v>
      </c>
      <c r="CF93" s="345" t="s">
        <v>447</v>
      </c>
      <c r="CG93" s="346" t="s">
        <v>168</v>
      </c>
      <c r="CH93" s="347">
        <v>1</v>
      </c>
      <c r="CI93" s="308">
        <v>4000</v>
      </c>
      <c r="CJ93" s="309">
        <f t="shared" si="102"/>
        <v>4000</v>
      </c>
      <c r="CK93" s="576">
        <f t="shared" si="54"/>
        <v>0</v>
      </c>
      <c r="CN93" s="344" t="s">
        <v>446</v>
      </c>
      <c r="CO93" s="345" t="s">
        <v>447</v>
      </c>
      <c r="CP93" s="346" t="s">
        <v>168</v>
      </c>
      <c r="CQ93" s="347">
        <v>1</v>
      </c>
      <c r="CR93" s="308">
        <v>4000</v>
      </c>
      <c r="CS93" s="309">
        <f t="shared" si="103"/>
        <v>4000</v>
      </c>
      <c r="CT93" s="576">
        <f t="shared" si="55"/>
        <v>0</v>
      </c>
      <c r="CW93" s="344" t="s">
        <v>446</v>
      </c>
      <c r="CX93" s="345" t="s">
        <v>447</v>
      </c>
      <c r="CY93" s="346" t="s">
        <v>168</v>
      </c>
      <c r="CZ93" s="347">
        <v>1</v>
      </c>
      <c r="DA93" s="308">
        <v>4530</v>
      </c>
      <c r="DB93" s="309">
        <f t="shared" si="104"/>
        <v>4530</v>
      </c>
      <c r="DC93" s="576">
        <f t="shared" si="57"/>
        <v>0</v>
      </c>
      <c r="DF93" s="344" t="s">
        <v>446</v>
      </c>
      <c r="DG93" s="345" t="s">
        <v>447</v>
      </c>
      <c r="DH93" s="346" t="s">
        <v>168</v>
      </c>
      <c r="DI93" s="347">
        <v>1</v>
      </c>
      <c r="DJ93" s="308">
        <v>4000</v>
      </c>
      <c r="DK93" s="309">
        <f t="shared" si="105"/>
        <v>4000</v>
      </c>
      <c r="DL93" s="576">
        <f t="shared" si="59"/>
        <v>0</v>
      </c>
      <c r="DO93" s="344" t="s">
        <v>446</v>
      </c>
      <c r="DP93" s="345" t="s">
        <v>447</v>
      </c>
      <c r="DQ93" s="346" t="s">
        <v>168</v>
      </c>
      <c r="DR93" s="347">
        <v>1</v>
      </c>
      <c r="DS93" s="308">
        <v>12952</v>
      </c>
      <c r="DT93" s="309">
        <f t="shared" si="106"/>
        <v>12952</v>
      </c>
      <c r="DU93" s="576">
        <f t="shared" si="61"/>
        <v>0</v>
      </c>
    </row>
    <row r="94" spans="3:125" ht="36.75" customHeight="1" outlineLevel="2">
      <c r="C94" s="344" t="s">
        <v>448</v>
      </c>
      <c r="D94" s="345" t="s">
        <v>449</v>
      </c>
      <c r="E94" s="346" t="s">
        <v>168</v>
      </c>
      <c r="F94" s="347">
        <v>1</v>
      </c>
      <c r="G94" s="308">
        <v>0</v>
      </c>
      <c r="H94" s="309">
        <f t="shared" si="95"/>
        <v>0</v>
      </c>
      <c r="K94" s="344" t="s">
        <v>448</v>
      </c>
      <c r="L94" s="345" t="s">
        <v>449</v>
      </c>
      <c r="M94" s="346" t="s">
        <v>168</v>
      </c>
      <c r="N94" s="347">
        <v>1</v>
      </c>
      <c r="O94" s="308">
        <v>8700</v>
      </c>
      <c r="P94" s="310">
        <f t="shared" si="96"/>
        <v>8700</v>
      </c>
      <c r="Q94" s="576">
        <f t="shared" si="41"/>
        <v>0</v>
      </c>
      <c r="T94" s="344" t="s">
        <v>448</v>
      </c>
      <c r="U94" s="306" t="str">
        <f t="shared" si="64"/>
        <v xml:space="preserve">Tubería PVC de 3/4" canalizada por piso. Incluye: curvas, y demas elementos de fijación y accesorios necesarios para su correcta instalación. </v>
      </c>
      <c r="V94" s="307" t="str">
        <f t="shared" si="65"/>
        <v>m</v>
      </c>
      <c r="W94" s="347">
        <v>1</v>
      </c>
      <c r="X94" s="308">
        <f t="shared" si="66"/>
        <v>6000</v>
      </c>
      <c r="Y94" s="401">
        <f t="shared" si="67"/>
        <v>6000</v>
      </c>
      <c r="Z94" s="576">
        <f t="shared" si="42"/>
        <v>0</v>
      </c>
      <c r="AC94" s="344" t="s">
        <v>448</v>
      </c>
      <c r="AD94" s="345" t="s">
        <v>449</v>
      </c>
      <c r="AE94" s="346" t="s">
        <v>168</v>
      </c>
      <c r="AF94" s="347">
        <v>1</v>
      </c>
      <c r="AG94" s="308">
        <v>7398</v>
      </c>
      <c r="AH94" s="309">
        <f t="shared" si="97"/>
        <v>7398</v>
      </c>
      <c r="AI94" s="576">
        <f t="shared" si="44"/>
        <v>0</v>
      </c>
      <c r="AL94" s="344" t="s">
        <v>448</v>
      </c>
      <c r="AM94" s="345" t="s">
        <v>449</v>
      </c>
      <c r="AN94" s="346" t="s">
        <v>168</v>
      </c>
      <c r="AO94" s="347">
        <v>1</v>
      </c>
      <c r="AP94" s="308">
        <v>8649</v>
      </c>
      <c r="AQ94" s="309">
        <f t="shared" si="98"/>
        <v>8649</v>
      </c>
      <c r="AR94" s="576">
        <f t="shared" si="46"/>
        <v>0</v>
      </c>
      <c r="AU94" s="344" t="s">
        <v>448</v>
      </c>
      <c r="AV94" s="345" t="s">
        <v>449</v>
      </c>
      <c r="AW94" s="346" t="s">
        <v>168</v>
      </c>
      <c r="AX94" s="347">
        <v>1</v>
      </c>
      <c r="AY94" s="308">
        <v>2252</v>
      </c>
      <c r="AZ94" s="309">
        <f t="shared" si="99"/>
        <v>2252</v>
      </c>
      <c r="BA94" s="576">
        <f t="shared" si="48"/>
        <v>0</v>
      </c>
      <c r="BD94" s="344" t="s">
        <v>448</v>
      </c>
      <c r="BE94" s="345" t="s">
        <v>449</v>
      </c>
      <c r="BF94" s="346" t="s">
        <v>168</v>
      </c>
      <c r="BG94" s="347">
        <v>1</v>
      </c>
      <c r="BH94" s="308">
        <v>9200</v>
      </c>
      <c r="BI94" s="309">
        <f t="shared" si="100"/>
        <v>9200</v>
      </c>
      <c r="BJ94" s="576">
        <f t="shared" si="50"/>
        <v>0</v>
      </c>
      <c r="BM94" s="344" t="s">
        <v>448</v>
      </c>
      <c r="BN94" s="306" t="str">
        <f t="shared" si="68"/>
        <v xml:space="preserve">Tubería PVC de 3/4" canalizada por piso. Incluye: curvas, y demas elementos de fijación y accesorios necesarios para su correcta instalación. </v>
      </c>
      <c r="BO94" s="307" t="str">
        <f t="shared" si="69"/>
        <v>m</v>
      </c>
      <c r="BP94" s="347">
        <v>1</v>
      </c>
      <c r="BQ94" s="308">
        <f t="shared" si="70"/>
        <v>4160</v>
      </c>
      <c r="BR94" s="309">
        <f t="shared" si="71"/>
        <v>4160</v>
      </c>
      <c r="BS94" s="576">
        <f t="shared" si="51"/>
        <v>0</v>
      </c>
      <c r="BV94" s="344" t="s">
        <v>448</v>
      </c>
      <c r="BW94" s="345" t="s">
        <v>449</v>
      </c>
      <c r="BX94" s="346" t="s">
        <v>168</v>
      </c>
      <c r="BY94" s="347">
        <v>1</v>
      </c>
      <c r="BZ94" s="308">
        <v>4500</v>
      </c>
      <c r="CA94" s="309">
        <f t="shared" si="101"/>
        <v>4500</v>
      </c>
      <c r="CB94" s="576">
        <f t="shared" si="53"/>
        <v>0</v>
      </c>
      <c r="CE94" s="344" t="s">
        <v>448</v>
      </c>
      <c r="CF94" s="345" t="s">
        <v>449</v>
      </c>
      <c r="CG94" s="346" t="s">
        <v>168</v>
      </c>
      <c r="CH94" s="347">
        <v>1</v>
      </c>
      <c r="CI94" s="308">
        <v>3200</v>
      </c>
      <c r="CJ94" s="309">
        <f t="shared" si="102"/>
        <v>3200</v>
      </c>
      <c r="CK94" s="576">
        <f t="shared" si="54"/>
        <v>0</v>
      </c>
      <c r="CN94" s="344" t="s">
        <v>448</v>
      </c>
      <c r="CO94" s="345" t="s">
        <v>449</v>
      </c>
      <c r="CP94" s="346" t="s">
        <v>168</v>
      </c>
      <c r="CQ94" s="347">
        <v>1</v>
      </c>
      <c r="CR94" s="308">
        <v>3200</v>
      </c>
      <c r="CS94" s="309">
        <f t="shared" si="103"/>
        <v>3200</v>
      </c>
      <c r="CT94" s="576">
        <f t="shared" si="55"/>
        <v>0</v>
      </c>
      <c r="CW94" s="344" t="s">
        <v>448</v>
      </c>
      <c r="CX94" s="345" t="s">
        <v>449</v>
      </c>
      <c r="CY94" s="346" t="s">
        <v>168</v>
      </c>
      <c r="CZ94" s="347">
        <v>1</v>
      </c>
      <c r="DA94" s="308">
        <v>3450</v>
      </c>
      <c r="DB94" s="309">
        <f t="shared" si="104"/>
        <v>3450</v>
      </c>
      <c r="DC94" s="576">
        <f t="shared" si="57"/>
        <v>0</v>
      </c>
      <c r="DF94" s="344" t="s">
        <v>448</v>
      </c>
      <c r="DG94" s="345" t="s">
        <v>449</v>
      </c>
      <c r="DH94" s="346" t="s">
        <v>168</v>
      </c>
      <c r="DI94" s="347">
        <v>1</v>
      </c>
      <c r="DJ94" s="308">
        <v>3100</v>
      </c>
      <c r="DK94" s="309">
        <f t="shared" si="105"/>
        <v>3100</v>
      </c>
      <c r="DL94" s="576">
        <f t="shared" si="59"/>
        <v>0</v>
      </c>
      <c r="DO94" s="344" t="s">
        <v>448</v>
      </c>
      <c r="DP94" s="345" t="s">
        <v>449</v>
      </c>
      <c r="DQ94" s="346" t="s">
        <v>168</v>
      </c>
      <c r="DR94" s="347">
        <v>1</v>
      </c>
      <c r="DS94" s="308">
        <v>10361</v>
      </c>
      <c r="DT94" s="309">
        <f t="shared" si="106"/>
        <v>10361</v>
      </c>
      <c r="DU94" s="576">
        <f t="shared" si="61"/>
        <v>0</v>
      </c>
    </row>
    <row r="95" spans="3:125" ht="36.75" customHeight="1" outlineLevel="2">
      <c r="C95" s="344" t="s">
        <v>450</v>
      </c>
      <c r="D95" s="345" t="s">
        <v>451</v>
      </c>
      <c r="E95" s="346" t="s">
        <v>168</v>
      </c>
      <c r="F95" s="347">
        <v>1</v>
      </c>
      <c r="G95" s="308">
        <v>0</v>
      </c>
      <c r="H95" s="309">
        <f t="shared" si="95"/>
        <v>0</v>
      </c>
      <c r="K95" s="344" t="s">
        <v>450</v>
      </c>
      <c r="L95" s="345" t="s">
        <v>451</v>
      </c>
      <c r="M95" s="346" t="s">
        <v>168</v>
      </c>
      <c r="N95" s="347">
        <v>1</v>
      </c>
      <c r="O95" s="308">
        <v>27900</v>
      </c>
      <c r="P95" s="310">
        <f t="shared" si="96"/>
        <v>27900</v>
      </c>
      <c r="Q95" s="576">
        <f t="shared" si="41"/>
        <v>0</v>
      </c>
      <c r="T95" s="344" t="s">
        <v>450</v>
      </c>
      <c r="U95" s="306" t="str">
        <f t="shared" si="64"/>
        <v xml:space="preserve">Tubería PVC de 2" tipo SCH 40 para transporte de acometida electrica principal por cielo falso. Incluye: curvas, y demas elementos de fijación y accesorios necesarios para su correcta instalación. </v>
      </c>
      <c r="V95" s="307" t="str">
        <f t="shared" si="65"/>
        <v>m</v>
      </c>
      <c r="W95" s="347">
        <v>1</v>
      </c>
      <c r="X95" s="308">
        <f t="shared" si="66"/>
        <v>30000</v>
      </c>
      <c r="Y95" s="401">
        <f t="shared" si="67"/>
        <v>30000</v>
      </c>
      <c r="Z95" s="576">
        <f t="shared" si="42"/>
        <v>0</v>
      </c>
      <c r="AC95" s="344" t="s">
        <v>450</v>
      </c>
      <c r="AD95" s="345" t="s">
        <v>451</v>
      </c>
      <c r="AE95" s="346" t="s">
        <v>168</v>
      </c>
      <c r="AF95" s="347">
        <v>1</v>
      </c>
      <c r="AG95" s="308">
        <v>38000</v>
      </c>
      <c r="AH95" s="309">
        <f t="shared" si="97"/>
        <v>38000</v>
      </c>
      <c r="AI95" s="576">
        <f t="shared" si="44"/>
        <v>0</v>
      </c>
      <c r="AL95" s="344" t="s">
        <v>450</v>
      </c>
      <c r="AM95" s="345" t="s">
        <v>451</v>
      </c>
      <c r="AN95" s="346" t="s">
        <v>168</v>
      </c>
      <c r="AO95" s="347">
        <v>1</v>
      </c>
      <c r="AP95" s="308">
        <v>27893</v>
      </c>
      <c r="AQ95" s="309">
        <f t="shared" si="98"/>
        <v>27893</v>
      </c>
      <c r="AR95" s="576">
        <f t="shared" si="46"/>
        <v>0</v>
      </c>
      <c r="AU95" s="344" t="s">
        <v>450</v>
      </c>
      <c r="AV95" s="345" t="s">
        <v>451</v>
      </c>
      <c r="AW95" s="346" t="s">
        <v>168</v>
      </c>
      <c r="AX95" s="347">
        <v>1</v>
      </c>
      <c r="AY95" s="308">
        <v>5135</v>
      </c>
      <c r="AZ95" s="309">
        <f t="shared" si="99"/>
        <v>5135</v>
      </c>
      <c r="BA95" s="576">
        <f t="shared" si="48"/>
        <v>0</v>
      </c>
      <c r="BD95" s="344" t="s">
        <v>450</v>
      </c>
      <c r="BE95" s="345" t="s">
        <v>451</v>
      </c>
      <c r="BF95" s="346" t="s">
        <v>168</v>
      </c>
      <c r="BG95" s="347">
        <v>1</v>
      </c>
      <c r="BH95" s="308">
        <v>19000</v>
      </c>
      <c r="BI95" s="309">
        <f t="shared" si="100"/>
        <v>19000</v>
      </c>
      <c r="BJ95" s="576">
        <f t="shared" si="50"/>
        <v>0</v>
      </c>
      <c r="BM95" s="344" t="s">
        <v>450</v>
      </c>
      <c r="BN95" s="306" t="str">
        <f t="shared" si="68"/>
        <v xml:space="preserve">Tubería PVC de 2" tipo SCH 40 para transporte de acometida electrica principal por cielo falso. Incluye: curvas, y demas elementos de fijación y accesorios necesarios para su correcta instalación. </v>
      </c>
      <c r="BO95" s="307" t="str">
        <f t="shared" si="69"/>
        <v>m</v>
      </c>
      <c r="BP95" s="347">
        <v>1</v>
      </c>
      <c r="BQ95" s="308">
        <f t="shared" si="70"/>
        <v>54500</v>
      </c>
      <c r="BR95" s="309">
        <f t="shared" si="71"/>
        <v>54500</v>
      </c>
      <c r="BS95" s="576">
        <f t="shared" si="51"/>
        <v>0</v>
      </c>
      <c r="BV95" s="344" t="s">
        <v>450</v>
      </c>
      <c r="BW95" s="345" t="s">
        <v>451</v>
      </c>
      <c r="BX95" s="346" t="s">
        <v>168</v>
      </c>
      <c r="BY95" s="347">
        <v>1</v>
      </c>
      <c r="BZ95" s="308">
        <v>9000</v>
      </c>
      <c r="CA95" s="309">
        <f t="shared" si="101"/>
        <v>9000</v>
      </c>
      <c r="CB95" s="576">
        <f t="shared" si="53"/>
        <v>0</v>
      </c>
      <c r="CE95" s="344" t="s">
        <v>450</v>
      </c>
      <c r="CF95" s="345" t="s">
        <v>451</v>
      </c>
      <c r="CG95" s="346" t="s">
        <v>168</v>
      </c>
      <c r="CH95" s="347">
        <v>1</v>
      </c>
      <c r="CI95" s="308">
        <v>8200</v>
      </c>
      <c r="CJ95" s="309">
        <f t="shared" si="102"/>
        <v>8200</v>
      </c>
      <c r="CK95" s="576">
        <f t="shared" si="54"/>
        <v>0</v>
      </c>
      <c r="CN95" s="344" t="s">
        <v>450</v>
      </c>
      <c r="CO95" s="345" t="s">
        <v>451</v>
      </c>
      <c r="CP95" s="346" t="s">
        <v>168</v>
      </c>
      <c r="CQ95" s="347">
        <v>1</v>
      </c>
      <c r="CR95" s="308">
        <v>8200</v>
      </c>
      <c r="CS95" s="309">
        <f t="shared" si="103"/>
        <v>8200</v>
      </c>
      <c r="CT95" s="576">
        <f t="shared" si="55"/>
        <v>0</v>
      </c>
      <c r="CW95" s="344" t="s">
        <v>450</v>
      </c>
      <c r="CX95" s="345" t="s">
        <v>451</v>
      </c>
      <c r="CY95" s="346" t="s">
        <v>168</v>
      </c>
      <c r="CZ95" s="347">
        <v>1</v>
      </c>
      <c r="DA95" s="308">
        <v>12500</v>
      </c>
      <c r="DB95" s="309">
        <f t="shared" si="104"/>
        <v>12500</v>
      </c>
      <c r="DC95" s="576">
        <f t="shared" si="57"/>
        <v>0</v>
      </c>
      <c r="DF95" s="344" t="s">
        <v>450</v>
      </c>
      <c r="DG95" s="345" t="s">
        <v>451</v>
      </c>
      <c r="DH95" s="346" t="s">
        <v>168</v>
      </c>
      <c r="DI95" s="347">
        <v>1</v>
      </c>
      <c r="DJ95" s="308">
        <v>8000</v>
      </c>
      <c r="DK95" s="309">
        <f t="shared" si="105"/>
        <v>8000</v>
      </c>
      <c r="DL95" s="576">
        <f t="shared" si="59"/>
        <v>0</v>
      </c>
      <c r="DO95" s="344" t="s">
        <v>450</v>
      </c>
      <c r="DP95" s="345" t="s">
        <v>451</v>
      </c>
      <c r="DQ95" s="346" t="s">
        <v>168</v>
      </c>
      <c r="DR95" s="347">
        <v>1</v>
      </c>
      <c r="DS95" s="308">
        <v>20723</v>
      </c>
      <c r="DT95" s="309">
        <f t="shared" si="106"/>
        <v>20723</v>
      </c>
      <c r="DU95" s="576">
        <f t="shared" si="61"/>
        <v>0</v>
      </c>
    </row>
    <row r="96" spans="3:125" ht="75.75" customHeight="1" outlineLevel="2">
      <c r="C96" s="344" t="s">
        <v>452</v>
      </c>
      <c r="D96" s="345" t="s">
        <v>453</v>
      </c>
      <c r="E96" s="346" t="s">
        <v>168</v>
      </c>
      <c r="F96" s="347">
        <v>1</v>
      </c>
      <c r="G96" s="308">
        <v>0</v>
      </c>
      <c r="H96" s="309">
        <f t="shared" si="95"/>
        <v>0</v>
      </c>
      <c r="K96" s="344" t="s">
        <v>452</v>
      </c>
      <c r="L96" s="345" t="s">
        <v>453</v>
      </c>
      <c r="M96" s="346" t="s">
        <v>168</v>
      </c>
      <c r="N96" s="347">
        <v>1</v>
      </c>
      <c r="O96" s="308">
        <v>68200</v>
      </c>
      <c r="P96" s="310">
        <f t="shared" si="96"/>
        <v>68200</v>
      </c>
      <c r="Q96" s="576">
        <f t="shared" si="41"/>
        <v>0</v>
      </c>
      <c r="T96" s="344" t="s">
        <v>452</v>
      </c>
      <c r="U96" s="306" t="str">
        <f t="shared" si="64"/>
        <v>Canaleta metálica de 12x5cm con división central (con doblez), pestañas para tapar hacia afuera, calibre 22 USG, lamina cold-rolled, pintura electroestática en polvo horneable color gris texturizada.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v>
      </c>
      <c r="V96" s="307" t="str">
        <f t="shared" si="65"/>
        <v>m</v>
      </c>
      <c r="W96" s="347">
        <v>1</v>
      </c>
      <c r="X96" s="308">
        <f t="shared" si="66"/>
        <v>45000</v>
      </c>
      <c r="Y96" s="401">
        <f t="shared" si="67"/>
        <v>45000</v>
      </c>
      <c r="Z96" s="576">
        <f t="shared" si="42"/>
        <v>0</v>
      </c>
      <c r="AC96" s="344" t="s">
        <v>452</v>
      </c>
      <c r="AD96" s="345" t="s">
        <v>453</v>
      </c>
      <c r="AE96" s="346" t="s">
        <v>168</v>
      </c>
      <c r="AF96" s="347">
        <v>1</v>
      </c>
      <c r="AG96" s="308">
        <v>92000</v>
      </c>
      <c r="AH96" s="309">
        <f t="shared" si="97"/>
        <v>92000</v>
      </c>
      <c r="AI96" s="576">
        <f t="shared" si="44"/>
        <v>0</v>
      </c>
      <c r="AL96" s="344" t="s">
        <v>452</v>
      </c>
      <c r="AM96" s="345" t="s">
        <v>453</v>
      </c>
      <c r="AN96" s="346" t="s">
        <v>168</v>
      </c>
      <c r="AO96" s="347">
        <v>1</v>
      </c>
      <c r="AP96" s="308">
        <v>68019</v>
      </c>
      <c r="AQ96" s="309">
        <f t="shared" si="98"/>
        <v>68019</v>
      </c>
      <c r="AR96" s="576">
        <f t="shared" si="46"/>
        <v>0</v>
      </c>
      <c r="AU96" s="344" t="s">
        <v>452</v>
      </c>
      <c r="AV96" s="345" t="s">
        <v>453</v>
      </c>
      <c r="AW96" s="346" t="s">
        <v>168</v>
      </c>
      <c r="AX96" s="347">
        <v>1</v>
      </c>
      <c r="AY96" s="308">
        <v>18565</v>
      </c>
      <c r="AZ96" s="309">
        <f t="shared" si="99"/>
        <v>18565</v>
      </c>
      <c r="BA96" s="576">
        <f t="shared" si="48"/>
        <v>0</v>
      </c>
      <c r="BD96" s="344" t="s">
        <v>452</v>
      </c>
      <c r="BE96" s="345" t="s">
        <v>453</v>
      </c>
      <c r="BF96" s="346" t="s">
        <v>168</v>
      </c>
      <c r="BG96" s="347">
        <v>1</v>
      </c>
      <c r="BH96" s="308">
        <v>19800</v>
      </c>
      <c r="BI96" s="309">
        <f t="shared" si="100"/>
        <v>19800</v>
      </c>
      <c r="BJ96" s="576">
        <f t="shared" si="50"/>
        <v>0</v>
      </c>
      <c r="BM96" s="344" t="s">
        <v>452</v>
      </c>
      <c r="BN96" s="306" t="str">
        <f t="shared" si="68"/>
        <v>Canaleta metálica de 12x5cm con división central (con doblez), pestañas para tapar hacia afuera, calibre 22 USG, lamina cold-rolled, pintura electroestática en polvo horneable color gris texturizada.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v>
      </c>
      <c r="BO96" s="307" t="str">
        <f t="shared" si="69"/>
        <v>m</v>
      </c>
      <c r="BP96" s="347">
        <v>1</v>
      </c>
      <c r="BQ96" s="308">
        <f t="shared" si="70"/>
        <v>61100</v>
      </c>
      <c r="BR96" s="309">
        <f t="shared" si="71"/>
        <v>61100</v>
      </c>
      <c r="BS96" s="576">
        <f t="shared" si="51"/>
        <v>0</v>
      </c>
      <c r="BV96" s="344" t="s">
        <v>452</v>
      </c>
      <c r="BW96" s="345" t="s">
        <v>453</v>
      </c>
      <c r="BX96" s="346" t="s">
        <v>168</v>
      </c>
      <c r="BY96" s="347">
        <v>1</v>
      </c>
      <c r="BZ96" s="308">
        <v>60000</v>
      </c>
      <c r="CA96" s="309">
        <f t="shared" si="101"/>
        <v>60000</v>
      </c>
      <c r="CB96" s="576">
        <f t="shared" si="53"/>
        <v>0</v>
      </c>
      <c r="CE96" s="344" t="s">
        <v>452</v>
      </c>
      <c r="CF96" s="345" t="s">
        <v>453</v>
      </c>
      <c r="CG96" s="346" t="s">
        <v>168</v>
      </c>
      <c r="CH96" s="347">
        <v>1</v>
      </c>
      <c r="CI96" s="308">
        <v>60000</v>
      </c>
      <c r="CJ96" s="309">
        <f t="shared" si="102"/>
        <v>60000</v>
      </c>
      <c r="CK96" s="576">
        <f t="shared" si="54"/>
        <v>0</v>
      </c>
      <c r="CN96" s="344" t="s">
        <v>452</v>
      </c>
      <c r="CO96" s="345" t="s">
        <v>453</v>
      </c>
      <c r="CP96" s="346" t="s">
        <v>168</v>
      </c>
      <c r="CQ96" s="347">
        <v>1</v>
      </c>
      <c r="CR96" s="308">
        <v>62000</v>
      </c>
      <c r="CS96" s="309">
        <f t="shared" si="103"/>
        <v>62000</v>
      </c>
      <c r="CT96" s="576">
        <f t="shared" si="55"/>
        <v>0</v>
      </c>
      <c r="CW96" s="344" t="s">
        <v>452</v>
      </c>
      <c r="CX96" s="345" t="s">
        <v>453</v>
      </c>
      <c r="CY96" s="346" t="s">
        <v>168</v>
      </c>
      <c r="CZ96" s="347">
        <v>1</v>
      </c>
      <c r="DA96" s="308">
        <v>45600</v>
      </c>
      <c r="DB96" s="309">
        <f t="shared" si="104"/>
        <v>45600</v>
      </c>
      <c r="DC96" s="576">
        <f t="shared" si="57"/>
        <v>0</v>
      </c>
      <c r="DF96" s="344" t="s">
        <v>452</v>
      </c>
      <c r="DG96" s="345" t="s">
        <v>453</v>
      </c>
      <c r="DH96" s="346" t="s">
        <v>168</v>
      </c>
      <c r="DI96" s="347">
        <v>1</v>
      </c>
      <c r="DJ96" s="308">
        <v>60500</v>
      </c>
      <c r="DK96" s="309">
        <f t="shared" si="105"/>
        <v>60500</v>
      </c>
      <c r="DL96" s="576">
        <f t="shared" si="59"/>
        <v>0</v>
      </c>
      <c r="DO96" s="344" t="s">
        <v>452</v>
      </c>
      <c r="DP96" s="345" t="s">
        <v>453</v>
      </c>
      <c r="DQ96" s="346" t="s">
        <v>168</v>
      </c>
      <c r="DR96" s="347">
        <v>1</v>
      </c>
      <c r="DS96" s="308">
        <v>42900</v>
      </c>
      <c r="DT96" s="309">
        <f t="shared" si="106"/>
        <v>42900</v>
      </c>
      <c r="DU96" s="576">
        <f t="shared" si="61"/>
        <v>0</v>
      </c>
    </row>
    <row r="97" spans="3:125" ht="37.5" customHeight="1" outlineLevel="2">
      <c r="C97" s="344" t="s">
        <v>454</v>
      </c>
      <c r="D97" s="345" t="s">
        <v>455</v>
      </c>
      <c r="E97" s="346" t="s">
        <v>155</v>
      </c>
      <c r="F97" s="347">
        <v>1</v>
      </c>
      <c r="G97" s="308">
        <v>0</v>
      </c>
      <c r="H97" s="309">
        <f t="shared" si="95"/>
        <v>0</v>
      </c>
      <c r="K97" s="344" t="s">
        <v>454</v>
      </c>
      <c r="L97" s="345" t="s">
        <v>455</v>
      </c>
      <c r="M97" s="346" t="s">
        <v>155</v>
      </c>
      <c r="N97" s="347">
        <v>1</v>
      </c>
      <c r="O97" s="308">
        <v>12200</v>
      </c>
      <c r="P97" s="310">
        <f t="shared" si="96"/>
        <v>12200</v>
      </c>
      <c r="Q97" s="576">
        <f t="shared" si="41"/>
        <v>0</v>
      </c>
      <c r="T97" s="344" t="s">
        <v>454</v>
      </c>
      <c r="U97" s="306" t="str">
        <f t="shared" si="64"/>
        <v>Caja metálica 12x12x5 para empalme o cambio de ruta de tuberia y/o lisa color gris texturizado. Incluye: Elementos de fijación y marcación.</v>
      </c>
      <c r="V97" s="307" t="str">
        <f t="shared" si="65"/>
        <v>un</v>
      </c>
      <c r="W97" s="347">
        <v>1</v>
      </c>
      <c r="X97" s="308">
        <f t="shared" si="66"/>
        <v>15000</v>
      </c>
      <c r="Y97" s="401">
        <f t="shared" si="67"/>
        <v>15000</v>
      </c>
      <c r="Z97" s="576">
        <f t="shared" si="42"/>
        <v>0</v>
      </c>
      <c r="AC97" s="344" t="s">
        <v>454</v>
      </c>
      <c r="AD97" s="345" t="s">
        <v>455</v>
      </c>
      <c r="AE97" s="346" t="s">
        <v>155</v>
      </c>
      <c r="AF97" s="347">
        <v>1</v>
      </c>
      <c r="AG97" s="308">
        <v>56000</v>
      </c>
      <c r="AH97" s="309">
        <f t="shared" si="97"/>
        <v>56000</v>
      </c>
      <c r="AI97" s="576">
        <f t="shared" si="44"/>
        <v>0</v>
      </c>
      <c r="AL97" s="344" t="s">
        <v>454</v>
      </c>
      <c r="AM97" s="345" t="s">
        <v>455</v>
      </c>
      <c r="AN97" s="346" t="s">
        <v>155</v>
      </c>
      <c r="AO97" s="347">
        <v>1</v>
      </c>
      <c r="AP97" s="308">
        <v>11981</v>
      </c>
      <c r="AQ97" s="309">
        <f t="shared" si="98"/>
        <v>11981</v>
      </c>
      <c r="AR97" s="576">
        <f t="shared" si="46"/>
        <v>0</v>
      </c>
      <c r="AU97" s="344" t="s">
        <v>454</v>
      </c>
      <c r="AV97" s="345" t="s">
        <v>455</v>
      </c>
      <c r="AW97" s="346" t="s">
        <v>155</v>
      </c>
      <c r="AX97" s="347">
        <v>1</v>
      </c>
      <c r="AY97" s="308">
        <v>16472</v>
      </c>
      <c r="AZ97" s="309">
        <f t="shared" si="99"/>
        <v>16472</v>
      </c>
      <c r="BA97" s="576">
        <f t="shared" si="48"/>
        <v>0</v>
      </c>
      <c r="BD97" s="344" t="s">
        <v>454</v>
      </c>
      <c r="BE97" s="345" t="s">
        <v>455</v>
      </c>
      <c r="BF97" s="346" t="s">
        <v>155</v>
      </c>
      <c r="BG97" s="347">
        <v>1</v>
      </c>
      <c r="BH97" s="308">
        <v>31000</v>
      </c>
      <c r="BI97" s="309">
        <f t="shared" si="100"/>
        <v>31000</v>
      </c>
      <c r="BJ97" s="576">
        <f t="shared" si="50"/>
        <v>0</v>
      </c>
      <c r="BM97" s="344" t="s">
        <v>454</v>
      </c>
      <c r="BN97" s="306" t="str">
        <f t="shared" si="68"/>
        <v>Caja metálica 12x12x5 para empalme o cambio de ruta de tuberia y/o lisa color gris texturizado. Incluye: Elementos de fijación y marcación.</v>
      </c>
      <c r="BO97" s="307" t="str">
        <f t="shared" si="69"/>
        <v>un</v>
      </c>
      <c r="BP97" s="347">
        <v>1</v>
      </c>
      <c r="BQ97" s="308">
        <f t="shared" si="70"/>
        <v>21000</v>
      </c>
      <c r="BR97" s="309">
        <f t="shared" si="71"/>
        <v>21000</v>
      </c>
      <c r="BS97" s="576">
        <f t="shared" si="51"/>
        <v>0</v>
      </c>
      <c r="BV97" s="344" t="s">
        <v>454</v>
      </c>
      <c r="BW97" s="345" t="s">
        <v>455</v>
      </c>
      <c r="BX97" s="346" t="s">
        <v>155</v>
      </c>
      <c r="BY97" s="347">
        <v>1</v>
      </c>
      <c r="BZ97" s="308">
        <v>60000</v>
      </c>
      <c r="CA97" s="309">
        <f t="shared" si="101"/>
        <v>60000</v>
      </c>
      <c r="CB97" s="576">
        <f t="shared" si="53"/>
        <v>0</v>
      </c>
      <c r="CE97" s="344" t="s">
        <v>454</v>
      </c>
      <c r="CF97" s="345" t="s">
        <v>455</v>
      </c>
      <c r="CG97" s="346" t="s">
        <v>155</v>
      </c>
      <c r="CH97" s="347">
        <v>1</v>
      </c>
      <c r="CI97" s="308">
        <v>13500</v>
      </c>
      <c r="CJ97" s="309">
        <f t="shared" si="102"/>
        <v>13500</v>
      </c>
      <c r="CK97" s="576">
        <f t="shared" si="54"/>
        <v>0</v>
      </c>
      <c r="CN97" s="344" t="s">
        <v>454</v>
      </c>
      <c r="CO97" s="345" t="s">
        <v>455</v>
      </c>
      <c r="CP97" s="346" t="s">
        <v>155</v>
      </c>
      <c r="CQ97" s="347">
        <v>1</v>
      </c>
      <c r="CR97" s="308">
        <v>14000</v>
      </c>
      <c r="CS97" s="309">
        <f t="shared" si="103"/>
        <v>14000</v>
      </c>
      <c r="CT97" s="576">
        <f t="shared" si="55"/>
        <v>0</v>
      </c>
      <c r="CW97" s="344" t="s">
        <v>454</v>
      </c>
      <c r="CX97" s="345" t="s">
        <v>455</v>
      </c>
      <c r="CY97" s="346" t="s">
        <v>155</v>
      </c>
      <c r="CZ97" s="347">
        <v>1</v>
      </c>
      <c r="DA97" s="308">
        <v>11000</v>
      </c>
      <c r="DB97" s="309">
        <f t="shared" si="104"/>
        <v>11000</v>
      </c>
      <c r="DC97" s="576">
        <f t="shared" si="57"/>
        <v>0</v>
      </c>
      <c r="DF97" s="344" t="s">
        <v>454</v>
      </c>
      <c r="DG97" s="345" t="s">
        <v>455</v>
      </c>
      <c r="DH97" s="346" t="s">
        <v>155</v>
      </c>
      <c r="DI97" s="347">
        <v>1</v>
      </c>
      <c r="DJ97" s="308">
        <v>13600</v>
      </c>
      <c r="DK97" s="309">
        <f t="shared" si="105"/>
        <v>13600</v>
      </c>
      <c r="DL97" s="576">
        <f t="shared" si="59"/>
        <v>0</v>
      </c>
      <c r="DO97" s="344" t="s">
        <v>454</v>
      </c>
      <c r="DP97" s="345" t="s">
        <v>455</v>
      </c>
      <c r="DQ97" s="346" t="s">
        <v>155</v>
      </c>
      <c r="DR97" s="347">
        <v>1</v>
      </c>
      <c r="DS97" s="308">
        <v>9600</v>
      </c>
      <c r="DT97" s="309">
        <f t="shared" si="106"/>
        <v>9600</v>
      </c>
      <c r="DU97" s="576">
        <f t="shared" si="61"/>
        <v>0</v>
      </c>
    </row>
    <row r="98" spans="3:125" ht="36.75" customHeight="1" outlineLevel="2">
      <c r="C98" s="344" t="s">
        <v>458</v>
      </c>
      <c r="D98" s="345" t="s">
        <v>459</v>
      </c>
      <c r="E98" s="346" t="s">
        <v>168</v>
      </c>
      <c r="F98" s="347">
        <v>1</v>
      </c>
      <c r="G98" s="308">
        <v>0</v>
      </c>
      <c r="H98" s="309">
        <f t="shared" ref="H98:H103" si="107">+ROUND(F98*G98,0)</f>
        <v>0</v>
      </c>
      <c r="K98" s="344" t="s">
        <v>458</v>
      </c>
      <c r="L98" s="345" t="s">
        <v>459</v>
      </c>
      <c r="M98" s="346" t="s">
        <v>168</v>
      </c>
      <c r="N98" s="347">
        <v>1</v>
      </c>
      <c r="O98" s="308">
        <v>19600</v>
      </c>
      <c r="P98" s="310">
        <f t="shared" ref="P98:P103" si="108">+ROUND(N98*O98,0)</f>
        <v>19600</v>
      </c>
      <c r="Q98" s="576">
        <f t="shared" si="41"/>
        <v>0</v>
      </c>
      <c r="T98" s="344" t="s">
        <v>458</v>
      </c>
      <c r="U98" s="306" t="str">
        <f t="shared" si="64"/>
        <v>Cable de cobre 1xN° 1/0 AWG THHN/THWN-2, 90°C, 600V CT para alimentación trifasica a tablero proyectado. Incluye: marcación y elementos de fijación necesarios para su correcta instalación.</v>
      </c>
      <c r="V98" s="307" t="str">
        <f t="shared" si="65"/>
        <v>m</v>
      </c>
      <c r="W98" s="347">
        <v>1</v>
      </c>
      <c r="X98" s="308">
        <f t="shared" si="66"/>
        <v>10000</v>
      </c>
      <c r="Y98" s="401">
        <f t="shared" si="67"/>
        <v>10000</v>
      </c>
      <c r="Z98" s="576">
        <f t="shared" si="42"/>
        <v>0</v>
      </c>
      <c r="AC98" s="344" t="s">
        <v>458</v>
      </c>
      <c r="AD98" s="345" t="s">
        <v>459</v>
      </c>
      <c r="AE98" s="346" t="s">
        <v>168</v>
      </c>
      <c r="AF98" s="347">
        <v>1</v>
      </c>
      <c r="AG98" s="308">
        <v>25000</v>
      </c>
      <c r="AH98" s="309">
        <f t="shared" ref="AH98:AH103" si="109">+ROUND(AF98*AG98,0)</f>
        <v>25000</v>
      </c>
      <c r="AI98" s="576">
        <f t="shared" si="44"/>
        <v>0</v>
      </c>
      <c r="AL98" s="344" t="s">
        <v>458</v>
      </c>
      <c r="AM98" s="345" t="s">
        <v>459</v>
      </c>
      <c r="AN98" s="346" t="s">
        <v>168</v>
      </c>
      <c r="AO98" s="347">
        <v>1</v>
      </c>
      <c r="AP98" s="308">
        <v>19553</v>
      </c>
      <c r="AQ98" s="309">
        <f t="shared" ref="AQ98:AQ103" si="110">+ROUND(AO98*AP98,0)</f>
        <v>19553</v>
      </c>
      <c r="AR98" s="576">
        <f t="shared" si="46"/>
        <v>0</v>
      </c>
      <c r="AU98" s="344" t="s">
        <v>458</v>
      </c>
      <c r="AV98" s="345" t="s">
        <v>459</v>
      </c>
      <c r="AW98" s="346" t="s">
        <v>168</v>
      </c>
      <c r="AX98" s="347">
        <v>1</v>
      </c>
      <c r="AY98" s="308">
        <v>20619</v>
      </c>
      <c r="AZ98" s="309">
        <f t="shared" ref="AZ98:AZ103" si="111">+ROUND(AX98*AY98,0)</f>
        <v>20619</v>
      </c>
      <c r="BA98" s="576">
        <f t="shared" si="48"/>
        <v>0</v>
      </c>
      <c r="BD98" s="344" t="s">
        <v>458</v>
      </c>
      <c r="BE98" s="345" t="s">
        <v>459</v>
      </c>
      <c r="BF98" s="346" t="s">
        <v>168</v>
      </c>
      <c r="BG98" s="347">
        <v>1</v>
      </c>
      <c r="BH98" s="308">
        <v>34500</v>
      </c>
      <c r="BI98" s="309">
        <f t="shared" ref="BI98:BI103" si="112">+ROUND(BG98*BH98,0)</f>
        <v>34500</v>
      </c>
      <c r="BJ98" s="576">
        <f t="shared" si="50"/>
        <v>0</v>
      </c>
      <c r="BM98" s="344" t="s">
        <v>458</v>
      </c>
      <c r="BN98" s="306" t="str">
        <f t="shared" si="68"/>
        <v>Cable de cobre 1xN° 1/0 AWG THHN/THWN-2, 90°C, 600V CT para alimentación trifasica a tablero proyectado. Incluye: marcación y elementos de fijación necesarios para su correcta instalación.</v>
      </c>
      <c r="BO98" s="307" t="str">
        <f t="shared" si="69"/>
        <v>m</v>
      </c>
      <c r="BP98" s="347">
        <v>1</v>
      </c>
      <c r="BQ98" s="308">
        <f t="shared" si="70"/>
        <v>35100</v>
      </c>
      <c r="BR98" s="309">
        <f t="shared" si="71"/>
        <v>35100</v>
      </c>
      <c r="BS98" s="576">
        <f t="shared" si="51"/>
        <v>0</v>
      </c>
      <c r="BV98" s="344" t="s">
        <v>458</v>
      </c>
      <c r="BW98" s="345" t="s">
        <v>459</v>
      </c>
      <c r="BX98" s="346" t="s">
        <v>168</v>
      </c>
      <c r="BY98" s="347">
        <v>1</v>
      </c>
      <c r="BZ98" s="308">
        <v>12000</v>
      </c>
      <c r="CA98" s="309">
        <f t="shared" ref="CA98:CA103" si="113">+ROUND(BY98*BZ98,0)</f>
        <v>12000</v>
      </c>
      <c r="CB98" s="576">
        <f t="shared" si="53"/>
        <v>0</v>
      </c>
      <c r="CE98" s="344" t="s">
        <v>458</v>
      </c>
      <c r="CF98" s="345" t="s">
        <v>459</v>
      </c>
      <c r="CG98" s="346" t="s">
        <v>168</v>
      </c>
      <c r="CH98" s="347">
        <v>1</v>
      </c>
      <c r="CI98" s="308">
        <v>27000</v>
      </c>
      <c r="CJ98" s="309">
        <f t="shared" ref="CJ98:CJ103" si="114">+ROUND(CH98*CI98,0)</f>
        <v>27000</v>
      </c>
      <c r="CK98" s="576">
        <f t="shared" si="54"/>
        <v>0</v>
      </c>
      <c r="CN98" s="344" t="s">
        <v>458</v>
      </c>
      <c r="CO98" s="345" t="s">
        <v>459</v>
      </c>
      <c r="CP98" s="346" t="s">
        <v>168</v>
      </c>
      <c r="CQ98" s="347">
        <v>1</v>
      </c>
      <c r="CR98" s="308">
        <v>28000</v>
      </c>
      <c r="CS98" s="309">
        <f t="shared" ref="CS98:CS103" si="115">+ROUND(CQ98*CR98,0)</f>
        <v>28000</v>
      </c>
      <c r="CT98" s="576">
        <f t="shared" si="55"/>
        <v>0</v>
      </c>
      <c r="CW98" s="344" t="s">
        <v>458</v>
      </c>
      <c r="CX98" s="345" t="s">
        <v>459</v>
      </c>
      <c r="CY98" s="346" t="s">
        <v>168</v>
      </c>
      <c r="CZ98" s="347">
        <v>1</v>
      </c>
      <c r="DA98" s="308">
        <v>24238</v>
      </c>
      <c r="DB98" s="309">
        <f t="shared" ref="DB98:DB103" si="116">+ROUND(CZ98*DA98,0)</f>
        <v>24238</v>
      </c>
      <c r="DC98" s="576">
        <f t="shared" si="57"/>
        <v>0</v>
      </c>
      <c r="DF98" s="344" t="s">
        <v>458</v>
      </c>
      <c r="DG98" s="345" t="s">
        <v>459</v>
      </c>
      <c r="DH98" s="346" t="s">
        <v>168</v>
      </c>
      <c r="DI98" s="347">
        <v>1</v>
      </c>
      <c r="DJ98" s="308">
        <v>27500</v>
      </c>
      <c r="DK98" s="309">
        <f t="shared" ref="DK98:DK103" si="117">+ROUND(DI98*DJ98,0)</f>
        <v>27500</v>
      </c>
      <c r="DL98" s="576">
        <f t="shared" si="59"/>
        <v>0</v>
      </c>
      <c r="DO98" s="344" t="s">
        <v>458</v>
      </c>
      <c r="DP98" s="345" t="s">
        <v>459</v>
      </c>
      <c r="DQ98" s="346" t="s">
        <v>168</v>
      </c>
      <c r="DR98" s="347">
        <v>1</v>
      </c>
      <c r="DS98" s="308">
        <v>10058</v>
      </c>
      <c r="DT98" s="309">
        <f t="shared" ref="DT98:DT103" si="118">+ROUND(DR98*DS98,0)</f>
        <v>10058</v>
      </c>
      <c r="DU98" s="576">
        <f t="shared" si="61"/>
        <v>0</v>
      </c>
    </row>
    <row r="99" spans="3:125" ht="36.75" customHeight="1" outlineLevel="2">
      <c r="C99" s="344" t="s">
        <v>460</v>
      </c>
      <c r="D99" s="345" t="s">
        <v>461</v>
      </c>
      <c r="E99" s="346" t="s">
        <v>168</v>
      </c>
      <c r="F99" s="347">
        <v>1</v>
      </c>
      <c r="G99" s="308">
        <v>0</v>
      </c>
      <c r="H99" s="309">
        <f t="shared" si="107"/>
        <v>0</v>
      </c>
      <c r="K99" s="344" t="s">
        <v>460</v>
      </c>
      <c r="L99" s="345" t="s">
        <v>461</v>
      </c>
      <c r="M99" s="346" t="s">
        <v>168</v>
      </c>
      <c r="N99" s="347">
        <v>1</v>
      </c>
      <c r="O99" s="308">
        <v>12700</v>
      </c>
      <c r="P99" s="310">
        <f t="shared" si="108"/>
        <v>12700</v>
      </c>
      <c r="Q99" s="576">
        <f t="shared" si="41"/>
        <v>0</v>
      </c>
      <c r="T99" s="344" t="s">
        <v>460</v>
      </c>
      <c r="U99" s="306" t="str">
        <f t="shared" si="64"/>
        <v>Cable de cobre 1xN° 2 AWG THHN/THWN-2, 90°C, 600V CT, incluye: marcación y elementos de fijación necesarios para su correcta instalación.</v>
      </c>
      <c r="V99" s="307" t="str">
        <f t="shared" si="65"/>
        <v>m</v>
      </c>
      <c r="W99" s="347">
        <v>1</v>
      </c>
      <c r="X99" s="308">
        <f t="shared" si="66"/>
        <v>8500</v>
      </c>
      <c r="Y99" s="401">
        <f t="shared" si="67"/>
        <v>8500</v>
      </c>
      <c r="Z99" s="576">
        <f t="shared" si="42"/>
        <v>0</v>
      </c>
      <c r="AC99" s="344" t="s">
        <v>460</v>
      </c>
      <c r="AD99" s="345" t="s">
        <v>461</v>
      </c>
      <c r="AE99" s="346" t="s">
        <v>168</v>
      </c>
      <c r="AF99" s="347">
        <v>1</v>
      </c>
      <c r="AG99" s="308">
        <v>16500</v>
      </c>
      <c r="AH99" s="309">
        <f t="shared" si="109"/>
        <v>16500</v>
      </c>
      <c r="AI99" s="576">
        <f t="shared" si="44"/>
        <v>0</v>
      </c>
      <c r="AL99" s="344" t="s">
        <v>460</v>
      </c>
      <c r="AM99" s="345" t="s">
        <v>461</v>
      </c>
      <c r="AN99" s="346" t="s">
        <v>168</v>
      </c>
      <c r="AO99" s="347">
        <v>1</v>
      </c>
      <c r="AP99" s="308">
        <v>12567</v>
      </c>
      <c r="AQ99" s="309">
        <f t="shared" si="110"/>
        <v>12567</v>
      </c>
      <c r="AR99" s="576">
        <f t="shared" si="46"/>
        <v>0</v>
      </c>
      <c r="AU99" s="344" t="s">
        <v>460</v>
      </c>
      <c r="AV99" s="345" t="s">
        <v>461</v>
      </c>
      <c r="AW99" s="346" t="s">
        <v>168</v>
      </c>
      <c r="AX99" s="347">
        <v>1</v>
      </c>
      <c r="AY99" s="308">
        <v>13035</v>
      </c>
      <c r="AZ99" s="309">
        <f t="shared" si="111"/>
        <v>13035</v>
      </c>
      <c r="BA99" s="576">
        <f t="shared" si="48"/>
        <v>0</v>
      </c>
      <c r="BD99" s="344" t="s">
        <v>460</v>
      </c>
      <c r="BE99" s="345" t="s">
        <v>461</v>
      </c>
      <c r="BF99" s="346" t="s">
        <v>168</v>
      </c>
      <c r="BG99" s="347">
        <v>1</v>
      </c>
      <c r="BH99" s="308">
        <v>27000</v>
      </c>
      <c r="BI99" s="309">
        <f t="shared" si="112"/>
        <v>27000</v>
      </c>
      <c r="BJ99" s="576">
        <f t="shared" si="50"/>
        <v>0</v>
      </c>
      <c r="BM99" s="344" t="s">
        <v>460</v>
      </c>
      <c r="BN99" s="306" t="str">
        <f t="shared" si="68"/>
        <v>Cable de cobre 1xN° 2 AWG THHN/THWN-2, 90°C, 600V CT, incluye: marcación y elementos de fijación necesarios para su correcta instalación.</v>
      </c>
      <c r="BO99" s="307" t="str">
        <f t="shared" si="69"/>
        <v>m</v>
      </c>
      <c r="BP99" s="347">
        <v>1</v>
      </c>
      <c r="BQ99" s="308">
        <f t="shared" si="70"/>
        <v>20150</v>
      </c>
      <c r="BR99" s="309">
        <f t="shared" si="71"/>
        <v>20150</v>
      </c>
      <c r="BS99" s="576">
        <f t="shared" si="51"/>
        <v>0</v>
      </c>
      <c r="BV99" s="344" t="s">
        <v>460</v>
      </c>
      <c r="BW99" s="345" t="s">
        <v>461</v>
      </c>
      <c r="BX99" s="346" t="s">
        <v>168</v>
      </c>
      <c r="BY99" s="347">
        <v>1</v>
      </c>
      <c r="BZ99" s="308">
        <v>9000</v>
      </c>
      <c r="CA99" s="309">
        <f t="shared" si="113"/>
        <v>9000</v>
      </c>
      <c r="CB99" s="576">
        <f t="shared" si="53"/>
        <v>0</v>
      </c>
      <c r="CE99" s="344" t="s">
        <v>460</v>
      </c>
      <c r="CF99" s="345" t="s">
        <v>461</v>
      </c>
      <c r="CG99" s="346" t="s">
        <v>168</v>
      </c>
      <c r="CH99" s="347">
        <v>1</v>
      </c>
      <c r="CI99" s="308">
        <v>16900</v>
      </c>
      <c r="CJ99" s="309">
        <f t="shared" si="114"/>
        <v>16900</v>
      </c>
      <c r="CK99" s="576">
        <f t="shared" si="54"/>
        <v>0</v>
      </c>
      <c r="CN99" s="344" t="s">
        <v>460</v>
      </c>
      <c r="CO99" s="345" t="s">
        <v>461</v>
      </c>
      <c r="CP99" s="346" t="s">
        <v>168</v>
      </c>
      <c r="CQ99" s="347">
        <v>1</v>
      </c>
      <c r="CR99" s="308">
        <v>17000</v>
      </c>
      <c r="CS99" s="309">
        <f t="shared" si="115"/>
        <v>17000</v>
      </c>
      <c r="CT99" s="576">
        <f t="shared" si="55"/>
        <v>0</v>
      </c>
      <c r="CW99" s="344" t="s">
        <v>460</v>
      </c>
      <c r="CX99" s="345" t="s">
        <v>461</v>
      </c>
      <c r="CY99" s="346" t="s">
        <v>168</v>
      </c>
      <c r="CZ99" s="347">
        <v>1</v>
      </c>
      <c r="DA99" s="308">
        <v>14844</v>
      </c>
      <c r="DB99" s="309">
        <f t="shared" si="116"/>
        <v>14844</v>
      </c>
      <c r="DC99" s="576">
        <f t="shared" si="57"/>
        <v>0</v>
      </c>
      <c r="DF99" s="344" t="s">
        <v>460</v>
      </c>
      <c r="DG99" s="345" t="s">
        <v>461</v>
      </c>
      <c r="DH99" s="346" t="s">
        <v>168</v>
      </c>
      <c r="DI99" s="347">
        <v>1</v>
      </c>
      <c r="DJ99" s="308">
        <v>16500</v>
      </c>
      <c r="DK99" s="309">
        <f t="shared" si="117"/>
        <v>16500</v>
      </c>
      <c r="DL99" s="576">
        <f t="shared" si="59"/>
        <v>0</v>
      </c>
      <c r="DO99" s="344" t="s">
        <v>460</v>
      </c>
      <c r="DP99" s="345" t="s">
        <v>461</v>
      </c>
      <c r="DQ99" s="346" t="s">
        <v>168</v>
      </c>
      <c r="DR99" s="347">
        <v>1</v>
      </c>
      <c r="DS99" s="308">
        <v>11063</v>
      </c>
      <c r="DT99" s="309">
        <f t="shared" si="118"/>
        <v>11063</v>
      </c>
      <c r="DU99" s="576">
        <f t="shared" si="61"/>
        <v>0</v>
      </c>
    </row>
    <row r="100" spans="3:125" ht="36.75" customHeight="1" outlineLevel="2">
      <c r="C100" s="344" t="s">
        <v>462</v>
      </c>
      <c r="D100" s="345" t="s">
        <v>463</v>
      </c>
      <c r="E100" s="346" t="s">
        <v>168</v>
      </c>
      <c r="F100" s="347">
        <v>1</v>
      </c>
      <c r="G100" s="308">
        <v>0</v>
      </c>
      <c r="H100" s="309">
        <f t="shared" si="107"/>
        <v>0</v>
      </c>
      <c r="K100" s="344" t="s">
        <v>462</v>
      </c>
      <c r="L100" s="345" t="s">
        <v>463</v>
      </c>
      <c r="M100" s="346" t="s">
        <v>168</v>
      </c>
      <c r="N100" s="347">
        <v>1</v>
      </c>
      <c r="O100" s="308">
        <v>8700</v>
      </c>
      <c r="P100" s="310">
        <f t="shared" si="108"/>
        <v>8700</v>
      </c>
      <c r="Q100" s="576">
        <f t="shared" si="41"/>
        <v>0</v>
      </c>
      <c r="T100" s="344" t="s">
        <v>462</v>
      </c>
      <c r="U100" s="306" t="str">
        <f t="shared" si="64"/>
        <v>Cable de cobre 1xN° 4 AWG THHN/THWN-2, 90°C, 600V CT,  incluye: marcación y elementos de fijación necesarios para su correcta instalación.</v>
      </c>
      <c r="V100" s="307" t="str">
        <f t="shared" si="65"/>
        <v>m</v>
      </c>
      <c r="W100" s="347">
        <v>1</v>
      </c>
      <c r="X100" s="308">
        <f t="shared" si="66"/>
        <v>7500</v>
      </c>
      <c r="Y100" s="401">
        <f t="shared" si="67"/>
        <v>7500</v>
      </c>
      <c r="Z100" s="576">
        <f t="shared" si="42"/>
        <v>0</v>
      </c>
      <c r="AC100" s="344" t="s">
        <v>462</v>
      </c>
      <c r="AD100" s="345" t="s">
        <v>463</v>
      </c>
      <c r="AE100" s="346" t="s">
        <v>168</v>
      </c>
      <c r="AF100" s="347">
        <v>1</v>
      </c>
      <c r="AG100" s="308">
        <v>12800</v>
      </c>
      <c r="AH100" s="309">
        <f t="shared" si="109"/>
        <v>12800</v>
      </c>
      <c r="AI100" s="576">
        <f t="shared" si="44"/>
        <v>0</v>
      </c>
      <c r="AL100" s="344" t="s">
        <v>462</v>
      </c>
      <c r="AM100" s="345" t="s">
        <v>463</v>
      </c>
      <c r="AN100" s="346" t="s">
        <v>168</v>
      </c>
      <c r="AO100" s="347">
        <v>1</v>
      </c>
      <c r="AP100" s="308">
        <v>8578</v>
      </c>
      <c r="AQ100" s="309">
        <f t="shared" si="110"/>
        <v>8578</v>
      </c>
      <c r="AR100" s="576">
        <f t="shared" si="46"/>
        <v>0</v>
      </c>
      <c r="AU100" s="344" t="s">
        <v>462</v>
      </c>
      <c r="AV100" s="345" t="s">
        <v>463</v>
      </c>
      <c r="AW100" s="346" t="s">
        <v>168</v>
      </c>
      <c r="AX100" s="347">
        <v>1</v>
      </c>
      <c r="AY100" s="308">
        <v>8473</v>
      </c>
      <c r="AZ100" s="309">
        <f t="shared" si="111"/>
        <v>8473</v>
      </c>
      <c r="BA100" s="576">
        <f t="shared" si="48"/>
        <v>0</v>
      </c>
      <c r="BD100" s="344" t="s">
        <v>462</v>
      </c>
      <c r="BE100" s="345" t="s">
        <v>463</v>
      </c>
      <c r="BF100" s="346" t="s">
        <v>168</v>
      </c>
      <c r="BG100" s="347">
        <v>1</v>
      </c>
      <c r="BH100" s="308">
        <v>12000</v>
      </c>
      <c r="BI100" s="309">
        <f t="shared" si="112"/>
        <v>12000</v>
      </c>
      <c r="BJ100" s="576">
        <f t="shared" si="50"/>
        <v>0</v>
      </c>
      <c r="BM100" s="344" t="s">
        <v>462</v>
      </c>
      <c r="BN100" s="306" t="str">
        <f t="shared" si="68"/>
        <v>Cable de cobre 1xN° 4 AWG THHN/THWN-2, 90°C, 600V CT,  incluye: marcación y elementos de fijación necesarios para su correcta instalación.</v>
      </c>
      <c r="BO100" s="307" t="str">
        <f t="shared" si="69"/>
        <v>m</v>
      </c>
      <c r="BP100" s="347">
        <v>1</v>
      </c>
      <c r="BQ100" s="308">
        <f t="shared" si="70"/>
        <v>15500</v>
      </c>
      <c r="BR100" s="309">
        <f t="shared" si="71"/>
        <v>15500</v>
      </c>
      <c r="BS100" s="576">
        <f t="shared" si="51"/>
        <v>0</v>
      </c>
      <c r="BV100" s="344" t="s">
        <v>462</v>
      </c>
      <c r="BW100" s="345" t="s">
        <v>463</v>
      </c>
      <c r="BX100" s="346" t="s">
        <v>168</v>
      </c>
      <c r="BY100" s="347">
        <v>1</v>
      </c>
      <c r="BZ100" s="308">
        <v>6000</v>
      </c>
      <c r="CA100" s="309">
        <f t="shared" si="113"/>
        <v>6000</v>
      </c>
      <c r="CB100" s="576">
        <f t="shared" si="53"/>
        <v>0</v>
      </c>
      <c r="CE100" s="344" t="s">
        <v>462</v>
      </c>
      <c r="CF100" s="345" t="s">
        <v>463</v>
      </c>
      <c r="CG100" s="346" t="s">
        <v>168</v>
      </c>
      <c r="CH100" s="347">
        <v>1</v>
      </c>
      <c r="CI100" s="308">
        <v>12000</v>
      </c>
      <c r="CJ100" s="309">
        <f t="shared" si="114"/>
        <v>12000</v>
      </c>
      <c r="CK100" s="576">
        <f t="shared" si="54"/>
        <v>0</v>
      </c>
      <c r="CN100" s="344" t="s">
        <v>462</v>
      </c>
      <c r="CO100" s="345" t="s">
        <v>463</v>
      </c>
      <c r="CP100" s="346" t="s">
        <v>168</v>
      </c>
      <c r="CQ100" s="347">
        <v>1</v>
      </c>
      <c r="CR100" s="308">
        <v>11600</v>
      </c>
      <c r="CS100" s="309">
        <f t="shared" si="115"/>
        <v>11600</v>
      </c>
      <c r="CT100" s="576">
        <f t="shared" si="55"/>
        <v>0</v>
      </c>
      <c r="CW100" s="344" t="s">
        <v>462</v>
      </c>
      <c r="CX100" s="345" t="s">
        <v>463</v>
      </c>
      <c r="CY100" s="346" t="s">
        <v>168</v>
      </c>
      <c r="CZ100" s="347">
        <v>1</v>
      </c>
      <c r="DA100" s="308">
        <v>9571</v>
      </c>
      <c r="DB100" s="309">
        <f t="shared" si="116"/>
        <v>9571</v>
      </c>
      <c r="DC100" s="576">
        <f t="shared" si="57"/>
        <v>0</v>
      </c>
      <c r="DF100" s="344" t="s">
        <v>462</v>
      </c>
      <c r="DG100" s="345" t="s">
        <v>463</v>
      </c>
      <c r="DH100" s="346" t="s">
        <v>168</v>
      </c>
      <c r="DI100" s="347">
        <v>1</v>
      </c>
      <c r="DJ100" s="308">
        <v>11500</v>
      </c>
      <c r="DK100" s="309">
        <f t="shared" si="117"/>
        <v>11500</v>
      </c>
      <c r="DL100" s="576">
        <f t="shared" si="59"/>
        <v>0</v>
      </c>
      <c r="DO100" s="344" t="s">
        <v>462</v>
      </c>
      <c r="DP100" s="345" t="s">
        <v>463</v>
      </c>
      <c r="DQ100" s="346" t="s">
        <v>168</v>
      </c>
      <c r="DR100" s="347">
        <v>1</v>
      </c>
      <c r="DS100" s="308">
        <v>12170</v>
      </c>
      <c r="DT100" s="309">
        <f t="shared" si="118"/>
        <v>12170</v>
      </c>
      <c r="DU100" s="576">
        <f t="shared" si="61"/>
        <v>0</v>
      </c>
    </row>
    <row r="101" spans="3:125" ht="36.75" customHeight="1" outlineLevel="2">
      <c r="C101" s="344" t="s">
        <v>464</v>
      </c>
      <c r="D101" s="345" t="s">
        <v>465</v>
      </c>
      <c r="E101" s="346" t="s">
        <v>168</v>
      </c>
      <c r="F101" s="347">
        <v>1</v>
      </c>
      <c r="G101" s="308">
        <v>0</v>
      </c>
      <c r="H101" s="309">
        <f t="shared" si="107"/>
        <v>0</v>
      </c>
      <c r="K101" s="344" t="s">
        <v>464</v>
      </c>
      <c r="L101" s="345" t="s">
        <v>465</v>
      </c>
      <c r="M101" s="346" t="s">
        <v>168</v>
      </c>
      <c r="N101" s="347">
        <v>1</v>
      </c>
      <c r="O101" s="308">
        <v>6400</v>
      </c>
      <c r="P101" s="310">
        <f t="shared" si="108"/>
        <v>6400</v>
      </c>
      <c r="Q101" s="576">
        <f t="shared" si="41"/>
        <v>0</v>
      </c>
      <c r="T101" s="344" t="s">
        <v>464</v>
      </c>
      <c r="U101" s="306" t="str">
        <f t="shared" si="64"/>
        <v>Cable de cobre 1xN° 6 AWG THHN/THWN-2, 90°C, 600V CT,incluye: marcación y elementos de fijación necesarios para su correcta instalación.</v>
      </c>
      <c r="V101" s="307" t="str">
        <f t="shared" si="65"/>
        <v>m</v>
      </c>
      <c r="W101" s="347">
        <v>1</v>
      </c>
      <c r="X101" s="308">
        <f t="shared" si="66"/>
        <v>6500</v>
      </c>
      <c r="Y101" s="401">
        <f t="shared" si="67"/>
        <v>6500</v>
      </c>
      <c r="Z101" s="576">
        <f t="shared" si="42"/>
        <v>0</v>
      </c>
      <c r="AC101" s="344" t="s">
        <v>464</v>
      </c>
      <c r="AD101" s="345" t="s">
        <v>465</v>
      </c>
      <c r="AE101" s="346" t="s">
        <v>168</v>
      </c>
      <c r="AF101" s="347">
        <v>1</v>
      </c>
      <c r="AG101" s="308">
        <v>11000</v>
      </c>
      <c r="AH101" s="309">
        <f t="shared" si="109"/>
        <v>11000</v>
      </c>
      <c r="AI101" s="576">
        <f t="shared" si="44"/>
        <v>0</v>
      </c>
      <c r="AL101" s="344" t="s">
        <v>464</v>
      </c>
      <c r="AM101" s="345" t="s">
        <v>465</v>
      </c>
      <c r="AN101" s="346" t="s">
        <v>168</v>
      </c>
      <c r="AO101" s="347">
        <v>1</v>
      </c>
      <c r="AP101" s="308">
        <v>6230</v>
      </c>
      <c r="AQ101" s="309">
        <f t="shared" si="110"/>
        <v>6230</v>
      </c>
      <c r="AR101" s="576">
        <f t="shared" si="46"/>
        <v>0</v>
      </c>
      <c r="AU101" s="344" t="s">
        <v>464</v>
      </c>
      <c r="AV101" s="345" t="s">
        <v>465</v>
      </c>
      <c r="AW101" s="346" t="s">
        <v>168</v>
      </c>
      <c r="AX101" s="347">
        <v>1</v>
      </c>
      <c r="AY101" s="308">
        <v>5570</v>
      </c>
      <c r="AZ101" s="309">
        <f t="shared" si="111"/>
        <v>5570</v>
      </c>
      <c r="BA101" s="576">
        <f t="shared" si="48"/>
        <v>0</v>
      </c>
      <c r="BD101" s="344" t="s">
        <v>464</v>
      </c>
      <c r="BE101" s="345" t="s">
        <v>465</v>
      </c>
      <c r="BF101" s="346" t="s">
        <v>168</v>
      </c>
      <c r="BG101" s="347">
        <v>1</v>
      </c>
      <c r="BH101" s="308">
        <v>9100</v>
      </c>
      <c r="BI101" s="309">
        <f t="shared" si="112"/>
        <v>9100</v>
      </c>
      <c r="BJ101" s="576">
        <f t="shared" si="50"/>
        <v>0</v>
      </c>
      <c r="BM101" s="344" t="s">
        <v>464</v>
      </c>
      <c r="BN101" s="306" t="str">
        <f t="shared" si="68"/>
        <v>Cable de cobre 1xN° 6 AWG THHN/THWN-2, 90°C, 600V CT,incluye: marcación y elementos de fijación necesarios para su correcta instalación.</v>
      </c>
      <c r="BO101" s="307" t="str">
        <f t="shared" si="69"/>
        <v>m</v>
      </c>
      <c r="BP101" s="347">
        <v>1</v>
      </c>
      <c r="BQ101" s="308">
        <f t="shared" si="70"/>
        <v>11800</v>
      </c>
      <c r="BR101" s="309">
        <f t="shared" si="71"/>
        <v>11800</v>
      </c>
      <c r="BS101" s="576">
        <f t="shared" si="51"/>
        <v>0</v>
      </c>
      <c r="BV101" s="344" t="s">
        <v>464</v>
      </c>
      <c r="BW101" s="345" t="s">
        <v>465</v>
      </c>
      <c r="BX101" s="346" t="s">
        <v>168</v>
      </c>
      <c r="BY101" s="347">
        <v>1</v>
      </c>
      <c r="BZ101" s="308">
        <v>5000</v>
      </c>
      <c r="CA101" s="309">
        <f t="shared" si="113"/>
        <v>5000</v>
      </c>
      <c r="CB101" s="576">
        <f t="shared" si="53"/>
        <v>0</v>
      </c>
      <c r="CE101" s="344" t="s">
        <v>464</v>
      </c>
      <c r="CF101" s="345" t="s">
        <v>465</v>
      </c>
      <c r="CG101" s="346" t="s">
        <v>168</v>
      </c>
      <c r="CH101" s="347">
        <v>1</v>
      </c>
      <c r="CI101" s="308">
        <v>7100</v>
      </c>
      <c r="CJ101" s="309">
        <f t="shared" si="114"/>
        <v>7100</v>
      </c>
      <c r="CK101" s="576">
        <f t="shared" si="54"/>
        <v>0</v>
      </c>
      <c r="CN101" s="344" t="s">
        <v>464</v>
      </c>
      <c r="CO101" s="345" t="s">
        <v>465</v>
      </c>
      <c r="CP101" s="346" t="s">
        <v>168</v>
      </c>
      <c r="CQ101" s="347">
        <v>1</v>
      </c>
      <c r="CR101" s="308">
        <v>8000</v>
      </c>
      <c r="CS101" s="309">
        <f t="shared" si="115"/>
        <v>8000</v>
      </c>
      <c r="CT101" s="576">
        <f t="shared" si="55"/>
        <v>0</v>
      </c>
      <c r="CW101" s="344" t="s">
        <v>464</v>
      </c>
      <c r="CX101" s="345" t="s">
        <v>465</v>
      </c>
      <c r="CY101" s="346" t="s">
        <v>168</v>
      </c>
      <c r="CZ101" s="347">
        <v>1</v>
      </c>
      <c r="DA101" s="308">
        <v>6202</v>
      </c>
      <c r="DB101" s="309">
        <f t="shared" si="116"/>
        <v>6202</v>
      </c>
      <c r="DC101" s="576">
        <f t="shared" si="57"/>
        <v>0</v>
      </c>
      <c r="DF101" s="344" t="s">
        <v>464</v>
      </c>
      <c r="DG101" s="345" t="s">
        <v>465</v>
      </c>
      <c r="DH101" s="346" t="s">
        <v>168</v>
      </c>
      <c r="DI101" s="347">
        <v>1</v>
      </c>
      <c r="DJ101" s="308">
        <v>7800</v>
      </c>
      <c r="DK101" s="309">
        <f t="shared" si="117"/>
        <v>7800</v>
      </c>
      <c r="DL101" s="576">
        <f t="shared" si="59"/>
        <v>0</v>
      </c>
      <c r="DO101" s="344" t="s">
        <v>464</v>
      </c>
      <c r="DP101" s="345" t="s">
        <v>465</v>
      </c>
      <c r="DQ101" s="346" t="s">
        <v>168</v>
      </c>
      <c r="DR101" s="347">
        <v>1</v>
      </c>
      <c r="DS101" s="308">
        <v>13387</v>
      </c>
      <c r="DT101" s="309">
        <f t="shared" si="118"/>
        <v>13387</v>
      </c>
      <c r="DU101" s="576">
        <f t="shared" si="61"/>
        <v>0</v>
      </c>
    </row>
    <row r="102" spans="3:125" ht="44.25" customHeight="1" outlineLevel="2">
      <c r="C102" s="344" t="s">
        <v>466</v>
      </c>
      <c r="D102" s="345" t="s">
        <v>467</v>
      </c>
      <c r="E102" s="346" t="s">
        <v>168</v>
      </c>
      <c r="F102" s="347">
        <v>1</v>
      </c>
      <c r="G102" s="308">
        <v>0</v>
      </c>
      <c r="H102" s="309">
        <f t="shared" si="107"/>
        <v>0</v>
      </c>
      <c r="K102" s="344" t="s">
        <v>466</v>
      </c>
      <c r="L102" s="345" t="s">
        <v>467</v>
      </c>
      <c r="M102" s="346" t="s">
        <v>168</v>
      </c>
      <c r="N102" s="347">
        <v>1</v>
      </c>
      <c r="O102" s="308">
        <v>3300</v>
      </c>
      <c r="P102" s="310">
        <f t="shared" si="108"/>
        <v>3300</v>
      </c>
      <c r="Q102" s="576">
        <f t="shared" si="41"/>
        <v>0</v>
      </c>
      <c r="T102" s="344" t="s">
        <v>466</v>
      </c>
      <c r="U102" s="306" t="str">
        <f t="shared" si="64"/>
        <v>Cable de cobre 1xN° 10 AWG LSHF 90°C, 600V para circuitos ramales de tomas e iluminación, alimentación de equipos de aire acondoicionado, inlcuye terminales, cintas de marcación  y elementos necesarios para su correcta instalación y funcionamiento</v>
      </c>
      <c r="V102" s="307" t="str">
        <f t="shared" si="65"/>
        <v>m</v>
      </c>
      <c r="W102" s="347">
        <v>1</v>
      </c>
      <c r="X102" s="308">
        <f t="shared" si="66"/>
        <v>5500</v>
      </c>
      <c r="Y102" s="401">
        <f t="shared" si="67"/>
        <v>5500</v>
      </c>
      <c r="Z102" s="576">
        <f t="shared" si="42"/>
        <v>0</v>
      </c>
      <c r="AC102" s="344" t="s">
        <v>466</v>
      </c>
      <c r="AD102" s="345" t="s">
        <v>467</v>
      </c>
      <c r="AE102" s="346" t="s">
        <v>168</v>
      </c>
      <c r="AF102" s="347">
        <v>1</v>
      </c>
      <c r="AG102" s="308">
        <v>9800</v>
      </c>
      <c r="AH102" s="309">
        <f t="shared" si="109"/>
        <v>9800</v>
      </c>
      <c r="AI102" s="576">
        <f t="shared" si="44"/>
        <v>0</v>
      </c>
      <c r="AL102" s="344" t="s">
        <v>466</v>
      </c>
      <c r="AM102" s="345" t="s">
        <v>467</v>
      </c>
      <c r="AN102" s="346" t="s">
        <v>168</v>
      </c>
      <c r="AO102" s="347">
        <v>1</v>
      </c>
      <c r="AP102" s="308">
        <v>3223</v>
      </c>
      <c r="AQ102" s="309">
        <f t="shared" si="110"/>
        <v>3223</v>
      </c>
      <c r="AR102" s="576">
        <f t="shared" si="46"/>
        <v>0</v>
      </c>
      <c r="AU102" s="344" t="s">
        <v>466</v>
      </c>
      <c r="AV102" s="345" t="s">
        <v>467</v>
      </c>
      <c r="AW102" s="346" t="s">
        <v>168</v>
      </c>
      <c r="AX102" s="347">
        <v>1</v>
      </c>
      <c r="AY102" s="308">
        <v>2370</v>
      </c>
      <c r="AZ102" s="309">
        <f t="shared" si="111"/>
        <v>2370</v>
      </c>
      <c r="BA102" s="576">
        <f t="shared" si="48"/>
        <v>0</v>
      </c>
      <c r="BD102" s="344" t="s">
        <v>466</v>
      </c>
      <c r="BE102" s="345" t="s">
        <v>467</v>
      </c>
      <c r="BF102" s="346" t="s">
        <v>168</v>
      </c>
      <c r="BG102" s="347">
        <v>1</v>
      </c>
      <c r="BH102" s="308">
        <v>6800</v>
      </c>
      <c r="BI102" s="309">
        <f t="shared" si="112"/>
        <v>6800</v>
      </c>
      <c r="BJ102" s="576">
        <f t="shared" si="50"/>
        <v>0</v>
      </c>
      <c r="BM102" s="344" t="s">
        <v>466</v>
      </c>
      <c r="BN102" s="306" t="str">
        <f t="shared" si="68"/>
        <v>Cable de cobre 1xN° 10 AWG LSHF 90°C, 600V para circuitos ramales de tomas e iluminación, alimentación de equipos de aire acondoicionado, inlcuye terminales, cintas de marcación  y elementos necesarios para su correcta instalación y funcionamiento</v>
      </c>
      <c r="BO102" s="307" t="str">
        <f t="shared" si="69"/>
        <v>m</v>
      </c>
      <c r="BP102" s="347">
        <v>1</v>
      </c>
      <c r="BQ102" s="308">
        <f t="shared" si="70"/>
        <v>8200</v>
      </c>
      <c r="BR102" s="309">
        <f t="shared" si="71"/>
        <v>8200</v>
      </c>
      <c r="BS102" s="576">
        <f t="shared" si="51"/>
        <v>0</v>
      </c>
      <c r="BV102" s="344" t="s">
        <v>466</v>
      </c>
      <c r="BW102" s="345" t="s">
        <v>467</v>
      </c>
      <c r="BX102" s="346" t="s">
        <v>168</v>
      </c>
      <c r="BY102" s="347">
        <v>1</v>
      </c>
      <c r="BZ102" s="308">
        <v>3000</v>
      </c>
      <c r="CA102" s="309">
        <f t="shared" si="113"/>
        <v>3000</v>
      </c>
      <c r="CB102" s="576">
        <f t="shared" si="53"/>
        <v>0</v>
      </c>
      <c r="CE102" s="344" t="s">
        <v>466</v>
      </c>
      <c r="CF102" s="345" t="s">
        <v>467</v>
      </c>
      <c r="CG102" s="346" t="s">
        <v>168</v>
      </c>
      <c r="CH102" s="347">
        <v>1</v>
      </c>
      <c r="CI102" s="308">
        <v>3600</v>
      </c>
      <c r="CJ102" s="309">
        <f t="shared" si="114"/>
        <v>3600</v>
      </c>
      <c r="CK102" s="576">
        <f t="shared" si="54"/>
        <v>0</v>
      </c>
      <c r="CN102" s="344" t="s">
        <v>466</v>
      </c>
      <c r="CO102" s="345" t="s">
        <v>467</v>
      </c>
      <c r="CP102" s="346" t="s">
        <v>168</v>
      </c>
      <c r="CQ102" s="347">
        <v>1</v>
      </c>
      <c r="CR102" s="308">
        <v>3600</v>
      </c>
      <c r="CS102" s="309">
        <f t="shared" si="115"/>
        <v>3600</v>
      </c>
      <c r="CT102" s="576">
        <f t="shared" si="55"/>
        <v>0</v>
      </c>
      <c r="CW102" s="344" t="s">
        <v>466</v>
      </c>
      <c r="CX102" s="345" t="s">
        <v>467</v>
      </c>
      <c r="CY102" s="346" t="s">
        <v>168</v>
      </c>
      <c r="CZ102" s="347">
        <v>1</v>
      </c>
      <c r="DA102" s="308">
        <v>3080</v>
      </c>
      <c r="DB102" s="309">
        <f t="shared" si="116"/>
        <v>3080</v>
      </c>
      <c r="DC102" s="576">
        <f t="shared" si="57"/>
        <v>0</v>
      </c>
      <c r="DF102" s="344" t="s">
        <v>466</v>
      </c>
      <c r="DG102" s="345" t="s">
        <v>467</v>
      </c>
      <c r="DH102" s="346" t="s">
        <v>168</v>
      </c>
      <c r="DI102" s="347">
        <v>1</v>
      </c>
      <c r="DJ102" s="308">
        <v>3500</v>
      </c>
      <c r="DK102" s="309">
        <f t="shared" si="117"/>
        <v>3500</v>
      </c>
      <c r="DL102" s="576">
        <f t="shared" si="59"/>
        <v>0</v>
      </c>
      <c r="DO102" s="344" t="s">
        <v>466</v>
      </c>
      <c r="DP102" s="345" t="s">
        <v>467</v>
      </c>
      <c r="DQ102" s="346" t="s">
        <v>168</v>
      </c>
      <c r="DR102" s="347">
        <v>1</v>
      </c>
      <c r="DS102" s="308">
        <v>14725</v>
      </c>
      <c r="DT102" s="309">
        <f t="shared" si="118"/>
        <v>14725</v>
      </c>
      <c r="DU102" s="576">
        <f t="shared" si="61"/>
        <v>0</v>
      </c>
    </row>
    <row r="103" spans="3:125" ht="42" customHeight="1" outlineLevel="2">
      <c r="C103" s="344" t="s">
        <v>468</v>
      </c>
      <c r="D103" s="345" t="s">
        <v>469</v>
      </c>
      <c r="E103" s="346" t="s">
        <v>168</v>
      </c>
      <c r="F103" s="347">
        <v>1</v>
      </c>
      <c r="G103" s="308">
        <v>0</v>
      </c>
      <c r="H103" s="309">
        <f t="shared" si="107"/>
        <v>0</v>
      </c>
      <c r="K103" s="344" t="s">
        <v>468</v>
      </c>
      <c r="L103" s="345" t="s">
        <v>469</v>
      </c>
      <c r="M103" s="346" t="s">
        <v>168</v>
      </c>
      <c r="N103" s="347">
        <v>1</v>
      </c>
      <c r="O103" s="308">
        <v>2800</v>
      </c>
      <c r="P103" s="310">
        <f t="shared" si="108"/>
        <v>2800</v>
      </c>
      <c r="Q103" s="576">
        <f t="shared" si="41"/>
        <v>0</v>
      </c>
      <c r="T103" s="344" t="s">
        <v>468</v>
      </c>
      <c r="U103" s="306" t="str">
        <f t="shared" si="64"/>
        <v>Cable de cobre 1xN° 12 AWG LSHF 90°C, 600V para circuitos ramales de tomas e iluminación, alimentación de equipos de aire acondoicionado, inlcuye terminales, cintas de marcación  y elementos necesarios para su correcta instalación y funcionamiento</v>
      </c>
      <c r="V103" s="307" t="str">
        <f t="shared" si="65"/>
        <v>m</v>
      </c>
      <c r="W103" s="347">
        <v>1</v>
      </c>
      <c r="X103" s="308">
        <f t="shared" si="66"/>
        <v>3800</v>
      </c>
      <c r="Y103" s="401">
        <f t="shared" si="67"/>
        <v>3800</v>
      </c>
      <c r="Z103" s="576">
        <f t="shared" si="42"/>
        <v>0</v>
      </c>
      <c r="AC103" s="344" t="s">
        <v>468</v>
      </c>
      <c r="AD103" s="345" t="s">
        <v>469</v>
      </c>
      <c r="AE103" s="346" t="s">
        <v>168</v>
      </c>
      <c r="AF103" s="347">
        <v>1</v>
      </c>
      <c r="AG103" s="308">
        <v>9300</v>
      </c>
      <c r="AH103" s="309">
        <f t="shared" si="109"/>
        <v>9300</v>
      </c>
      <c r="AI103" s="576">
        <f t="shared" si="44"/>
        <v>0</v>
      </c>
      <c r="AL103" s="344" t="s">
        <v>468</v>
      </c>
      <c r="AM103" s="345" t="s">
        <v>469</v>
      </c>
      <c r="AN103" s="346" t="s">
        <v>168</v>
      </c>
      <c r="AO103" s="347">
        <v>1</v>
      </c>
      <c r="AP103" s="308">
        <v>2800</v>
      </c>
      <c r="AQ103" s="309">
        <f t="shared" si="110"/>
        <v>2800</v>
      </c>
      <c r="AR103" s="576">
        <f t="shared" si="46"/>
        <v>0</v>
      </c>
      <c r="AU103" s="344" t="s">
        <v>468</v>
      </c>
      <c r="AV103" s="345" t="s">
        <v>469</v>
      </c>
      <c r="AW103" s="346" t="s">
        <v>168</v>
      </c>
      <c r="AX103" s="347">
        <v>1</v>
      </c>
      <c r="AY103" s="308">
        <v>1659</v>
      </c>
      <c r="AZ103" s="309">
        <f t="shared" si="111"/>
        <v>1659</v>
      </c>
      <c r="BA103" s="576">
        <f t="shared" si="48"/>
        <v>0</v>
      </c>
      <c r="BD103" s="344" t="s">
        <v>468</v>
      </c>
      <c r="BE103" s="345" t="s">
        <v>469</v>
      </c>
      <c r="BF103" s="346" t="s">
        <v>168</v>
      </c>
      <c r="BG103" s="347">
        <v>1</v>
      </c>
      <c r="BH103" s="308">
        <v>3100</v>
      </c>
      <c r="BI103" s="309">
        <f t="shared" si="112"/>
        <v>3100</v>
      </c>
      <c r="BJ103" s="576">
        <f t="shared" si="50"/>
        <v>0</v>
      </c>
      <c r="BM103" s="344" t="s">
        <v>468</v>
      </c>
      <c r="BN103" s="306" t="str">
        <f t="shared" si="68"/>
        <v>Cable de cobre 1xN° 12 AWG LSHF 90°C, 600V para circuitos ramales de tomas e iluminación, alimentación de equipos de aire acondoicionado, inlcuye terminales, cintas de marcación  y elementos necesarios para su correcta instalación y funcionamiento</v>
      </c>
      <c r="BO103" s="307" t="str">
        <f t="shared" si="69"/>
        <v>m</v>
      </c>
      <c r="BP103" s="347">
        <v>1</v>
      </c>
      <c r="BQ103" s="308">
        <f t="shared" si="70"/>
        <v>3450</v>
      </c>
      <c r="BR103" s="309">
        <f t="shared" si="71"/>
        <v>3450</v>
      </c>
      <c r="BS103" s="576">
        <f t="shared" si="51"/>
        <v>0</v>
      </c>
      <c r="BV103" s="344" t="s">
        <v>468</v>
      </c>
      <c r="BW103" s="345" t="s">
        <v>469</v>
      </c>
      <c r="BX103" s="346" t="s">
        <v>168</v>
      </c>
      <c r="BY103" s="347">
        <v>1</v>
      </c>
      <c r="BZ103" s="308">
        <v>2000</v>
      </c>
      <c r="CA103" s="309">
        <f t="shared" si="113"/>
        <v>2000</v>
      </c>
      <c r="CB103" s="576">
        <f t="shared" si="53"/>
        <v>0</v>
      </c>
      <c r="CE103" s="344" t="s">
        <v>468</v>
      </c>
      <c r="CF103" s="345" t="s">
        <v>469</v>
      </c>
      <c r="CG103" s="346" t="s">
        <v>168</v>
      </c>
      <c r="CH103" s="347">
        <v>1</v>
      </c>
      <c r="CI103" s="308">
        <v>3450</v>
      </c>
      <c r="CJ103" s="309">
        <f t="shared" si="114"/>
        <v>3450</v>
      </c>
      <c r="CK103" s="576">
        <f t="shared" si="54"/>
        <v>0</v>
      </c>
      <c r="CN103" s="344" t="s">
        <v>468</v>
      </c>
      <c r="CO103" s="345" t="s">
        <v>469</v>
      </c>
      <c r="CP103" s="346" t="s">
        <v>168</v>
      </c>
      <c r="CQ103" s="347">
        <v>1</v>
      </c>
      <c r="CR103" s="308">
        <v>2500</v>
      </c>
      <c r="CS103" s="309">
        <f t="shared" si="115"/>
        <v>2500</v>
      </c>
      <c r="CT103" s="576">
        <f t="shared" si="55"/>
        <v>0</v>
      </c>
      <c r="CW103" s="344" t="s">
        <v>468</v>
      </c>
      <c r="CX103" s="345" t="s">
        <v>469</v>
      </c>
      <c r="CY103" s="346" t="s">
        <v>168</v>
      </c>
      <c r="CZ103" s="347">
        <v>1</v>
      </c>
      <c r="DA103" s="308">
        <v>2345</v>
      </c>
      <c r="DB103" s="309">
        <f t="shared" si="116"/>
        <v>2345</v>
      </c>
      <c r="DC103" s="576">
        <f t="shared" si="57"/>
        <v>0</v>
      </c>
      <c r="DF103" s="344" t="s">
        <v>468</v>
      </c>
      <c r="DG103" s="345" t="s">
        <v>469</v>
      </c>
      <c r="DH103" s="346" t="s">
        <v>168</v>
      </c>
      <c r="DI103" s="347">
        <v>1</v>
      </c>
      <c r="DJ103" s="308">
        <v>2500</v>
      </c>
      <c r="DK103" s="309">
        <f t="shared" si="117"/>
        <v>2500</v>
      </c>
      <c r="DL103" s="576">
        <f t="shared" si="59"/>
        <v>0</v>
      </c>
      <c r="DO103" s="344" t="s">
        <v>468</v>
      </c>
      <c r="DP103" s="345" t="s">
        <v>469</v>
      </c>
      <c r="DQ103" s="346" t="s">
        <v>168</v>
      </c>
      <c r="DR103" s="347">
        <v>1</v>
      </c>
      <c r="DS103" s="308">
        <v>14898</v>
      </c>
      <c r="DT103" s="309">
        <f t="shared" si="118"/>
        <v>14898</v>
      </c>
      <c r="DU103" s="576">
        <f t="shared" si="61"/>
        <v>0</v>
      </c>
    </row>
    <row r="104" spans="3:125" ht="25.5" customHeight="1" outlineLevel="2">
      <c r="C104" s="344" t="s">
        <v>473</v>
      </c>
      <c r="D104" s="345" t="s">
        <v>474</v>
      </c>
      <c r="E104" s="346" t="s">
        <v>168</v>
      </c>
      <c r="F104" s="347">
        <v>1</v>
      </c>
      <c r="G104" s="308">
        <v>0</v>
      </c>
      <c r="H104" s="309">
        <f t="shared" ref="H104:H120" si="119">+ROUND(F104*G104,0)</f>
        <v>0</v>
      </c>
      <c r="K104" s="344" t="s">
        <v>473</v>
      </c>
      <c r="L104" s="345" t="s">
        <v>474</v>
      </c>
      <c r="M104" s="346" t="s">
        <v>168</v>
      </c>
      <c r="N104" s="347">
        <v>1</v>
      </c>
      <c r="O104" s="308">
        <v>6900</v>
      </c>
      <c r="P104" s="310">
        <f t="shared" ref="P104:P120" si="120">+ROUND(N104*O104,0)</f>
        <v>6900</v>
      </c>
      <c r="Q104" s="576">
        <f t="shared" si="41"/>
        <v>0</v>
      </c>
      <c r="T104" s="344" t="s">
        <v>473</v>
      </c>
      <c r="U104" s="306" t="str">
        <f t="shared" si="64"/>
        <v>Cable encauchetado 3x12AWG LSHF, 90°C, 600V . Incluye: Elementos de fijación y marcación.</v>
      </c>
      <c r="V104" s="307" t="str">
        <f t="shared" si="65"/>
        <v>m</v>
      </c>
      <c r="W104" s="347">
        <v>1</v>
      </c>
      <c r="X104" s="308">
        <f t="shared" si="66"/>
        <v>5000</v>
      </c>
      <c r="Y104" s="401">
        <f t="shared" si="67"/>
        <v>5000</v>
      </c>
      <c r="Z104" s="576">
        <f t="shared" si="42"/>
        <v>0</v>
      </c>
      <c r="AC104" s="344" t="s">
        <v>473</v>
      </c>
      <c r="AD104" s="345" t="s">
        <v>474</v>
      </c>
      <c r="AE104" s="346" t="s">
        <v>168</v>
      </c>
      <c r="AF104" s="347">
        <v>1</v>
      </c>
      <c r="AG104" s="308">
        <v>8120</v>
      </c>
      <c r="AH104" s="309">
        <f t="shared" ref="AH104:AH120" si="121">+ROUND(AF104*AG104,0)</f>
        <v>8120</v>
      </c>
      <c r="AI104" s="576">
        <f t="shared" si="44"/>
        <v>0</v>
      </c>
      <c r="AL104" s="344" t="s">
        <v>473</v>
      </c>
      <c r="AM104" s="345" t="s">
        <v>474</v>
      </c>
      <c r="AN104" s="346" t="s">
        <v>168</v>
      </c>
      <c r="AO104" s="347">
        <v>1</v>
      </c>
      <c r="AP104" s="308">
        <v>6888</v>
      </c>
      <c r="AQ104" s="309">
        <f t="shared" ref="AQ104:AQ120" si="122">+ROUND(AO104*AP104,0)</f>
        <v>6888</v>
      </c>
      <c r="AR104" s="576">
        <f t="shared" si="46"/>
        <v>0</v>
      </c>
      <c r="AU104" s="344" t="s">
        <v>473</v>
      </c>
      <c r="AV104" s="345" t="s">
        <v>474</v>
      </c>
      <c r="AW104" s="346" t="s">
        <v>168</v>
      </c>
      <c r="AX104" s="347">
        <v>1</v>
      </c>
      <c r="AY104" s="308">
        <v>6636</v>
      </c>
      <c r="AZ104" s="309">
        <f t="shared" ref="AZ104:AZ120" si="123">+ROUND(AX104*AY104,0)</f>
        <v>6636</v>
      </c>
      <c r="BA104" s="576">
        <f t="shared" si="48"/>
        <v>0</v>
      </c>
      <c r="BD104" s="344" t="s">
        <v>473</v>
      </c>
      <c r="BE104" s="345" t="s">
        <v>474</v>
      </c>
      <c r="BF104" s="346" t="s">
        <v>168</v>
      </c>
      <c r="BG104" s="347">
        <v>1</v>
      </c>
      <c r="BH104" s="308">
        <v>8200</v>
      </c>
      <c r="BI104" s="309">
        <f t="shared" ref="BI104:BI120" si="124">+ROUND(BG104*BH104,0)</f>
        <v>8200</v>
      </c>
      <c r="BJ104" s="576">
        <f t="shared" si="50"/>
        <v>0</v>
      </c>
      <c r="BM104" s="344" t="s">
        <v>473</v>
      </c>
      <c r="BN104" s="306" t="str">
        <f t="shared" si="68"/>
        <v>Cable encauchetado 3x12AWG LSHF, 90°C, 600V . Incluye: Elementos de fijación y marcación.</v>
      </c>
      <c r="BO104" s="307" t="str">
        <f t="shared" si="69"/>
        <v>m</v>
      </c>
      <c r="BP104" s="347">
        <v>1</v>
      </c>
      <c r="BQ104" s="308">
        <f t="shared" si="70"/>
        <v>15300</v>
      </c>
      <c r="BR104" s="309">
        <f t="shared" si="71"/>
        <v>15300</v>
      </c>
      <c r="BS104" s="576">
        <f t="shared" si="51"/>
        <v>0</v>
      </c>
      <c r="BV104" s="344" t="s">
        <v>473</v>
      </c>
      <c r="BW104" s="345" t="s">
        <v>474</v>
      </c>
      <c r="BX104" s="346" t="s">
        <v>168</v>
      </c>
      <c r="BY104" s="347">
        <v>1</v>
      </c>
      <c r="BZ104" s="308">
        <v>5000</v>
      </c>
      <c r="CA104" s="309">
        <f t="shared" ref="CA104:CA120" si="125">+ROUND(BY104*BZ104,0)</f>
        <v>5000</v>
      </c>
      <c r="CB104" s="576">
        <f t="shared" si="53"/>
        <v>0</v>
      </c>
      <c r="CE104" s="344" t="s">
        <v>473</v>
      </c>
      <c r="CF104" s="345" t="s">
        <v>474</v>
      </c>
      <c r="CG104" s="346" t="s">
        <v>168</v>
      </c>
      <c r="CH104" s="347">
        <v>1</v>
      </c>
      <c r="CI104" s="308">
        <v>8200</v>
      </c>
      <c r="CJ104" s="309">
        <f t="shared" ref="CJ104:CJ120" si="126">+ROUND(CH104*CI104,0)</f>
        <v>8200</v>
      </c>
      <c r="CK104" s="576">
        <f t="shared" si="54"/>
        <v>0</v>
      </c>
      <c r="CN104" s="344" t="s">
        <v>473</v>
      </c>
      <c r="CO104" s="345" t="s">
        <v>474</v>
      </c>
      <c r="CP104" s="346" t="s">
        <v>168</v>
      </c>
      <c r="CQ104" s="347">
        <v>1</v>
      </c>
      <c r="CR104" s="308">
        <v>7500</v>
      </c>
      <c r="CS104" s="309">
        <f t="shared" ref="CS104:CS120" si="127">+ROUND(CQ104*CR104,0)</f>
        <v>7500</v>
      </c>
      <c r="CT104" s="576">
        <f t="shared" si="55"/>
        <v>0</v>
      </c>
      <c r="CW104" s="344" t="s">
        <v>473</v>
      </c>
      <c r="CX104" s="345" t="s">
        <v>474</v>
      </c>
      <c r="CY104" s="346" t="s">
        <v>168</v>
      </c>
      <c r="CZ104" s="347">
        <v>1</v>
      </c>
      <c r="DA104" s="308">
        <v>8000</v>
      </c>
      <c r="DB104" s="309">
        <f t="shared" ref="DB104:DB120" si="128">+ROUND(CZ104*DA104,0)</f>
        <v>8000</v>
      </c>
      <c r="DC104" s="576">
        <f t="shared" si="57"/>
        <v>0</v>
      </c>
      <c r="DF104" s="344" t="s">
        <v>473</v>
      </c>
      <c r="DG104" s="345" t="s">
        <v>474</v>
      </c>
      <c r="DH104" s="346" t="s">
        <v>168</v>
      </c>
      <c r="DI104" s="347">
        <v>1</v>
      </c>
      <c r="DJ104" s="308">
        <v>7500</v>
      </c>
      <c r="DK104" s="309">
        <f t="shared" ref="DK104:DK120" si="129">+ROUND(DI104*DJ104,0)</f>
        <v>7500</v>
      </c>
      <c r="DL104" s="576">
        <f t="shared" si="59"/>
        <v>0</v>
      </c>
      <c r="DO104" s="344" t="s">
        <v>473</v>
      </c>
      <c r="DP104" s="345" t="s">
        <v>474</v>
      </c>
      <c r="DQ104" s="346" t="s">
        <v>168</v>
      </c>
      <c r="DR104" s="347">
        <v>1</v>
      </c>
      <c r="DS104" s="308">
        <v>4800</v>
      </c>
      <c r="DT104" s="309">
        <f t="shared" ref="DT104:DT120" si="130">+ROUND(DR104*DS104,0)</f>
        <v>4800</v>
      </c>
      <c r="DU104" s="576">
        <f t="shared" si="61"/>
        <v>0</v>
      </c>
    </row>
    <row r="105" spans="3:125" ht="31.5" customHeight="1" outlineLevel="2">
      <c r="C105" s="344" t="s">
        <v>475</v>
      </c>
      <c r="D105" s="345" t="s">
        <v>403</v>
      </c>
      <c r="E105" s="346" t="s">
        <v>155</v>
      </c>
      <c r="F105" s="347">
        <v>1</v>
      </c>
      <c r="G105" s="308">
        <v>0</v>
      </c>
      <c r="H105" s="309">
        <f t="shared" si="119"/>
        <v>0</v>
      </c>
      <c r="K105" s="344" t="s">
        <v>475</v>
      </c>
      <c r="L105" s="345" t="s">
        <v>403</v>
      </c>
      <c r="M105" s="346" t="s">
        <v>155</v>
      </c>
      <c r="N105" s="347">
        <v>1</v>
      </c>
      <c r="O105" s="308">
        <v>45800</v>
      </c>
      <c r="P105" s="310">
        <f t="shared" si="120"/>
        <v>45800</v>
      </c>
      <c r="Q105" s="576">
        <f t="shared" si="41"/>
        <v>0</v>
      </c>
      <c r="T105" s="344" t="s">
        <v>475</v>
      </c>
      <c r="U105" s="306" t="str">
        <f t="shared" si="64"/>
        <v>Interruptor automático (breaker) bipolar enchufable 2x15, 2x20, 2x30, Icc&gt;10 kA, 220 V. Incluye cintas y anillos de marcación</v>
      </c>
      <c r="V105" s="307" t="str">
        <f t="shared" si="65"/>
        <v>un</v>
      </c>
      <c r="W105" s="347">
        <v>1</v>
      </c>
      <c r="X105" s="308">
        <f t="shared" si="66"/>
        <v>45000</v>
      </c>
      <c r="Y105" s="401">
        <f t="shared" si="67"/>
        <v>45000</v>
      </c>
      <c r="Z105" s="576">
        <f t="shared" si="42"/>
        <v>0</v>
      </c>
      <c r="AC105" s="344" t="s">
        <v>475</v>
      </c>
      <c r="AD105" s="345" t="s">
        <v>403</v>
      </c>
      <c r="AE105" s="346" t="s">
        <v>155</v>
      </c>
      <c r="AF105" s="347">
        <v>1</v>
      </c>
      <c r="AG105" s="308">
        <v>280000</v>
      </c>
      <c r="AH105" s="309">
        <f t="shared" si="121"/>
        <v>280000</v>
      </c>
      <c r="AI105" s="576">
        <f t="shared" si="44"/>
        <v>0</v>
      </c>
      <c r="AL105" s="344" t="s">
        <v>475</v>
      </c>
      <c r="AM105" s="345" t="s">
        <v>403</v>
      </c>
      <c r="AN105" s="346" t="s">
        <v>155</v>
      </c>
      <c r="AO105" s="347">
        <v>1</v>
      </c>
      <c r="AP105" s="308">
        <v>45165</v>
      </c>
      <c r="AQ105" s="309">
        <f t="shared" si="122"/>
        <v>45165</v>
      </c>
      <c r="AR105" s="576">
        <f t="shared" si="46"/>
        <v>0</v>
      </c>
      <c r="AU105" s="344" t="s">
        <v>475</v>
      </c>
      <c r="AV105" s="345" t="s">
        <v>403</v>
      </c>
      <c r="AW105" s="346" t="s">
        <v>155</v>
      </c>
      <c r="AX105" s="347">
        <v>1</v>
      </c>
      <c r="AY105" s="308">
        <v>121660</v>
      </c>
      <c r="AZ105" s="309">
        <f t="shared" si="123"/>
        <v>121660</v>
      </c>
      <c r="BA105" s="576">
        <f t="shared" si="48"/>
        <v>0</v>
      </c>
      <c r="BD105" s="344" t="s">
        <v>475</v>
      </c>
      <c r="BE105" s="345" t="s">
        <v>403</v>
      </c>
      <c r="BF105" s="346" t="s">
        <v>155</v>
      </c>
      <c r="BG105" s="347">
        <v>1</v>
      </c>
      <c r="BH105" s="308">
        <v>21000</v>
      </c>
      <c r="BI105" s="309">
        <f t="shared" si="124"/>
        <v>21000</v>
      </c>
      <c r="BJ105" s="576">
        <f t="shared" si="50"/>
        <v>0</v>
      </c>
      <c r="BM105" s="344" t="s">
        <v>475</v>
      </c>
      <c r="BN105" s="306" t="str">
        <f t="shared" si="68"/>
        <v>Interruptor automático (breaker) bipolar enchufable 2x15, 2x20, 2x30, Icc&gt;10 kA, 220 V. Incluye cintas y anillos de marcación</v>
      </c>
      <c r="BO105" s="307" t="str">
        <f t="shared" si="69"/>
        <v>un</v>
      </c>
      <c r="BP105" s="347">
        <v>1</v>
      </c>
      <c r="BQ105" s="308">
        <f t="shared" si="70"/>
        <v>57000</v>
      </c>
      <c r="BR105" s="309">
        <f t="shared" si="71"/>
        <v>57000</v>
      </c>
      <c r="BS105" s="576">
        <f t="shared" si="51"/>
        <v>0</v>
      </c>
      <c r="BV105" s="344" t="s">
        <v>475</v>
      </c>
      <c r="BW105" s="345" t="s">
        <v>403</v>
      </c>
      <c r="BX105" s="346" t="s">
        <v>155</v>
      </c>
      <c r="BY105" s="347">
        <v>1</v>
      </c>
      <c r="BZ105" s="308">
        <v>80000</v>
      </c>
      <c r="CA105" s="309">
        <f t="shared" si="125"/>
        <v>80000</v>
      </c>
      <c r="CB105" s="576">
        <f t="shared" si="53"/>
        <v>0</v>
      </c>
      <c r="CE105" s="344" t="s">
        <v>475</v>
      </c>
      <c r="CF105" s="345" t="s">
        <v>403</v>
      </c>
      <c r="CG105" s="346" t="s">
        <v>155</v>
      </c>
      <c r="CH105" s="347">
        <v>1</v>
      </c>
      <c r="CI105" s="308">
        <v>35000</v>
      </c>
      <c r="CJ105" s="309">
        <f t="shared" si="126"/>
        <v>35000</v>
      </c>
      <c r="CK105" s="576">
        <f t="shared" si="54"/>
        <v>0</v>
      </c>
      <c r="CN105" s="344" t="s">
        <v>475</v>
      </c>
      <c r="CO105" s="345" t="s">
        <v>403</v>
      </c>
      <c r="CP105" s="346" t="s">
        <v>155</v>
      </c>
      <c r="CQ105" s="347">
        <v>1</v>
      </c>
      <c r="CR105" s="308">
        <v>36000</v>
      </c>
      <c r="CS105" s="309">
        <f t="shared" si="127"/>
        <v>36000</v>
      </c>
      <c r="CT105" s="576">
        <f t="shared" si="55"/>
        <v>0</v>
      </c>
      <c r="CW105" s="344" t="s">
        <v>475</v>
      </c>
      <c r="CX105" s="345" t="s">
        <v>403</v>
      </c>
      <c r="CY105" s="346" t="s">
        <v>155</v>
      </c>
      <c r="CZ105" s="347">
        <v>1</v>
      </c>
      <c r="DA105" s="308">
        <v>38790</v>
      </c>
      <c r="DB105" s="309">
        <f t="shared" si="128"/>
        <v>38790</v>
      </c>
      <c r="DC105" s="576">
        <f t="shared" si="57"/>
        <v>0</v>
      </c>
      <c r="DF105" s="344" t="s">
        <v>475</v>
      </c>
      <c r="DG105" s="345" t="s">
        <v>403</v>
      </c>
      <c r="DH105" s="346" t="s">
        <v>155</v>
      </c>
      <c r="DI105" s="347">
        <v>1</v>
      </c>
      <c r="DJ105" s="308">
        <v>35000</v>
      </c>
      <c r="DK105" s="309">
        <f t="shared" si="129"/>
        <v>35000</v>
      </c>
      <c r="DL105" s="576">
        <f t="shared" si="59"/>
        <v>0</v>
      </c>
      <c r="DO105" s="344" t="s">
        <v>475</v>
      </c>
      <c r="DP105" s="345" t="s">
        <v>403</v>
      </c>
      <c r="DQ105" s="346" t="s">
        <v>155</v>
      </c>
      <c r="DR105" s="347">
        <v>1</v>
      </c>
      <c r="DS105" s="308">
        <v>23142</v>
      </c>
      <c r="DT105" s="309">
        <f t="shared" si="130"/>
        <v>23142</v>
      </c>
      <c r="DU105" s="576">
        <f t="shared" si="61"/>
        <v>0</v>
      </c>
    </row>
    <row r="106" spans="3:125" ht="31.5" customHeight="1" outlineLevel="2">
      <c r="C106" s="344" t="s">
        <v>476</v>
      </c>
      <c r="D106" s="345" t="s">
        <v>477</v>
      </c>
      <c r="E106" s="346" t="s">
        <v>168</v>
      </c>
      <c r="F106" s="347">
        <v>1</v>
      </c>
      <c r="G106" s="308">
        <v>0</v>
      </c>
      <c r="H106" s="309">
        <f t="shared" si="119"/>
        <v>0</v>
      </c>
      <c r="K106" s="344" t="s">
        <v>476</v>
      </c>
      <c r="L106" s="345" t="s">
        <v>477</v>
      </c>
      <c r="M106" s="346" t="s">
        <v>168</v>
      </c>
      <c r="N106" s="347">
        <v>1</v>
      </c>
      <c r="O106" s="308">
        <v>7600</v>
      </c>
      <c r="P106" s="310">
        <f t="shared" si="120"/>
        <v>7600</v>
      </c>
      <c r="Q106" s="576">
        <f t="shared" si="41"/>
        <v>0</v>
      </c>
      <c r="T106" s="344" t="s">
        <v>476</v>
      </c>
      <c r="U106" s="306" t="str">
        <f t="shared" ref="U106:U137" si="131">VLOOKUP(T106,OFERENTE_2,2,FALSE)</f>
        <v>Coraza metálica flexible 3/4". Incluye: Todos los elementos para su correcto funcionamiento y sujeción(grapas, tornillos, correas, etc).</v>
      </c>
      <c r="V106" s="307" t="str">
        <f t="shared" ref="V106:V137" si="132">VLOOKUP(T106,OFERENTE_2,3,FALSE)</f>
        <v>m</v>
      </c>
      <c r="W106" s="347">
        <v>1</v>
      </c>
      <c r="X106" s="308">
        <f t="shared" ref="X106:X137" si="133">VLOOKUP(T106,OFERENTE_2,5,FALSE)</f>
        <v>2500</v>
      </c>
      <c r="Y106" s="401">
        <f t="shared" si="67"/>
        <v>2500</v>
      </c>
      <c r="Z106" s="576">
        <f t="shared" si="42"/>
        <v>0</v>
      </c>
      <c r="AC106" s="344" t="s">
        <v>476</v>
      </c>
      <c r="AD106" s="345" t="s">
        <v>477</v>
      </c>
      <c r="AE106" s="346" t="s">
        <v>168</v>
      </c>
      <c r="AF106" s="347">
        <v>1</v>
      </c>
      <c r="AG106" s="308">
        <v>15000</v>
      </c>
      <c r="AH106" s="309">
        <f t="shared" si="121"/>
        <v>15000</v>
      </c>
      <c r="AI106" s="576">
        <f t="shared" si="44"/>
        <v>0</v>
      </c>
      <c r="AL106" s="344" t="s">
        <v>476</v>
      </c>
      <c r="AM106" s="345" t="s">
        <v>477</v>
      </c>
      <c r="AN106" s="346" t="s">
        <v>168</v>
      </c>
      <c r="AO106" s="347">
        <v>1</v>
      </c>
      <c r="AP106" s="308">
        <v>7458</v>
      </c>
      <c r="AQ106" s="309">
        <f t="shared" si="122"/>
        <v>7458</v>
      </c>
      <c r="AR106" s="576">
        <f t="shared" si="46"/>
        <v>0</v>
      </c>
      <c r="AU106" s="344" t="s">
        <v>476</v>
      </c>
      <c r="AV106" s="345" t="s">
        <v>477</v>
      </c>
      <c r="AW106" s="346" t="s">
        <v>168</v>
      </c>
      <c r="AX106" s="347">
        <v>1</v>
      </c>
      <c r="AY106" s="308">
        <v>22673</v>
      </c>
      <c r="AZ106" s="309">
        <f t="shared" si="123"/>
        <v>22673</v>
      </c>
      <c r="BA106" s="576">
        <f t="shared" si="48"/>
        <v>0</v>
      </c>
      <c r="BD106" s="344" t="s">
        <v>476</v>
      </c>
      <c r="BE106" s="345" t="s">
        <v>477</v>
      </c>
      <c r="BF106" s="346" t="s">
        <v>168</v>
      </c>
      <c r="BG106" s="347">
        <v>1</v>
      </c>
      <c r="BH106" s="308">
        <v>7200</v>
      </c>
      <c r="BI106" s="309">
        <f t="shared" si="124"/>
        <v>7200</v>
      </c>
      <c r="BJ106" s="576">
        <f t="shared" si="50"/>
        <v>0</v>
      </c>
      <c r="BM106" s="344" t="s">
        <v>476</v>
      </c>
      <c r="BN106" s="306" t="str">
        <f t="shared" ref="BN106:BN137" si="134">VLOOKUP(BM106,OFERENTE_7,2,FALSE)</f>
        <v>Coraza metálica flexible 3/4". Incluye: Todos los elementos para su correcto funcionamiento y sujeción(grapas, tornillos, correas, etc).</v>
      </c>
      <c r="BO106" s="307" t="str">
        <f t="shared" ref="BO106:BO137" si="135">VLOOKUP(BM106,OFERENTE_7,3,FALSE)</f>
        <v>m</v>
      </c>
      <c r="BP106" s="347">
        <v>1</v>
      </c>
      <c r="BQ106" s="308">
        <f t="shared" ref="BQ106:BQ137" si="136">VLOOKUP(BM106,OFERENTE_7,5,FALSE)</f>
        <v>16500</v>
      </c>
      <c r="BR106" s="309">
        <f t="shared" si="71"/>
        <v>16500</v>
      </c>
      <c r="BS106" s="576">
        <f t="shared" si="51"/>
        <v>0</v>
      </c>
      <c r="BV106" s="344" t="s">
        <v>476</v>
      </c>
      <c r="BW106" s="345" t="s">
        <v>477</v>
      </c>
      <c r="BX106" s="346" t="s">
        <v>168</v>
      </c>
      <c r="BY106" s="347">
        <v>1</v>
      </c>
      <c r="BZ106" s="308">
        <v>60000</v>
      </c>
      <c r="CA106" s="309">
        <f t="shared" si="125"/>
        <v>60000</v>
      </c>
      <c r="CB106" s="576">
        <f t="shared" si="53"/>
        <v>0</v>
      </c>
      <c r="CE106" s="344" t="s">
        <v>476</v>
      </c>
      <c r="CF106" s="345" t="s">
        <v>477</v>
      </c>
      <c r="CG106" s="346" t="s">
        <v>168</v>
      </c>
      <c r="CH106" s="347">
        <v>1</v>
      </c>
      <c r="CI106" s="308">
        <v>12800</v>
      </c>
      <c r="CJ106" s="309">
        <f t="shared" si="126"/>
        <v>12800</v>
      </c>
      <c r="CK106" s="576">
        <f t="shared" si="54"/>
        <v>0</v>
      </c>
      <c r="CN106" s="344" t="s">
        <v>476</v>
      </c>
      <c r="CO106" s="345" t="s">
        <v>477</v>
      </c>
      <c r="CP106" s="346" t="s">
        <v>168</v>
      </c>
      <c r="CQ106" s="347">
        <v>1</v>
      </c>
      <c r="CR106" s="308">
        <v>12500</v>
      </c>
      <c r="CS106" s="309">
        <f t="shared" si="127"/>
        <v>12500</v>
      </c>
      <c r="CT106" s="576">
        <f t="shared" si="55"/>
        <v>0</v>
      </c>
      <c r="CW106" s="344" t="s">
        <v>476</v>
      </c>
      <c r="CX106" s="345" t="s">
        <v>477</v>
      </c>
      <c r="CY106" s="346" t="s">
        <v>168</v>
      </c>
      <c r="CZ106" s="347">
        <v>1</v>
      </c>
      <c r="DA106" s="308">
        <v>5541</v>
      </c>
      <c r="DB106" s="309">
        <f t="shared" si="128"/>
        <v>5541</v>
      </c>
      <c r="DC106" s="576">
        <f t="shared" si="57"/>
        <v>0</v>
      </c>
      <c r="DF106" s="344" t="s">
        <v>476</v>
      </c>
      <c r="DG106" s="345" t="s">
        <v>477</v>
      </c>
      <c r="DH106" s="346" t="s">
        <v>168</v>
      </c>
      <c r="DI106" s="347">
        <v>1</v>
      </c>
      <c r="DJ106" s="308">
        <v>12200</v>
      </c>
      <c r="DK106" s="309">
        <f t="shared" si="129"/>
        <v>12200</v>
      </c>
      <c r="DL106" s="576">
        <f t="shared" si="59"/>
        <v>0</v>
      </c>
      <c r="DO106" s="344" t="s">
        <v>476</v>
      </c>
      <c r="DP106" s="345" t="s">
        <v>477</v>
      </c>
      <c r="DQ106" s="346" t="s">
        <v>168</v>
      </c>
      <c r="DR106" s="347">
        <v>1</v>
      </c>
      <c r="DS106" s="308">
        <v>21300</v>
      </c>
      <c r="DT106" s="309">
        <f t="shared" si="130"/>
        <v>21300</v>
      </c>
      <c r="DU106" s="576">
        <f t="shared" si="61"/>
        <v>0</v>
      </c>
    </row>
    <row r="107" spans="3:125" ht="27" customHeight="1" outlineLevel="2">
      <c r="C107" s="344" t="s">
        <v>478</v>
      </c>
      <c r="D107" s="345" t="s">
        <v>479</v>
      </c>
      <c r="E107" s="346" t="s">
        <v>155</v>
      </c>
      <c r="F107" s="347">
        <v>1</v>
      </c>
      <c r="G107" s="308">
        <v>0</v>
      </c>
      <c r="H107" s="309">
        <f t="shared" si="119"/>
        <v>0</v>
      </c>
      <c r="K107" s="344" t="s">
        <v>478</v>
      </c>
      <c r="L107" s="345" t="s">
        <v>479</v>
      </c>
      <c r="M107" s="346" t="s">
        <v>155</v>
      </c>
      <c r="N107" s="347">
        <v>1</v>
      </c>
      <c r="O107" s="308">
        <v>4200</v>
      </c>
      <c r="P107" s="310">
        <f t="shared" si="120"/>
        <v>4200</v>
      </c>
      <c r="Q107" s="576">
        <f t="shared" si="41"/>
        <v>0</v>
      </c>
      <c r="T107" s="344" t="s">
        <v>478</v>
      </c>
      <c r="U107" s="306" t="str">
        <f t="shared" si="131"/>
        <v>Conector curvo o recto para coraza flexible de 3/4".</v>
      </c>
      <c r="V107" s="307" t="str">
        <f t="shared" si="132"/>
        <v>un</v>
      </c>
      <c r="W107" s="347">
        <v>1</v>
      </c>
      <c r="X107" s="308">
        <f t="shared" si="133"/>
        <v>1500</v>
      </c>
      <c r="Y107" s="401">
        <f t="shared" si="67"/>
        <v>1500</v>
      </c>
      <c r="Z107" s="576">
        <f t="shared" si="42"/>
        <v>0</v>
      </c>
      <c r="AC107" s="344" t="s">
        <v>478</v>
      </c>
      <c r="AD107" s="345" t="s">
        <v>479</v>
      </c>
      <c r="AE107" s="346" t="s">
        <v>155</v>
      </c>
      <c r="AF107" s="347">
        <v>1</v>
      </c>
      <c r="AG107" s="308">
        <v>9500</v>
      </c>
      <c r="AH107" s="309">
        <f t="shared" si="121"/>
        <v>9500</v>
      </c>
      <c r="AI107" s="576">
        <f t="shared" si="44"/>
        <v>0</v>
      </c>
      <c r="AL107" s="344" t="s">
        <v>478</v>
      </c>
      <c r="AM107" s="345" t="s">
        <v>479</v>
      </c>
      <c r="AN107" s="346" t="s">
        <v>155</v>
      </c>
      <c r="AO107" s="347">
        <v>1</v>
      </c>
      <c r="AP107" s="308">
        <v>4097</v>
      </c>
      <c r="AQ107" s="309">
        <f t="shared" si="122"/>
        <v>4097</v>
      </c>
      <c r="AR107" s="576">
        <f t="shared" si="46"/>
        <v>0</v>
      </c>
      <c r="AU107" s="344" t="s">
        <v>478</v>
      </c>
      <c r="AV107" s="345" t="s">
        <v>479</v>
      </c>
      <c r="AW107" s="346" t="s">
        <v>155</v>
      </c>
      <c r="AX107" s="347">
        <v>1</v>
      </c>
      <c r="AY107" s="308">
        <v>11455</v>
      </c>
      <c r="AZ107" s="309">
        <f t="shared" si="123"/>
        <v>11455</v>
      </c>
      <c r="BA107" s="576">
        <f t="shared" si="48"/>
        <v>0</v>
      </c>
      <c r="BD107" s="344" t="s">
        <v>478</v>
      </c>
      <c r="BE107" s="345" t="s">
        <v>479</v>
      </c>
      <c r="BF107" s="346" t="s">
        <v>155</v>
      </c>
      <c r="BG107" s="347">
        <v>1</v>
      </c>
      <c r="BH107" s="308">
        <v>3200</v>
      </c>
      <c r="BI107" s="309">
        <f t="shared" si="124"/>
        <v>3200</v>
      </c>
      <c r="BJ107" s="576">
        <f t="shared" si="50"/>
        <v>0</v>
      </c>
      <c r="BM107" s="344" t="s">
        <v>478</v>
      </c>
      <c r="BN107" s="306" t="str">
        <f t="shared" si="134"/>
        <v>Conector curvo o recto para coraza flexible de 3/4".</v>
      </c>
      <c r="BO107" s="307" t="str">
        <f t="shared" si="135"/>
        <v>un</v>
      </c>
      <c r="BP107" s="347">
        <v>1</v>
      </c>
      <c r="BQ107" s="308">
        <f t="shared" si="136"/>
        <v>23000</v>
      </c>
      <c r="BR107" s="309">
        <f t="shared" si="71"/>
        <v>23000</v>
      </c>
      <c r="BS107" s="576">
        <f t="shared" si="51"/>
        <v>0</v>
      </c>
      <c r="BV107" s="344" t="s">
        <v>478</v>
      </c>
      <c r="BW107" s="345" t="s">
        <v>479</v>
      </c>
      <c r="BX107" s="346" t="s">
        <v>155</v>
      </c>
      <c r="BY107" s="347">
        <v>1</v>
      </c>
      <c r="BZ107" s="308">
        <v>60000</v>
      </c>
      <c r="CA107" s="309">
        <f t="shared" si="125"/>
        <v>60000</v>
      </c>
      <c r="CB107" s="576">
        <f t="shared" si="53"/>
        <v>0</v>
      </c>
      <c r="CE107" s="344" t="s">
        <v>478</v>
      </c>
      <c r="CF107" s="345" t="s">
        <v>479</v>
      </c>
      <c r="CG107" s="346" t="s">
        <v>155</v>
      </c>
      <c r="CH107" s="347">
        <v>1</v>
      </c>
      <c r="CI107" s="308">
        <v>6200</v>
      </c>
      <c r="CJ107" s="309">
        <f t="shared" si="126"/>
        <v>6200</v>
      </c>
      <c r="CK107" s="576">
        <f t="shared" si="54"/>
        <v>0</v>
      </c>
      <c r="CN107" s="344" t="s">
        <v>478</v>
      </c>
      <c r="CO107" s="345" t="s">
        <v>479</v>
      </c>
      <c r="CP107" s="346" t="s">
        <v>155</v>
      </c>
      <c r="CQ107" s="347">
        <v>1</v>
      </c>
      <c r="CR107" s="308">
        <v>6000</v>
      </c>
      <c r="CS107" s="309">
        <f t="shared" si="127"/>
        <v>6000</v>
      </c>
      <c r="CT107" s="576">
        <f t="shared" si="55"/>
        <v>0</v>
      </c>
      <c r="CW107" s="344" t="s">
        <v>478</v>
      </c>
      <c r="CX107" s="345" t="s">
        <v>479</v>
      </c>
      <c r="CY107" s="346" t="s">
        <v>155</v>
      </c>
      <c r="CZ107" s="347">
        <v>1</v>
      </c>
      <c r="DA107" s="308">
        <v>4321</v>
      </c>
      <c r="DB107" s="309">
        <f t="shared" si="128"/>
        <v>4321</v>
      </c>
      <c r="DC107" s="576">
        <f t="shared" si="57"/>
        <v>0</v>
      </c>
      <c r="DF107" s="344" t="s">
        <v>478</v>
      </c>
      <c r="DG107" s="345" t="s">
        <v>479</v>
      </c>
      <c r="DH107" s="346" t="s">
        <v>155</v>
      </c>
      <c r="DI107" s="347">
        <v>1</v>
      </c>
      <c r="DJ107" s="308">
        <v>5800</v>
      </c>
      <c r="DK107" s="309">
        <f t="shared" si="129"/>
        <v>5800</v>
      </c>
      <c r="DL107" s="576">
        <f t="shared" si="59"/>
        <v>0</v>
      </c>
      <c r="DO107" s="344" t="s">
        <v>478</v>
      </c>
      <c r="DP107" s="345" t="s">
        <v>479</v>
      </c>
      <c r="DQ107" s="346" t="s">
        <v>155</v>
      </c>
      <c r="DR107" s="347">
        <v>1</v>
      </c>
      <c r="DS107" s="308">
        <v>9500</v>
      </c>
      <c r="DT107" s="309">
        <f t="shared" si="130"/>
        <v>9500</v>
      </c>
      <c r="DU107" s="576">
        <f t="shared" si="61"/>
        <v>0</v>
      </c>
    </row>
    <row r="108" spans="3:125" ht="36" customHeight="1" outlineLevel="2">
      <c r="C108" s="344" t="s">
        <v>480</v>
      </c>
      <c r="D108" s="345" t="s">
        <v>455</v>
      </c>
      <c r="E108" s="346" t="s">
        <v>155</v>
      </c>
      <c r="F108" s="347">
        <v>1</v>
      </c>
      <c r="G108" s="308">
        <v>0</v>
      </c>
      <c r="H108" s="309">
        <f t="shared" si="119"/>
        <v>0</v>
      </c>
      <c r="K108" s="344" t="s">
        <v>480</v>
      </c>
      <c r="L108" s="345" t="s">
        <v>455</v>
      </c>
      <c r="M108" s="346" t="s">
        <v>155</v>
      </c>
      <c r="N108" s="347">
        <v>1</v>
      </c>
      <c r="O108" s="308">
        <v>12200</v>
      </c>
      <c r="P108" s="310">
        <f t="shared" si="120"/>
        <v>12200</v>
      </c>
      <c r="Q108" s="576">
        <f t="shared" si="41"/>
        <v>0</v>
      </c>
      <c r="T108" s="344" t="s">
        <v>480</v>
      </c>
      <c r="U108" s="306" t="str">
        <f t="shared" si="131"/>
        <v>Caja metálica 12x12x5 para empalme o cambio de ruta de tuberia y/o lisa color gris texturizado. Incluye: Elementos de fijación y marcación.</v>
      </c>
      <c r="V108" s="307" t="str">
        <f t="shared" si="132"/>
        <v>un</v>
      </c>
      <c r="W108" s="347">
        <v>1</v>
      </c>
      <c r="X108" s="308">
        <f t="shared" si="133"/>
        <v>15000</v>
      </c>
      <c r="Y108" s="401">
        <f t="shared" si="67"/>
        <v>15000</v>
      </c>
      <c r="Z108" s="576">
        <f t="shared" si="42"/>
        <v>0</v>
      </c>
      <c r="AC108" s="344" t="s">
        <v>480</v>
      </c>
      <c r="AD108" s="345" t="s">
        <v>455</v>
      </c>
      <c r="AE108" s="346" t="s">
        <v>155</v>
      </c>
      <c r="AF108" s="347">
        <v>1</v>
      </c>
      <c r="AG108" s="308">
        <v>8000</v>
      </c>
      <c r="AH108" s="309">
        <f t="shared" si="121"/>
        <v>8000</v>
      </c>
      <c r="AI108" s="576">
        <f t="shared" si="44"/>
        <v>0</v>
      </c>
      <c r="AL108" s="344" t="s">
        <v>480</v>
      </c>
      <c r="AM108" s="345" t="s">
        <v>455</v>
      </c>
      <c r="AN108" s="346" t="s">
        <v>155</v>
      </c>
      <c r="AO108" s="347">
        <v>1</v>
      </c>
      <c r="AP108" s="308">
        <v>11981</v>
      </c>
      <c r="AQ108" s="309">
        <f t="shared" si="122"/>
        <v>11981</v>
      </c>
      <c r="AR108" s="576">
        <f t="shared" si="46"/>
        <v>0</v>
      </c>
      <c r="AU108" s="344" t="s">
        <v>480</v>
      </c>
      <c r="AV108" s="345" t="s">
        <v>455</v>
      </c>
      <c r="AW108" s="346" t="s">
        <v>155</v>
      </c>
      <c r="AX108" s="347">
        <v>1</v>
      </c>
      <c r="AY108" s="308">
        <v>97170</v>
      </c>
      <c r="AZ108" s="309">
        <f t="shared" si="123"/>
        <v>97170</v>
      </c>
      <c r="BA108" s="576">
        <f t="shared" si="48"/>
        <v>0</v>
      </c>
      <c r="BD108" s="344" t="s">
        <v>480</v>
      </c>
      <c r="BE108" s="345" t="s">
        <v>455</v>
      </c>
      <c r="BF108" s="346" t="s">
        <v>155</v>
      </c>
      <c r="BG108" s="347">
        <v>1</v>
      </c>
      <c r="BH108" s="308">
        <v>31000</v>
      </c>
      <c r="BI108" s="309">
        <f t="shared" si="124"/>
        <v>31000</v>
      </c>
      <c r="BJ108" s="576">
        <f t="shared" si="50"/>
        <v>0</v>
      </c>
      <c r="BM108" s="344" t="s">
        <v>480</v>
      </c>
      <c r="BN108" s="306" t="str">
        <f t="shared" si="134"/>
        <v>Caja metálica 12x12x5 para empalme o cambio de ruta de tuberia y/o lisa color gris texturizado. Incluye: Elementos de fijación y marcación.</v>
      </c>
      <c r="BO108" s="307" t="str">
        <f t="shared" si="135"/>
        <v>un</v>
      </c>
      <c r="BP108" s="347">
        <v>1</v>
      </c>
      <c r="BQ108" s="308">
        <f t="shared" si="136"/>
        <v>20500</v>
      </c>
      <c r="BR108" s="309">
        <f t="shared" si="71"/>
        <v>20500</v>
      </c>
      <c r="BS108" s="576">
        <f t="shared" si="51"/>
        <v>0</v>
      </c>
      <c r="BV108" s="344" t="s">
        <v>480</v>
      </c>
      <c r="BW108" s="345" t="s">
        <v>455</v>
      </c>
      <c r="BX108" s="346" t="s">
        <v>155</v>
      </c>
      <c r="BY108" s="347">
        <v>1</v>
      </c>
      <c r="BZ108" s="308">
        <v>60000</v>
      </c>
      <c r="CA108" s="309">
        <f t="shared" si="125"/>
        <v>60000</v>
      </c>
      <c r="CB108" s="576">
        <f t="shared" si="53"/>
        <v>0</v>
      </c>
      <c r="CE108" s="344" t="s">
        <v>480</v>
      </c>
      <c r="CF108" s="345" t="s">
        <v>455</v>
      </c>
      <c r="CG108" s="346" t="s">
        <v>155</v>
      </c>
      <c r="CH108" s="347">
        <v>1</v>
      </c>
      <c r="CI108" s="308">
        <v>14000</v>
      </c>
      <c r="CJ108" s="309">
        <f t="shared" si="126"/>
        <v>14000</v>
      </c>
      <c r="CK108" s="576">
        <f t="shared" si="54"/>
        <v>0</v>
      </c>
      <c r="CN108" s="344" t="s">
        <v>480</v>
      </c>
      <c r="CO108" s="345" t="s">
        <v>455</v>
      </c>
      <c r="CP108" s="346" t="s">
        <v>155</v>
      </c>
      <c r="CQ108" s="347">
        <v>1</v>
      </c>
      <c r="CR108" s="308">
        <v>14800</v>
      </c>
      <c r="CS108" s="309">
        <f t="shared" si="127"/>
        <v>14800</v>
      </c>
      <c r="CT108" s="576">
        <f t="shared" si="55"/>
        <v>0</v>
      </c>
      <c r="CW108" s="344" t="s">
        <v>480</v>
      </c>
      <c r="CX108" s="345" t="s">
        <v>455</v>
      </c>
      <c r="CY108" s="346" t="s">
        <v>155</v>
      </c>
      <c r="CZ108" s="347">
        <v>1</v>
      </c>
      <c r="DA108" s="308">
        <v>11000</v>
      </c>
      <c r="DB108" s="309">
        <f t="shared" si="128"/>
        <v>11000</v>
      </c>
      <c r="DC108" s="576">
        <f t="shared" si="57"/>
        <v>0</v>
      </c>
      <c r="DF108" s="344" t="s">
        <v>480</v>
      </c>
      <c r="DG108" s="345" t="s">
        <v>455</v>
      </c>
      <c r="DH108" s="346" t="s">
        <v>155</v>
      </c>
      <c r="DI108" s="347">
        <v>1</v>
      </c>
      <c r="DJ108" s="308">
        <v>14500</v>
      </c>
      <c r="DK108" s="309">
        <f t="shared" si="129"/>
        <v>14500</v>
      </c>
      <c r="DL108" s="576">
        <f t="shared" si="59"/>
        <v>0</v>
      </c>
      <c r="DO108" s="344" t="s">
        <v>480</v>
      </c>
      <c r="DP108" s="345" t="s">
        <v>455</v>
      </c>
      <c r="DQ108" s="346" t="s">
        <v>155</v>
      </c>
      <c r="DR108" s="347">
        <v>1</v>
      </c>
      <c r="DS108" s="308">
        <v>9800</v>
      </c>
      <c r="DT108" s="309">
        <f t="shared" si="130"/>
        <v>9800</v>
      </c>
      <c r="DU108" s="576">
        <f t="shared" si="61"/>
        <v>0</v>
      </c>
    </row>
    <row r="109" spans="3:125" ht="36" customHeight="1" outlineLevel="2">
      <c r="C109" s="344" t="s">
        <v>481</v>
      </c>
      <c r="D109" s="345" t="s">
        <v>401</v>
      </c>
      <c r="E109" s="346" t="s">
        <v>155</v>
      </c>
      <c r="F109" s="347">
        <v>1</v>
      </c>
      <c r="G109" s="308">
        <v>0</v>
      </c>
      <c r="H109" s="309">
        <f t="shared" si="119"/>
        <v>0</v>
      </c>
      <c r="K109" s="344" t="s">
        <v>481</v>
      </c>
      <c r="L109" s="345" t="s">
        <v>401</v>
      </c>
      <c r="M109" s="346" t="s">
        <v>155</v>
      </c>
      <c r="N109" s="347">
        <v>1</v>
      </c>
      <c r="O109" s="308">
        <v>18800</v>
      </c>
      <c r="P109" s="310">
        <f t="shared" si="120"/>
        <v>18800</v>
      </c>
      <c r="Q109" s="576">
        <f t="shared" si="41"/>
        <v>0</v>
      </c>
      <c r="T109" s="344" t="s">
        <v>481</v>
      </c>
      <c r="U109" s="306" t="str">
        <f t="shared" si="131"/>
        <v>Interruptor automático (breaker) monopolar enchufable 1x15,1x20,1x30, A, Icc&gt;10 kA, 110 V. Incluye cintas y anillos de marcación</v>
      </c>
      <c r="V109" s="307" t="str">
        <f t="shared" si="132"/>
        <v>un</v>
      </c>
      <c r="W109" s="347">
        <v>1</v>
      </c>
      <c r="X109" s="308">
        <f t="shared" si="133"/>
        <v>40000</v>
      </c>
      <c r="Y109" s="401">
        <f t="shared" si="67"/>
        <v>40000</v>
      </c>
      <c r="Z109" s="576">
        <f t="shared" si="42"/>
        <v>0</v>
      </c>
      <c r="AC109" s="344" t="s">
        <v>481</v>
      </c>
      <c r="AD109" s="345" t="s">
        <v>401</v>
      </c>
      <c r="AE109" s="346" t="s">
        <v>155</v>
      </c>
      <c r="AF109" s="347">
        <v>1</v>
      </c>
      <c r="AG109" s="308">
        <v>275000</v>
      </c>
      <c r="AH109" s="309">
        <f t="shared" si="121"/>
        <v>275000</v>
      </c>
      <c r="AI109" s="576">
        <f t="shared" si="44"/>
        <v>0</v>
      </c>
      <c r="AL109" s="344" t="s">
        <v>481</v>
      </c>
      <c r="AM109" s="345" t="s">
        <v>401</v>
      </c>
      <c r="AN109" s="346" t="s">
        <v>155</v>
      </c>
      <c r="AO109" s="347">
        <v>1</v>
      </c>
      <c r="AP109" s="308">
        <v>18464</v>
      </c>
      <c r="AQ109" s="309">
        <f t="shared" si="122"/>
        <v>18464</v>
      </c>
      <c r="AR109" s="576">
        <f t="shared" si="46"/>
        <v>0</v>
      </c>
      <c r="AU109" s="344" t="s">
        <v>481</v>
      </c>
      <c r="AV109" s="345" t="s">
        <v>401</v>
      </c>
      <c r="AW109" s="346" t="s">
        <v>155</v>
      </c>
      <c r="AX109" s="347">
        <v>1</v>
      </c>
      <c r="AY109" s="308">
        <v>121660</v>
      </c>
      <c r="AZ109" s="309">
        <f t="shared" si="123"/>
        <v>121660</v>
      </c>
      <c r="BA109" s="576">
        <f t="shared" si="48"/>
        <v>0</v>
      </c>
      <c r="BD109" s="344" t="s">
        <v>481</v>
      </c>
      <c r="BE109" s="345" t="s">
        <v>401</v>
      </c>
      <c r="BF109" s="346" t="s">
        <v>155</v>
      </c>
      <c r="BG109" s="347">
        <v>1</v>
      </c>
      <c r="BH109" s="308">
        <v>21000</v>
      </c>
      <c r="BI109" s="309">
        <f t="shared" si="124"/>
        <v>21000</v>
      </c>
      <c r="BJ109" s="576">
        <f t="shared" si="50"/>
        <v>0</v>
      </c>
      <c r="BM109" s="344" t="s">
        <v>481</v>
      </c>
      <c r="BN109" s="306" t="str">
        <f t="shared" si="134"/>
        <v>Interruptor automático (breaker) monopolar enchufable 1x15,1x20,1x30, A, Icc&gt;10 kA, 110 V. Incluye cintas y anillos de marcación</v>
      </c>
      <c r="BO109" s="307" t="str">
        <f t="shared" si="135"/>
        <v>un</v>
      </c>
      <c r="BP109" s="347">
        <v>1</v>
      </c>
      <c r="BQ109" s="308">
        <f t="shared" si="136"/>
        <v>25000</v>
      </c>
      <c r="BR109" s="309">
        <f t="shared" si="71"/>
        <v>25000</v>
      </c>
      <c r="BS109" s="576">
        <f t="shared" si="51"/>
        <v>0</v>
      </c>
      <c r="BV109" s="344" t="s">
        <v>481</v>
      </c>
      <c r="BW109" s="345" t="s">
        <v>401</v>
      </c>
      <c r="BX109" s="346" t="s">
        <v>155</v>
      </c>
      <c r="BY109" s="347">
        <v>1</v>
      </c>
      <c r="BZ109" s="308">
        <v>50000</v>
      </c>
      <c r="CA109" s="309">
        <f t="shared" si="125"/>
        <v>50000</v>
      </c>
      <c r="CB109" s="576">
        <f t="shared" si="53"/>
        <v>0</v>
      </c>
      <c r="CE109" s="344" t="s">
        <v>481</v>
      </c>
      <c r="CF109" s="345" t="s">
        <v>401</v>
      </c>
      <c r="CG109" s="346" t="s">
        <v>155</v>
      </c>
      <c r="CH109" s="347">
        <v>1</v>
      </c>
      <c r="CI109" s="308">
        <v>19000</v>
      </c>
      <c r="CJ109" s="309">
        <f t="shared" si="126"/>
        <v>19000</v>
      </c>
      <c r="CK109" s="576">
        <f t="shared" si="54"/>
        <v>0</v>
      </c>
      <c r="CN109" s="344" t="s">
        <v>481</v>
      </c>
      <c r="CO109" s="345" t="s">
        <v>401</v>
      </c>
      <c r="CP109" s="346" t="s">
        <v>155</v>
      </c>
      <c r="CQ109" s="347">
        <v>1</v>
      </c>
      <c r="CR109" s="308">
        <v>20000</v>
      </c>
      <c r="CS109" s="309">
        <f t="shared" si="127"/>
        <v>20000</v>
      </c>
      <c r="CT109" s="576">
        <f t="shared" si="55"/>
        <v>0</v>
      </c>
      <c r="CW109" s="344" t="s">
        <v>481</v>
      </c>
      <c r="CX109" s="345" t="s">
        <v>401</v>
      </c>
      <c r="CY109" s="346" t="s">
        <v>155</v>
      </c>
      <c r="CZ109" s="347">
        <v>1</v>
      </c>
      <c r="DA109" s="308">
        <v>15670</v>
      </c>
      <c r="DB109" s="309">
        <f t="shared" si="128"/>
        <v>15670</v>
      </c>
      <c r="DC109" s="576">
        <f t="shared" si="57"/>
        <v>0</v>
      </c>
      <c r="DF109" s="344" t="s">
        <v>481</v>
      </c>
      <c r="DG109" s="345" t="s">
        <v>401</v>
      </c>
      <c r="DH109" s="346" t="s">
        <v>155</v>
      </c>
      <c r="DI109" s="347">
        <v>1</v>
      </c>
      <c r="DJ109" s="308">
        <v>19500</v>
      </c>
      <c r="DK109" s="309">
        <f t="shared" si="129"/>
        <v>19500</v>
      </c>
      <c r="DL109" s="576">
        <f t="shared" si="59"/>
        <v>0</v>
      </c>
      <c r="DO109" s="344" t="s">
        <v>481</v>
      </c>
      <c r="DP109" s="345" t="s">
        <v>401</v>
      </c>
      <c r="DQ109" s="346" t="s">
        <v>155</v>
      </c>
      <c r="DR109" s="347">
        <v>1</v>
      </c>
      <c r="DS109" s="308">
        <v>21500</v>
      </c>
      <c r="DT109" s="309">
        <f t="shared" si="130"/>
        <v>21500</v>
      </c>
      <c r="DU109" s="576">
        <f t="shared" si="61"/>
        <v>0</v>
      </c>
    </row>
    <row r="110" spans="3:125" ht="36" customHeight="1" outlineLevel="2">
      <c r="C110" s="344" t="s">
        <v>482</v>
      </c>
      <c r="D110" s="345" t="s">
        <v>405</v>
      </c>
      <c r="E110" s="346" t="s">
        <v>155</v>
      </c>
      <c r="F110" s="347">
        <v>1</v>
      </c>
      <c r="G110" s="308">
        <v>0</v>
      </c>
      <c r="H110" s="309">
        <f t="shared" si="119"/>
        <v>0</v>
      </c>
      <c r="K110" s="344" t="s">
        <v>482</v>
      </c>
      <c r="L110" s="345" t="s">
        <v>405</v>
      </c>
      <c r="M110" s="346" t="s">
        <v>155</v>
      </c>
      <c r="N110" s="347">
        <v>1</v>
      </c>
      <c r="O110" s="308">
        <v>94900</v>
      </c>
      <c r="P110" s="310">
        <f t="shared" si="120"/>
        <v>94900</v>
      </c>
      <c r="Q110" s="576">
        <f t="shared" si="41"/>
        <v>0</v>
      </c>
      <c r="T110" s="344" t="s">
        <v>482</v>
      </c>
      <c r="U110" s="306" t="str">
        <f t="shared" si="131"/>
        <v>Interruptor automático (breaker) tripolar enchufable 3x15, 3x20, 3x30, Icc&gt;10 kA, 220 V. Incluye cintas y anillos de marcación</v>
      </c>
      <c r="V110" s="307" t="str">
        <f t="shared" si="132"/>
        <v>un</v>
      </c>
      <c r="W110" s="347">
        <v>1</v>
      </c>
      <c r="X110" s="308">
        <f t="shared" si="133"/>
        <v>65000</v>
      </c>
      <c r="Y110" s="401">
        <f t="shared" si="67"/>
        <v>65000</v>
      </c>
      <c r="Z110" s="576">
        <f t="shared" si="42"/>
        <v>0</v>
      </c>
      <c r="AC110" s="344" t="s">
        <v>482</v>
      </c>
      <c r="AD110" s="345" t="s">
        <v>405</v>
      </c>
      <c r="AE110" s="346" t="s">
        <v>155</v>
      </c>
      <c r="AF110" s="347">
        <v>1</v>
      </c>
      <c r="AG110" s="308">
        <v>320000</v>
      </c>
      <c r="AH110" s="309">
        <f t="shared" si="121"/>
        <v>320000</v>
      </c>
      <c r="AI110" s="576">
        <f t="shared" si="44"/>
        <v>0</v>
      </c>
      <c r="AL110" s="344" t="s">
        <v>482</v>
      </c>
      <c r="AM110" s="345" t="s">
        <v>405</v>
      </c>
      <c r="AN110" s="346" t="s">
        <v>155</v>
      </c>
      <c r="AO110" s="347">
        <v>1</v>
      </c>
      <c r="AP110" s="308">
        <v>93837</v>
      </c>
      <c r="AQ110" s="309">
        <f t="shared" si="122"/>
        <v>93837</v>
      </c>
      <c r="AR110" s="576">
        <f t="shared" si="46"/>
        <v>0</v>
      </c>
      <c r="AU110" s="344" t="s">
        <v>482</v>
      </c>
      <c r="AV110" s="345" t="s">
        <v>405</v>
      </c>
      <c r="AW110" s="346" t="s">
        <v>155</v>
      </c>
      <c r="AX110" s="347">
        <v>1</v>
      </c>
      <c r="AY110" s="308">
        <v>121660</v>
      </c>
      <c r="AZ110" s="309">
        <f t="shared" si="123"/>
        <v>121660</v>
      </c>
      <c r="BA110" s="576">
        <f t="shared" si="48"/>
        <v>0</v>
      </c>
      <c r="BD110" s="344" t="s">
        <v>482</v>
      </c>
      <c r="BE110" s="345" t="s">
        <v>405</v>
      </c>
      <c r="BF110" s="346" t="s">
        <v>155</v>
      </c>
      <c r="BG110" s="347">
        <v>1</v>
      </c>
      <c r="BH110" s="308">
        <v>68000</v>
      </c>
      <c r="BI110" s="309">
        <f t="shared" si="124"/>
        <v>68000</v>
      </c>
      <c r="BJ110" s="576">
        <f t="shared" si="50"/>
        <v>0</v>
      </c>
      <c r="BM110" s="344" t="s">
        <v>482</v>
      </c>
      <c r="BN110" s="306" t="str">
        <f t="shared" si="134"/>
        <v>Interruptor automático (breaker) tripolar enchufable 3x15, 3x20, 3x30, Icc&gt;10 kA, 220 V. Incluye cintas y anillos de marcación</v>
      </c>
      <c r="BO110" s="307" t="str">
        <f t="shared" si="135"/>
        <v>un</v>
      </c>
      <c r="BP110" s="347">
        <v>1</v>
      </c>
      <c r="BQ110" s="308">
        <f t="shared" si="136"/>
        <v>115700</v>
      </c>
      <c r="BR110" s="309">
        <f t="shared" si="71"/>
        <v>115700</v>
      </c>
      <c r="BS110" s="576">
        <f t="shared" si="51"/>
        <v>0</v>
      </c>
      <c r="BV110" s="344" t="s">
        <v>482</v>
      </c>
      <c r="BW110" s="345" t="s">
        <v>405</v>
      </c>
      <c r="BX110" s="346" t="s">
        <v>155</v>
      </c>
      <c r="BY110" s="347">
        <v>1</v>
      </c>
      <c r="BZ110" s="308">
        <v>200000</v>
      </c>
      <c r="CA110" s="309">
        <f t="shared" si="125"/>
        <v>200000</v>
      </c>
      <c r="CB110" s="576">
        <f t="shared" si="53"/>
        <v>0</v>
      </c>
      <c r="CE110" s="344" t="s">
        <v>482</v>
      </c>
      <c r="CF110" s="345" t="s">
        <v>405</v>
      </c>
      <c r="CG110" s="346" t="s">
        <v>155</v>
      </c>
      <c r="CH110" s="347">
        <v>1</v>
      </c>
      <c r="CI110" s="308">
        <v>58000</v>
      </c>
      <c r="CJ110" s="309">
        <f t="shared" si="126"/>
        <v>58000</v>
      </c>
      <c r="CK110" s="576">
        <f t="shared" si="54"/>
        <v>0</v>
      </c>
      <c r="CN110" s="344" t="s">
        <v>482</v>
      </c>
      <c r="CO110" s="345" t="s">
        <v>405</v>
      </c>
      <c r="CP110" s="346" t="s">
        <v>155</v>
      </c>
      <c r="CQ110" s="347">
        <v>1</v>
      </c>
      <c r="CR110" s="308">
        <v>58000</v>
      </c>
      <c r="CS110" s="309">
        <f t="shared" si="127"/>
        <v>58000</v>
      </c>
      <c r="CT110" s="576">
        <f t="shared" si="55"/>
        <v>0</v>
      </c>
      <c r="CW110" s="344" t="s">
        <v>482</v>
      </c>
      <c r="CX110" s="345" t="s">
        <v>405</v>
      </c>
      <c r="CY110" s="346" t="s">
        <v>155</v>
      </c>
      <c r="CZ110" s="347">
        <v>1</v>
      </c>
      <c r="DA110" s="308">
        <v>110609</v>
      </c>
      <c r="DB110" s="309">
        <f t="shared" si="128"/>
        <v>110609</v>
      </c>
      <c r="DC110" s="576">
        <f t="shared" si="57"/>
        <v>0</v>
      </c>
      <c r="DF110" s="344" t="s">
        <v>482</v>
      </c>
      <c r="DG110" s="345" t="s">
        <v>405</v>
      </c>
      <c r="DH110" s="346" t="s">
        <v>155</v>
      </c>
      <c r="DI110" s="347">
        <v>1</v>
      </c>
      <c r="DJ110" s="308">
        <v>56500</v>
      </c>
      <c r="DK110" s="309">
        <f t="shared" si="129"/>
        <v>56500</v>
      </c>
      <c r="DL110" s="576">
        <f t="shared" si="59"/>
        <v>0</v>
      </c>
      <c r="DO110" s="344" t="s">
        <v>482</v>
      </c>
      <c r="DP110" s="345" t="s">
        <v>405</v>
      </c>
      <c r="DQ110" s="346" t="s">
        <v>155</v>
      </c>
      <c r="DR110" s="347">
        <v>1</v>
      </c>
      <c r="DS110" s="308">
        <v>27650</v>
      </c>
      <c r="DT110" s="309">
        <f t="shared" si="130"/>
        <v>27650</v>
      </c>
      <c r="DU110" s="576">
        <f t="shared" si="61"/>
        <v>0</v>
      </c>
    </row>
    <row r="111" spans="3:125" ht="44.25" customHeight="1" outlineLevel="2">
      <c r="C111" s="344" t="s">
        <v>483</v>
      </c>
      <c r="D111" s="345" t="s">
        <v>428</v>
      </c>
      <c r="E111" s="346" t="s">
        <v>155</v>
      </c>
      <c r="F111" s="347">
        <v>1</v>
      </c>
      <c r="G111" s="308">
        <v>0</v>
      </c>
      <c r="H111" s="309">
        <f t="shared" si="119"/>
        <v>0</v>
      </c>
      <c r="K111" s="344" t="s">
        <v>483</v>
      </c>
      <c r="L111" s="345" t="s">
        <v>428</v>
      </c>
      <c r="M111" s="346" t="s">
        <v>155</v>
      </c>
      <c r="N111" s="347">
        <v>1</v>
      </c>
      <c r="O111" s="308">
        <v>44100</v>
      </c>
      <c r="P111" s="310">
        <f t="shared" si="120"/>
        <v>44100</v>
      </c>
      <c r="Q111" s="576">
        <f t="shared" si="41"/>
        <v>0</v>
      </c>
      <c r="T111" s="344" t="s">
        <v>483</v>
      </c>
      <c r="U111" s="306" t="str">
        <f t="shared" si="131"/>
        <v>Salida eléctrica para interruptor sencillo 120V, 15A, expuesta en tubería EMT. Incluye: 3m de cable de cobre 1xN°12 AWG THHN/THWN, caja metálica Rawelt 2''x4'', aparato con tapa, conectores tipo resorte y accesorios. NO Incluye tubería.</v>
      </c>
      <c r="V111" s="307" t="str">
        <f t="shared" si="132"/>
        <v>un</v>
      </c>
      <c r="W111" s="347">
        <v>1</v>
      </c>
      <c r="X111" s="308">
        <f t="shared" si="133"/>
        <v>120000</v>
      </c>
      <c r="Y111" s="401">
        <f t="shared" si="67"/>
        <v>120000</v>
      </c>
      <c r="Z111" s="576">
        <f t="shared" si="42"/>
        <v>0</v>
      </c>
      <c r="AC111" s="344" t="s">
        <v>483</v>
      </c>
      <c r="AD111" s="345" t="s">
        <v>428</v>
      </c>
      <c r="AE111" s="346" t="s">
        <v>155</v>
      </c>
      <c r="AF111" s="347">
        <v>1</v>
      </c>
      <c r="AG111" s="308">
        <v>86000</v>
      </c>
      <c r="AH111" s="309">
        <f t="shared" si="121"/>
        <v>86000</v>
      </c>
      <c r="AI111" s="576">
        <f t="shared" si="44"/>
        <v>0</v>
      </c>
      <c r="AL111" s="344" t="s">
        <v>483</v>
      </c>
      <c r="AM111" s="345" t="s">
        <v>428</v>
      </c>
      <c r="AN111" s="346" t="s">
        <v>155</v>
      </c>
      <c r="AO111" s="347">
        <v>1</v>
      </c>
      <c r="AP111" s="308">
        <v>43561</v>
      </c>
      <c r="AQ111" s="309">
        <f t="shared" si="122"/>
        <v>43561</v>
      </c>
      <c r="AR111" s="576">
        <f t="shared" si="46"/>
        <v>0</v>
      </c>
      <c r="AU111" s="344" t="s">
        <v>483</v>
      </c>
      <c r="AV111" s="345" t="s">
        <v>428</v>
      </c>
      <c r="AW111" s="346" t="s">
        <v>155</v>
      </c>
      <c r="AX111" s="347">
        <v>1</v>
      </c>
      <c r="AY111" s="308">
        <v>105860</v>
      </c>
      <c r="AZ111" s="309">
        <f t="shared" si="123"/>
        <v>105860</v>
      </c>
      <c r="BA111" s="576">
        <f t="shared" si="48"/>
        <v>0</v>
      </c>
      <c r="BD111" s="344" t="s">
        <v>483</v>
      </c>
      <c r="BE111" s="345" t="s">
        <v>428</v>
      </c>
      <c r="BF111" s="346" t="s">
        <v>155</v>
      </c>
      <c r="BG111" s="347">
        <v>1</v>
      </c>
      <c r="BH111" s="308">
        <v>42000</v>
      </c>
      <c r="BI111" s="309">
        <f t="shared" si="124"/>
        <v>42000</v>
      </c>
      <c r="BJ111" s="576">
        <f t="shared" si="50"/>
        <v>0</v>
      </c>
      <c r="BM111" s="344" t="s">
        <v>483</v>
      </c>
      <c r="BN111" s="306" t="str">
        <f t="shared" si="134"/>
        <v>Salida eléctrica para interruptor sencillo 120V, 15A, expuesta en tubería EMT. Incluye: 3m de cable de cobre 1xN°12 AWG THHN/THWN, caja metálica Rawelt 2''x4'', aparato con tapa, conectores tipo resorte y accesorios. NO Incluye tubería.</v>
      </c>
      <c r="BO111" s="307" t="str">
        <f t="shared" si="135"/>
        <v>un</v>
      </c>
      <c r="BP111" s="347">
        <v>1</v>
      </c>
      <c r="BQ111" s="308">
        <f t="shared" si="136"/>
        <v>113500</v>
      </c>
      <c r="BR111" s="309">
        <f t="shared" si="71"/>
        <v>113500</v>
      </c>
      <c r="BS111" s="576">
        <f t="shared" si="51"/>
        <v>0</v>
      </c>
      <c r="BV111" s="344" t="s">
        <v>483</v>
      </c>
      <c r="BW111" s="345" t="s">
        <v>428</v>
      </c>
      <c r="BX111" s="346" t="s">
        <v>155</v>
      </c>
      <c r="BY111" s="347">
        <v>1</v>
      </c>
      <c r="BZ111" s="308">
        <v>90000</v>
      </c>
      <c r="CA111" s="309">
        <f t="shared" si="125"/>
        <v>90000</v>
      </c>
      <c r="CB111" s="576">
        <f t="shared" si="53"/>
        <v>0</v>
      </c>
      <c r="CE111" s="344" t="s">
        <v>483</v>
      </c>
      <c r="CF111" s="345" t="s">
        <v>428</v>
      </c>
      <c r="CG111" s="346" t="s">
        <v>155</v>
      </c>
      <c r="CH111" s="347">
        <v>1</v>
      </c>
      <c r="CI111" s="308">
        <v>42000</v>
      </c>
      <c r="CJ111" s="309">
        <f t="shared" si="126"/>
        <v>42000</v>
      </c>
      <c r="CK111" s="576">
        <f t="shared" si="54"/>
        <v>0</v>
      </c>
      <c r="CN111" s="344" t="s">
        <v>483</v>
      </c>
      <c r="CO111" s="345" t="s">
        <v>428</v>
      </c>
      <c r="CP111" s="346" t="s">
        <v>155</v>
      </c>
      <c r="CQ111" s="347">
        <v>1</v>
      </c>
      <c r="CR111" s="308">
        <v>45000</v>
      </c>
      <c r="CS111" s="309">
        <f t="shared" si="127"/>
        <v>45000</v>
      </c>
      <c r="CT111" s="576">
        <f t="shared" si="55"/>
        <v>0</v>
      </c>
      <c r="CW111" s="344" t="s">
        <v>483</v>
      </c>
      <c r="CX111" s="345" t="s">
        <v>428</v>
      </c>
      <c r="CY111" s="346" t="s">
        <v>155</v>
      </c>
      <c r="CZ111" s="347">
        <v>1</v>
      </c>
      <c r="DA111" s="308">
        <v>87000</v>
      </c>
      <c r="DB111" s="309">
        <f t="shared" si="128"/>
        <v>87000</v>
      </c>
      <c r="DC111" s="576">
        <f t="shared" si="57"/>
        <v>0</v>
      </c>
      <c r="DF111" s="344" t="s">
        <v>483</v>
      </c>
      <c r="DG111" s="345" t="s">
        <v>428</v>
      </c>
      <c r="DH111" s="346" t="s">
        <v>155</v>
      </c>
      <c r="DI111" s="347">
        <v>1</v>
      </c>
      <c r="DJ111" s="308">
        <v>44000</v>
      </c>
      <c r="DK111" s="309">
        <f t="shared" si="129"/>
        <v>44000</v>
      </c>
      <c r="DL111" s="576">
        <f t="shared" si="59"/>
        <v>0</v>
      </c>
      <c r="DO111" s="344" t="s">
        <v>483</v>
      </c>
      <c r="DP111" s="345" t="s">
        <v>428</v>
      </c>
      <c r="DQ111" s="346" t="s">
        <v>155</v>
      </c>
      <c r="DR111" s="347">
        <v>1</v>
      </c>
      <c r="DS111" s="308">
        <v>68900</v>
      </c>
      <c r="DT111" s="309">
        <f t="shared" si="130"/>
        <v>68900</v>
      </c>
      <c r="DU111" s="576">
        <f t="shared" si="61"/>
        <v>0</v>
      </c>
    </row>
    <row r="112" spans="3:125" ht="36" customHeight="1" outlineLevel="2">
      <c r="C112" s="344" t="s">
        <v>484</v>
      </c>
      <c r="D112" s="345" t="s">
        <v>485</v>
      </c>
      <c r="E112" s="346" t="s">
        <v>168</v>
      </c>
      <c r="F112" s="347">
        <v>1</v>
      </c>
      <c r="G112" s="308">
        <v>0</v>
      </c>
      <c r="H112" s="309">
        <f t="shared" si="119"/>
        <v>0</v>
      </c>
      <c r="K112" s="344" t="s">
        <v>484</v>
      </c>
      <c r="L112" s="345" t="s">
        <v>485</v>
      </c>
      <c r="M112" s="346" t="s">
        <v>168</v>
      </c>
      <c r="N112" s="347">
        <v>1</v>
      </c>
      <c r="O112" s="308">
        <v>12600</v>
      </c>
      <c r="P112" s="310">
        <f t="shared" si="120"/>
        <v>12600</v>
      </c>
      <c r="Q112" s="576">
        <f t="shared" si="41"/>
        <v>0</v>
      </c>
      <c r="T112" s="344" t="s">
        <v>484</v>
      </c>
      <c r="U112" s="306" t="str">
        <f t="shared" si="131"/>
        <v>Tubería EMT de ¾". Incluye: Uniones, entradas a caja, conduletas,curva y elementos de fijación, marcación y demás accesorios necesarios para su correcta instalación. Para alimentación de sistema de aire acondicionado</v>
      </c>
      <c r="V112" s="307" t="str">
        <f t="shared" si="132"/>
        <v>m</v>
      </c>
      <c r="W112" s="347">
        <v>1</v>
      </c>
      <c r="X112" s="308">
        <f t="shared" si="133"/>
        <v>9500</v>
      </c>
      <c r="Y112" s="401">
        <f t="shared" si="67"/>
        <v>9500</v>
      </c>
      <c r="Z112" s="576">
        <f t="shared" si="42"/>
        <v>0</v>
      </c>
      <c r="AC112" s="344" t="s">
        <v>484</v>
      </c>
      <c r="AD112" s="345" t="s">
        <v>485</v>
      </c>
      <c r="AE112" s="346" t="s">
        <v>168</v>
      </c>
      <c r="AF112" s="347">
        <v>1</v>
      </c>
      <c r="AG112" s="308">
        <v>37000</v>
      </c>
      <c r="AH112" s="309">
        <f t="shared" si="121"/>
        <v>37000</v>
      </c>
      <c r="AI112" s="576">
        <f t="shared" si="44"/>
        <v>0</v>
      </c>
      <c r="AL112" s="344" t="s">
        <v>484</v>
      </c>
      <c r="AM112" s="345" t="s">
        <v>485</v>
      </c>
      <c r="AN112" s="346" t="s">
        <v>168</v>
      </c>
      <c r="AO112" s="347">
        <v>1</v>
      </c>
      <c r="AP112" s="308">
        <v>12373</v>
      </c>
      <c r="AQ112" s="309">
        <f t="shared" si="122"/>
        <v>12373</v>
      </c>
      <c r="AR112" s="576">
        <f t="shared" si="46"/>
        <v>0</v>
      </c>
      <c r="AU112" s="344" t="s">
        <v>484</v>
      </c>
      <c r="AV112" s="345" t="s">
        <v>485</v>
      </c>
      <c r="AW112" s="346" t="s">
        <v>168</v>
      </c>
      <c r="AX112" s="347">
        <v>1</v>
      </c>
      <c r="AY112" s="308">
        <v>18881</v>
      </c>
      <c r="AZ112" s="309">
        <f t="shared" si="123"/>
        <v>18881</v>
      </c>
      <c r="BA112" s="576">
        <f t="shared" si="48"/>
        <v>0</v>
      </c>
      <c r="BD112" s="344" t="s">
        <v>484</v>
      </c>
      <c r="BE112" s="345" t="s">
        <v>485</v>
      </c>
      <c r="BF112" s="346" t="s">
        <v>168</v>
      </c>
      <c r="BG112" s="347">
        <v>1</v>
      </c>
      <c r="BH112" s="308">
        <v>11200</v>
      </c>
      <c r="BI112" s="309">
        <f t="shared" si="124"/>
        <v>11200</v>
      </c>
      <c r="BJ112" s="576">
        <f t="shared" si="50"/>
        <v>0</v>
      </c>
      <c r="BM112" s="344" t="s">
        <v>484</v>
      </c>
      <c r="BN112" s="306" t="str">
        <f t="shared" si="134"/>
        <v>Tubería EMT de ¾". Incluye: Uniones, entradas a caja, conduletas,curva y elementos de fijación, marcación y demás accesorios necesarios para su correcta instalación. Para alimentación de sistema de aire acondicionado</v>
      </c>
      <c r="BO112" s="307" t="str">
        <f t="shared" si="135"/>
        <v>m</v>
      </c>
      <c r="BP112" s="347">
        <v>1</v>
      </c>
      <c r="BQ112" s="308">
        <f t="shared" si="136"/>
        <v>11500</v>
      </c>
      <c r="BR112" s="309">
        <f t="shared" si="71"/>
        <v>11500</v>
      </c>
      <c r="BS112" s="576">
        <f t="shared" si="51"/>
        <v>0</v>
      </c>
      <c r="BV112" s="344" t="s">
        <v>484</v>
      </c>
      <c r="BW112" s="345" t="s">
        <v>485</v>
      </c>
      <c r="BX112" s="346" t="s">
        <v>168</v>
      </c>
      <c r="BY112" s="347">
        <v>1</v>
      </c>
      <c r="BZ112" s="308">
        <v>15000</v>
      </c>
      <c r="CA112" s="309">
        <f t="shared" si="125"/>
        <v>15000</v>
      </c>
      <c r="CB112" s="576">
        <f t="shared" si="53"/>
        <v>0</v>
      </c>
      <c r="CE112" s="344" t="s">
        <v>484</v>
      </c>
      <c r="CF112" s="345" t="s">
        <v>485</v>
      </c>
      <c r="CG112" s="346" t="s">
        <v>168</v>
      </c>
      <c r="CH112" s="347">
        <v>1</v>
      </c>
      <c r="CI112" s="308">
        <v>12600</v>
      </c>
      <c r="CJ112" s="309">
        <f t="shared" si="126"/>
        <v>12600</v>
      </c>
      <c r="CK112" s="576">
        <f t="shared" si="54"/>
        <v>0</v>
      </c>
      <c r="CN112" s="344" t="s">
        <v>484</v>
      </c>
      <c r="CO112" s="345" t="s">
        <v>485</v>
      </c>
      <c r="CP112" s="346" t="s">
        <v>168</v>
      </c>
      <c r="CQ112" s="347">
        <v>1</v>
      </c>
      <c r="CR112" s="308">
        <v>12000</v>
      </c>
      <c r="CS112" s="309">
        <f t="shared" si="127"/>
        <v>12000</v>
      </c>
      <c r="CT112" s="576">
        <f t="shared" si="55"/>
        <v>0</v>
      </c>
      <c r="CW112" s="344" t="s">
        <v>484</v>
      </c>
      <c r="CX112" s="345" t="s">
        <v>485</v>
      </c>
      <c r="CY112" s="346" t="s">
        <v>168</v>
      </c>
      <c r="CZ112" s="347">
        <v>1</v>
      </c>
      <c r="DA112" s="308">
        <v>9870</v>
      </c>
      <c r="DB112" s="309">
        <f t="shared" si="128"/>
        <v>9870</v>
      </c>
      <c r="DC112" s="576">
        <f t="shared" si="57"/>
        <v>0</v>
      </c>
      <c r="DF112" s="344" t="s">
        <v>484</v>
      </c>
      <c r="DG112" s="345" t="s">
        <v>485</v>
      </c>
      <c r="DH112" s="346" t="s">
        <v>168</v>
      </c>
      <c r="DI112" s="347">
        <v>1</v>
      </c>
      <c r="DJ112" s="308">
        <v>11700</v>
      </c>
      <c r="DK112" s="309">
        <f t="shared" si="129"/>
        <v>11700</v>
      </c>
      <c r="DL112" s="576">
        <f t="shared" si="59"/>
        <v>0</v>
      </c>
      <c r="DO112" s="344" t="s">
        <v>484</v>
      </c>
      <c r="DP112" s="345" t="s">
        <v>485</v>
      </c>
      <c r="DQ112" s="346" t="s">
        <v>168</v>
      </c>
      <c r="DR112" s="347">
        <v>1</v>
      </c>
      <c r="DS112" s="308">
        <v>14982</v>
      </c>
      <c r="DT112" s="309">
        <f t="shared" si="130"/>
        <v>14982</v>
      </c>
      <c r="DU112" s="576">
        <f t="shared" si="61"/>
        <v>0</v>
      </c>
    </row>
    <row r="113" spans="3:125" ht="40.5" customHeight="1" outlineLevel="2">
      <c r="C113" s="344" t="s">
        <v>488</v>
      </c>
      <c r="D113" s="345" t="s">
        <v>489</v>
      </c>
      <c r="E113" s="346" t="s">
        <v>155</v>
      </c>
      <c r="F113" s="347">
        <v>1</v>
      </c>
      <c r="G113" s="308">
        <v>0</v>
      </c>
      <c r="H113" s="309">
        <f t="shared" si="119"/>
        <v>0</v>
      </c>
      <c r="K113" s="344" t="s">
        <v>488</v>
      </c>
      <c r="L113" s="345" t="s">
        <v>489</v>
      </c>
      <c r="M113" s="346" t="s">
        <v>155</v>
      </c>
      <c r="N113" s="347">
        <v>1</v>
      </c>
      <c r="O113" s="308">
        <v>79400</v>
      </c>
      <c r="P113" s="310">
        <f t="shared" si="120"/>
        <v>79400</v>
      </c>
      <c r="Q113" s="576">
        <f t="shared" si="41"/>
        <v>0</v>
      </c>
      <c r="T113" s="344" t="s">
        <v>488</v>
      </c>
      <c r="U113" s="306" t="str">
        <f t="shared" si="131"/>
        <v>Salida eléctrica para toma corriente doble con polo a tierra aislada color naranja,  125V,  20A  en tubería EMT. Incluye: 3m de cable de cobre 1xN° 12 AWG THHN/THWN, caja metálica 12cmx12cmx5cm, aparato con tapa, conectores tipo resorte y accesorios.  NO Incluye tubería.</v>
      </c>
      <c r="V113" s="307" t="str">
        <f t="shared" si="132"/>
        <v>un</v>
      </c>
      <c r="W113" s="347">
        <v>1</v>
      </c>
      <c r="X113" s="308">
        <f t="shared" si="133"/>
        <v>145000</v>
      </c>
      <c r="Y113" s="401">
        <f t="shared" si="67"/>
        <v>145000</v>
      </c>
      <c r="Z113" s="576">
        <f t="shared" si="42"/>
        <v>0</v>
      </c>
      <c r="AC113" s="344" t="s">
        <v>488</v>
      </c>
      <c r="AD113" s="345" t="s">
        <v>489</v>
      </c>
      <c r="AE113" s="346" t="s">
        <v>155</v>
      </c>
      <c r="AF113" s="347">
        <v>1</v>
      </c>
      <c r="AG113" s="308">
        <v>87000</v>
      </c>
      <c r="AH113" s="309">
        <f t="shared" si="121"/>
        <v>87000</v>
      </c>
      <c r="AI113" s="576">
        <f t="shared" si="44"/>
        <v>0</v>
      </c>
      <c r="AL113" s="344" t="s">
        <v>488</v>
      </c>
      <c r="AM113" s="345" t="s">
        <v>489</v>
      </c>
      <c r="AN113" s="346" t="s">
        <v>155</v>
      </c>
      <c r="AO113" s="347">
        <v>1</v>
      </c>
      <c r="AP113" s="308">
        <v>78436</v>
      </c>
      <c r="AQ113" s="309">
        <f t="shared" si="122"/>
        <v>78436</v>
      </c>
      <c r="AR113" s="576">
        <f t="shared" si="46"/>
        <v>0</v>
      </c>
      <c r="AU113" s="344" t="s">
        <v>488</v>
      </c>
      <c r="AV113" s="345" t="s">
        <v>489</v>
      </c>
      <c r="AW113" s="346" t="s">
        <v>155</v>
      </c>
      <c r="AX113" s="347">
        <v>1</v>
      </c>
      <c r="AY113" s="308">
        <v>105860</v>
      </c>
      <c r="AZ113" s="309">
        <f t="shared" si="123"/>
        <v>105860</v>
      </c>
      <c r="BA113" s="576">
        <f t="shared" si="48"/>
        <v>0</v>
      </c>
      <c r="BD113" s="344" t="s">
        <v>488</v>
      </c>
      <c r="BE113" s="345" t="s">
        <v>489</v>
      </c>
      <c r="BF113" s="346" t="s">
        <v>155</v>
      </c>
      <c r="BG113" s="347">
        <v>1</v>
      </c>
      <c r="BH113" s="308">
        <v>42000</v>
      </c>
      <c r="BI113" s="309">
        <f t="shared" si="124"/>
        <v>42000</v>
      </c>
      <c r="BJ113" s="576">
        <f t="shared" si="50"/>
        <v>0</v>
      </c>
      <c r="BM113" s="344" t="s">
        <v>488</v>
      </c>
      <c r="BN113" s="306" t="str">
        <f t="shared" si="134"/>
        <v>Salida eléctrica para toma corriente doble con polo a tierra aislada color naranja,  125V,  20A  en tubería EMT. Incluye: 3m de cable de cobre 1xN° 12 AWG THHN/THWN, caja metálica 12cmx12cmx5cm, aparato con tapa, conectores tipo resorte y accesorios.  NO Incluye tubería.</v>
      </c>
      <c r="BO113" s="307" t="str">
        <f t="shared" si="135"/>
        <v>un</v>
      </c>
      <c r="BP113" s="347">
        <v>1</v>
      </c>
      <c r="BQ113" s="308">
        <f t="shared" si="136"/>
        <v>109000</v>
      </c>
      <c r="BR113" s="309">
        <f t="shared" si="71"/>
        <v>109000</v>
      </c>
      <c r="BS113" s="576">
        <f t="shared" si="51"/>
        <v>0</v>
      </c>
      <c r="BV113" s="344" t="s">
        <v>488</v>
      </c>
      <c r="BW113" s="345" t="s">
        <v>489</v>
      </c>
      <c r="BX113" s="346" t="s">
        <v>155</v>
      </c>
      <c r="BY113" s="347">
        <v>1</v>
      </c>
      <c r="BZ113" s="308">
        <v>92000</v>
      </c>
      <c r="CA113" s="309">
        <f t="shared" si="125"/>
        <v>92000</v>
      </c>
      <c r="CB113" s="576">
        <f t="shared" si="53"/>
        <v>0</v>
      </c>
      <c r="CE113" s="344" t="s">
        <v>488</v>
      </c>
      <c r="CF113" s="345" t="s">
        <v>489</v>
      </c>
      <c r="CG113" s="346" t="s">
        <v>155</v>
      </c>
      <c r="CH113" s="347">
        <v>1</v>
      </c>
      <c r="CI113" s="308">
        <v>70000</v>
      </c>
      <c r="CJ113" s="309">
        <f t="shared" si="126"/>
        <v>70000</v>
      </c>
      <c r="CK113" s="576">
        <f t="shared" si="54"/>
        <v>0</v>
      </c>
      <c r="CN113" s="344" t="s">
        <v>488</v>
      </c>
      <c r="CO113" s="345" t="s">
        <v>489</v>
      </c>
      <c r="CP113" s="346" t="s">
        <v>155</v>
      </c>
      <c r="CQ113" s="347">
        <v>1</v>
      </c>
      <c r="CR113" s="308">
        <v>72000</v>
      </c>
      <c r="CS113" s="309">
        <f t="shared" si="127"/>
        <v>72000</v>
      </c>
      <c r="CT113" s="576">
        <f t="shared" si="55"/>
        <v>0</v>
      </c>
      <c r="CW113" s="344" t="s">
        <v>488</v>
      </c>
      <c r="CX113" s="345" t="s">
        <v>489</v>
      </c>
      <c r="CY113" s="346" t="s">
        <v>155</v>
      </c>
      <c r="CZ113" s="347">
        <v>1</v>
      </c>
      <c r="DA113" s="308">
        <v>76800</v>
      </c>
      <c r="DB113" s="309">
        <f t="shared" si="128"/>
        <v>76800</v>
      </c>
      <c r="DC113" s="576">
        <f t="shared" si="57"/>
        <v>0</v>
      </c>
      <c r="DF113" s="344" t="s">
        <v>488</v>
      </c>
      <c r="DG113" s="345" t="s">
        <v>489</v>
      </c>
      <c r="DH113" s="346" t="s">
        <v>155</v>
      </c>
      <c r="DI113" s="347">
        <v>1</v>
      </c>
      <c r="DJ113" s="308">
        <v>70000</v>
      </c>
      <c r="DK113" s="309">
        <f t="shared" si="129"/>
        <v>70000</v>
      </c>
      <c r="DL113" s="576">
        <f t="shared" si="59"/>
        <v>0</v>
      </c>
      <c r="DO113" s="344" t="s">
        <v>488</v>
      </c>
      <c r="DP113" s="345" t="s">
        <v>489</v>
      </c>
      <c r="DQ113" s="346" t="s">
        <v>155</v>
      </c>
      <c r="DR113" s="347">
        <v>1</v>
      </c>
      <c r="DS113" s="308">
        <v>72400</v>
      </c>
      <c r="DT113" s="309">
        <f t="shared" si="130"/>
        <v>72400</v>
      </c>
      <c r="DU113" s="576">
        <f t="shared" si="61"/>
        <v>0</v>
      </c>
    </row>
    <row r="114" spans="3:125" ht="40.5" customHeight="1" outlineLevel="2">
      <c r="C114" s="344" t="s">
        <v>490</v>
      </c>
      <c r="D114" s="345" t="s">
        <v>491</v>
      </c>
      <c r="E114" s="346" t="s">
        <v>155</v>
      </c>
      <c r="F114" s="347">
        <v>1</v>
      </c>
      <c r="G114" s="308">
        <v>0</v>
      </c>
      <c r="H114" s="309">
        <f t="shared" si="119"/>
        <v>0</v>
      </c>
      <c r="K114" s="344" t="s">
        <v>490</v>
      </c>
      <c r="L114" s="345" t="s">
        <v>491</v>
      </c>
      <c r="M114" s="346" t="s">
        <v>155</v>
      </c>
      <c r="N114" s="347">
        <v>1</v>
      </c>
      <c r="O114" s="308">
        <v>12900</v>
      </c>
      <c r="P114" s="310">
        <f t="shared" si="120"/>
        <v>12900</v>
      </c>
      <c r="Q114" s="576">
        <f t="shared" si="41"/>
        <v>0</v>
      </c>
      <c r="T114" s="344" t="s">
        <v>490</v>
      </c>
      <c r="U114" s="306" t="str">
        <f t="shared" si="131"/>
        <v>Caja metálica 12x12x5 lisa color gris texturizado para llegada y cambios de dirección de cableado, empalmes y ubicación de elementos de suguridad Incluye: Elementos de fijación y marcación.</v>
      </c>
      <c r="V114" s="307" t="str">
        <f t="shared" si="132"/>
        <v>un</v>
      </c>
      <c r="W114" s="347">
        <v>1</v>
      </c>
      <c r="X114" s="308">
        <f t="shared" si="133"/>
        <v>25000</v>
      </c>
      <c r="Y114" s="401">
        <f t="shared" si="67"/>
        <v>25000</v>
      </c>
      <c r="Z114" s="576">
        <f t="shared" si="42"/>
        <v>0</v>
      </c>
      <c r="AC114" s="344" t="s">
        <v>490</v>
      </c>
      <c r="AD114" s="345" t="s">
        <v>491</v>
      </c>
      <c r="AE114" s="346" t="s">
        <v>155</v>
      </c>
      <c r="AF114" s="347">
        <v>1</v>
      </c>
      <c r="AG114" s="308">
        <v>8000</v>
      </c>
      <c r="AH114" s="309">
        <f t="shared" si="121"/>
        <v>8000</v>
      </c>
      <c r="AI114" s="576">
        <f t="shared" si="44"/>
        <v>0</v>
      </c>
      <c r="AL114" s="344" t="s">
        <v>490</v>
      </c>
      <c r="AM114" s="345" t="s">
        <v>491</v>
      </c>
      <c r="AN114" s="346" t="s">
        <v>155</v>
      </c>
      <c r="AO114" s="347">
        <v>1</v>
      </c>
      <c r="AP114" s="308">
        <v>12753</v>
      </c>
      <c r="AQ114" s="309">
        <f t="shared" si="122"/>
        <v>12753</v>
      </c>
      <c r="AR114" s="576">
        <f t="shared" si="46"/>
        <v>0</v>
      </c>
      <c r="AU114" s="344" t="s">
        <v>490</v>
      </c>
      <c r="AV114" s="345" t="s">
        <v>491</v>
      </c>
      <c r="AW114" s="346" t="s">
        <v>155</v>
      </c>
      <c r="AX114" s="347">
        <v>1</v>
      </c>
      <c r="AY114" s="308">
        <v>16472</v>
      </c>
      <c r="AZ114" s="309">
        <f t="shared" si="123"/>
        <v>16472</v>
      </c>
      <c r="BA114" s="576">
        <f t="shared" si="48"/>
        <v>0</v>
      </c>
      <c r="BD114" s="344" t="s">
        <v>490</v>
      </c>
      <c r="BE114" s="345" t="s">
        <v>491</v>
      </c>
      <c r="BF114" s="346" t="s">
        <v>155</v>
      </c>
      <c r="BG114" s="347">
        <v>1</v>
      </c>
      <c r="BH114" s="308">
        <v>31000</v>
      </c>
      <c r="BI114" s="309">
        <f t="shared" si="124"/>
        <v>31000</v>
      </c>
      <c r="BJ114" s="576">
        <f t="shared" si="50"/>
        <v>0</v>
      </c>
      <c r="BM114" s="344" t="s">
        <v>490</v>
      </c>
      <c r="BN114" s="306" t="str">
        <f t="shared" si="134"/>
        <v>Caja metálica 12x12x5 lisa color gris texturizado para llegada y cambios de dirección de cableado, empalmes y ubicación de elementos de suguridad Incluye: Elementos de fijación y marcación.</v>
      </c>
      <c r="BO114" s="307" t="str">
        <f t="shared" si="135"/>
        <v>un</v>
      </c>
      <c r="BP114" s="347">
        <v>1</v>
      </c>
      <c r="BQ114" s="308">
        <f t="shared" si="136"/>
        <v>21000</v>
      </c>
      <c r="BR114" s="309">
        <f t="shared" si="71"/>
        <v>21000</v>
      </c>
      <c r="BS114" s="576">
        <f t="shared" si="51"/>
        <v>0</v>
      </c>
      <c r="BV114" s="344" t="s">
        <v>490</v>
      </c>
      <c r="BW114" s="345" t="s">
        <v>491</v>
      </c>
      <c r="BX114" s="346" t="s">
        <v>155</v>
      </c>
      <c r="BY114" s="347">
        <v>1</v>
      </c>
      <c r="BZ114" s="308">
        <v>60000</v>
      </c>
      <c r="CA114" s="309">
        <f t="shared" si="125"/>
        <v>60000</v>
      </c>
      <c r="CB114" s="576">
        <f t="shared" si="53"/>
        <v>0</v>
      </c>
      <c r="CE114" s="344" t="s">
        <v>490</v>
      </c>
      <c r="CF114" s="345" t="s">
        <v>491</v>
      </c>
      <c r="CG114" s="346" t="s">
        <v>155</v>
      </c>
      <c r="CH114" s="347">
        <v>1</v>
      </c>
      <c r="CI114" s="308">
        <v>14000</v>
      </c>
      <c r="CJ114" s="309">
        <f t="shared" si="126"/>
        <v>14000</v>
      </c>
      <c r="CK114" s="576">
        <f t="shared" si="54"/>
        <v>0</v>
      </c>
      <c r="CN114" s="344" t="s">
        <v>490</v>
      </c>
      <c r="CO114" s="345" t="s">
        <v>491</v>
      </c>
      <c r="CP114" s="346" t="s">
        <v>155</v>
      </c>
      <c r="CQ114" s="347">
        <v>1</v>
      </c>
      <c r="CR114" s="308">
        <v>14500</v>
      </c>
      <c r="CS114" s="309">
        <f t="shared" si="127"/>
        <v>14500</v>
      </c>
      <c r="CT114" s="576">
        <f t="shared" si="55"/>
        <v>0</v>
      </c>
      <c r="CW114" s="344" t="s">
        <v>490</v>
      </c>
      <c r="CX114" s="345" t="s">
        <v>491</v>
      </c>
      <c r="CY114" s="346" t="s">
        <v>155</v>
      </c>
      <c r="CZ114" s="347">
        <v>1</v>
      </c>
      <c r="DA114" s="308">
        <v>11000</v>
      </c>
      <c r="DB114" s="309">
        <f t="shared" si="128"/>
        <v>11000</v>
      </c>
      <c r="DC114" s="576">
        <f t="shared" si="57"/>
        <v>0</v>
      </c>
      <c r="DF114" s="344" t="s">
        <v>490</v>
      </c>
      <c r="DG114" s="345" t="s">
        <v>491</v>
      </c>
      <c r="DH114" s="346" t="s">
        <v>155</v>
      </c>
      <c r="DI114" s="347">
        <v>1</v>
      </c>
      <c r="DJ114" s="308">
        <v>14100</v>
      </c>
      <c r="DK114" s="309">
        <f t="shared" si="129"/>
        <v>14100</v>
      </c>
      <c r="DL114" s="576">
        <f t="shared" si="59"/>
        <v>0</v>
      </c>
      <c r="DO114" s="344" t="s">
        <v>490</v>
      </c>
      <c r="DP114" s="345" t="s">
        <v>491</v>
      </c>
      <c r="DQ114" s="346" t="s">
        <v>155</v>
      </c>
      <c r="DR114" s="347">
        <v>1</v>
      </c>
      <c r="DS114" s="308">
        <v>9800</v>
      </c>
      <c r="DT114" s="309">
        <f t="shared" si="130"/>
        <v>9800</v>
      </c>
      <c r="DU114" s="576">
        <f t="shared" si="61"/>
        <v>0</v>
      </c>
    </row>
    <row r="115" spans="3:125" ht="40.5" customHeight="1" outlineLevel="2">
      <c r="C115" s="344" t="s">
        <v>492</v>
      </c>
      <c r="D115" s="345" t="s">
        <v>493</v>
      </c>
      <c r="E115" s="346" t="s">
        <v>155</v>
      </c>
      <c r="F115" s="347">
        <v>1</v>
      </c>
      <c r="G115" s="308">
        <v>0</v>
      </c>
      <c r="H115" s="309">
        <f t="shared" si="119"/>
        <v>0</v>
      </c>
      <c r="K115" s="344" t="s">
        <v>492</v>
      </c>
      <c r="L115" s="345" t="s">
        <v>493</v>
      </c>
      <c r="M115" s="346" t="s">
        <v>155</v>
      </c>
      <c r="N115" s="347">
        <v>1</v>
      </c>
      <c r="O115" s="308">
        <v>19200</v>
      </c>
      <c r="P115" s="310">
        <f t="shared" si="120"/>
        <v>19200</v>
      </c>
      <c r="Q115" s="576">
        <f t="shared" si="41"/>
        <v>0</v>
      </c>
      <c r="T115" s="344" t="s">
        <v>492</v>
      </c>
      <c r="U115" s="306" t="str">
        <f t="shared" si="131"/>
        <v>Caja metálica Rawelt de 2''x4'', tapa lisa Rawelt 2''x4'', para instalación de pulsador, y elementos de seguridad incluye elementos de fijación y demas accesorios requeridos para su correcto funcionamiento. NO Incluye tubería.</v>
      </c>
      <c r="V115" s="307" t="str">
        <f t="shared" si="132"/>
        <v>un</v>
      </c>
      <c r="W115" s="347">
        <v>1</v>
      </c>
      <c r="X115" s="308">
        <f t="shared" si="133"/>
        <v>28000</v>
      </c>
      <c r="Y115" s="401">
        <f t="shared" si="67"/>
        <v>28000</v>
      </c>
      <c r="Z115" s="576">
        <f t="shared" si="42"/>
        <v>0</v>
      </c>
      <c r="AC115" s="344" t="s">
        <v>492</v>
      </c>
      <c r="AD115" s="345" t="s">
        <v>493</v>
      </c>
      <c r="AE115" s="346" t="s">
        <v>155</v>
      </c>
      <c r="AF115" s="347">
        <v>1</v>
      </c>
      <c r="AG115" s="308">
        <v>32000</v>
      </c>
      <c r="AH115" s="309">
        <f t="shared" si="121"/>
        <v>32000</v>
      </c>
      <c r="AI115" s="576">
        <f t="shared" si="44"/>
        <v>0</v>
      </c>
      <c r="AL115" s="344" t="s">
        <v>492</v>
      </c>
      <c r="AM115" s="345" t="s">
        <v>493</v>
      </c>
      <c r="AN115" s="346" t="s">
        <v>155</v>
      </c>
      <c r="AO115" s="347">
        <v>1</v>
      </c>
      <c r="AP115" s="308">
        <v>18962</v>
      </c>
      <c r="AQ115" s="309">
        <f t="shared" si="122"/>
        <v>18962</v>
      </c>
      <c r="AR115" s="576">
        <f t="shared" si="46"/>
        <v>0</v>
      </c>
      <c r="AU115" s="344" t="s">
        <v>492</v>
      </c>
      <c r="AV115" s="345" t="s">
        <v>493</v>
      </c>
      <c r="AW115" s="346" t="s">
        <v>155</v>
      </c>
      <c r="AX115" s="347">
        <v>1</v>
      </c>
      <c r="AY115" s="308">
        <v>10665</v>
      </c>
      <c r="AZ115" s="309">
        <f t="shared" si="123"/>
        <v>10665</v>
      </c>
      <c r="BA115" s="576">
        <f t="shared" si="48"/>
        <v>0</v>
      </c>
      <c r="BD115" s="344" t="s">
        <v>492</v>
      </c>
      <c r="BE115" s="345" t="s">
        <v>493</v>
      </c>
      <c r="BF115" s="346" t="s">
        <v>155</v>
      </c>
      <c r="BG115" s="347">
        <v>1</v>
      </c>
      <c r="BH115" s="308">
        <v>14000</v>
      </c>
      <c r="BI115" s="309">
        <f t="shared" si="124"/>
        <v>14000</v>
      </c>
      <c r="BJ115" s="576">
        <f t="shared" si="50"/>
        <v>0</v>
      </c>
      <c r="BM115" s="344" t="s">
        <v>492</v>
      </c>
      <c r="BN115" s="306" t="str">
        <f t="shared" si="134"/>
        <v>Caja metálica Rawelt de 2''x4'', tapa lisa Rawelt 2''x4'', para instalación de pulsador, y elementos de seguridad incluye elementos de fijación y demas accesorios requeridos para su correcto funcionamiento. NO Incluye tubería.</v>
      </c>
      <c r="BO115" s="307" t="str">
        <f t="shared" si="135"/>
        <v>un</v>
      </c>
      <c r="BP115" s="347">
        <v>1</v>
      </c>
      <c r="BQ115" s="308">
        <f t="shared" si="136"/>
        <v>37500</v>
      </c>
      <c r="BR115" s="309">
        <f t="shared" si="71"/>
        <v>37500</v>
      </c>
      <c r="BS115" s="576">
        <f t="shared" si="51"/>
        <v>0</v>
      </c>
      <c r="BV115" s="344" t="s">
        <v>492</v>
      </c>
      <c r="BW115" s="345" t="s">
        <v>493</v>
      </c>
      <c r="BX115" s="346" t="s">
        <v>155</v>
      </c>
      <c r="BY115" s="347">
        <v>1</v>
      </c>
      <c r="BZ115" s="308">
        <v>30000</v>
      </c>
      <c r="CA115" s="309">
        <f t="shared" si="125"/>
        <v>30000</v>
      </c>
      <c r="CB115" s="576">
        <f t="shared" si="53"/>
        <v>0</v>
      </c>
      <c r="CE115" s="344" t="s">
        <v>492</v>
      </c>
      <c r="CF115" s="345" t="s">
        <v>493</v>
      </c>
      <c r="CG115" s="346" t="s">
        <v>155</v>
      </c>
      <c r="CH115" s="347">
        <v>1</v>
      </c>
      <c r="CI115" s="308">
        <v>24000</v>
      </c>
      <c r="CJ115" s="309">
        <f t="shared" si="126"/>
        <v>24000</v>
      </c>
      <c r="CK115" s="576">
        <f t="shared" si="54"/>
        <v>0</v>
      </c>
      <c r="CN115" s="344" t="s">
        <v>492</v>
      </c>
      <c r="CO115" s="345" t="s">
        <v>493</v>
      </c>
      <c r="CP115" s="346" t="s">
        <v>155</v>
      </c>
      <c r="CQ115" s="347">
        <v>1</v>
      </c>
      <c r="CR115" s="308">
        <v>24500</v>
      </c>
      <c r="CS115" s="309">
        <f t="shared" si="127"/>
        <v>24500</v>
      </c>
      <c r="CT115" s="576">
        <f t="shared" si="55"/>
        <v>0</v>
      </c>
      <c r="CW115" s="344" t="s">
        <v>492</v>
      </c>
      <c r="CX115" s="345" t="s">
        <v>493</v>
      </c>
      <c r="CY115" s="346" t="s">
        <v>155</v>
      </c>
      <c r="CZ115" s="347">
        <v>1</v>
      </c>
      <c r="DA115" s="308">
        <v>16632</v>
      </c>
      <c r="DB115" s="309">
        <f t="shared" si="128"/>
        <v>16632</v>
      </c>
      <c r="DC115" s="576">
        <f t="shared" si="57"/>
        <v>0</v>
      </c>
      <c r="DF115" s="344" t="s">
        <v>492</v>
      </c>
      <c r="DG115" s="345" t="s">
        <v>493</v>
      </c>
      <c r="DH115" s="346" t="s">
        <v>155</v>
      </c>
      <c r="DI115" s="347">
        <v>1</v>
      </c>
      <c r="DJ115" s="308">
        <v>24000</v>
      </c>
      <c r="DK115" s="309">
        <f t="shared" si="129"/>
        <v>24000</v>
      </c>
      <c r="DL115" s="576">
        <f t="shared" si="59"/>
        <v>0</v>
      </c>
      <c r="DO115" s="344" t="s">
        <v>492</v>
      </c>
      <c r="DP115" s="345" t="s">
        <v>493</v>
      </c>
      <c r="DQ115" s="346" t="s">
        <v>155</v>
      </c>
      <c r="DR115" s="347">
        <v>1</v>
      </c>
      <c r="DS115" s="308">
        <v>12500</v>
      </c>
      <c r="DT115" s="309">
        <f t="shared" si="130"/>
        <v>12500</v>
      </c>
      <c r="DU115" s="576">
        <f t="shared" si="61"/>
        <v>0</v>
      </c>
    </row>
    <row r="116" spans="3:125" ht="40.5" customHeight="1" outlineLevel="2">
      <c r="C116" s="344" t="s">
        <v>494</v>
      </c>
      <c r="D116" s="345" t="s">
        <v>495</v>
      </c>
      <c r="E116" s="346" t="s">
        <v>155</v>
      </c>
      <c r="F116" s="347">
        <v>1</v>
      </c>
      <c r="G116" s="308">
        <v>0</v>
      </c>
      <c r="H116" s="309">
        <f t="shared" si="119"/>
        <v>0</v>
      </c>
      <c r="K116" s="344" t="s">
        <v>494</v>
      </c>
      <c r="L116" s="345" t="s">
        <v>495</v>
      </c>
      <c r="M116" s="346" t="s">
        <v>155</v>
      </c>
      <c r="N116" s="347">
        <v>1</v>
      </c>
      <c r="O116" s="308">
        <v>7600</v>
      </c>
      <c r="P116" s="310">
        <f t="shared" si="120"/>
        <v>7600</v>
      </c>
      <c r="Q116" s="576">
        <f t="shared" si="41"/>
        <v>0</v>
      </c>
      <c r="T116" s="344" t="s">
        <v>494</v>
      </c>
      <c r="U116" s="306" t="str">
        <f t="shared" si="131"/>
        <v>Tapa lisa Rawelt 2''x4'', para instalación de lector, incluye  elementos de fijación y demas accesorios requeridos para su correcto funcionamiento. NO Incluye tubería.</v>
      </c>
      <c r="V116" s="307" t="str">
        <f t="shared" si="132"/>
        <v>un</v>
      </c>
      <c r="W116" s="347">
        <v>1</v>
      </c>
      <c r="X116" s="308">
        <f t="shared" si="133"/>
        <v>15000</v>
      </c>
      <c r="Y116" s="401">
        <f t="shared" si="67"/>
        <v>15000</v>
      </c>
      <c r="Z116" s="576">
        <f t="shared" si="42"/>
        <v>0</v>
      </c>
      <c r="AC116" s="344" t="s">
        <v>494</v>
      </c>
      <c r="AD116" s="345" t="s">
        <v>495</v>
      </c>
      <c r="AE116" s="346" t="s">
        <v>155</v>
      </c>
      <c r="AF116" s="347">
        <v>1</v>
      </c>
      <c r="AG116" s="308">
        <v>7500</v>
      </c>
      <c r="AH116" s="309">
        <f t="shared" si="121"/>
        <v>7500</v>
      </c>
      <c r="AI116" s="576">
        <f t="shared" si="44"/>
        <v>0</v>
      </c>
      <c r="AL116" s="344" t="s">
        <v>494</v>
      </c>
      <c r="AM116" s="345" t="s">
        <v>495</v>
      </c>
      <c r="AN116" s="346" t="s">
        <v>155</v>
      </c>
      <c r="AO116" s="347">
        <v>1</v>
      </c>
      <c r="AP116" s="308">
        <v>7431</v>
      </c>
      <c r="AQ116" s="309">
        <f t="shared" si="122"/>
        <v>7431</v>
      </c>
      <c r="AR116" s="576">
        <f t="shared" si="46"/>
        <v>0</v>
      </c>
      <c r="AU116" s="344" t="s">
        <v>494</v>
      </c>
      <c r="AV116" s="345" t="s">
        <v>495</v>
      </c>
      <c r="AW116" s="346" t="s">
        <v>155</v>
      </c>
      <c r="AX116" s="347">
        <v>1</v>
      </c>
      <c r="AY116" s="308">
        <v>10665</v>
      </c>
      <c r="AZ116" s="309">
        <f t="shared" si="123"/>
        <v>10665</v>
      </c>
      <c r="BA116" s="576">
        <f t="shared" si="48"/>
        <v>0</v>
      </c>
      <c r="BD116" s="344" t="s">
        <v>494</v>
      </c>
      <c r="BE116" s="345" t="s">
        <v>495</v>
      </c>
      <c r="BF116" s="346" t="s">
        <v>155</v>
      </c>
      <c r="BG116" s="347">
        <v>1</v>
      </c>
      <c r="BH116" s="308">
        <v>11200</v>
      </c>
      <c r="BI116" s="309">
        <f t="shared" si="124"/>
        <v>11200</v>
      </c>
      <c r="BJ116" s="576">
        <f t="shared" si="50"/>
        <v>0</v>
      </c>
      <c r="BM116" s="344" t="s">
        <v>494</v>
      </c>
      <c r="BN116" s="306" t="str">
        <f t="shared" si="134"/>
        <v>Tapa lisa Rawelt 2''x4'', para instalación de lector, incluye  elementos de fijación y demas accesorios requeridos para su correcto funcionamiento. NO Incluye tubería.</v>
      </c>
      <c r="BO116" s="307" t="str">
        <f t="shared" si="135"/>
        <v>un</v>
      </c>
      <c r="BP116" s="347">
        <v>1</v>
      </c>
      <c r="BQ116" s="308">
        <f t="shared" si="136"/>
        <v>10500</v>
      </c>
      <c r="BR116" s="309">
        <f t="shared" si="71"/>
        <v>10500</v>
      </c>
      <c r="BS116" s="576">
        <f t="shared" si="51"/>
        <v>0</v>
      </c>
      <c r="BV116" s="344" t="s">
        <v>494</v>
      </c>
      <c r="BW116" s="345" t="s">
        <v>495</v>
      </c>
      <c r="BX116" s="346" t="s">
        <v>155</v>
      </c>
      <c r="BY116" s="347">
        <v>1</v>
      </c>
      <c r="BZ116" s="308">
        <v>10000</v>
      </c>
      <c r="CA116" s="309">
        <f t="shared" si="125"/>
        <v>10000</v>
      </c>
      <c r="CB116" s="576">
        <f t="shared" si="53"/>
        <v>0</v>
      </c>
      <c r="CE116" s="344" t="s">
        <v>494</v>
      </c>
      <c r="CF116" s="345" t="s">
        <v>495</v>
      </c>
      <c r="CG116" s="346" t="s">
        <v>155</v>
      </c>
      <c r="CH116" s="347">
        <v>1</v>
      </c>
      <c r="CI116" s="308">
        <v>8100</v>
      </c>
      <c r="CJ116" s="309">
        <f t="shared" si="126"/>
        <v>8100</v>
      </c>
      <c r="CK116" s="576">
        <f t="shared" si="54"/>
        <v>0</v>
      </c>
      <c r="CN116" s="344" t="s">
        <v>494</v>
      </c>
      <c r="CO116" s="345" t="s">
        <v>495</v>
      </c>
      <c r="CP116" s="346" t="s">
        <v>155</v>
      </c>
      <c r="CQ116" s="347">
        <v>1</v>
      </c>
      <c r="CR116" s="308">
        <v>8000</v>
      </c>
      <c r="CS116" s="309">
        <f t="shared" si="127"/>
        <v>8000</v>
      </c>
      <c r="CT116" s="576">
        <f t="shared" si="55"/>
        <v>0</v>
      </c>
      <c r="CW116" s="344" t="s">
        <v>494</v>
      </c>
      <c r="CX116" s="345" t="s">
        <v>495</v>
      </c>
      <c r="CY116" s="346" t="s">
        <v>155</v>
      </c>
      <c r="CZ116" s="347">
        <v>1</v>
      </c>
      <c r="DA116" s="308">
        <v>4100</v>
      </c>
      <c r="DB116" s="309">
        <f t="shared" si="128"/>
        <v>4100</v>
      </c>
      <c r="DC116" s="576">
        <f t="shared" si="57"/>
        <v>0</v>
      </c>
      <c r="DF116" s="344" t="s">
        <v>494</v>
      </c>
      <c r="DG116" s="345" t="s">
        <v>495</v>
      </c>
      <c r="DH116" s="346" t="s">
        <v>155</v>
      </c>
      <c r="DI116" s="347">
        <v>1</v>
      </c>
      <c r="DJ116" s="308">
        <v>7800</v>
      </c>
      <c r="DK116" s="309">
        <f t="shared" si="129"/>
        <v>7800</v>
      </c>
      <c r="DL116" s="576">
        <f t="shared" si="59"/>
        <v>0</v>
      </c>
      <c r="DO116" s="344" t="s">
        <v>494</v>
      </c>
      <c r="DP116" s="345" t="s">
        <v>495</v>
      </c>
      <c r="DQ116" s="346" t="s">
        <v>155</v>
      </c>
      <c r="DR116" s="347">
        <v>1</v>
      </c>
      <c r="DS116" s="308">
        <v>12500</v>
      </c>
      <c r="DT116" s="309">
        <f t="shared" si="130"/>
        <v>12500</v>
      </c>
      <c r="DU116" s="576">
        <f t="shared" si="61"/>
        <v>0</v>
      </c>
    </row>
    <row r="117" spans="3:125" ht="40.5" customHeight="1" outlineLevel="2">
      <c r="C117" s="344" t="s">
        <v>496</v>
      </c>
      <c r="D117" s="345" t="s">
        <v>497</v>
      </c>
      <c r="E117" s="346" t="s">
        <v>168</v>
      </c>
      <c r="F117" s="347">
        <v>1</v>
      </c>
      <c r="G117" s="308">
        <v>0</v>
      </c>
      <c r="H117" s="309">
        <f t="shared" si="119"/>
        <v>0</v>
      </c>
      <c r="K117" s="344" t="s">
        <v>496</v>
      </c>
      <c r="L117" s="345" t="s">
        <v>497</v>
      </c>
      <c r="M117" s="346" t="s">
        <v>168</v>
      </c>
      <c r="N117" s="347">
        <v>1</v>
      </c>
      <c r="O117" s="308">
        <v>12400</v>
      </c>
      <c r="P117" s="310">
        <f t="shared" si="120"/>
        <v>12400</v>
      </c>
      <c r="Q117" s="576">
        <f t="shared" ref="Q117:Q163" si="137">IF(M117&lt;&gt;"",IF(O117=0,1,0),0)</f>
        <v>0</v>
      </c>
      <c r="T117" s="344" t="s">
        <v>496</v>
      </c>
      <c r="U117" s="306" t="str">
        <f t="shared" si="131"/>
        <v>Tubería EMT de ¾". Incluye: Uniones, entradas a caja, conduletas,curva y elementos de fijación, marcación y demás accesorios necesarios para su correcta instalación. Para ruta de cableado estructurado</v>
      </c>
      <c r="V117" s="307" t="str">
        <f t="shared" si="132"/>
        <v>m</v>
      </c>
      <c r="W117" s="347">
        <v>1</v>
      </c>
      <c r="X117" s="308">
        <f t="shared" si="133"/>
        <v>11500</v>
      </c>
      <c r="Y117" s="401">
        <f t="shared" si="67"/>
        <v>11500</v>
      </c>
      <c r="Z117" s="576">
        <f t="shared" ref="Z117:Z163" si="138">IF(V117&lt;&gt;"",IF(X117=0,1,0),0)</f>
        <v>0</v>
      </c>
      <c r="AC117" s="344" t="s">
        <v>496</v>
      </c>
      <c r="AD117" s="345" t="s">
        <v>497</v>
      </c>
      <c r="AE117" s="346" t="s">
        <v>168</v>
      </c>
      <c r="AF117" s="347">
        <v>1</v>
      </c>
      <c r="AG117" s="308">
        <v>8500</v>
      </c>
      <c r="AH117" s="309">
        <f t="shared" si="121"/>
        <v>8500</v>
      </c>
      <c r="AI117" s="576">
        <f t="shared" ref="AI117:AI163" si="139">IF(AE117&lt;&gt;"",IF(AG117=0,1,0),0)</f>
        <v>0</v>
      </c>
      <c r="AL117" s="344" t="s">
        <v>496</v>
      </c>
      <c r="AM117" s="345" t="s">
        <v>497</v>
      </c>
      <c r="AN117" s="346" t="s">
        <v>168</v>
      </c>
      <c r="AO117" s="347">
        <v>1</v>
      </c>
      <c r="AP117" s="308">
        <v>12373</v>
      </c>
      <c r="AQ117" s="309">
        <f t="shared" si="122"/>
        <v>12373</v>
      </c>
      <c r="AR117" s="576">
        <f t="shared" ref="AR117:AR163" si="140">IF(AN117&lt;&gt;"",IF(AP117=0,1,0),0)</f>
        <v>0</v>
      </c>
      <c r="AU117" s="344" t="s">
        <v>496</v>
      </c>
      <c r="AV117" s="345" t="s">
        <v>497</v>
      </c>
      <c r="AW117" s="346" t="s">
        <v>168</v>
      </c>
      <c r="AX117" s="347">
        <v>1</v>
      </c>
      <c r="AY117" s="308">
        <v>7742</v>
      </c>
      <c r="AZ117" s="309">
        <f t="shared" si="123"/>
        <v>7742</v>
      </c>
      <c r="BA117" s="576">
        <f t="shared" ref="BA117:BA163" si="141">IF(AW117&lt;&gt;"",IF(AY117=0,1,0),0)</f>
        <v>0</v>
      </c>
      <c r="BD117" s="344" t="s">
        <v>496</v>
      </c>
      <c r="BE117" s="345" t="s">
        <v>497</v>
      </c>
      <c r="BF117" s="346" t="s">
        <v>168</v>
      </c>
      <c r="BG117" s="347">
        <v>1</v>
      </c>
      <c r="BH117" s="308">
        <v>11200</v>
      </c>
      <c r="BI117" s="309">
        <f t="shared" si="124"/>
        <v>11200</v>
      </c>
      <c r="BJ117" s="576">
        <f t="shared" ref="BJ117:BJ163" si="142">IF(BF117&lt;&gt;"",IF(BH117=0,1,0),0)</f>
        <v>0</v>
      </c>
      <c r="BM117" s="344" t="s">
        <v>496</v>
      </c>
      <c r="BN117" s="306" t="str">
        <f t="shared" si="134"/>
        <v>Tubería EMT de ¾". Incluye: Uniones, entradas a caja, conduletas,curva y elementos de fijación, marcación y demás accesorios necesarios para su correcta instalación. Para ruta de cableado estructurado</v>
      </c>
      <c r="BO117" s="307" t="str">
        <f t="shared" si="135"/>
        <v>m</v>
      </c>
      <c r="BP117" s="347">
        <v>1</v>
      </c>
      <c r="BQ117" s="308">
        <f t="shared" si="136"/>
        <v>11500</v>
      </c>
      <c r="BR117" s="309">
        <f t="shared" si="71"/>
        <v>11500</v>
      </c>
      <c r="BS117" s="576">
        <f t="shared" ref="BS117:BS163" si="143">IF(BO117&lt;&gt;"",IF(BQ117=0,1,0),0)</f>
        <v>0</v>
      </c>
      <c r="BV117" s="344" t="s">
        <v>496</v>
      </c>
      <c r="BW117" s="345" t="s">
        <v>497</v>
      </c>
      <c r="BX117" s="346" t="s">
        <v>168</v>
      </c>
      <c r="BY117" s="347">
        <v>1</v>
      </c>
      <c r="BZ117" s="308">
        <v>15000</v>
      </c>
      <c r="CA117" s="309">
        <f t="shared" si="125"/>
        <v>15000</v>
      </c>
      <c r="CB117" s="576">
        <f t="shared" ref="CB117:CB163" si="144">IF(BX117&lt;&gt;"",IF(BZ117=0,1,0),0)</f>
        <v>0</v>
      </c>
      <c r="CE117" s="344" t="s">
        <v>496</v>
      </c>
      <c r="CF117" s="345" t="s">
        <v>497</v>
      </c>
      <c r="CG117" s="346" t="s">
        <v>168</v>
      </c>
      <c r="CH117" s="347">
        <v>1</v>
      </c>
      <c r="CI117" s="308">
        <v>11800</v>
      </c>
      <c r="CJ117" s="309">
        <f t="shared" si="126"/>
        <v>11800</v>
      </c>
      <c r="CK117" s="576">
        <f t="shared" ref="CK117:CK163" si="145">IF(CG117&lt;&gt;"",IF(CI117=0,1,0),0)</f>
        <v>0</v>
      </c>
      <c r="CN117" s="344" t="s">
        <v>496</v>
      </c>
      <c r="CO117" s="345" t="s">
        <v>497</v>
      </c>
      <c r="CP117" s="346" t="s">
        <v>168</v>
      </c>
      <c r="CQ117" s="347">
        <v>1</v>
      </c>
      <c r="CR117" s="308">
        <v>12000</v>
      </c>
      <c r="CS117" s="309">
        <f t="shared" si="127"/>
        <v>12000</v>
      </c>
      <c r="CT117" s="576">
        <f t="shared" ref="CT117:CT163" si="146">IF(CP117&lt;&gt;"",IF(CR117=0,1,0),0)</f>
        <v>0</v>
      </c>
      <c r="CW117" s="344" t="s">
        <v>496</v>
      </c>
      <c r="CX117" s="345" t="s">
        <v>497</v>
      </c>
      <c r="CY117" s="346" t="s">
        <v>168</v>
      </c>
      <c r="CZ117" s="347">
        <v>1</v>
      </c>
      <c r="DA117" s="308">
        <v>9870</v>
      </c>
      <c r="DB117" s="309">
        <f t="shared" si="128"/>
        <v>9870</v>
      </c>
      <c r="DC117" s="576">
        <f t="shared" ref="DC117:DC163" si="147">IF(CY117&lt;&gt;"",IF(DA117=0,1,0),0)</f>
        <v>0</v>
      </c>
      <c r="DF117" s="344" t="s">
        <v>496</v>
      </c>
      <c r="DG117" s="345" t="s">
        <v>497</v>
      </c>
      <c r="DH117" s="346" t="s">
        <v>168</v>
      </c>
      <c r="DI117" s="347">
        <v>1</v>
      </c>
      <c r="DJ117" s="308">
        <v>11700</v>
      </c>
      <c r="DK117" s="309">
        <f t="shared" si="129"/>
        <v>11700</v>
      </c>
      <c r="DL117" s="576">
        <f t="shared" ref="DL117:DL163" si="148">IF(DH117&lt;&gt;"",IF(DJ117=0,1,0),0)</f>
        <v>0</v>
      </c>
      <c r="DO117" s="344" t="s">
        <v>496</v>
      </c>
      <c r="DP117" s="345" t="s">
        <v>497</v>
      </c>
      <c r="DQ117" s="346" t="s">
        <v>168</v>
      </c>
      <c r="DR117" s="347">
        <v>1</v>
      </c>
      <c r="DS117" s="308">
        <v>14982</v>
      </c>
      <c r="DT117" s="309">
        <f t="shared" si="130"/>
        <v>14982</v>
      </c>
      <c r="DU117" s="576">
        <f t="shared" ref="DU117:DU163" si="149">IF(DQ117&lt;&gt;"",IF(DS117=0,1,0),0)</f>
        <v>0</v>
      </c>
    </row>
    <row r="118" spans="3:125" ht="72.75" customHeight="1" outlineLevel="2">
      <c r="C118" s="344" t="s">
        <v>498</v>
      </c>
      <c r="D118" s="345" t="s">
        <v>499</v>
      </c>
      <c r="E118" s="346" t="s">
        <v>168</v>
      </c>
      <c r="F118" s="347">
        <v>1</v>
      </c>
      <c r="G118" s="308">
        <v>0</v>
      </c>
      <c r="H118" s="309">
        <f t="shared" si="119"/>
        <v>0</v>
      </c>
      <c r="K118" s="344" t="s">
        <v>498</v>
      </c>
      <c r="L118" s="345" t="s">
        <v>499</v>
      </c>
      <c r="M118" s="346" t="s">
        <v>168</v>
      </c>
      <c r="N118" s="347">
        <v>1</v>
      </c>
      <c r="O118" s="308">
        <v>56400</v>
      </c>
      <c r="P118" s="310">
        <f t="shared" si="120"/>
        <v>56400</v>
      </c>
      <c r="Q118" s="576">
        <f t="shared" si="137"/>
        <v>0</v>
      </c>
      <c r="T118" s="344" t="s">
        <v>498</v>
      </c>
      <c r="U118" s="306" t="str">
        <f t="shared" si="131"/>
        <v>Canaleta metálica de 6x5cm para transporte de cable  UTP categoria 5E, pestañas para tapar hacia afuera, calibre 22 USG, lamina cold-rolled, pintura electroestática en polvo horneable color gris texturizada. Incluye accesorios (curvas, derivaciones, etc.), elementos de fijación, puente eléctrico en cable de cobre N° 12 AWG y terminales de ojo en todas las uniones. Todos los cortes deben quedar resanados y pulidos con masilla y pintura anticorrosiva del mismo color.instalada a nivel de techo por muro</v>
      </c>
      <c r="V118" s="307" t="str">
        <f t="shared" si="132"/>
        <v>m</v>
      </c>
      <c r="W118" s="347">
        <v>1</v>
      </c>
      <c r="X118" s="308">
        <f t="shared" si="133"/>
        <v>40000</v>
      </c>
      <c r="Y118" s="401">
        <f t="shared" si="67"/>
        <v>40000</v>
      </c>
      <c r="Z118" s="576">
        <f t="shared" si="138"/>
        <v>0</v>
      </c>
      <c r="AC118" s="344" t="s">
        <v>498</v>
      </c>
      <c r="AD118" s="345" t="s">
        <v>499</v>
      </c>
      <c r="AE118" s="346" t="s">
        <v>168</v>
      </c>
      <c r="AF118" s="347">
        <v>1</v>
      </c>
      <c r="AG118" s="308">
        <v>65000</v>
      </c>
      <c r="AH118" s="309">
        <f t="shared" si="121"/>
        <v>65000</v>
      </c>
      <c r="AI118" s="576">
        <f t="shared" si="139"/>
        <v>0</v>
      </c>
      <c r="AL118" s="344" t="s">
        <v>498</v>
      </c>
      <c r="AM118" s="345" t="s">
        <v>499</v>
      </c>
      <c r="AN118" s="346" t="s">
        <v>168</v>
      </c>
      <c r="AO118" s="347">
        <v>1</v>
      </c>
      <c r="AP118" s="308">
        <v>56201</v>
      </c>
      <c r="AQ118" s="309">
        <f t="shared" si="122"/>
        <v>56201</v>
      </c>
      <c r="AR118" s="576">
        <f t="shared" si="140"/>
        <v>0</v>
      </c>
      <c r="AU118" s="344" t="s">
        <v>498</v>
      </c>
      <c r="AV118" s="345" t="s">
        <v>499</v>
      </c>
      <c r="AW118" s="346" t="s">
        <v>168</v>
      </c>
      <c r="AX118" s="347">
        <v>1</v>
      </c>
      <c r="AY118" s="308">
        <v>12245</v>
      </c>
      <c r="AZ118" s="309">
        <f t="shared" si="123"/>
        <v>12245</v>
      </c>
      <c r="BA118" s="576">
        <f t="shared" si="141"/>
        <v>0</v>
      </c>
      <c r="BD118" s="344" t="s">
        <v>498</v>
      </c>
      <c r="BE118" s="345" t="s">
        <v>499</v>
      </c>
      <c r="BF118" s="346" t="s">
        <v>168</v>
      </c>
      <c r="BG118" s="347">
        <v>1</v>
      </c>
      <c r="BH118" s="308">
        <v>21000</v>
      </c>
      <c r="BI118" s="309">
        <f t="shared" si="124"/>
        <v>21000</v>
      </c>
      <c r="BJ118" s="576">
        <f t="shared" si="142"/>
        <v>0</v>
      </c>
      <c r="BM118" s="344" t="s">
        <v>498</v>
      </c>
      <c r="BN118" s="306" t="str">
        <f t="shared" si="134"/>
        <v>Canaleta metálica de 6x5cm para transporte de cable  UTP categoria 5E, pestañas para tapar hacia afuera, calibre 22 USG, lamina cold-rolled, pintura electroestática en polvo horneable color gris texturizada. Incluye accesorios (curvas, derivaciones, etc.), elementos de fijación, puente eléctrico en cable de cobre N° 12 AWG y terminales de ojo en todas las uniones. Todos los cortes deben quedar resanados y pulidos con masilla y pintura anticorrosiva del mismo color.instalada a nivel de techo por muro</v>
      </c>
      <c r="BO118" s="307" t="str">
        <f t="shared" si="135"/>
        <v>m</v>
      </c>
      <c r="BP118" s="347">
        <v>1</v>
      </c>
      <c r="BQ118" s="308">
        <f t="shared" si="136"/>
        <v>43000</v>
      </c>
      <c r="BR118" s="309">
        <f t="shared" si="71"/>
        <v>43000</v>
      </c>
      <c r="BS118" s="576">
        <f t="shared" si="143"/>
        <v>0</v>
      </c>
      <c r="BV118" s="344" t="s">
        <v>498</v>
      </c>
      <c r="BW118" s="345" t="s">
        <v>499</v>
      </c>
      <c r="BX118" s="346" t="s">
        <v>168</v>
      </c>
      <c r="BY118" s="347">
        <v>1</v>
      </c>
      <c r="BZ118" s="308">
        <v>50000</v>
      </c>
      <c r="CA118" s="309">
        <f t="shared" si="125"/>
        <v>50000</v>
      </c>
      <c r="CB118" s="576">
        <f t="shared" si="144"/>
        <v>0</v>
      </c>
      <c r="CE118" s="344" t="s">
        <v>498</v>
      </c>
      <c r="CF118" s="345" t="s">
        <v>499</v>
      </c>
      <c r="CG118" s="346" t="s">
        <v>168</v>
      </c>
      <c r="CH118" s="347">
        <v>1</v>
      </c>
      <c r="CI118" s="308">
        <v>28000</v>
      </c>
      <c r="CJ118" s="309">
        <f t="shared" si="126"/>
        <v>28000</v>
      </c>
      <c r="CK118" s="576">
        <f t="shared" si="145"/>
        <v>0</v>
      </c>
      <c r="CN118" s="344" t="s">
        <v>498</v>
      </c>
      <c r="CO118" s="345" t="s">
        <v>499</v>
      </c>
      <c r="CP118" s="346" t="s">
        <v>168</v>
      </c>
      <c r="CQ118" s="347">
        <v>1</v>
      </c>
      <c r="CR118" s="308">
        <v>30000</v>
      </c>
      <c r="CS118" s="309">
        <f t="shared" si="127"/>
        <v>30000</v>
      </c>
      <c r="CT118" s="576">
        <f t="shared" si="146"/>
        <v>0</v>
      </c>
      <c r="CW118" s="344" t="s">
        <v>498</v>
      </c>
      <c r="CX118" s="345" t="s">
        <v>499</v>
      </c>
      <c r="CY118" s="346" t="s">
        <v>168</v>
      </c>
      <c r="CZ118" s="347">
        <v>1</v>
      </c>
      <c r="DA118" s="308">
        <v>28790</v>
      </c>
      <c r="DB118" s="309">
        <f t="shared" si="128"/>
        <v>28790</v>
      </c>
      <c r="DC118" s="576">
        <f t="shared" si="147"/>
        <v>0</v>
      </c>
      <c r="DF118" s="344" t="s">
        <v>498</v>
      </c>
      <c r="DG118" s="345" t="s">
        <v>499</v>
      </c>
      <c r="DH118" s="346" t="s">
        <v>168</v>
      </c>
      <c r="DI118" s="347">
        <v>1</v>
      </c>
      <c r="DJ118" s="308">
        <v>29500</v>
      </c>
      <c r="DK118" s="309">
        <f t="shared" si="129"/>
        <v>29500</v>
      </c>
      <c r="DL118" s="576">
        <f t="shared" si="148"/>
        <v>0</v>
      </c>
      <c r="DO118" s="344" t="s">
        <v>498</v>
      </c>
      <c r="DP118" s="345" t="s">
        <v>499</v>
      </c>
      <c r="DQ118" s="346" t="s">
        <v>168</v>
      </c>
      <c r="DR118" s="347">
        <v>1</v>
      </c>
      <c r="DS118" s="308">
        <v>17850</v>
      </c>
      <c r="DT118" s="309">
        <f t="shared" si="130"/>
        <v>17850</v>
      </c>
      <c r="DU118" s="576">
        <f t="shared" si="149"/>
        <v>0</v>
      </c>
    </row>
    <row r="119" spans="3:125" ht="61.5" customHeight="1" outlineLevel="2">
      <c r="C119" s="344" t="s">
        <v>501</v>
      </c>
      <c r="D119" s="345" t="s">
        <v>190</v>
      </c>
      <c r="E119" s="346" t="s">
        <v>155</v>
      </c>
      <c r="F119" s="347">
        <v>1</v>
      </c>
      <c r="G119" s="308">
        <v>0</v>
      </c>
      <c r="H119" s="309">
        <f t="shared" si="119"/>
        <v>0</v>
      </c>
      <c r="K119" s="344" t="s">
        <v>501</v>
      </c>
      <c r="L119" s="345" t="s">
        <v>190</v>
      </c>
      <c r="M119" s="346" t="s">
        <v>155</v>
      </c>
      <c r="N119" s="347">
        <v>1</v>
      </c>
      <c r="O119" s="308">
        <v>514200</v>
      </c>
      <c r="P119" s="310">
        <f t="shared" si="120"/>
        <v>514200</v>
      </c>
      <c r="Q119" s="576">
        <f t="shared" si="137"/>
        <v>0</v>
      </c>
      <c r="T119" s="344" t="s">
        <v>501</v>
      </c>
      <c r="U119" s="306" t="str">
        <f t="shared" si="131"/>
        <v>Retiro y/o traslado de instalaciones eléctricas requeridas. Incluye: switches, tuberías, luminarias, conductores,tableros, breakers, salidas eléctricas, alimentadores y demás elementos asociados a la instalación y su posterior traslado de materiales a cuarto técnico designado por el interventor de la obra. Normalmente dichos materiales se trasladan hasta el segundo piso bloque 28. Se reutilizaran materiales a criterio de la interventoría.</v>
      </c>
      <c r="V119" s="307" t="str">
        <f t="shared" si="132"/>
        <v>un</v>
      </c>
      <c r="W119" s="347">
        <v>1</v>
      </c>
      <c r="X119" s="308">
        <f t="shared" si="133"/>
        <v>1500000</v>
      </c>
      <c r="Y119" s="401">
        <f t="shared" si="67"/>
        <v>1500000</v>
      </c>
      <c r="Z119" s="576">
        <f t="shared" si="138"/>
        <v>0</v>
      </c>
      <c r="AC119" s="344" t="s">
        <v>501</v>
      </c>
      <c r="AD119" s="345" t="s">
        <v>190</v>
      </c>
      <c r="AE119" s="346" t="s">
        <v>155</v>
      </c>
      <c r="AF119" s="347">
        <v>1</v>
      </c>
      <c r="AG119" s="308">
        <v>2800000</v>
      </c>
      <c r="AH119" s="309">
        <f t="shared" si="121"/>
        <v>2800000</v>
      </c>
      <c r="AI119" s="576">
        <f t="shared" si="139"/>
        <v>0</v>
      </c>
      <c r="AL119" s="344" t="s">
        <v>501</v>
      </c>
      <c r="AM119" s="345" t="s">
        <v>190</v>
      </c>
      <c r="AN119" s="346" t="s">
        <v>155</v>
      </c>
      <c r="AO119" s="347">
        <v>1</v>
      </c>
      <c r="AP119" s="308">
        <v>507960</v>
      </c>
      <c r="AQ119" s="309">
        <f t="shared" si="122"/>
        <v>507960</v>
      </c>
      <c r="AR119" s="576">
        <f t="shared" si="140"/>
        <v>0</v>
      </c>
      <c r="AU119" s="344" t="s">
        <v>501</v>
      </c>
      <c r="AV119" s="345" t="s">
        <v>190</v>
      </c>
      <c r="AW119" s="346" t="s">
        <v>155</v>
      </c>
      <c r="AX119" s="347">
        <v>1</v>
      </c>
      <c r="AY119" s="308">
        <v>3428600</v>
      </c>
      <c r="AZ119" s="309">
        <f t="shared" si="123"/>
        <v>3428600</v>
      </c>
      <c r="BA119" s="576">
        <f t="shared" si="141"/>
        <v>0</v>
      </c>
      <c r="BD119" s="344" t="s">
        <v>501</v>
      </c>
      <c r="BE119" s="345" t="s">
        <v>190</v>
      </c>
      <c r="BF119" s="346" t="s">
        <v>155</v>
      </c>
      <c r="BG119" s="347">
        <v>1</v>
      </c>
      <c r="BH119" s="308">
        <v>550000</v>
      </c>
      <c r="BI119" s="309">
        <f t="shared" si="124"/>
        <v>550000</v>
      </c>
      <c r="BJ119" s="576">
        <f t="shared" si="142"/>
        <v>0</v>
      </c>
      <c r="BM119" s="344" t="s">
        <v>501</v>
      </c>
      <c r="BN119" s="306" t="str">
        <f t="shared" si="134"/>
        <v>Retiro y/o traslado de instalaciones eléctricas requeridas. Incluye: switches, tuberías, luminarias, conductores,tableros, breakers, salidas eléctricas, alimentadores y demás elementos asociados a la instalación y su posterior traslado de materiales a cuarto técnico designado por el interventor de la obra. Normalmente dichos materiales se trasladan hasta el segundo piso bloque 28. Se reutilizaran materiales a criterio de la interventoría.</v>
      </c>
      <c r="BO119" s="307" t="str">
        <f t="shared" si="135"/>
        <v>un</v>
      </c>
      <c r="BP119" s="347">
        <v>1</v>
      </c>
      <c r="BQ119" s="308">
        <f t="shared" si="136"/>
        <v>257000</v>
      </c>
      <c r="BR119" s="309">
        <f t="shared" si="71"/>
        <v>257000</v>
      </c>
      <c r="BS119" s="576">
        <f t="shared" si="143"/>
        <v>0</v>
      </c>
      <c r="BV119" s="344" t="s">
        <v>501</v>
      </c>
      <c r="BW119" s="345" t="s">
        <v>190</v>
      </c>
      <c r="BX119" s="346" t="s">
        <v>155</v>
      </c>
      <c r="BY119" s="347">
        <v>1</v>
      </c>
      <c r="BZ119" s="308">
        <v>700000</v>
      </c>
      <c r="CA119" s="309">
        <f t="shared" si="125"/>
        <v>700000</v>
      </c>
      <c r="CB119" s="576">
        <f t="shared" si="144"/>
        <v>0</v>
      </c>
      <c r="CE119" s="344" t="s">
        <v>501</v>
      </c>
      <c r="CF119" s="345" t="s">
        <v>190</v>
      </c>
      <c r="CG119" s="346" t="s">
        <v>155</v>
      </c>
      <c r="CH119" s="347">
        <v>1</v>
      </c>
      <c r="CI119" s="308">
        <v>1280000</v>
      </c>
      <c r="CJ119" s="309">
        <f t="shared" si="126"/>
        <v>1280000</v>
      </c>
      <c r="CK119" s="576">
        <f t="shared" si="145"/>
        <v>0</v>
      </c>
      <c r="CN119" s="344" t="s">
        <v>501</v>
      </c>
      <c r="CO119" s="345" t="s">
        <v>190</v>
      </c>
      <c r="CP119" s="346" t="s">
        <v>155</v>
      </c>
      <c r="CQ119" s="347">
        <v>1</v>
      </c>
      <c r="CR119" s="308">
        <v>1250000</v>
      </c>
      <c r="CS119" s="309">
        <f t="shared" si="127"/>
        <v>1250000</v>
      </c>
      <c r="CT119" s="576">
        <f t="shared" si="146"/>
        <v>0</v>
      </c>
      <c r="CW119" s="344" t="s">
        <v>501</v>
      </c>
      <c r="CX119" s="345" t="s">
        <v>190</v>
      </c>
      <c r="CY119" s="346" t="s">
        <v>155</v>
      </c>
      <c r="CZ119" s="347">
        <v>1</v>
      </c>
      <c r="DA119" s="308">
        <v>1500000</v>
      </c>
      <c r="DB119" s="309">
        <f t="shared" si="128"/>
        <v>1500000</v>
      </c>
      <c r="DC119" s="576">
        <f t="shared" si="147"/>
        <v>0</v>
      </c>
      <c r="DF119" s="344" t="s">
        <v>501</v>
      </c>
      <c r="DG119" s="345" t="s">
        <v>190</v>
      </c>
      <c r="DH119" s="346" t="s">
        <v>155</v>
      </c>
      <c r="DI119" s="347">
        <v>1</v>
      </c>
      <c r="DJ119" s="308">
        <v>1240000</v>
      </c>
      <c r="DK119" s="309">
        <f t="shared" si="129"/>
        <v>1240000</v>
      </c>
      <c r="DL119" s="576">
        <f t="shared" si="148"/>
        <v>0</v>
      </c>
      <c r="DO119" s="344" t="s">
        <v>501</v>
      </c>
      <c r="DP119" s="345" t="s">
        <v>190</v>
      </c>
      <c r="DQ119" s="346" t="s">
        <v>155</v>
      </c>
      <c r="DR119" s="347">
        <v>1</v>
      </c>
      <c r="DS119" s="308">
        <v>1452234</v>
      </c>
      <c r="DT119" s="309">
        <f t="shared" si="130"/>
        <v>1452234</v>
      </c>
      <c r="DU119" s="576">
        <f t="shared" si="149"/>
        <v>0</v>
      </c>
    </row>
    <row r="120" spans="3:125" ht="80.25" customHeight="1" outlineLevel="2">
      <c r="C120" s="344" t="s">
        <v>502</v>
      </c>
      <c r="D120" s="345" t="s">
        <v>503</v>
      </c>
      <c r="E120" s="346" t="s">
        <v>155</v>
      </c>
      <c r="F120" s="347">
        <v>1</v>
      </c>
      <c r="G120" s="308">
        <v>0</v>
      </c>
      <c r="H120" s="309">
        <f t="shared" si="119"/>
        <v>0</v>
      </c>
      <c r="K120" s="344" t="s">
        <v>502</v>
      </c>
      <c r="L120" s="345" t="s">
        <v>503</v>
      </c>
      <c r="M120" s="346" t="s">
        <v>155</v>
      </c>
      <c r="N120" s="347">
        <v>1</v>
      </c>
      <c r="O120" s="308">
        <v>10054800</v>
      </c>
      <c r="P120" s="310">
        <f t="shared" si="120"/>
        <v>10054800</v>
      </c>
      <c r="Q120" s="576">
        <f t="shared" si="137"/>
        <v>0</v>
      </c>
      <c r="T120" s="344" t="s">
        <v>502</v>
      </c>
      <c r="U120" s="306" t="str">
        <f t="shared" si="131"/>
        <v xml:space="preserve">Suministri y transporte al sitio del proyecto de UPS ON–LINE Bifásica IPL - Galleon (TRF) 6kVA/kW, para EQUIPO DE ANALISIS ELEMENTAL, UPS On-Line que incluye un transformador de aislamiento a la salida. Cuenta con cero tiempo de transferencia. Excelente precisión en el voltaje de salida y onda seno pura. Opera sin inconveniente con planta eléctrica. Cuenta con un sistema de Bypass automático, manual y de mantenimiento. Salida configurable con Capacidad de manejo a full carga a 220 V o a 110 V. Software de monitoreo local incluido, </v>
      </c>
      <c r="V120" s="307" t="str">
        <f t="shared" si="132"/>
        <v>un</v>
      </c>
      <c r="W120" s="347">
        <v>1</v>
      </c>
      <c r="X120" s="308">
        <f t="shared" si="133"/>
        <v>7000000</v>
      </c>
      <c r="Y120" s="401">
        <f t="shared" si="67"/>
        <v>7000000</v>
      </c>
      <c r="Z120" s="576">
        <f t="shared" si="138"/>
        <v>0</v>
      </c>
      <c r="AC120" s="344" t="s">
        <v>502</v>
      </c>
      <c r="AD120" s="345" t="s">
        <v>503</v>
      </c>
      <c r="AE120" s="346" t="s">
        <v>155</v>
      </c>
      <c r="AF120" s="347">
        <v>1</v>
      </c>
      <c r="AG120" s="308">
        <v>3700000</v>
      </c>
      <c r="AH120" s="309">
        <f t="shared" si="121"/>
        <v>3700000</v>
      </c>
      <c r="AI120" s="576">
        <f t="shared" si="139"/>
        <v>0</v>
      </c>
      <c r="AL120" s="344" t="s">
        <v>502</v>
      </c>
      <c r="AM120" s="345" t="s">
        <v>503</v>
      </c>
      <c r="AN120" s="346" t="s">
        <v>155</v>
      </c>
      <c r="AO120" s="347">
        <v>1</v>
      </c>
      <c r="AP120" s="308">
        <v>9736796</v>
      </c>
      <c r="AQ120" s="309">
        <f t="shared" si="122"/>
        <v>9736796</v>
      </c>
      <c r="AR120" s="576">
        <f t="shared" si="140"/>
        <v>0</v>
      </c>
      <c r="AU120" s="344" t="s">
        <v>502</v>
      </c>
      <c r="AV120" s="345" t="s">
        <v>503</v>
      </c>
      <c r="AW120" s="346" t="s">
        <v>155</v>
      </c>
      <c r="AX120" s="347">
        <v>1</v>
      </c>
      <c r="AY120" s="308">
        <v>1200800</v>
      </c>
      <c r="AZ120" s="309">
        <f t="shared" si="123"/>
        <v>1200800</v>
      </c>
      <c r="BA120" s="576">
        <f t="shared" si="141"/>
        <v>0</v>
      </c>
      <c r="BD120" s="344" t="s">
        <v>502</v>
      </c>
      <c r="BE120" s="345" t="s">
        <v>503</v>
      </c>
      <c r="BF120" s="346" t="s">
        <v>155</v>
      </c>
      <c r="BG120" s="347">
        <v>1</v>
      </c>
      <c r="BH120" s="308">
        <v>12150000</v>
      </c>
      <c r="BI120" s="309">
        <f t="shared" si="124"/>
        <v>12150000</v>
      </c>
      <c r="BJ120" s="576">
        <f t="shared" si="142"/>
        <v>0</v>
      </c>
      <c r="BM120" s="344" t="s">
        <v>502</v>
      </c>
      <c r="BN120" s="306" t="str">
        <f t="shared" si="134"/>
        <v xml:space="preserve">Suministri y transporte al sitio del proyecto de UPS ON–LINE Bifásica IPL - Galleon (TRF) 6kVA/kW, para EQUIPO DE ANALISIS ELEMENTAL, UPS On-Line que incluye un transformador de aislamiento a la salida. Cuenta con cero tiempo de transferencia. Excelente precisión en el voltaje de salida y onda seno pura. Opera sin inconveniente con planta eléctrica. Cuenta con un sistema de Bypass automático, manual y de mantenimiento. Salida configurable con Capacidad de manejo a full carga a 220 V o a 110 V. Software de monitoreo local incluido, </v>
      </c>
      <c r="BO120" s="307" t="str">
        <f t="shared" si="135"/>
        <v>un</v>
      </c>
      <c r="BP120" s="347">
        <v>1</v>
      </c>
      <c r="BQ120" s="308">
        <f t="shared" si="136"/>
        <v>9500000</v>
      </c>
      <c r="BR120" s="309">
        <f t="shared" si="71"/>
        <v>9500000</v>
      </c>
      <c r="BS120" s="576">
        <f t="shared" si="143"/>
        <v>0</v>
      </c>
      <c r="BV120" s="344" t="s">
        <v>502</v>
      </c>
      <c r="BW120" s="345" t="s">
        <v>503</v>
      </c>
      <c r="BX120" s="346" t="s">
        <v>155</v>
      </c>
      <c r="BY120" s="347">
        <v>1</v>
      </c>
      <c r="BZ120" s="308">
        <v>1600000</v>
      </c>
      <c r="CA120" s="309">
        <f t="shared" si="125"/>
        <v>1600000</v>
      </c>
      <c r="CB120" s="576">
        <f t="shared" si="144"/>
        <v>0</v>
      </c>
      <c r="CE120" s="344" t="s">
        <v>502</v>
      </c>
      <c r="CF120" s="345" t="s">
        <v>503</v>
      </c>
      <c r="CG120" s="346" t="s">
        <v>155</v>
      </c>
      <c r="CH120" s="347">
        <v>1</v>
      </c>
      <c r="CI120" s="308">
        <v>130000</v>
      </c>
      <c r="CJ120" s="309">
        <f t="shared" si="126"/>
        <v>130000</v>
      </c>
      <c r="CK120" s="576">
        <f t="shared" si="145"/>
        <v>0</v>
      </c>
      <c r="CN120" s="344" t="s">
        <v>502</v>
      </c>
      <c r="CO120" s="345" t="s">
        <v>503</v>
      </c>
      <c r="CP120" s="346" t="s">
        <v>155</v>
      </c>
      <c r="CQ120" s="347">
        <v>1</v>
      </c>
      <c r="CR120" s="308">
        <v>125000</v>
      </c>
      <c r="CS120" s="309">
        <f t="shared" si="127"/>
        <v>125000</v>
      </c>
      <c r="CT120" s="576">
        <f t="shared" si="146"/>
        <v>0</v>
      </c>
      <c r="CW120" s="344" t="s">
        <v>502</v>
      </c>
      <c r="CX120" s="345" t="s">
        <v>503</v>
      </c>
      <c r="CY120" s="346" t="s">
        <v>155</v>
      </c>
      <c r="CZ120" s="347">
        <v>1</v>
      </c>
      <c r="DA120" s="308">
        <v>12560000</v>
      </c>
      <c r="DB120" s="309">
        <f t="shared" si="128"/>
        <v>12560000</v>
      </c>
      <c r="DC120" s="576">
        <f t="shared" si="147"/>
        <v>0</v>
      </c>
      <c r="DF120" s="344" t="s">
        <v>502</v>
      </c>
      <c r="DG120" s="345" t="s">
        <v>503</v>
      </c>
      <c r="DH120" s="346" t="s">
        <v>155</v>
      </c>
      <c r="DI120" s="347">
        <v>1</v>
      </c>
      <c r="DJ120" s="308">
        <v>120000</v>
      </c>
      <c r="DK120" s="309">
        <f t="shared" si="129"/>
        <v>120000</v>
      </c>
      <c r="DL120" s="576">
        <f t="shared" si="148"/>
        <v>0</v>
      </c>
      <c r="DO120" s="344" t="s">
        <v>502</v>
      </c>
      <c r="DP120" s="345" t="s">
        <v>503</v>
      </c>
      <c r="DQ120" s="346" t="s">
        <v>155</v>
      </c>
      <c r="DR120" s="347">
        <v>1</v>
      </c>
      <c r="DS120" s="308">
        <v>870960</v>
      </c>
      <c r="DT120" s="309">
        <f t="shared" si="130"/>
        <v>870960</v>
      </c>
      <c r="DU120" s="576">
        <f t="shared" si="149"/>
        <v>0</v>
      </c>
    </row>
    <row r="121" spans="3:125" ht="63.75" outlineLevel="2">
      <c r="C121" s="344" t="s">
        <v>47</v>
      </c>
      <c r="D121" s="345" t="s">
        <v>506</v>
      </c>
      <c r="E121" s="346" t="s">
        <v>168</v>
      </c>
      <c r="F121" s="347">
        <v>1</v>
      </c>
      <c r="G121" s="308">
        <v>0</v>
      </c>
      <c r="H121" s="309">
        <f t="shared" ref="H121:H135" si="150">+ROUND(F121*G121,0)</f>
        <v>0</v>
      </c>
      <c r="K121" s="344" t="s">
        <v>47</v>
      </c>
      <c r="L121" s="345" t="s">
        <v>506</v>
      </c>
      <c r="M121" s="346" t="s">
        <v>168</v>
      </c>
      <c r="N121" s="347">
        <v>1</v>
      </c>
      <c r="O121" s="308">
        <v>19300</v>
      </c>
      <c r="P121" s="310">
        <f t="shared" ref="P121:P135" si="151">+ROUND(N121*O121,0)</f>
        <v>19300</v>
      </c>
      <c r="Q121" s="576">
        <f t="shared" si="137"/>
        <v>0</v>
      </c>
      <c r="T121" s="344" t="s">
        <v>47</v>
      </c>
      <c r="U121" s="306" t="str">
        <f t="shared" si="131"/>
        <v>Suministro, transporte e instalación de tubería PVC-P, RDE 13.5, 315 PSI, diámetro 1 ", incluye todos los accesorios en PVC de diámetro 1 ", incluye abrazaderas y todos los accesorios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v>
      </c>
      <c r="V121" s="307" t="str">
        <f t="shared" si="132"/>
        <v>m</v>
      </c>
      <c r="W121" s="347">
        <v>1</v>
      </c>
      <c r="X121" s="308">
        <f t="shared" si="133"/>
        <v>16500</v>
      </c>
      <c r="Y121" s="401">
        <f t="shared" si="67"/>
        <v>16500</v>
      </c>
      <c r="Z121" s="576">
        <f t="shared" si="138"/>
        <v>0</v>
      </c>
      <c r="AC121" s="344" t="s">
        <v>47</v>
      </c>
      <c r="AD121" s="345" t="s">
        <v>506</v>
      </c>
      <c r="AE121" s="346" t="s">
        <v>168</v>
      </c>
      <c r="AF121" s="347">
        <v>1</v>
      </c>
      <c r="AG121" s="308">
        <v>14500</v>
      </c>
      <c r="AH121" s="309">
        <f t="shared" ref="AH121:AH135" si="152">+ROUND(AF121*AG121,0)</f>
        <v>14500</v>
      </c>
      <c r="AI121" s="576">
        <f t="shared" si="139"/>
        <v>0</v>
      </c>
      <c r="AL121" s="344" t="s">
        <v>47</v>
      </c>
      <c r="AM121" s="345" t="s">
        <v>506</v>
      </c>
      <c r="AN121" s="346" t="s">
        <v>168</v>
      </c>
      <c r="AO121" s="347">
        <v>1</v>
      </c>
      <c r="AP121" s="308">
        <v>19059</v>
      </c>
      <c r="AQ121" s="309">
        <f t="shared" ref="AQ121:AQ135" si="153">+ROUND(AO121*AP121,0)</f>
        <v>19059</v>
      </c>
      <c r="AR121" s="576">
        <f t="shared" si="140"/>
        <v>0</v>
      </c>
      <c r="AU121" s="344" t="s">
        <v>47</v>
      </c>
      <c r="AV121" s="345" t="s">
        <v>506</v>
      </c>
      <c r="AW121" s="346" t="s">
        <v>168</v>
      </c>
      <c r="AX121" s="347">
        <v>1</v>
      </c>
      <c r="AY121" s="308">
        <v>2793</v>
      </c>
      <c r="AZ121" s="309">
        <f t="shared" ref="AZ121:AZ135" si="154">+ROUND(AX121*AY121,0)</f>
        <v>2793</v>
      </c>
      <c r="BA121" s="576">
        <f t="shared" si="141"/>
        <v>0</v>
      </c>
      <c r="BD121" s="344" t="s">
        <v>47</v>
      </c>
      <c r="BE121" s="345" t="s">
        <v>506</v>
      </c>
      <c r="BF121" s="346" t="s">
        <v>168</v>
      </c>
      <c r="BG121" s="347">
        <v>1</v>
      </c>
      <c r="BH121" s="308">
        <v>27000</v>
      </c>
      <c r="BI121" s="309">
        <f t="shared" ref="BI121:BI135" si="155">+ROUND(BG121*BH121,0)</f>
        <v>27000</v>
      </c>
      <c r="BJ121" s="576">
        <f t="shared" si="142"/>
        <v>0</v>
      </c>
      <c r="BM121" s="344" t="s">
        <v>47</v>
      </c>
      <c r="BN121" s="306" t="str">
        <f t="shared" si="134"/>
        <v>Suministro, transporte e instalación de tubería PVC-P, RDE 13.5, 315 PSI, diámetro 1 ", incluye todos los accesorios en PVC de diámetro 1 ", incluye abrazaderas y todos los accesorios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v>
      </c>
      <c r="BO121" s="307" t="str">
        <f t="shared" si="135"/>
        <v>m</v>
      </c>
      <c r="BP121" s="347">
        <v>1</v>
      </c>
      <c r="BQ121" s="308">
        <f t="shared" si="136"/>
        <v>18000</v>
      </c>
      <c r="BR121" s="309">
        <f t="shared" si="71"/>
        <v>18000</v>
      </c>
      <c r="BS121" s="576">
        <f t="shared" si="143"/>
        <v>0</v>
      </c>
      <c r="BV121" s="344" t="s">
        <v>47</v>
      </c>
      <c r="BW121" s="345" t="s">
        <v>506</v>
      </c>
      <c r="BX121" s="346" t="s">
        <v>168</v>
      </c>
      <c r="BY121" s="347">
        <v>1</v>
      </c>
      <c r="BZ121" s="308">
        <v>60000</v>
      </c>
      <c r="CA121" s="309">
        <f t="shared" ref="CA121:CA135" si="156">+ROUND(BY121*BZ121,0)</f>
        <v>60000</v>
      </c>
      <c r="CB121" s="576">
        <f t="shared" si="144"/>
        <v>0</v>
      </c>
      <c r="CE121" s="344" t="s">
        <v>47</v>
      </c>
      <c r="CF121" s="345" t="s">
        <v>506</v>
      </c>
      <c r="CG121" s="346" t="s">
        <v>168</v>
      </c>
      <c r="CH121" s="347">
        <v>1</v>
      </c>
      <c r="CI121" s="308">
        <v>18000</v>
      </c>
      <c r="CJ121" s="309">
        <f t="shared" ref="CJ121:CJ135" si="157">+ROUND(CH121*CI121,0)</f>
        <v>18000</v>
      </c>
      <c r="CK121" s="576">
        <f t="shared" si="145"/>
        <v>0</v>
      </c>
      <c r="CN121" s="344" t="s">
        <v>47</v>
      </c>
      <c r="CO121" s="345" t="s">
        <v>506</v>
      </c>
      <c r="CP121" s="346" t="s">
        <v>168</v>
      </c>
      <c r="CQ121" s="347">
        <v>1</v>
      </c>
      <c r="CR121" s="308">
        <v>19000</v>
      </c>
      <c r="CS121" s="309">
        <f t="shared" ref="CS121:CS135" si="158">+ROUND(CQ121*CR121,0)</f>
        <v>19000</v>
      </c>
      <c r="CT121" s="576">
        <f t="shared" si="146"/>
        <v>0</v>
      </c>
      <c r="CW121" s="344" t="s">
        <v>47</v>
      </c>
      <c r="CX121" s="345" t="s">
        <v>506</v>
      </c>
      <c r="CY121" s="346" t="s">
        <v>168</v>
      </c>
      <c r="CZ121" s="347">
        <v>1</v>
      </c>
      <c r="DA121" s="308">
        <v>28000</v>
      </c>
      <c r="DB121" s="309">
        <f t="shared" ref="DB121:DB135" si="159">+ROUND(CZ121*DA121,0)</f>
        <v>28000</v>
      </c>
      <c r="DC121" s="576">
        <f t="shared" si="147"/>
        <v>0</v>
      </c>
      <c r="DF121" s="344" t="s">
        <v>47</v>
      </c>
      <c r="DG121" s="345" t="s">
        <v>506</v>
      </c>
      <c r="DH121" s="346" t="s">
        <v>168</v>
      </c>
      <c r="DI121" s="347">
        <v>1</v>
      </c>
      <c r="DJ121" s="308">
        <v>18500</v>
      </c>
      <c r="DK121" s="309">
        <f t="shared" ref="DK121:DK135" si="160">+ROUND(DI121*DJ121,0)</f>
        <v>18500</v>
      </c>
      <c r="DL121" s="576">
        <f t="shared" si="148"/>
        <v>0</v>
      </c>
      <c r="DO121" s="344" t="s">
        <v>47</v>
      </c>
      <c r="DP121" s="345" t="s">
        <v>506</v>
      </c>
      <c r="DQ121" s="346" t="s">
        <v>168</v>
      </c>
      <c r="DR121" s="347">
        <v>1</v>
      </c>
      <c r="DS121" s="308">
        <v>14196</v>
      </c>
      <c r="DT121" s="309">
        <f t="shared" ref="DT121:DT135" si="161">+ROUND(DR121*DS121,0)</f>
        <v>14196</v>
      </c>
      <c r="DU121" s="576">
        <f t="shared" si="149"/>
        <v>0</v>
      </c>
    </row>
    <row r="122" spans="3:125" ht="63.75" outlineLevel="2">
      <c r="C122" s="344" t="s">
        <v>165</v>
      </c>
      <c r="D122" s="345" t="s">
        <v>507</v>
      </c>
      <c r="E122" s="346" t="s">
        <v>168</v>
      </c>
      <c r="F122" s="347">
        <v>1</v>
      </c>
      <c r="G122" s="308">
        <v>0</v>
      </c>
      <c r="H122" s="309">
        <f t="shared" si="150"/>
        <v>0</v>
      </c>
      <c r="K122" s="344" t="s">
        <v>165</v>
      </c>
      <c r="L122" s="345" t="s">
        <v>507</v>
      </c>
      <c r="M122" s="346" t="s">
        <v>168</v>
      </c>
      <c r="N122" s="347">
        <v>1</v>
      </c>
      <c r="O122" s="308">
        <v>12300</v>
      </c>
      <c r="P122" s="310">
        <f t="shared" si="151"/>
        <v>12300</v>
      </c>
      <c r="Q122" s="576">
        <f t="shared" si="137"/>
        <v>0</v>
      </c>
      <c r="T122" s="344" t="s">
        <v>165</v>
      </c>
      <c r="U122" s="306" t="str">
        <f t="shared" si="131"/>
        <v>Suministro, transporte e instalación de tubería PVC-P, RDE 11, 400 PSI, diámetro 3/4", incluye todos los accesorios en PVC de diámetro 3/4", incluye abrazaderas y todos los accesorios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v>
      </c>
      <c r="V122" s="307" t="str">
        <f t="shared" si="132"/>
        <v>m</v>
      </c>
      <c r="W122" s="347">
        <v>1</v>
      </c>
      <c r="X122" s="308">
        <f t="shared" si="133"/>
        <v>15000</v>
      </c>
      <c r="Y122" s="401">
        <f t="shared" si="67"/>
        <v>15000</v>
      </c>
      <c r="Z122" s="576">
        <f t="shared" si="138"/>
        <v>0</v>
      </c>
      <c r="AC122" s="344" t="s">
        <v>165</v>
      </c>
      <c r="AD122" s="345" t="s">
        <v>507</v>
      </c>
      <c r="AE122" s="346" t="s">
        <v>168</v>
      </c>
      <c r="AF122" s="347">
        <v>1</v>
      </c>
      <c r="AG122" s="308">
        <v>13500</v>
      </c>
      <c r="AH122" s="309">
        <f t="shared" si="152"/>
        <v>13500</v>
      </c>
      <c r="AI122" s="576">
        <f t="shared" si="139"/>
        <v>0</v>
      </c>
      <c r="AL122" s="344" t="s">
        <v>165</v>
      </c>
      <c r="AM122" s="345" t="s">
        <v>507</v>
      </c>
      <c r="AN122" s="346" t="s">
        <v>168</v>
      </c>
      <c r="AO122" s="347">
        <v>1</v>
      </c>
      <c r="AP122" s="308">
        <v>12154</v>
      </c>
      <c r="AQ122" s="309">
        <f t="shared" si="153"/>
        <v>12154</v>
      </c>
      <c r="AR122" s="576">
        <f t="shared" si="140"/>
        <v>0</v>
      </c>
      <c r="AU122" s="344" t="s">
        <v>165</v>
      </c>
      <c r="AV122" s="345" t="s">
        <v>507</v>
      </c>
      <c r="AW122" s="346" t="s">
        <v>168</v>
      </c>
      <c r="AX122" s="347">
        <v>1</v>
      </c>
      <c r="AY122" s="308">
        <v>8888</v>
      </c>
      <c r="AZ122" s="309">
        <f t="shared" si="154"/>
        <v>8888</v>
      </c>
      <c r="BA122" s="576">
        <f t="shared" si="141"/>
        <v>0</v>
      </c>
      <c r="BD122" s="344" t="s">
        <v>165</v>
      </c>
      <c r="BE122" s="345" t="s">
        <v>507</v>
      </c>
      <c r="BF122" s="346" t="s">
        <v>168</v>
      </c>
      <c r="BG122" s="347">
        <v>1</v>
      </c>
      <c r="BH122" s="308">
        <v>17000</v>
      </c>
      <c r="BI122" s="309">
        <f t="shared" si="155"/>
        <v>17000</v>
      </c>
      <c r="BJ122" s="576">
        <f t="shared" si="142"/>
        <v>0</v>
      </c>
      <c r="BM122" s="344" t="s">
        <v>165</v>
      </c>
      <c r="BN122" s="306" t="str">
        <f t="shared" si="134"/>
        <v>Suministro, transporte e instalación de tubería PVC-P, RDE 11, 400 PSI, diámetro 3/4", incluye todos los accesorios en PVC de diámetro 3/4", incluye abrazaderas y todos los accesorios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v>
      </c>
      <c r="BO122" s="307" t="str">
        <f t="shared" si="135"/>
        <v>m</v>
      </c>
      <c r="BP122" s="347">
        <v>1</v>
      </c>
      <c r="BQ122" s="308">
        <f t="shared" si="136"/>
        <v>15000</v>
      </c>
      <c r="BR122" s="309">
        <f t="shared" si="71"/>
        <v>15000</v>
      </c>
      <c r="BS122" s="576">
        <f t="shared" si="143"/>
        <v>0</v>
      </c>
      <c r="BV122" s="344" t="s">
        <v>165</v>
      </c>
      <c r="BW122" s="345" t="s">
        <v>507</v>
      </c>
      <c r="BX122" s="346" t="s">
        <v>168</v>
      </c>
      <c r="BY122" s="347">
        <v>1</v>
      </c>
      <c r="BZ122" s="308">
        <v>50000</v>
      </c>
      <c r="CA122" s="309">
        <f t="shared" si="156"/>
        <v>50000</v>
      </c>
      <c r="CB122" s="576">
        <f t="shared" si="144"/>
        <v>0</v>
      </c>
      <c r="CE122" s="344" t="s">
        <v>165</v>
      </c>
      <c r="CF122" s="345" t="s">
        <v>507</v>
      </c>
      <c r="CG122" s="346" t="s">
        <v>168</v>
      </c>
      <c r="CH122" s="347">
        <v>1</v>
      </c>
      <c r="CI122" s="308">
        <v>14000</v>
      </c>
      <c r="CJ122" s="309">
        <f t="shared" si="157"/>
        <v>14000</v>
      </c>
      <c r="CK122" s="576">
        <f t="shared" si="145"/>
        <v>0</v>
      </c>
      <c r="CN122" s="344" t="s">
        <v>165</v>
      </c>
      <c r="CO122" s="345" t="s">
        <v>507</v>
      </c>
      <c r="CP122" s="346" t="s">
        <v>168</v>
      </c>
      <c r="CQ122" s="347">
        <v>1</v>
      </c>
      <c r="CR122" s="308">
        <v>15000</v>
      </c>
      <c r="CS122" s="309">
        <f t="shared" si="158"/>
        <v>15000</v>
      </c>
      <c r="CT122" s="576">
        <f t="shared" si="146"/>
        <v>0</v>
      </c>
      <c r="CW122" s="344" t="s">
        <v>165</v>
      </c>
      <c r="CX122" s="345" t="s">
        <v>507</v>
      </c>
      <c r="CY122" s="346" t="s">
        <v>168</v>
      </c>
      <c r="CZ122" s="347">
        <v>1</v>
      </c>
      <c r="DA122" s="308">
        <v>25000</v>
      </c>
      <c r="DB122" s="309">
        <f t="shared" si="159"/>
        <v>25000</v>
      </c>
      <c r="DC122" s="576">
        <f t="shared" si="147"/>
        <v>0</v>
      </c>
      <c r="DF122" s="344" t="s">
        <v>165</v>
      </c>
      <c r="DG122" s="345" t="s">
        <v>507</v>
      </c>
      <c r="DH122" s="346" t="s">
        <v>168</v>
      </c>
      <c r="DI122" s="347">
        <v>1</v>
      </c>
      <c r="DJ122" s="308">
        <v>14600</v>
      </c>
      <c r="DK122" s="309">
        <f t="shared" si="160"/>
        <v>14600</v>
      </c>
      <c r="DL122" s="576">
        <f t="shared" si="148"/>
        <v>0</v>
      </c>
      <c r="DO122" s="344" t="s">
        <v>165</v>
      </c>
      <c r="DP122" s="345" t="s">
        <v>507</v>
      </c>
      <c r="DQ122" s="346" t="s">
        <v>168</v>
      </c>
      <c r="DR122" s="347">
        <v>1</v>
      </c>
      <c r="DS122" s="308">
        <v>11830</v>
      </c>
      <c r="DT122" s="309">
        <f t="shared" si="161"/>
        <v>11830</v>
      </c>
      <c r="DU122" s="576">
        <f t="shared" si="149"/>
        <v>0</v>
      </c>
    </row>
    <row r="123" spans="3:125" ht="63.75" outlineLevel="2">
      <c r="C123" s="344" t="s">
        <v>166</v>
      </c>
      <c r="D123" s="345" t="s">
        <v>508</v>
      </c>
      <c r="E123" s="346" t="s">
        <v>168</v>
      </c>
      <c r="F123" s="347">
        <v>1</v>
      </c>
      <c r="G123" s="308">
        <v>0</v>
      </c>
      <c r="H123" s="309">
        <f t="shared" si="150"/>
        <v>0</v>
      </c>
      <c r="K123" s="344" t="s">
        <v>166</v>
      </c>
      <c r="L123" s="345" t="s">
        <v>508</v>
      </c>
      <c r="M123" s="346" t="s">
        <v>168</v>
      </c>
      <c r="N123" s="347">
        <v>1</v>
      </c>
      <c r="O123" s="308">
        <v>9600</v>
      </c>
      <c r="P123" s="310">
        <f t="shared" si="151"/>
        <v>9600</v>
      </c>
      <c r="Q123" s="576">
        <f t="shared" si="137"/>
        <v>0</v>
      </c>
      <c r="T123" s="344" t="s">
        <v>166</v>
      </c>
      <c r="U123" s="306" t="str">
        <f t="shared" si="131"/>
        <v>Suministro, transporte e instalación de tubería PVC-P, RDE 9, 500 PSI, diámetro 1/2", incluye todos los accesorios en PVC de diámetro 1/2", incluye abrazaderas y todos los accesorios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v>
      </c>
      <c r="V123" s="307" t="str">
        <f t="shared" si="132"/>
        <v>m</v>
      </c>
      <c r="W123" s="347">
        <v>1</v>
      </c>
      <c r="X123" s="308">
        <f t="shared" si="133"/>
        <v>13500</v>
      </c>
      <c r="Y123" s="401">
        <f t="shared" si="67"/>
        <v>13500</v>
      </c>
      <c r="Z123" s="576">
        <f t="shared" si="138"/>
        <v>0</v>
      </c>
      <c r="AC123" s="344" t="s">
        <v>166</v>
      </c>
      <c r="AD123" s="345" t="s">
        <v>508</v>
      </c>
      <c r="AE123" s="346" t="s">
        <v>168</v>
      </c>
      <c r="AF123" s="347">
        <v>1</v>
      </c>
      <c r="AG123" s="308">
        <v>12500</v>
      </c>
      <c r="AH123" s="309">
        <f t="shared" si="152"/>
        <v>12500</v>
      </c>
      <c r="AI123" s="576">
        <f t="shared" si="139"/>
        <v>0</v>
      </c>
      <c r="AL123" s="344" t="s">
        <v>166</v>
      </c>
      <c r="AM123" s="345" t="s">
        <v>508</v>
      </c>
      <c r="AN123" s="346" t="s">
        <v>168</v>
      </c>
      <c r="AO123" s="347">
        <v>1</v>
      </c>
      <c r="AP123" s="308">
        <v>9470</v>
      </c>
      <c r="AQ123" s="309">
        <f t="shared" si="153"/>
        <v>9470</v>
      </c>
      <c r="AR123" s="576">
        <f t="shared" si="140"/>
        <v>0</v>
      </c>
      <c r="AU123" s="344" t="s">
        <v>166</v>
      </c>
      <c r="AV123" s="345" t="s">
        <v>508</v>
      </c>
      <c r="AW123" s="346" t="s">
        <v>168</v>
      </c>
      <c r="AX123" s="347">
        <v>1</v>
      </c>
      <c r="AY123" s="308">
        <v>3144</v>
      </c>
      <c r="AZ123" s="309">
        <f t="shared" si="154"/>
        <v>3144</v>
      </c>
      <c r="BA123" s="576">
        <f t="shared" si="141"/>
        <v>0</v>
      </c>
      <c r="BD123" s="344" t="s">
        <v>166</v>
      </c>
      <c r="BE123" s="345" t="s">
        <v>508</v>
      </c>
      <c r="BF123" s="346" t="s">
        <v>168</v>
      </c>
      <c r="BG123" s="347">
        <v>1</v>
      </c>
      <c r="BH123" s="308">
        <v>13200</v>
      </c>
      <c r="BI123" s="309">
        <f t="shared" si="155"/>
        <v>13200</v>
      </c>
      <c r="BJ123" s="576">
        <f t="shared" si="142"/>
        <v>0</v>
      </c>
      <c r="BM123" s="344" t="s">
        <v>166</v>
      </c>
      <c r="BN123" s="306" t="str">
        <f t="shared" si="134"/>
        <v>Suministro, transporte e instalación de tubería PVC-P, RDE 9, 500 PSI, diámetro 1/2", incluye todos los accesorios en PVC de diámetro 1/2", incluye abrazaderas y todos los accesorios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v>
      </c>
      <c r="BO123" s="307" t="str">
        <f t="shared" si="135"/>
        <v>m</v>
      </c>
      <c r="BP123" s="347">
        <v>1</v>
      </c>
      <c r="BQ123" s="308">
        <f t="shared" si="136"/>
        <v>13000</v>
      </c>
      <c r="BR123" s="309">
        <f t="shared" si="71"/>
        <v>13000</v>
      </c>
      <c r="BS123" s="576">
        <f t="shared" si="143"/>
        <v>0</v>
      </c>
      <c r="BV123" s="344" t="s">
        <v>166</v>
      </c>
      <c r="BW123" s="345" t="s">
        <v>508</v>
      </c>
      <c r="BX123" s="346" t="s">
        <v>168</v>
      </c>
      <c r="BY123" s="347">
        <v>1</v>
      </c>
      <c r="BZ123" s="308">
        <v>35000</v>
      </c>
      <c r="CA123" s="309">
        <f t="shared" si="156"/>
        <v>35000</v>
      </c>
      <c r="CB123" s="576">
        <f t="shared" si="144"/>
        <v>0</v>
      </c>
      <c r="CE123" s="344" t="s">
        <v>166</v>
      </c>
      <c r="CF123" s="345" t="s">
        <v>508</v>
      </c>
      <c r="CG123" s="346" t="s">
        <v>168</v>
      </c>
      <c r="CH123" s="347">
        <v>1</v>
      </c>
      <c r="CI123" s="308">
        <v>11000</v>
      </c>
      <c r="CJ123" s="309">
        <f t="shared" si="157"/>
        <v>11000</v>
      </c>
      <c r="CK123" s="576">
        <f t="shared" si="145"/>
        <v>0</v>
      </c>
      <c r="CN123" s="344" t="s">
        <v>166</v>
      </c>
      <c r="CO123" s="345" t="s">
        <v>508</v>
      </c>
      <c r="CP123" s="346" t="s">
        <v>168</v>
      </c>
      <c r="CQ123" s="347">
        <v>1</v>
      </c>
      <c r="CR123" s="308">
        <v>12000</v>
      </c>
      <c r="CS123" s="309">
        <f t="shared" si="158"/>
        <v>12000</v>
      </c>
      <c r="CT123" s="576">
        <f t="shared" si="146"/>
        <v>0</v>
      </c>
      <c r="CW123" s="344" t="s">
        <v>166</v>
      </c>
      <c r="CX123" s="345" t="s">
        <v>508</v>
      </c>
      <c r="CY123" s="346" t="s">
        <v>168</v>
      </c>
      <c r="CZ123" s="347">
        <v>1</v>
      </c>
      <c r="DA123" s="308">
        <v>22000</v>
      </c>
      <c r="DB123" s="309">
        <f t="shared" si="159"/>
        <v>22000</v>
      </c>
      <c r="DC123" s="576">
        <f t="shared" si="147"/>
        <v>0</v>
      </c>
      <c r="DF123" s="344" t="s">
        <v>166</v>
      </c>
      <c r="DG123" s="345" t="s">
        <v>508</v>
      </c>
      <c r="DH123" s="346" t="s">
        <v>168</v>
      </c>
      <c r="DI123" s="347">
        <v>1</v>
      </c>
      <c r="DJ123" s="308">
        <v>11700</v>
      </c>
      <c r="DK123" s="309">
        <f t="shared" si="160"/>
        <v>11700</v>
      </c>
      <c r="DL123" s="576">
        <f t="shared" si="148"/>
        <v>0</v>
      </c>
      <c r="DO123" s="344" t="s">
        <v>166</v>
      </c>
      <c r="DP123" s="345" t="s">
        <v>508</v>
      </c>
      <c r="DQ123" s="346" t="s">
        <v>168</v>
      </c>
      <c r="DR123" s="347">
        <v>1</v>
      </c>
      <c r="DS123" s="308">
        <v>9100</v>
      </c>
      <c r="DT123" s="309">
        <f t="shared" si="161"/>
        <v>9100</v>
      </c>
      <c r="DU123" s="576">
        <f t="shared" si="149"/>
        <v>0</v>
      </c>
    </row>
    <row r="124" spans="3:125" ht="51" outlineLevel="2">
      <c r="C124" s="344" t="s">
        <v>167</v>
      </c>
      <c r="D124" s="345" t="s">
        <v>180</v>
      </c>
      <c r="E124" s="346" t="s">
        <v>155</v>
      </c>
      <c r="F124" s="347">
        <v>1</v>
      </c>
      <c r="G124" s="308">
        <v>0</v>
      </c>
      <c r="H124" s="309">
        <f t="shared" si="150"/>
        <v>0</v>
      </c>
      <c r="K124" s="344" t="s">
        <v>167</v>
      </c>
      <c r="L124" s="345" t="s">
        <v>180</v>
      </c>
      <c r="M124" s="346" t="s">
        <v>155</v>
      </c>
      <c r="N124" s="347">
        <v>1</v>
      </c>
      <c r="O124" s="308">
        <v>91900</v>
      </c>
      <c r="P124" s="310">
        <f t="shared" si="151"/>
        <v>91900</v>
      </c>
      <c r="Q124" s="576">
        <f t="shared" si="137"/>
        <v>0</v>
      </c>
      <c r="T124" s="344" t="s">
        <v>167</v>
      </c>
      <c r="U124" s="306" t="str">
        <f t="shared" si="131"/>
        <v>Suministro, transporte e instalación de terminal con L = 0.15m y con camara de aire h = 0.30m, en tuberia de cobre tipo M, con un DIÁMETRO DE 1". Incluye suministro y transporte de los materiales, canchada de muros y resane en mortero, accesorios de cobre y PVC, sellante, soldadura, teflón, y todo lo necesario para su correcta instalación y funcionamiento.</v>
      </c>
      <c r="V124" s="307" t="str">
        <f t="shared" si="132"/>
        <v>un</v>
      </c>
      <c r="W124" s="347">
        <v>1</v>
      </c>
      <c r="X124" s="308">
        <f t="shared" si="133"/>
        <v>60000</v>
      </c>
      <c r="Y124" s="401">
        <f t="shared" si="67"/>
        <v>60000</v>
      </c>
      <c r="Z124" s="576">
        <f t="shared" si="138"/>
        <v>0</v>
      </c>
      <c r="AC124" s="344" t="s">
        <v>167</v>
      </c>
      <c r="AD124" s="345" t="s">
        <v>180</v>
      </c>
      <c r="AE124" s="346" t="s">
        <v>155</v>
      </c>
      <c r="AF124" s="347">
        <v>1</v>
      </c>
      <c r="AG124" s="308">
        <v>37000</v>
      </c>
      <c r="AH124" s="309">
        <f t="shared" si="152"/>
        <v>37000</v>
      </c>
      <c r="AI124" s="576">
        <f t="shared" si="139"/>
        <v>0</v>
      </c>
      <c r="AL124" s="344" t="s">
        <v>167</v>
      </c>
      <c r="AM124" s="345" t="s">
        <v>180</v>
      </c>
      <c r="AN124" s="346" t="s">
        <v>155</v>
      </c>
      <c r="AO124" s="347">
        <v>1</v>
      </c>
      <c r="AP124" s="308">
        <v>90787</v>
      </c>
      <c r="AQ124" s="309">
        <f t="shared" si="153"/>
        <v>90787</v>
      </c>
      <c r="AR124" s="576">
        <f t="shared" si="140"/>
        <v>0</v>
      </c>
      <c r="AU124" s="344" t="s">
        <v>167</v>
      </c>
      <c r="AV124" s="345" t="s">
        <v>180</v>
      </c>
      <c r="AW124" s="346" t="s">
        <v>155</v>
      </c>
      <c r="AX124" s="347">
        <v>1</v>
      </c>
      <c r="AY124" s="308">
        <v>692040</v>
      </c>
      <c r="AZ124" s="309">
        <f t="shared" si="154"/>
        <v>692040</v>
      </c>
      <c r="BA124" s="576">
        <f t="shared" si="141"/>
        <v>0</v>
      </c>
      <c r="BD124" s="344" t="s">
        <v>167</v>
      </c>
      <c r="BE124" s="345" t="s">
        <v>180</v>
      </c>
      <c r="BF124" s="346" t="s">
        <v>155</v>
      </c>
      <c r="BG124" s="347">
        <v>1</v>
      </c>
      <c r="BH124" s="308">
        <v>42000</v>
      </c>
      <c r="BI124" s="309">
        <f t="shared" si="155"/>
        <v>42000</v>
      </c>
      <c r="BJ124" s="576">
        <f t="shared" si="142"/>
        <v>0</v>
      </c>
      <c r="BM124" s="344" t="s">
        <v>167</v>
      </c>
      <c r="BN124" s="306" t="str">
        <f t="shared" si="134"/>
        <v>Suministro, transporte e instalación de terminal con L = 0.15m y con camara de aire h = 0.30m, en tuberia de cobre tipo M, con un DIÁMETRO DE 1". Incluye suministro y transporte de los materiales, canchada de muros y resane en mortero, accesorios de cobre y PVC, sellante, soldadura, teflón, y todo lo necesario para su correcta instalación y funcionamiento.</v>
      </c>
      <c r="BO124" s="307" t="str">
        <f t="shared" si="135"/>
        <v>un</v>
      </c>
      <c r="BP124" s="347">
        <v>1</v>
      </c>
      <c r="BQ124" s="308">
        <f t="shared" si="136"/>
        <v>65000</v>
      </c>
      <c r="BR124" s="309">
        <f t="shared" si="71"/>
        <v>65000</v>
      </c>
      <c r="BS124" s="576">
        <f t="shared" si="143"/>
        <v>0</v>
      </c>
      <c r="BV124" s="344" t="s">
        <v>167</v>
      </c>
      <c r="BW124" s="345" t="s">
        <v>180</v>
      </c>
      <c r="BX124" s="346" t="s">
        <v>155</v>
      </c>
      <c r="BY124" s="347">
        <v>1</v>
      </c>
      <c r="BZ124" s="308">
        <v>80000</v>
      </c>
      <c r="CA124" s="309">
        <f t="shared" si="156"/>
        <v>80000</v>
      </c>
      <c r="CB124" s="576">
        <f t="shared" si="144"/>
        <v>0</v>
      </c>
      <c r="CE124" s="344" t="s">
        <v>167</v>
      </c>
      <c r="CF124" s="345" t="s">
        <v>180</v>
      </c>
      <c r="CG124" s="346" t="s">
        <v>155</v>
      </c>
      <c r="CH124" s="347">
        <v>1</v>
      </c>
      <c r="CI124" s="308">
        <v>75000</v>
      </c>
      <c r="CJ124" s="309">
        <f t="shared" si="157"/>
        <v>75000</v>
      </c>
      <c r="CK124" s="576">
        <f t="shared" si="145"/>
        <v>0</v>
      </c>
      <c r="CN124" s="344" t="s">
        <v>167</v>
      </c>
      <c r="CO124" s="345" t="s">
        <v>180</v>
      </c>
      <c r="CP124" s="346" t="s">
        <v>155</v>
      </c>
      <c r="CQ124" s="347">
        <v>1</v>
      </c>
      <c r="CR124" s="308">
        <v>74000</v>
      </c>
      <c r="CS124" s="309">
        <f t="shared" si="158"/>
        <v>74000</v>
      </c>
      <c r="CT124" s="576">
        <f t="shared" si="146"/>
        <v>0</v>
      </c>
      <c r="CW124" s="344" t="s">
        <v>167</v>
      </c>
      <c r="CX124" s="345" t="s">
        <v>180</v>
      </c>
      <c r="CY124" s="346" t="s">
        <v>155</v>
      </c>
      <c r="CZ124" s="347">
        <v>1</v>
      </c>
      <c r="DA124" s="308">
        <v>45000</v>
      </c>
      <c r="DB124" s="309">
        <f t="shared" si="159"/>
        <v>45000</v>
      </c>
      <c r="DC124" s="576">
        <f t="shared" si="147"/>
        <v>0</v>
      </c>
      <c r="DF124" s="344" t="s">
        <v>167</v>
      </c>
      <c r="DG124" s="345" t="s">
        <v>180</v>
      </c>
      <c r="DH124" s="346" t="s">
        <v>155</v>
      </c>
      <c r="DI124" s="347">
        <v>1</v>
      </c>
      <c r="DJ124" s="308">
        <v>72000</v>
      </c>
      <c r="DK124" s="309">
        <f t="shared" si="160"/>
        <v>72000</v>
      </c>
      <c r="DL124" s="576">
        <f t="shared" si="148"/>
        <v>0</v>
      </c>
      <c r="DO124" s="344" t="s">
        <v>167</v>
      </c>
      <c r="DP124" s="345" t="s">
        <v>180</v>
      </c>
      <c r="DQ124" s="346" t="s">
        <v>155</v>
      </c>
      <c r="DR124" s="347">
        <v>1</v>
      </c>
      <c r="DS124" s="308">
        <v>85600</v>
      </c>
      <c r="DT124" s="309">
        <f t="shared" si="161"/>
        <v>85600</v>
      </c>
      <c r="DU124" s="576">
        <f t="shared" si="149"/>
        <v>0</v>
      </c>
    </row>
    <row r="125" spans="3:125" ht="51" outlineLevel="2">
      <c r="C125" s="344" t="s">
        <v>509</v>
      </c>
      <c r="D125" s="345" t="s">
        <v>181</v>
      </c>
      <c r="E125" s="346" t="s">
        <v>155</v>
      </c>
      <c r="F125" s="347">
        <v>1</v>
      </c>
      <c r="G125" s="308">
        <v>0</v>
      </c>
      <c r="H125" s="309">
        <f t="shared" si="150"/>
        <v>0</v>
      </c>
      <c r="K125" s="344" t="s">
        <v>509</v>
      </c>
      <c r="L125" s="345" t="s">
        <v>181</v>
      </c>
      <c r="M125" s="346" t="s">
        <v>155</v>
      </c>
      <c r="N125" s="347">
        <v>1</v>
      </c>
      <c r="O125" s="308">
        <v>48900</v>
      </c>
      <c r="P125" s="310">
        <f t="shared" si="151"/>
        <v>48900</v>
      </c>
      <c r="Q125" s="576">
        <f t="shared" si="137"/>
        <v>0</v>
      </c>
      <c r="T125" s="344" t="s">
        <v>509</v>
      </c>
      <c r="U125" s="306" t="str">
        <f t="shared" si="131"/>
        <v>Suministro, transporte e instalación de terminal con L = 0.15m y con camara de aire h = 0.30m, en tuberia de cobre tipo M, con un DIÁMETRO DE 1/2". Incluye suministro y transporte de los materiales, canchada de muros y resane en mortero, accesorios de cobre y PVC, sellante, soldadura, teflón, y todo lo necesario para su correcta instalación y funcionamiento.</v>
      </c>
      <c r="V125" s="307" t="str">
        <f t="shared" si="132"/>
        <v>un</v>
      </c>
      <c r="W125" s="347">
        <v>1</v>
      </c>
      <c r="X125" s="308">
        <f t="shared" si="133"/>
        <v>40000</v>
      </c>
      <c r="Y125" s="401">
        <f t="shared" si="67"/>
        <v>40000</v>
      </c>
      <c r="Z125" s="576">
        <f t="shared" si="138"/>
        <v>0</v>
      </c>
      <c r="AC125" s="344" t="s">
        <v>509</v>
      </c>
      <c r="AD125" s="345" t="s">
        <v>181</v>
      </c>
      <c r="AE125" s="346" t="s">
        <v>155</v>
      </c>
      <c r="AF125" s="347">
        <v>1</v>
      </c>
      <c r="AG125" s="308">
        <v>35000</v>
      </c>
      <c r="AH125" s="309">
        <f t="shared" si="152"/>
        <v>35000</v>
      </c>
      <c r="AI125" s="576">
        <f t="shared" si="139"/>
        <v>0</v>
      </c>
      <c r="AL125" s="344" t="s">
        <v>509</v>
      </c>
      <c r="AM125" s="345" t="s">
        <v>181</v>
      </c>
      <c r="AN125" s="346" t="s">
        <v>155</v>
      </c>
      <c r="AO125" s="347">
        <v>1</v>
      </c>
      <c r="AP125" s="308">
        <v>48294</v>
      </c>
      <c r="AQ125" s="309">
        <f t="shared" si="153"/>
        <v>48294</v>
      </c>
      <c r="AR125" s="576">
        <f t="shared" si="140"/>
        <v>0</v>
      </c>
      <c r="AU125" s="344" t="s">
        <v>509</v>
      </c>
      <c r="AV125" s="345" t="s">
        <v>181</v>
      </c>
      <c r="AW125" s="346" t="s">
        <v>155</v>
      </c>
      <c r="AX125" s="347">
        <v>1</v>
      </c>
      <c r="AY125" s="308">
        <v>788420</v>
      </c>
      <c r="AZ125" s="309">
        <f t="shared" si="154"/>
        <v>788420</v>
      </c>
      <c r="BA125" s="576">
        <f t="shared" si="141"/>
        <v>0</v>
      </c>
      <c r="BD125" s="344" t="s">
        <v>509</v>
      </c>
      <c r="BE125" s="345" t="s">
        <v>181</v>
      </c>
      <c r="BF125" s="346" t="s">
        <v>155</v>
      </c>
      <c r="BG125" s="347">
        <v>1</v>
      </c>
      <c r="BH125" s="308">
        <v>31000</v>
      </c>
      <c r="BI125" s="309">
        <f t="shared" si="155"/>
        <v>31000</v>
      </c>
      <c r="BJ125" s="576">
        <f t="shared" si="142"/>
        <v>0</v>
      </c>
      <c r="BM125" s="344" t="s">
        <v>509</v>
      </c>
      <c r="BN125" s="306" t="str">
        <f t="shared" si="134"/>
        <v>Suministro, transporte e instalación de terminal con L = 0.15m y con camara de aire h = 0.30m, en tuberia de cobre tipo M, con un DIÁMETRO DE 1/2". Incluye suministro y transporte de los materiales, canchada de muros y resane en mortero, accesorios de cobre y PVC, sellante, soldadura, teflón, y todo lo necesario para su correcta instalación y funcionamiento.</v>
      </c>
      <c r="BO125" s="307" t="str">
        <f t="shared" si="135"/>
        <v>un</v>
      </c>
      <c r="BP125" s="347">
        <v>1</v>
      </c>
      <c r="BQ125" s="308">
        <f t="shared" si="136"/>
        <v>45000</v>
      </c>
      <c r="BR125" s="309">
        <f t="shared" si="71"/>
        <v>45000</v>
      </c>
      <c r="BS125" s="576">
        <f t="shared" si="143"/>
        <v>0</v>
      </c>
      <c r="BV125" s="344" t="s">
        <v>509</v>
      </c>
      <c r="BW125" s="345" t="s">
        <v>181</v>
      </c>
      <c r="BX125" s="346" t="s">
        <v>155</v>
      </c>
      <c r="BY125" s="347">
        <v>1</v>
      </c>
      <c r="BZ125" s="308">
        <v>70000</v>
      </c>
      <c r="CA125" s="309">
        <f t="shared" si="156"/>
        <v>70000</v>
      </c>
      <c r="CB125" s="576">
        <f t="shared" si="144"/>
        <v>0</v>
      </c>
      <c r="CE125" s="344" t="s">
        <v>509</v>
      </c>
      <c r="CF125" s="345" t="s">
        <v>181</v>
      </c>
      <c r="CG125" s="346" t="s">
        <v>155</v>
      </c>
      <c r="CH125" s="347">
        <v>1</v>
      </c>
      <c r="CI125" s="308">
        <v>60000</v>
      </c>
      <c r="CJ125" s="309">
        <f t="shared" si="157"/>
        <v>60000</v>
      </c>
      <c r="CK125" s="576">
        <f t="shared" si="145"/>
        <v>0</v>
      </c>
      <c r="CN125" s="344" t="s">
        <v>509</v>
      </c>
      <c r="CO125" s="345" t="s">
        <v>181</v>
      </c>
      <c r="CP125" s="346" t="s">
        <v>155</v>
      </c>
      <c r="CQ125" s="347">
        <v>1</v>
      </c>
      <c r="CR125" s="308">
        <v>63000</v>
      </c>
      <c r="CS125" s="309">
        <f t="shared" si="158"/>
        <v>63000</v>
      </c>
      <c r="CT125" s="576">
        <f t="shared" si="146"/>
        <v>0</v>
      </c>
      <c r="CW125" s="344" t="s">
        <v>509</v>
      </c>
      <c r="CX125" s="345" t="s">
        <v>181</v>
      </c>
      <c r="CY125" s="346" t="s">
        <v>155</v>
      </c>
      <c r="CZ125" s="347">
        <v>1</v>
      </c>
      <c r="DA125" s="308">
        <v>35000</v>
      </c>
      <c r="DB125" s="309">
        <f t="shared" si="159"/>
        <v>35000</v>
      </c>
      <c r="DC125" s="576">
        <f t="shared" si="147"/>
        <v>0</v>
      </c>
      <c r="DF125" s="344" t="s">
        <v>509</v>
      </c>
      <c r="DG125" s="345" t="s">
        <v>181</v>
      </c>
      <c r="DH125" s="346" t="s">
        <v>155</v>
      </c>
      <c r="DI125" s="347">
        <v>1</v>
      </c>
      <c r="DJ125" s="308">
        <v>61500</v>
      </c>
      <c r="DK125" s="309">
        <f t="shared" si="160"/>
        <v>61500</v>
      </c>
      <c r="DL125" s="576">
        <f t="shared" si="148"/>
        <v>0</v>
      </c>
      <c r="DO125" s="344" t="s">
        <v>509</v>
      </c>
      <c r="DP125" s="345" t="s">
        <v>181</v>
      </c>
      <c r="DQ125" s="346" t="s">
        <v>155</v>
      </c>
      <c r="DR125" s="347">
        <v>1</v>
      </c>
      <c r="DS125" s="308">
        <v>65400</v>
      </c>
      <c r="DT125" s="309">
        <f t="shared" si="161"/>
        <v>65400</v>
      </c>
      <c r="DU125" s="576">
        <f t="shared" si="149"/>
        <v>0</v>
      </c>
    </row>
    <row r="126" spans="3:125" ht="51" customHeight="1" outlineLevel="2">
      <c r="C126" s="344" t="s">
        <v>510</v>
      </c>
      <c r="D126" s="345" t="s">
        <v>511</v>
      </c>
      <c r="E126" s="346" t="s">
        <v>155</v>
      </c>
      <c r="F126" s="347">
        <v>1</v>
      </c>
      <c r="G126" s="308">
        <v>0</v>
      </c>
      <c r="H126" s="309">
        <f t="shared" si="150"/>
        <v>0</v>
      </c>
      <c r="K126" s="344" t="s">
        <v>510</v>
      </c>
      <c r="L126" s="345" t="s">
        <v>511</v>
      </c>
      <c r="M126" s="346" t="s">
        <v>155</v>
      </c>
      <c r="N126" s="347">
        <v>1</v>
      </c>
      <c r="O126" s="308">
        <v>67300</v>
      </c>
      <c r="P126" s="310">
        <f t="shared" si="151"/>
        <v>67300</v>
      </c>
      <c r="Q126" s="576">
        <f t="shared" si="137"/>
        <v>0</v>
      </c>
      <c r="T126" s="344" t="s">
        <v>510</v>
      </c>
      <c r="U126" s="306" t="str">
        <f t="shared" si="131"/>
        <v>Suministro, transporte e instalación de salidas de abasto en díametro 1" con tubería  RDE 13.5, 315 PSI,  incluye 1.5 m de tuberia y todos los accesorios en PVC de diámetro 1" que se requieran para su correcta instalación. Estos deberán estar correctamente pegados usando limpiador, soldadura y teflón apropiados, sin presentar fugas, fisuras o cualquier otra clase de anomalía. Se debe garantizar la correcta instalación y funcionamiento.</v>
      </c>
      <c r="V126" s="307" t="str">
        <f t="shared" si="132"/>
        <v>un</v>
      </c>
      <c r="W126" s="347">
        <v>1</v>
      </c>
      <c r="X126" s="308">
        <f t="shared" si="133"/>
        <v>65000</v>
      </c>
      <c r="Y126" s="401">
        <f t="shared" si="67"/>
        <v>65000</v>
      </c>
      <c r="Z126" s="576">
        <f t="shared" si="138"/>
        <v>0</v>
      </c>
      <c r="AC126" s="344" t="s">
        <v>510</v>
      </c>
      <c r="AD126" s="345" t="s">
        <v>511</v>
      </c>
      <c r="AE126" s="346" t="s">
        <v>155</v>
      </c>
      <c r="AF126" s="347">
        <v>1</v>
      </c>
      <c r="AG126" s="308">
        <v>37000</v>
      </c>
      <c r="AH126" s="309">
        <f t="shared" si="152"/>
        <v>37000</v>
      </c>
      <c r="AI126" s="576">
        <f t="shared" si="139"/>
        <v>0</v>
      </c>
      <c r="AL126" s="344" t="s">
        <v>510</v>
      </c>
      <c r="AM126" s="345" t="s">
        <v>511</v>
      </c>
      <c r="AN126" s="346" t="s">
        <v>155</v>
      </c>
      <c r="AO126" s="347">
        <v>1</v>
      </c>
      <c r="AP126" s="308">
        <v>66439</v>
      </c>
      <c r="AQ126" s="309">
        <f t="shared" si="153"/>
        <v>66439</v>
      </c>
      <c r="AR126" s="576">
        <f t="shared" si="140"/>
        <v>0</v>
      </c>
      <c r="AU126" s="344" t="s">
        <v>510</v>
      </c>
      <c r="AV126" s="345" t="s">
        <v>511</v>
      </c>
      <c r="AW126" s="346" t="s">
        <v>155</v>
      </c>
      <c r="AX126" s="347">
        <v>1</v>
      </c>
      <c r="AY126" s="308">
        <v>2793</v>
      </c>
      <c r="AZ126" s="309">
        <f t="shared" si="154"/>
        <v>2793</v>
      </c>
      <c r="BA126" s="576">
        <f t="shared" si="141"/>
        <v>0</v>
      </c>
      <c r="BD126" s="344" t="s">
        <v>510</v>
      </c>
      <c r="BE126" s="345" t="s">
        <v>511</v>
      </c>
      <c r="BF126" s="346" t="s">
        <v>155</v>
      </c>
      <c r="BG126" s="347">
        <v>1</v>
      </c>
      <c r="BH126" s="308">
        <v>21000</v>
      </c>
      <c r="BI126" s="309">
        <f t="shared" si="155"/>
        <v>21000</v>
      </c>
      <c r="BJ126" s="576">
        <f t="shared" si="142"/>
        <v>0</v>
      </c>
      <c r="BM126" s="344" t="s">
        <v>510</v>
      </c>
      <c r="BN126" s="306" t="str">
        <f t="shared" si="134"/>
        <v>Suministro, transporte e instalación de salidas de abasto en díametro 1" con tubería  RDE 13.5, 315 PSI,  incluye 1.5 m de tuberia y todos los accesorios en PVC de diámetro 1" que se requieran para su correcta instalación. Estos deberán estar correctamente pegados usando limpiador, soldadura y teflón apropiados, sin presentar fugas, fisuras o cualquier otra clase de anomalía. Se debe garantizar la correcta instalación y funcionamiento.</v>
      </c>
      <c r="BO126" s="307" t="str">
        <f t="shared" si="135"/>
        <v>un</v>
      </c>
      <c r="BP126" s="347">
        <v>1</v>
      </c>
      <c r="BQ126" s="308">
        <f t="shared" si="136"/>
        <v>30000</v>
      </c>
      <c r="BR126" s="309">
        <f t="shared" si="71"/>
        <v>30000</v>
      </c>
      <c r="BS126" s="576">
        <f t="shared" si="143"/>
        <v>0</v>
      </c>
      <c r="BV126" s="344" t="s">
        <v>510</v>
      </c>
      <c r="BW126" s="345" t="s">
        <v>511</v>
      </c>
      <c r="BX126" s="346" t="s">
        <v>155</v>
      </c>
      <c r="BY126" s="347">
        <v>1</v>
      </c>
      <c r="BZ126" s="308">
        <v>65000</v>
      </c>
      <c r="CA126" s="309">
        <f t="shared" si="156"/>
        <v>65000</v>
      </c>
      <c r="CB126" s="576">
        <f t="shared" si="144"/>
        <v>0</v>
      </c>
      <c r="CE126" s="344" t="s">
        <v>510</v>
      </c>
      <c r="CF126" s="345" t="s">
        <v>511</v>
      </c>
      <c r="CG126" s="346" t="s">
        <v>155</v>
      </c>
      <c r="CH126" s="347">
        <v>1</v>
      </c>
      <c r="CI126" s="308">
        <v>90000</v>
      </c>
      <c r="CJ126" s="309">
        <f t="shared" si="157"/>
        <v>90000</v>
      </c>
      <c r="CK126" s="576">
        <f t="shared" si="145"/>
        <v>0</v>
      </c>
      <c r="CN126" s="344" t="s">
        <v>510</v>
      </c>
      <c r="CO126" s="345" t="s">
        <v>511</v>
      </c>
      <c r="CP126" s="346" t="s">
        <v>155</v>
      </c>
      <c r="CQ126" s="347">
        <v>1</v>
      </c>
      <c r="CR126" s="308">
        <v>86000</v>
      </c>
      <c r="CS126" s="309">
        <f t="shared" si="158"/>
        <v>86000</v>
      </c>
      <c r="CT126" s="576">
        <f t="shared" si="146"/>
        <v>0</v>
      </c>
      <c r="CW126" s="344" t="s">
        <v>510</v>
      </c>
      <c r="CX126" s="345" t="s">
        <v>511</v>
      </c>
      <c r="CY126" s="346" t="s">
        <v>155</v>
      </c>
      <c r="CZ126" s="347">
        <v>1</v>
      </c>
      <c r="DA126" s="308">
        <v>28000</v>
      </c>
      <c r="DB126" s="309">
        <f t="shared" si="159"/>
        <v>28000</v>
      </c>
      <c r="DC126" s="576">
        <f t="shared" si="147"/>
        <v>0</v>
      </c>
      <c r="DF126" s="344" t="s">
        <v>510</v>
      </c>
      <c r="DG126" s="345" t="s">
        <v>511</v>
      </c>
      <c r="DH126" s="346" t="s">
        <v>155</v>
      </c>
      <c r="DI126" s="347">
        <v>1</v>
      </c>
      <c r="DJ126" s="308">
        <v>84000</v>
      </c>
      <c r="DK126" s="309">
        <f t="shared" si="160"/>
        <v>84000</v>
      </c>
      <c r="DL126" s="576">
        <f t="shared" si="148"/>
        <v>0</v>
      </c>
      <c r="DO126" s="344" t="s">
        <v>510</v>
      </c>
      <c r="DP126" s="345" t="s">
        <v>511</v>
      </c>
      <c r="DQ126" s="346" t="s">
        <v>155</v>
      </c>
      <c r="DR126" s="347">
        <v>1</v>
      </c>
      <c r="DS126" s="308">
        <v>58200</v>
      </c>
      <c r="DT126" s="309">
        <f t="shared" si="161"/>
        <v>58200</v>
      </c>
      <c r="DU126" s="576">
        <f t="shared" si="149"/>
        <v>0</v>
      </c>
    </row>
    <row r="127" spans="3:125" ht="51" customHeight="1" outlineLevel="2">
      <c r="C127" s="344" t="s">
        <v>512</v>
      </c>
      <c r="D127" s="345" t="s">
        <v>513</v>
      </c>
      <c r="E127" s="346" t="s">
        <v>155</v>
      </c>
      <c r="F127" s="347">
        <v>1</v>
      </c>
      <c r="G127" s="308">
        <v>0</v>
      </c>
      <c r="H127" s="309">
        <f t="shared" si="150"/>
        <v>0</v>
      </c>
      <c r="K127" s="344" t="s">
        <v>512</v>
      </c>
      <c r="L127" s="345" t="s">
        <v>513</v>
      </c>
      <c r="M127" s="346" t="s">
        <v>155</v>
      </c>
      <c r="N127" s="347">
        <v>1</v>
      </c>
      <c r="O127" s="308">
        <v>51200</v>
      </c>
      <c r="P127" s="310">
        <f t="shared" si="151"/>
        <v>51200</v>
      </c>
      <c r="Q127" s="576">
        <f t="shared" si="137"/>
        <v>0</v>
      </c>
      <c r="T127" s="344" t="s">
        <v>512</v>
      </c>
      <c r="U127" s="306" t="str">
        <f t="shared" si="131"/>
        <v>Suministro, transporte e instalación de salidas de abasto en díametro 1/2"con tubería  RDE 9, 500 PSI, incluye 1.5m de tuberia y todos los accesorios en PVC de diámetro 1/2" que se requieran para su correcta instalación. Estos deberán estar correctamente pegados usando limpiador, soldadura y teflón apropiados, sin presentar fugas, fisuras o cualquier otra clase de anomalía. Se debe garantizar la correcta instalación y funcionamiento.</v>
      </c>
      <c r="V127" s="307" t="str">
        <f t="shared" si="132"/>
        <v>un</v>
      </c>
      <c r="W127" s="347">
        <v>1</v>
      </c>
      <c r="X127" s="308">
        <f t="shared" si="133"/>
        <v>55000</v>
      </c>
      <c r="Y127" s="401">
        <f t="shared" si="67"/>
        <v>55000</v>
      </c>
      <c r="Z127" s="576">
        <f t="shared" si="138"/>
        <v>0</v>
      </c>
      <c r="AC127" s="344" t="s">
        <v>512</v>
      </c>
      <c r="AD127" s="345" t="s">
        <v>513</v>
      </c>
      <c r="AE127" s="346" t="s">
        <v>155</v>
      </c>
      <c r="AF127" s="347">
        <v>1</v>
      </c>
      <c r="AG127" s="308">
        <v>27500</v>
      </c>
      <c r="AH127" s="309">
        <f t="shared" si="152"/>
        <v>27500</v>
      </c>
      <c r="AI127" s="576">
        <f t="shared" si="139"/>
        <v>0</v>
      </c>
      <c r="AL127" s="344" t="s">
        <v>512</v>
      </c>
      <c r="AM127" s="345" t="s">
        <v>513</v>
      </c>
      <c r="AN127" s="346" t="s">
        <v>155</v>
      </c>
      <c r="AO127" s="347">
        <v>1</v>
      </c>
      <c r="AP127" s="308">
        <v>50500</v>
      </c>
      <c r="AQ127" s="309">
        <f t="shared" si="153"/>
        <v>50500</v>
      </c>
      <c r="AR127" s="576">
        <f t="shared" si="140"/>
        <v>0</v>
      </c>
      <c r="AU127" s="344" t="s">
        <v>512</v>
      </c>
      <c r="AV127" s="345" t="s">
        <v>513</v>
      </c>
      <c r="AW127" s="346" t="s">
        <v>155</v>
      </c>
      <c r="AX127" s="347">
        <v>1</v>
      </c>
      <c r="AY127" s="308">
        <v>3144</v>
      </c>
      <c r="AZ127" s="309">
        <f t="shared" si="154"/>
        <v>3144</v>
      </c>
      <c r="BA127" s="576">
        <f t="shared" si="141"/>
        <v>0</v>
      </c>
      <c r="BD127" s="344" t="s">
        <v>512</v>
      </c>
      <c r="BE127" s="345" t="s">
        <v>513</v>
      </c>
      <c r="BF127" s="346" t="s">
        <v>155</v>
      </c>
      <c r="BG127" s="347">
        <v>1</v>
      </c>
      <c r="BH127" s="308">
        <v>11200</v>
      </c>
      <c r="BI127" s="309">
        <f t="shared" si="155"/>
        <v>11200</v>
      </c>
      <c r="BJ127" s="576">
        <f t="shared" si="142"/>
        <v>0</v>
      </c>
      <c r="BM127" s="344" t="s">
        <v>512</v>
      </c>
      <c r="BN127" s="306" t="str">
        <f t="shared" si="134"/>
        <v>Suministro, transporte e instalación de salidas de abasto en díametro 1/2"con tubería  RDE 9, 500 PSI, incluye 1.5m de tuberia y todos los accesorios en PVC de diámetro 1/2" que se requieran para su correcta instalación. Estos deberán estar correctamente pegados usando limpiador, soldadura y teflón apropiados, sin presentar fugas, fisuras o cualquier otra clase de anomalía. Se debe garantizar la correcta instalación y funcionamiento.</v>
      </c>
      <c r="BO127" s="307" t="str">
        <f t="shared" si="135"/>
        <v>un</v>
      </c>
      <c r="BP127" s="347">
        <v>1</v>
      </c>
      <c r="BQ127" s="308">
        <f t="shared" si="136"/>
        <v>24000</v>
      </c>
      <c r="BR127" s="309">
        <f t="shared" si="71"/>
        <v>24000</v>
      </c>
      <c r="BS127" s="576">
        <f t="shared" si="143"/>
        <v>0</v>
      </c>
      <c r="BV127" s="344" t="s">
        <v>512</v>
      </c>
      <c r="BW127" s="345" t="s">
        <v>513</v>
      </c>
      <c r="BX127" s="346" t="s">
        <v>155</v>
      </c>
      <c r="BY127" s="347">
        <v>1</v>
      </c>
      <c r="BZ127" s="308">
        <v>50000</v>
      </c>
      <c r="CA127" s="309">
        <f t="shared" si="156"/>
        <v>50000</v>
      </c>
      <c r="CB127" s="576">
        <f t="shared" si="144"/>
        <v>0</v>
      </c>
      <c r="CE127" s="344" t="s">
        <v>512</v>
      </c>
      <c r="CF127" s="345" t="s">
        <v>513</v>
      </c>
      <c r="CG127" s="346" t="s">
        <v>155</v>
      </c>
      <c r="CH127" s="347">
        <v>1</v>
      </c>
      <c r="CI127" s="308">
        <v>75000</v>
      </c>
      <c r="CJ127" s="309">
        <f t="shared" si="157"/>
        <v>75000</v>
      </c>
      <c r="CK127" s="576">
        <f t="shared" si="145"/>
        <v>0</v>
      </c>
      <c r="CN127" s="344" t="s">
        <v>512</v>
      </c>
      <c r="CO127" s="345" t="s">
        <v>513</v>
      </c>
      <c r="CP127" s="346" t="s">
        <v>155</v>
      </c>
      <c r="CQ127" s="347">
        <v>1</v>
      </c>
      <c r="CR127" s="308">
        <v>74000</v>
      </c>
      <c r="CS127" s="309">
        <f t="shared" si="158"/>
        <v>74000</v>
      </c>
      <c r="CT127" s="576">
        <f t="shared" si="146"/>
        <v>0</v>
      </c>
      <c r="CW127" s="344" t="s">
        <v>512</v>
      </c>
      <c r="CX127" s="345" t="s">
        <v>513</v>
      </c>
      <c r="CY127" s="346" t="s">
        <v>155</v>
      </c>
      <c r="CZ127" s="347">
        <v>1</v>
      </c>
      <c r="DA127" s="308">
        <v>22000</v>
      </c>
      <c r="DB127" s="309">
        <f t="shared" si="159"/>
        <v>22000</v>
      </c>
      <c r="DC127" s="576">
        <f t="shared" si="147"/>
        <v>0</v>
      </c>
      <c r="DF127" s="344" t="s">
        <v>512</v>
      </c>
      <c r="DG127" s="345" t="s">
        <v>513</v>
      </c>
      <c r="DH127" s="346" t="s">
        <v>155</v>
      </c>
      <c r="DI127" s="347">
        <v>1</v>
      </c>
      <c r="DJ127" s="308">
        <v>72000</v>
      </c>
      <c r="DK127" s="309">
        <f t="shared" si="160"/>
        <v>72000</v>
      </c>
      <c r="DL127" s="576">
        <f t="shared" si="148"/>
        <v>0</v>
      </c>
      <c r="DO127" s="344" t="s">
        <v>512</v>
      </c>
      <c r="DP127" s="345" t="s">
        <v>513</v>
      </c>
      <c r="DQ127" s="346" t="s">
        <v>155</v>
      </c>
      <c r="DR127" s="347">
        <v>1</v>
      </c>
      <c r="DS127" s="308">
        <v>52300</v>
      </c>
      <c r="DT127" s="309">
        <f t="shared" si="161"/>
        <v>52300</v>
      </c>
      <c r="DU127" s="576">
        <f t="shared" si="149"/>
        <v>0</v>
      </c>
    </row>
    <row r="128" spans="3:125" ht="45" customHeight="1" outlineLevel="2">
      <c r="C128" s="344" t="s">
        <v>514</v>
      </c>
      <c r="D128" s="345" t="s">
        <v>515</v>
      </c>
      <c r="E128" s="346" t="s">
        <v>155</v>
      </c>
      <c r="F128" s="347">
        <v>1</v>
      </c>
      <c r="G128" s="308">
        <v>0</v>
      </c>
      <c r="H128" s="309">
        <f t="shared" si="150"/>
        <v>0</v>
      </c>
      <c r="K128" s="344" t="s">
        <v>514</v>
      </c>
      <c r="L128" s="345" t="s">
        <v>515</v>
      </c>
      <c r="M128" s="346" t="s">
        <v>155</v>
      </c>
      <c r="N128" s="347">
        <v>1</v>
      </c>
      <c r="O128" s="308">
        <v>128900</v>
      </c>
      <c r="P128" s="310">
        <f t="shared" si="151"/>
        <v>128900</v>
      </c>
      <c r="Q128" s="576">
        <f t="shared" si="137"/>
        <v>0</v>
      </c>
      <c r="T128" s="344" t="s">
        <v>514</v>
      </c>
      <c r="U128" s="306" t="str">
        <f t="shared" si="131"/>
        <v>Suministro, transporte e instalacionde Válvulas o llave contención tipo Red White o similar Ø 1", incluye accesorios de instalacion Y retiro de la existente cuando sea de cambio</v>
      </c>
      <c r="V128" s="307" t="str">
        <f t="shared" si="132"/>
        <v>un</v>
      </c>
      <c r="W128" s="347">
        <v>1</v>
      </c>
      <c r="X128" s="308">
        <f t="shared" si="133"/>
        <v>220000</v>
      </c>
      <c r="Y128" s="401">
        <f t="shared" si="67"/>
        <v>220000</v>
      </c>
      <c r="Z128" s="576">
        <f t="shared" si="138"/>
        <v>0</v>
      </c>
      <c r="AC128" s="344" t="s">
        <v>514</v>
      </c>
      <c r="AD128" s="345" t="s">
        <v>515</v>
      </c>
      <c r="AE128" s="346" t="s">
        <v>155</v>
      </c>
      <c r="AF128" s="347">
        <v>1</v>
      </c>
      <c r="AG128" s="308">
        <v>54000</v>
      </c>
      <c r="AH128" s="309">
        <f t="shared" si="152"/>
        <v>54000</v>
      </c>
      <c r="AI128" s="576">
        <f t="shared" si="139"/>
        <v>0</v>
      </c>
      <c r="AL128" s="344" t="s">
        <v>514</v>
      </c>
      <c r="AM128" s="345" t="s">
        <v>515</v>
      </c>
      <c r="AN128" s="346" t="s">
        <v>155</v>
      </c>
      <c r="AO128" s="347">
        <v>1</v>
      </c>
      <c r="AP128" s="308">
        <v>127354</v>
      </c>
      <c r="AQ128" s="309">
        <f t="shared" si="153"/>
        <v>127354</v>
      </c>
      <c r="AR128" s="576">
        <f t="shared" si="140"/>
        <v>0</v>
      </c>
      <c r="AU128" s="344" t="s">
        <v>514</v>
      </c>
      <c r="AV128" s="345" t="s">
        <v>515</v>
      </c>
      <c r="AW128" s="346" t="s">
        <v>155</v>
      </c>
      <c r="AX128" s="347">
        <v>1</v>
      </c>
      <c r="AY128" s="308">
        <v>145637</v>
      </c>
      <c r="AZ128" s="309">
        <f t="shared" si="154"/>
        <v>145637</v>
      </c>
      <c r="BA128" s="576">
        <f t="shared" si="141"/>
        <v>0</v>
      </c>
      <c r="BD128" s="344" t="s">
        <v>514</v>
      </c>
      <c r="BE128" s="345" t="s">
        <v>515</v>
      </c>
      <c r="BF128" s="346" t="s">
        <v>155</v>
      </c>
      <c r="BG128" s="347">
        <v>1</v>
      </c>
      <c r="BH128" s="308">
        <v>112000</v>
      </c>
      <c r="BI128" s="309">
        <f t="shared" si="155"/>
        <v>112000</v>
      </c>
      <c r="BJ128" s="576">
        <f t="shared" si="142"/>
        <v>0</v>
      </c>
      <c r="BM128" s="344" t="s">
        <v>514</v>
      </c>
      <c r="BN128" s="306" t="str">
        <f t="shared" si="134"/>
        <v>Suministro, transporte e instalacionde Válvulas o llave contención tipo Red White o similar Ø 1", incluye accesorios de instalacion Y retiro de la existente cuando sea de cambio</v>
      </c>
      <c r="BO128" s="307" t="str">
        <f t="shared" si="135"/>
        <v>un</v>
      </c>
      <c r="BP128" s="347">
        <v>1</v>
      </c>
      <c r="BQ128" s="308">
        <f t="shared" si="136"/>
        <v>35000</v>
      </c>
      <c r="BR128" s="309">
        <f t="shared" si="71"/>
        <v>35000</v>
      </c>
      <c r="BS128" s="576">
        <f t="shared" si="143"/>
        <v>0</v>
      </c>
      <c r="BV128" s="344" t="s">
        <v>514</v>
      </c>
      <c r="BW128" s="345" t="s">
        <v>515</v>
      </c>
      <c r="BX128" s="346" t="s">
        <v>155</v>
      </c>
      <c r="BY128" s="347">
        <v>1</v>
      </c>
      <c r="BZ128" s="308">
        <v>300000</v>
      </c>
      <c r="CA128" s="309">
        <f t="shared" si="156"/>
        <v>300000</v>
      </c>
      <c r="CB128" s="576">
        <f t="shared" si="144"/>
        <v>0</v>
      </c>
      <c r="CE128" s="344" t="s">
        <v>514</v>
      </c>
      <c r="CF128" s="345" t="s">
        <v>515</v>
      </c>
      <c r="CG128" s="346" t="s">
        <v>155</v>
      </c>
      <c r="CH128" s="347">
        <v>1</v>
      </c>
      <c r="CI128" s="308">
        <v>135000</v>
      </c>
      <c r="CJ128" s="309">
        <f t="shared" si="157"/>
        <v>135000</v>
      </c>
      <c r="CK128" s="576">
        <f t="shared" si="145"/>
        <v>0</v>
      </c>
      <c r="CN128" s="344" t="s">
        <v>514</v>
      </c>
      <c r="CO128" s="345" t="s">
        <v>515</v>
      </c>
      <c r="CP128" s="346" t="s">
        <v>155</v>
      </c>
      <c r="CQ128" s="347">
        <v>1</v>
      </c>
      <c r="CR128" s="308">
        <v>140000</v>
      </c>
      <c r="CS128" s="309">
        <f t="shared" si="158"/>
        <v>140000</v>
      </c>
      <c r="CT128" s="576">
        <f t="shared" si="146"/>
        <v>0</v>
      </c>
      <c r="CW128" s="344" t="s">
        <v>514</v>
      </c>
      <c r="CX128" s="345" t="s">
        <v>515</v>
      </c>
      <c r="CY128" s="346" t="s">
        <v>155</v>
      </c>
      <c r="CZ128" s="347">
        <v>1</v>
      </c>
      <c r="DA128" s="308">
        <v>100000</v>
      </c>
      <c r="DB128" s="309">
        <f t="shared" si="159"/>
        <v>100000</v>
      </c>
      <c r="DC128" s="576">
        <f t="shared" si="147"/>
        <v>0</v>
      </c>
      <c r="DF128" s="344" t="s">
        <v>514</v>
      </c>
      <c r="DG128" s="345" t="s">
        <v>515</v>
      </c>
      <c r="DH128" s="346" t="s">
        <v>155</v>
      </c>
      <c r="DI128" s="347">
        <v>1</v>
      </c>
      <c r="DJ128" s="308">
        <v>136000</v>
      </c>
      <c r="DK128" s="309">
        <f t="shared" si="160"/>
        <v>136000</v>
      </c>
      <c r="DL128" s="576">
        <f t="shared" si="148"/>
        <v>0</v>
      </c>
      <c r="DO128" s="344" t="s">
        <v>514</v>
      </c>
      <c r="DP128" s="345" t="s">
        <v>515</v>
      </c>
      <c r="DQ128" s="346" t="s">
        <v>155</v>
      </c>
      <c r="DR128" s="347">
        <v>1</v>
      </c>
      <c r="DS128" s="308">
        <v>485000</v>
      </c>
      <c r="DT128" s="309">
        <f t="shared" si="161"/>
        <v>485000</v>
      </c>
      <c r="DU128" s="576">
        <f t="shared" si="149"/>
        <v>0</v>
      </c>
    </row>
    <row r="129" spans="3:125" ht="71.25" outlineLevel="2">
      <c r="C129" s="344" t="s">
        <v>122</v>
      </c>
      <c r="D129" s="368" t="s">
        <v>517</v>
      </c>
      <c r="E129" s="369" t="s">
        <v>168</v>
      </c>
      <c r="F129" s="370">
        <v>1</v>
      </c>
      <c r="G129" s="308">
        <v>0</v>
      </c>
      <c r="H129" s="309">
        <f t="shared" si="150"/>
        <v>0</v>
      </c>
      <c r="K129" s="344" t="s">
        <v>122</v>
      </c>
      <c r="L129" s="368" t="s">
        <v>517</v>
      </c>
      <c r="M129" s="369" t="s">
        <v>168</v>
      </c>
      <c r="N129" s="370">
        <v>1</v>
      </c>
      <c r="O129" s="308">
        <v>31400</v>
      </c>
      <c r="P129" s="310">
        <f t="shared" si="151"/>
        <v>31400</v>
      </c>
      <c r="Q129" s="576">
        <f t="shared" si="137"/>
        <v>0</v>
      </c>
      <c r="T129" s="344" t="s">
        <v>122</v>
      </c>
      <c r="U129" s="306" t="str">
        <f t="shared" si="131"/>
        <v>Suministro, transporte e instalación de tubería PVC sanitaria tipo Pavco o similar, con un diámetro de 2", para aguas residuales .  Incluye abrazaderas y todos los accesorios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v>
      </c>
      <c r="V129" s="307" t="str">
        <f t="shared" si="132"/>
        <v>m</v>
      </c>
      <c r="W129" s="370">
        <v>1</v>
      </c>
      <c r="X129" s="308">
        <f t="shared" si="133"/>
        <v>25000</v>
      </c>
      <c r="Y129" s="401">
        <f t="shared" si="67"/>
        <v>25000</v>
      </c>
      <c r="Z129" s="576">
        <f t="shared" si="138"/>
        <v>0</v>
      </c>
      <c r="AC129" s="344" t="s">
        <v>122</v>
      </c>
      <c r="AD129" s="368" t="s">
        <v>517</v>
      </c>
      <c r="AE129" s="369" t="s">
        <v>168</v>
      </c>
      <c r="AF129" s="370">
        <v>1</v>
      </c>
      <c r="AG129" s="308">
        <v>23500</v>
      </c>
      <c r="AH129" s="309">
        <f t="shared" si="152"/>
        <v>23500</v>
      </c>
      <c r="AI129" s="576">
        <f t="shared" si="139"/>
        <v>0</v>
      </c>
      <c r="AL129" s="344" t="s">
        <v>122</v>
      </c>
      <c r="AM129" s="368" t="s">
        <v>517</v>
      </c>
      <c r="AN129" s="369" t="s">
        <v>168</v>
      </c>
      <c r="AO129" s="370">
        <v>1</v>
      </c>
      <c r="AP129" s="308">
        <v>31321</v>
      </c>
      <c r="AQ129" s="309">
        <f t="shared" si="153"/>
        <v>31321</v>
      </c>
      <c r="AR129" s="576">
        <f t="shared" si="140"/>
        <v>0</v>
      </c>
      <c r="AU129" s="344" t="s">
        <v>122</v>
      </c>
      <c r="AV129" s="371" t="s">
        <v>517</v>
      </c>
      <c r="AW129" s="369" t="s">
        <v>168</v>
      </c>
      <c r="AX129" s="370">
        <v>1</v>
      </c>
      <c r="AY129" s="308">
        <v>70310</v>
      </c>
      <c r="AZ129" s="309">
        <f t="shared" si="154"/>
        <v>70310</v>
      </c>
      <c r="BA129" s="576">
        <f t="shared" si="141"/>
        <v>0</v>
      </c>
      <c r="BD129" s="344" t="s">
        <v>122</v>
      </c>
      <c r="BE129" s="368" t="s">
        <v>517</v>
      </c>
      <c r="BF129" s="369" t="s">
        <v>168</v>
      </c>
      <c r="BG129" s="370">
        <v>1</v>
      </c>
      <c r="BH129" s="308">
        <v>29000</v>
      </c>
      <c r="BI129" s="309">
        <f t="shared" si="155"/>
        <v>29000</v>
      </c>
      <c r="BJ129" s="576">
        <f t="shared" si="142"/>
        <v>0</v>
      </c>
      <c r="BM129" s="344" t="s">
        <v>122</v>
      </c>
      <c r="BN129" s="306" t="str">
        <f t="shared" si="134"/>
        <v>Suministro, transporte e instalación de tubería PVC sanitaria tipo Pavco o similar, con un diámetro de 2", para aguas residuales .  Incluye abrazaderas y todos los accesorios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v>
      </c>
      <c r="BO129" s="307" t="str">
        <f t="shared" si="135"/>
        <v>m</v>
      </c>
      <c r="BP129" s="370">
        <v>1</v>
      </c>
      <c r="BQ129" s="308">
        <f t="shared" si="136"/>
        <v>22000</v>
      </c>
      <c r="BR129" s="309">
        <f t="shared" si="71"/>
        <v>22000</v>
      </c>
      <c r="BS129" s="576">
        <f t="shared" si="143"/>
        <v>0</v>
      </c>
      <c r="BV129" s="344" t="s">
        <v>122</v>
      </c>
      <c r="BW129" s="368" t="s">
        <v>517</v>
      </c>
      <c r="BX129" s="369" t="s">
        <v>168</v>
      </c>
      <c r="BY129" s="370">
        <v>1</v>
      </c>
      <c r="BZ129" s="308">
        <v>50000</v>
      </c>
      <c r="CA129" s="309">
        <f t="shared" si="156"/>
        <v>50000</v>
      </c>
      <c r="CB129" s="576">
        <f t="shared" si="144"/>
        <v>0</v>
      </c>
      <c r="CE129" s="344" t="s">
        <v>122</v>
      </c>
      <c r="CF129" s="368" t="s">
        <v>517</v>
      </c>
      <c r="CG129" s="369" t="s">
        <v>168</v>
      </c>
      <c r="CH129" s="370">
        <v>1</v>
      </c>
      <c r="CI129" s="308">
        <v>22000</v>
      </c>
      <c r="CJ129" s="309">
        <f t="shared" si="157"/>
        <v>22000</v>
      </c>
      <c r="CK129" s="576">
        <f t="shared" si="145"/>
        <v>0</v>
      </c>
      <c r="CN129" s="344" t="s">
        <v>122</v>
      </c>
      <c r="CO129" s="368" t="s">
        <v>517</v>
      </c>
      <c r="CP129" s="369" t="s">
        <v>168</v>
      </c>
      <c r="CQ129" s="370">
        <v>1</v>
      </c>
      <c r="CR129" s="308">
        <v>23000</v>
      </c>
      <c r="CS129" s="309">
        <f t="shared" si="158"/>
        <v>23000</v>
      </c>
      <c r="CT129" s="576">
        <f t="shared" si="146"/>
        <v>0</v>
      </c>
      <c r="CW129" s="344" t="s">
        <v>122</v>
      </c>
      <c r="CX129" s="368" t="s">
        <v>517</v>
      </c>
      <c r="CY129" s="369" t="s">
        <v>168</v>
      </c>
      <c r="CZ129" s="370">
        <v>1</v>
      </c>
      <c r="DA129" s="308">
        <v>35000</v>
      </c>
      <c r="DB129" s="309">
        <f t="shared" si="159"/>
        <v>35000</v>
      </c>
      <c r="DC129" s="576">
        <f t="shared" si="147"/>
        <v>0</v>
      </c>
      <c r="DF129" s="344" t="s">
        <v>122</v>
      </c>
      <c r="DG129" s="368" t="s">
        <v>517</v>
      </c>
      <c r="DH129" s="369" t="s">
        <v>168</v>
      </c>
      <c r="DI129" s="370">
        <v>1</v>
      </c>
      <c r="DJ129" s="308">
        <v>22500</v>
      </c>
      <c r="DK129" s="309">
        <f t="shared" si="160"/>
        <v>22500</v>
      </c>
      <c r="DL129" s="576">
        <f t="shared" si="148"/>
        <v>0</v>
      </c>
      <c r="DO129" s="344" t="s">
        <v>122</v>
      </c>
      <c r="DP129" s="368" t="s">
        <v>517</v>
      </c>
      <c r="DQ129" s="369" t="s">
        <v>168</v>
      </c>
      <c r="DR129" s="370">
        <v>1</v>
      </c>
      <c r="DS129" s="308">
        <v>26500</v>
      </c>
      <c r="DT129" s="309">
        <f t="shared" si="161"/>
        <v>26500</v>
      </c>
      <c r="DU129" s="576">
        <f t="shared" si="149"/>
        <v>0</v>
      </c>
    </row>
    <row r="130" spans="3:125" ht="57" outlineLevel="2">
      <c r="C130" s="344" t="s">
        <v>194</v>
      </c>
      <c r="D130" s="368" t="s">
        <v>518</v>
      </c>
      <c r="E130" s="369" t="s">
        <v>155</v>
      </c>
      <c r="F130" s="370">
        <v>1</v>
      </c>
      <c r="G130" s="308">
        <v>0</v>
      </c>
      <c r="H130" s="309">
        <f t="shared" si="150"/>
        <v>0</v>
      </c>
      <c r="K130" s="344" t="s">
        <v>194</v>
      </c>
      <c r="L130" s="368" t="s">
        <v>518</v>
      </c>
      <c r="M130" s="369" t="s">
        <v>155</v>
      </c>
      <c r="N130" s="370">
        <v>1</v>
      </c>
      <c r="O130" s="308">
        <v>65600</v>
      </c>
      <c r="P130" s="310">
        <f t="shared" si="151"/>
        <v>65600</v>
      </c>
      <c r="Q130" s="576">
        <f t="shared" si="137"/>
        <v>0</v>
      </c>
      <c r="T130" s="344" t="s">
        <v>194</v>
      </c>
      <c r="U130" s="306" t="str">
        <f t="shared" si="131"/>
        <v>Suministro, transporte e instalación de salida sanitaria de 2".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v>
      </c>
      <c r="V130" s="307" t="str">
        <f t="shared" si="132"/>
        <v>un</v>
      </c>
      <c r="W130" s="370">
        <v>1</v>
      </c>
      <c r="X130" s="308">
        <f t="shared" si="133"/>
        <v>65000</v>
      </c>
      <c r="Y130" s="401">
        <f t="shared" si="67"/>
        <v>65000</v>
      </c>
      <c r="Z130" s="576">
        <f t="shared" si="138"/>
        <v>0</v>
      </c>
      <c r="AC130" s="344" t="s">
        <v>194</v>
      </c>
      <c r="AD130" s="368" t="s">
        <v>518</v>
      </c>
      <c r="AE130" s="369" t="s">
        <v>155</v>
      </c>
      <c r="AF130" s="370">
        <v>1</v>
      </c>
      <c r="AG130" s="308">
        <v>75000</v>
      </c>
      <c r="AH130" s="309">
        <f t="shared" si="152"/>
        <v>75000</v>
      </c>
      <c r="AI130" s="576">
        <f t="shared" si="139"/>
        <v>0</v>
      </c>
      <c r="AL130" s="344" t="s">
        <v>194</v>
      </c>
      <c r="AM130" s="368" t="s">
        <v>518</v>
      </c>
      <c r="AN130" s="369" t="s">
        <v>155</v>
      </c>
      <c r="AO130" s="370">
        <v>1</v>
      </c>
      <c r="AP130" s="308">
        <v>64766</v>
      </c>
      <c r="AQ130" s="309">
        <f t="shared" si="153"/>
        <v>64766</v>
      </c>
      <c r="AR130" s="576">
        <f t="shared" si="140"/>
        <v>0</v>
      </c>
      <c r="AU130" s="344" t="s">
        <v>194</v>
      </c>
      <c r="AV130" s="371" t="s">
        <v>518</v>
      </c>
      <c r="AW130" s="369" t="s">
        <v>155</v>
      </c>
      <c r="AX130" s="370">
        <v>1</v>
      </c>
      <c r="AY130" s="308">
        <v>165900</v>
      </c>
      <c r="AZ130" s="309">
        <f t="shared" si="154"/>
        <v>165900</v>
      </c>
      <c r="BA130" s="576">
        <f t="shared" si="141"/>
        <v>0</v>
      </c>
      <c r="BD130" s="344" t="s">
        <v>194</v>
      </c>
      <c r="BE130" s="368" t="s">
        <v>518</v>
      </c>
      <c r="BF130" s="369" t="s">
        <v>155</v>
      </c>
      <c r="BG130" s="370">
        <v>1</v>
      </c>
      <c r="BH130" s="308">
        <v>27000</v>
      </c>
      <c r="BI130" s="309">
        <f t="shared" si="155"/>
        <v>27000</v>
      </c>
      <c r="BJ130" s="576">
        <f t="shared" si="142"/>
        <v>0</v>
      </c>
      <c r="BM130" s="344" t="s">
        <v>194</v>
      </c>
      <c r="BN130" s="306" t="str">
        <f t="shared" si="134"/>
        <v>Suministro, transporte e instalación de salida sanitaria de 2".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v>
      </c>
      <c r="BO130" s="307" t="str">
        <f t="shared" si="135"/>
        <v>un</v>
      </c>
      <c r="BP130" s="370">
        <v>1</v>
      </c>
      <c r="BQ130" s="308">
        <f t="shared" si="136"/>
        <v>45000</v>
      </c>
      <c r="BR130" s="309">
        <f t="shared" si="71"/>
        <v>45000</v>
      </c>
      <c r="BS130" s="576">
        <f t="shared" si="143"/>
        <v>0</v>
      </c>
      <c r="BV130" s="344" t="s">
        <v>194</v>
      </c>
      <c r="BW130" s="368" t="s">
        <v>518</v>
      </c>
      <c r="BX130" s="369" t="s">
        <v>155</v>
      </c>
      <c r="BY130" s="370">
        <v>1</v>
      </c>
      <c r="BZ130" s="308">
        <v>50000</v>
      </c>
      <c r="CA130" s="309">
        <f t="shared" si="156"/>
        <v>50000</v>
      </c>
      <c r="CB130" s="576">
        <f t="shared" si="144"/>
        <v>0</v>
      </c>
      <c r="CE130" s="344" t="s">
        <v>194</v>
      </c>
      <c r="CF130" s="368" t="s">
        <v>518</v>
      </c>
      <c r="CG130" s="369" t="s">
        <v>155</v>
      </c>
      <c r="CH130" s="370">
        <v>1</v>
      </c>
      <c r="CI130" s="308">
        <v>50000</v>
      </c>
      <c r="CJ130" s="309">
        <f t="shared" si="157"/>
        <v>50000</v>
      </c>
      <c r="CK130" s="576">
        <f t="shared" si="145"/>
        <v>0</v>
      </c>
      <c r="CN130" s="344" t="s">
        <v>194</v>
      </c>
      <c r="CO130" s="368" t="s">
        <v>518</v>
      </c>
      <c r="CP130" s="369" t="s">
        <v>155</v>
      </c>
      <c r="CQ130" s="370">
        <v>1</v>
      </c>
      <c r="CR130" s="308">
        <v>48000</v>
      </c>
      <c r="CS130" s="309">
        <f t="shared" si="158"/>
        <v>48000</v>
      </c>
      <c r="CT130" s="576">
        <f t="shared" si="146"/>
        <v>0</v>
      </c>
      <c r="CW130" s="344" t="s">
        <v>194</v>
      </c>
      <c r="CX130" s="368" t="s">
        <v>518</v>
      </c>
      <c r="CY130" s="369" t="s">
        <v>155</v>
      </c>
      <c r="CZ130" s="370">
        <v>1</v>
      </c>
      <c r="DA130" s="308">
        <v>30000</v>
      </c>
      <c r="DB130" s="309">
        <f t="shared" si="159"/>
        <v>30000</v>
      </c>
      <c r="DC130" s="576">
        <f t="shared" si="147"/>
        <v>0</v>
      </c>
      <c r="DF130" s="344" t="s">
        <v>194</v>
      </c>
      <c r="DG130" s="368" t="s">
        <v>518</v>
      </c>
      <c r="DH130" s="369" t="s">
        <v>155</v>
      </c>
      <c r="DI130" s="370">
        <v>1</v>
      </c>
      <c r="DJ130" s="308">
        <v>46800</v>
      </c>
      <c r="DK130" s="309">
        <f t="shared" si="160"/>
        <v>46800</v>
      </c>
      <c r="DL130" s="576">
        <f t="shared" si="148"/>
        <v>0</v>
      </c>
      <c r="DO130" s="344" t="s">
        <v>194</v>
      </c>
      <c r="DP130" s="368" t="s">
        <v>518</v>
      </c>
      <c r="DQ130" s="369" t="s">
        <v>155</v>
      </c>
      <c r="DR130" s="370">
        <v>1</v>
      </c>
      <c r="DS130" s="308">
        <v>61200</v>
      </c>
      <c r="DT130" s="309">
        <f t="shared" si="161"/>
        <v>61200</v>
      </c>
      <c r="DU130" s="576">
        <f t="shared" si="149"/>
        <v>0</v>
      </c>
    </row>
    <row r="131" spans="3:125" ht="45" customHeight="1" outlineLevel="2">
      <c r="C131" s="344" t="s">
        <v>519</v>
      </c>
      <c r="D131" s="368" t="s">
        <v>520</v>
      </c>
      <c r="E131" s="369" t="s">
        <v>155</v>
      </c>
      <c r="F131" s="370">
        <v>1</v>
      </c>
      <c r="G131" s="308">
        <v>0</v>
      </c>
      <c r="H131" s="309">
        <f t="shared" si="150"/>
        <v>0</v>
      </c>
      <c r="K131" s="344" t="s">
        <v>519</v>
      </c>
      <c r="L131" s="368" t="s">
        <v>520</v>
      </c>
      <c r="M131" s="369" t="s">
        <v>155</v>
      </c>
      <c r="N131" s="370">
        <v>1</v>
      </c>
      <c r="O131" s="308">
        <v>23800</v>
      </c>
      <c r="P131" s="310">
        <f t="shared" si="151"/>
        <v>23800</v>
      </c>
      <c r="Q131" s="576">
        <f t="shared" si="137"/>
        <v>0</v>
      </c>
      <c r="T131" s="344" t="s">
        <v>519</v>
      </c>
      <c r="U131" s="306" t="str">
        <f t="shared" si="131"/>
        <v>S.T.I de rejilla de piso para desague, en aluminio, de 3"x2" anti cucarachas tipo Colrejillas o similar, incluye reparaciones en enchapes y/o pisos y el retiro de la existente y la botada de material resultante de la reparación de los enchapes</v>
      </c>
      <c r="V131" s="307" t="str">
        <f t="shared" si="132"/>
        <v>un</v>
      </c>
      <c r="W131" s="370">
        <v>1</v>
      </c>
      <c r="X131" s="308">
        <f t="shared" si="133"/>
        <v>25000</v>
      </c>
      <c r="Y131" s="401">
        <f t="shared" si="67"/>
        <v>25000</v>
      </c>
      <c r="Z131" s="576">
        <f t="shared" si="138"/>
        <v>0</v>
      </c>
      <c r="AC131" s="344" t="s">
        <v>519</v>
      </c>
      <c r="AD131" s="368" t="s">
        <v>520</v>
      </c>
      <c r="AE131" s="369" t="s">
        <v>155</v>
      </c>
      <c r="AF131" s="370">
        <v>1</v>
      </c>
      <c r="AG131" s="308">
        <v>22000</v>
      </c>
      <c r="AH131" s="309">
        <f t="shared" si="152"/>
        <v>22000</v>
      </c>
      <c r="AI131" s="576">
        <f t="shared" si="139"/>
        <v>0</v>
      </c>
      <c r="AL131" s="344" t="s">
        <v>519</v>
      </c>
      <c r="AM131" s="368" t="s">
        <v>520</v>
      </c>
      <c r="AN131" s="369" t="s">
        <v>155</v>
      </c>
      <c r="AO131" s="370">
        <v>1</v>
      </c>
      <c r="AP131" s="308">
        <v>23453</v>
      </c>
      <c r="AQ131" s="309">
        <f t="shared" si="153"/>
        <v>23453</v>
      </c>
      <c r="AR131" s="576">
        <f t="shared" si="140"/>
        <v>0</v>
      </c>
      <c r="AU131" s="344" t="s">
        <v>519</v>
      </c>
      <c r="AV131" s="371" t="s">
        <v>520</v>
      </c>
      <c r="AW131" s="369" t="s">
        <v>155</v>
      </c>
      <c r="AX131" s="370">
        <v>1</v>
      </c>
      <c r="AY131" s="308">
        <v>180120</v>
      </c>
      <c r="AZ131" s="309">
        <f t="shared" si="154"/>
        <v>180120</v>
      </c>
      <c r="BA131" s="576">
        <f t="shared" si="141"/>
        <v>0</v>
      </c>
      <c r="BD131" s="344" t="s">
        <v>519</v>
      </c>
      <c r="BE131" s="368" t="s">
        <v>520</v>
      </c>
      <c r="BF131" s="369" t="s">
        <v>155</v>
      </c>
      <c r="BG131" s="370">
        <v>1</v>
      </c>
      <c r="BH131" s="308">
        <v>21000</v>
      </c>
      <c r="BI131" s="309">
        <f t="shared" si="155"/>
        <v>21000</v>
      </c>
      <c r="BJ131" s="576">
        <f t="shared" si="142"/>
        <v>0</v>
      </c>
      <c r="BM131" s="344" t="s">
        <v>519</v>
      </c>
      <c r="BN131" s="306" t="str">
        <f t="shared" si="134"/>
        <v>S.T.I de rejilla de piso para desague, en aluminio, de 3"x2" anti cucarachas tipo Colrejillas o similar, incluye reparaciones en enchapes y/o pisos y el retiro de la existente y la botada de material resultante de la reparación de los enchapes</v>
      </c>
      <c r="BO131" s="307" t="str">
        <f t="shared" si="135"/>
        <v>un</v>
      </c>
      <c r="BP131" s="370">
        <v>1</v>
      </c>
      <c r="BQ131" s="308">
        <f t="shared" si="136"/>
        <v>16000</v>
      </c>
      <c r="BR131" s="309">
        <f t="shared" si="71"/>
        <v>16000</v>
      </c>
      <c r="BS131" s="576">
        <f t="shared" si="143"/>
        <v>0</v>
      </c>
      <c r="BV131" s="344" t="s">
        <v>519</v>
      </c>
      <c r="BW131" s="368" t="s">
        <v>520</v>
      </c>
      <c r="BX131" s="369" t="s">
        <v>155</v>
      </c>
      <c r="BY131" s="370">
        <v>1</v>
      </c>
      <c r="BZ131" s="308">
        <v>60000</v>
      </c>
      <c r="CA131" s="309">
        <f t="shared" si="156"/>
        <v>60000</v>
      </c>
      <c r="CB131" s="576">
        <f t="shared" si="144"/>
        <v>0</v>
      </c>
      <c r="CE131" s="344" t="s">
        <v>519</v>
      </c>
      <c r="CF131" s="368" t="s">
        <v>520</v>
      </c>
      <c r="CG131" s="369" t="s">
        <v>155</v>
      </c>
      <c r="CH131" s="370">
        <v>1</v>
      </c>
      <c r="CI131" s="308">
        <v>35000</v>
      </c>
      <c r="CJ131" s="309">
        <f t="shared" si="157"/>
        <v>35000</v>
      </c>
      <c r="CK131" s="576">
        <f t="shared" si="145"/>
        <v>0</v>
      </c>
      <c r="CN131" s="344" t="s">
        <v>519</v>
      </c>
      <c r="CO131" s="368" t="s">
        <v>520</v>
      </c>
      <c r="CP131" s="369" t="s">
        <v>155</v>
      </c>
      <c r="CQ131" s="370">
        <v>1</v>
      </c>
      <c r="CR131" s="308">
        <v>28000</v>
      </c>
      <c r="CS131" s="309">
        <f t="shared" si="158"/>
        <v>28000</v>
      </c>
      <c r="CT131" s="576">
        <f t="shared" si="146"/>
        <v>0</v>
      </c>
      <c r="CW131" s="344" t="s">
        <v>519</v>
      </c>
      <c r="CX131" s="368" t="s">
        <v>520</v>
      </c>
      <c r="CY131" s="369" t="s">
        <v>155</v>
      </c>
      <c r="CZ131" s="370">
        <v>1</v>
      </c>
      <c r="DA131" s="308">
        <v>30000</v>
      </c>
      <c r="DB131" s="309">
        <f t="shared" si="159"/>
        <v>30000</v>
      </c>
      <c r="DC131" s="576">
        <f t="shared" si="147"/>
        <v>0</v>
      </c>
      <c r="DF131" s="344" t="s">
        <v>519</v>
      </c>
      <c r="DG131" s="368" t="s">
        <v>520</v>
      </c>
      <c r="DH131" s="369" t="s">
        <v>155</v>
      </c>
      <c r="DI131" s="370">
        <v>1</v>
      </c>
      <c r="DJ131" s="308">
        <v>27500</v>
      </c>
      <c r="DK131" s="309">
        <f t="shared" si="160"/>
        <v>27500</v>
      </c>
      <c r="DL131" s="576">
        <f t="shared" si="148"/>
        <v>0</v>
      </c>
      <c r="DO131" s="344" t="s">
        <v>519</v>
      </c>
      <c r="DP131" s="368" t="s">
        <v>520</v>
      </c>
      <c r="DQ131" s="369" t="s">
        <v>155</v>
      </c>
      <c r="DR131" s="370">
        <v>1</v>
      </c>
      <c r="DS131" s="308">
        <v>25000</v>
      </c>
      <c r="DT131" s="309">
        <f t="shared" si="161"/>
        <v>25000</v>
      </c>
      <c r="DU131" s="576">
        <f t="shared" si="149"/>
        <v>0</v>
      </c>
    </row>
    <row r="132" spans="3:125" ht="45" customHeight="1" outlineLevel="2">
      <c r="C132" s="344" t="s">
        <v>521</v>
      </c>
      <c r="D132" s="368" t="s">
        <v>522</v>
      </c>
      <c r="E132" s="369" t="s">
        <v>155</v>
      </c>
      <c r="F132" s="370">
        <v>1</v>
      </c>
      <c r="G132" s="308">
        <v>0</v>
      </c>
      <c r="H132" s="309">
        <f t="shared" si="150"/>
        <v>0</v>
      </c>
      <c r="K132" s="344" t="s">
        <v>521</v>
      </c>
      <c r="L132" s="368" t="s">
        <v>522</v>
      </c>
      <c r="M132" s="369" t="s">
        <v>155</v>
      </c>
      <c r="N132" s="370">
        <v>1</v>
      </c>
      <c r="O132" s="308">
        <v>19600</v>
      </c>
      <c r="P132" s="310">
        <f t="shared" si="151"/>
        <v>19600</v>
      </c>
      <c r="Q132" s="576">
        <f t="shared" si="137"/>
        <v>0</v>
      </c>
      <c r="T132" s="344" t="s">
        <v>521</v>
      </c>
      <c r="U132" s="306" t="str">
        <f t="shared" si="131"/>
        <v>Desmonte y Clausura de desagüe de 2" a 4" de diámetro. Incluye suministro y transporte de los materiales, accesorios, pegante, limpiador y todos los elementos necesarios para su correcta instalación y funcionamiento</v>
      </c>
      <c r="V132" s="307" t="str">
        <f t="shared" si="132"/>
        <v>un</v>
      </c>
      <c r="W132" s="370">
        <v>1</v>
      </c>
      <c r="X132" s="308">
        <f t="shared" si="133"/>
        <v>45000</v>
      </c>
      <c r="Y132" s="401">
        <f t="shared" si="67"/>
        <v>45000</v>
      </c>
      <c r="Z132" s="576">
        <f t="shared" si="138"/>
        <v>0</v>
      </c>
      <c r="AC132" s="344" t="s">
        <v>521</v>
      </c>
      <c r="AD132" s="368" t="s">
        <v>522</v>
      </c>
      <c r="AE132" s="369" t="s">
        <v>155</v>
      </c>
      <c r="AF132" s="370">
        <v>1</v>
      </c>
      <c r="AG132" s="308">
        <v>65000</v>
      </c>
      <c r="AH132" s="309">
        <f t="shared" si="152"/>
        <v>65000</v>
      </c>
      <c r="AI132" s="576">
        <f t="shared" si="139"/>
        <v>0</v>
      </c>
      <c r="AL132" s="344" t="s">
        <v>521</v>
      </c>
      <c r="AM132" s="368" t="s">
        <v>522</v>
      </c>
      <c r="AN132" s="369" t="s">
        <v>155</v>
      </c>
      <c r="AO132" s="370">
        <v>1</v>
      </c>
      <c r="AP132" s="308">
        <v>19357</v>
      </c>
      <c r="AQ132" s="309">
        <f t="shared" si="153"/>
        <v>19357</v>
      </c>
      <c r="AR132" s="576">
        <f t="shared" si="140"/>
        <v>0</v>
      </c>
      <c r="AU132" s="344" t="s">
        <v>521</v>
      </c>
      <c r="AV132" s="371" t="s">
        <v>522</v>
      </c>
      <c r="AW132" s="369" t="s">
        <v>155</v>
      </c>
      <c r="AX132" s="370">
        <v>1</v>
      </c>
      <c r="AY132" s="308">
        <v>156420</v>
      </c>
      <c r="AZ132" s="309">
        <f t="shared" si="154"/>
        <v>156420</v>
      </c>
      <c r="BA132" s="576">
        <f t="shared" si="141"/>
        <v>0</v>
      </c>
      <c r="BD132" s="344" t="s">
        <v>521</v>
      </c>
      <c r="BE132" s="368" t="s">
        <v>522</v>
      </c>
      <c r="BF132" s="369" t="s">
        <v>155</v>
      </c>
      <c r="BG132" s="370">
        <v>1</v>
      </c>
      <c r="BH132" s="308">
        <v>34000</v>
      </c>
      <c r="BI132" s="309">
        <f t="shared" si="155"/>
        <v>34000</v>
      </c>
      <c r="BJ132" s="576">
        <f t="shared" si="142"/>
        <v>0</v>
      </c>
      <c r="BM132" s="344" t="s">
        <v>521</v>
      </c>
      <c r="BN132" s="306" t="str">
        <f t="shared" si="134"/>
        <v>Desmonte y Clausura de desagüe de 2" a 4" de diámetro. Incluye suministro y transporte de los materiales, accesorios, pegante, limpiador y todos los elementos necesarios para su correcta instalación y funcionamiento</v>
      </c>
      <c r="BO132" s="307" t="str">
        <f t="shared" si="135"/>
        <v>un</v>
      </c>
      <c r="BP132" s="370">
        <v>1</v>
      </c>
      <c r="BQ132" s="308">
        <f t="shared" si="136"/>
        <v>25000</v>
      </c>
      <c r="BR132" s="309">
        <f t="shared" si="71"/>
        <v>25000</v>
      </c>
      <c r="BS132" s="576">
        <f t="shared" si="143"/>
        <v>0</v>
      </c>
      <c r="BV132" s="344" t="s">
        <v>521</v>
      </c>
      <c r="BW132" s="368" t="s">
        <v>522</v>
      </c>
      <c r="BX132" s="369" t="s">
        <v>155</v>
      </c>
      <c r="BY132" s="370">
        <v>1</v>
      </c>
      <c r="BZ132" s="308">
        <v>70000</v>
      </c>
      <c r="CA132" s="309">
        <f t="shared" si="156"/>
        <v>70000</v>
      </c>
      <c r="CB132" s="576">
        <f t="shared" si="144"/>
        <v>0</v>
      </c>
      <c r="CE132" s="344" t="s">
        <v>521</v>
      </c>
      <c r="CF132" s="368" t="s">
        <v>522</v>
      </c>
      <c r="CG132" s="369" t="s">
        <v>155</v>
      </c>
      <c r="CH132" s="370">
        <v>1</v>
      </c>
      <c r="CI132" s="308">
        <v>22000</v>
      </c>
      <c r="CJ132" s="309">
        <f t="shared" si="157"/>
        <v>22000</v>
      </c>
      <c r="CK132" s="576">
        <f t="shared" si="145"/>
        <v>0</v>
      </c>
      <c r="CN132" s="344" t="s">
        <v>521</v>
      </c>
      <c r="CO132" s="368" t="s">
        <v>522</v>
      </c>
      <c r="CP132" s="369" t="s">
        <v>155</v>
      </c>
      <c r="CQ132" s="370">
        <v>1</v>
      </c>
      <c r="CR132" s="308">
        <v>24000</v>
      </c>
      <c r="CS132" s="309">
        <f t="shared" si="158"/>
        <v>24000</v>
      </c>
      <c r="CT132" s="576">
        <f t="shared" si="146"/>
        <v>0</v>
      </c>
      <c r="CW132" s="344" t="s">
        <v>521</v>
      </c>
      <c r="CX132" s="368" t="s">
        <v>522</v>
      </c>
      <c r="CY132" s="369" t="s">
        <v>155</v>
      </c>
      <c r="CZ132" s="370">
        <v>1</v>
      </c>
      <c r="DA132" s="308">
        <v>40000</v>
      </c>
      <c r="DB132" s="309">
        <f t="shared" si="159"/>
        <v>40000</v>
      </c>
      <c r="DC132" s="576">
        <f t="shared" si="147"/>
        <v>0</v>
      </c>
      <c r="DF132" s="344" t="s">
        <v>521</v>
      </c>
      <c r="DG132" s="368" t="s">
        <v>522</v>
      </c>
      <c r="DH132" s="369" t="s">
        <v>155</v>
      </c>
      <c r="DI132" s="370">
        <v>1</v>
      </c>
      <c r="DJ132" s="308">
        <v>23500</v>
      </c>
      <c r="DK132" s="309">
        <f t="shared" si="160"/>
        <v>23500</v>
      </c>
      <c r="DL132" s="576">
        <f t="shared" si="148"/>
        <v>0</v>
      </c>
      <c r="DO132" s="344" t="s">
        <v>521</v>
      </c>
      <c r="DP132" s="368" t="s">
        <v>522</v>
      </c>
      <c r="DQ132" s="369" t="s">
        <v>155</v>
      </c>
      <c r="DR132" s="370">
        <v>1</v>
      </c>
      <c r="DS132" s="308">
        <v>17640</v>
      </c>
      <c r="DT132" s="309">
        <f t="shared" si="161"/>
        <v>17640</v>
      </c>
      <c r="DU132" s="576">
        <f t="shared" si="149"/>
        <v>0</v>
      </c>
    </row>
    <row r="133" spans="3:125" ht="33.75" customHeight="1" outlineLevel="2">
      <c r="C133" s="344" t="s">
        <v>169</v>
      </c>
      <c r="D133" s="345" t="s">
        <v>525</v>
      </c>
      <c r="E133" s="346" t="s">
        <v>155</v>
      </c>
      <c r="F133" s="347">
        <v>1</v>
      </c>
      <c r="G133" s="308">
        <v>0</v>
      </c>
      <c r="H133" s="309">
        <f t="shared" si="150"/>
        <v>0</v>
      </c>
      <c r="K133" s="344" t="s">
        <v>169</v>
      </c>
      <c r="L133" s="345" t="s">
        <v>525</v>
      </c>
      <c r="M133" s="346" t="s">
        <v>155</v>
      </c>
      <c r="N133" s="347">
        <v>1</v>
      </c>
      <c r="O133" s="308">
        <v>128900</v>
      </c>
      <c r="P133" s="310">
        <f t="shared" si="151"/>
        <v>128900</v>
      </c>
      <c r="Q133" s="576">
        <f t="shared" si="137"/>
        <v>0</v>
      </c>
      <c r="T133" s="344" t="s">
        <v>169</v>
      </c>
      <c r="U133" s="306" t="str">
        <f t="shared" si="131"/>
        <v>Suministro, transporte e instalación de Griferia Galaxia tipo cuello de ganso monocontrol tipo Corona o similar para fijar en meson, incluye retiro de la griferia existente de ser necesario.</v>
      </c>
      <c r="V133" s="307" t="str">
        <f t="shared" si="132"/>
        <v>un</v>
      </c>
      <c r="W133" s="347">
        <v>1</v>
      </c>
      <c r="X133" s="308">
        <f t="shared" si="133"/>
        <v>240000</v>
      </c>
      <c r="Y133" s="401">
        <f t="shared" si="67"/>
        <v>240000</v>
      </c>
      <c r="Z133" s="576">
        <f t="shared" si="138"/>
        <v>0</v>
      </c>
      <c r="AC133" s="344" t="s">
        <v>169</v>
      </c>
      <c r="AD133" s="345" t="s">
        <v>525</v>
      </c>
      <c r="AE133" s="346" t="s">
        <v>155</v>
      </c>
      <c r="AF133" s="347">
        <v>1</v>
      </c>
      <c r="AG133" s="308">
        <v>56000</v>
      </c>
      <c r="AH133" s="309">
        <f t="shared" si="152"/>
        <v>56000</v>
      </c>
      <c r="AI133" s="576">
        <f t="shared" si="139"/>
        <v>0</v>
      </c>
      <c r="AL133" s="344" t="s">
        <v>169</v>
      </c>
      <c r="AM133" s="345" t="s">
        <v>525</v>
      </c>
      <c r="AN133" s="346" t="s">
        <v>155</v>
      </c>
      <c r="AO133" s="347">
        <v>1</v>
      </c>
      <c r="AP133" s="308">
        <v>127415</v>
      </c>
      <c r="AQ133" s="309">
        <f t="shared" si="153"/>
        <v>127415</v>
      </c>
      <c r="AR133" s="576">
        <f t="shared" si="140"/>
        <v>0</v>
      </c>
      <c r="AU133" s="344" t="s">
        <v>169</v>
      </c>
      <c r="AV133" s="345" t="s">
        <v>525</v>
      </c>
      <c r="AW133" s="346" t="s">
        <v>155</v>
      </c>
      <c r="AX133" s="347">
        <v>1</v>
      </c>
      <c r="AY133" s="308">
        <v>544310</v>
      </c>
      <c r="AZ133" s="309">
        <f t="shared" si="154"/>
        <v>544310</v>
      </c>
      <c r="BA133" s="576">
        <f t="shared" si="141"/>
        <v>0</v>
      </c>
      <c r="BD133" s="344" t="s">
        <v>169</v>
      </c>
      <c r="BE133" s="345" t="s">
        <v>525</v>
      </c>
      <c r="BF133" s="346" t="s">
        <v>155</v>
      </c>
      <c r="BG133" s="347">
        <v>1</v>
      </c>
      <c r="BH133" s="308">
        <v>78000</v>
      </c>
      <c r="BI133" s="309">
        <f t="shared" si="155"/>
        <v>78000</v>
      </c>
      <c r="BJ133" s="576">
        <f t="shared" si="142"/>
        <v>0</v>
      </c>
      <c r="BM133" s="344" t="s">
        <v>169</v>
      </c>
      <c r="BN133" s="306" t="str">
        <f t="shared" si="134"/>
        <v>Suministro, transporte e instalación de Griferia Galaxia tipo cuello de ganso monocontrol tipo Corona o similar para fijar en meson, incluye retiro de la griferia existente de ser necesario.</v>
      </c>
      <c r="BO133" s="307" t="str">
        <f t="shared" si="135"/>
        <v>un</v>
      </c>
      <c r="BP133" s="347">
        <v>1</v>
      </c>
      <c r="BQ133" s="308">
        <f t="shared" si="136"/>
        <v>320000</v>
      </c>
      <c r="BR133" s="309">
        <f t="shared" si="71"/>
        <v>320000</v>
      </c>
      <c r="BS133" s="576">
        <f t="shared" si="143"/>
        <v>0</v>
      </c>
      <c r="BV133" s="344" t="s">
        <v>169</v>
      </c>
      <c r="BW133" s="345" t="s">
        <v>525</v>
      </c>
      <c r="BX133" s="346" t="s">
        <v>155</v>
      </c>
      <c r="BY133" s="347">
        <v>1</v>
      </c>
      <c r="BZ133" s="308">
        <v>70000</v>
      </c>
      <c r="CA133" s="309">
        <f t="shared" si="156"/>
        <v>70000</v>
      </c>
      <c r="CB133" s="576">
        <f t="shared" si="144"/>
        <v>0</v>
      </c>
      <c r="CE133" s="344" t="s">
        <v>169</v>
      </c>
      <c r="CF133" s="345" t="s">
        <v>525</v>
      </c>
      <c r="CG133" s="346" t="s">
        <v>155</v>
      </c>
      <c r="CH133" s="347">
        <v>1</v>
      </c>
      <c r="CI133" s="308">
        <v>265000</v>
      </c>
      <c r="CJ133" s="309">
        <f t="shared" si="157"/>
        <v>265000</v>
      </c>
      <c r="CK133" s="576">
        <f t="shared" si="145"/>
        <v>0</v>
      </c>
      <c r="CN133" s="344" t="s">
        <v>169</v>
      </c>
      <c r="CO133" s="345" t="s">
        <v>525</v>
      </c>
      <c r="CP133" s="346" t="s">
        <v>155</v>
      </c>
      <c r="CQ133" s="347">
        <v>1</v>
      </c>
      <c r="CR133" s="308">
        <v>270000</v>
      </c>
      <c r="CS133" s="309">
        <f t="shared" si="158"/>
        <v>270000</v>
      </c>
      <c r="CT133" s="576">
        <f t="shared" si="146"/>
        <v>0</v>
      </c>
      <c r="CW133" s="344" t="s">
        <v>169</v>
      </c>
      <c r="CX133" s="345" t="s">
        <v>525</v>
      </c>
      <c r="CY133" s="346" t="s">
        <v>155</v>
      </c>
      <c r="CZ133" s="347">
        <v>1</v>
      </c>
      <c r="DA133" s="308">
        <v>80000</v>
      </c>
      <c r="DB133" s="309">
        <f t="shared" si="159"/>
        <v>80000</v>
      </c>
      <c r="DC133" s="576">
        <f t="shared" si="147"/>
        <v>0</v>
      </c>
      <c r="DF133" s="344" t="s">
        <v>169</v>
      </c>
      <c r="DG133" s="345" t="s">
        <v>525</v>
      </c>
      <c r="DH133" s="346" t="s">
        <v>155</v>
      </c>
      <c r="DI133" s="347">
        <v>1</v>
      </c>
      <c r="DJ133" s="308">
        <v>265000</v>
      </c>
      <c r="DK133" s="309">
        <f t="shared" si="160"/>
        <v>265000</v>
      </c>
      <c r="DL133" s="576">
        <f t="shared" si="148"/>
        <v>0</v>
      </c>
      <c r="DO133" s="344" t="s">
        <v>169</v>
      </c>
      <c r="DP133" s="345" t="s">
        <v>525</v>
      </c>
      <c r="DQ133" s="346" t="s">
        <v>155</v>
      </c>
      <c r="DR133" s="347">
        <v>1</v>
      </c>
      <c r="DS133" s="308">
        <v>51200</v>
      </c>
      <c r="DT133" s="309">
        <f t="shared" si="161"/>
        <v>51200</v>
      </c>
      <c r="DU133" s="576">
        <f t="shared" si="149"/>
        <v>0</v>
      </c>
    </row>
    <row r="134" spans="3:125" ht="57" customHeight="1" outlineLevel="2">
      <c r="C134" s="344" t="s">
        <v>526</v>
      </c>
      <c r="D134" s="345" t="s">
        <v>527</v>
      </c>
      <c r="E134" s="346" t="s">
        <v>155</v>
      </c>
      <c r="F134" s="347">
        <v>1</v>
      </c>
      <c r="G134" s="308">
        <v>0</v>
      </c>
      <c r="H134" s="309">
        <f t="shared" si="150"/>
        <v>0</v>
      </c>
      <c r="K134" s="344" t="s">
        <v>526</v>
      </c>
      <c r="L134" s="345" t="s">
        <v>527</v>
      </c>
      <c r="M134" s="346" t="s">
        <v>155</v>
      </c>
      <c r="N134" s="347">
        <v>1</v>
      </c>
      <c r="O134" s="308">
        <v>925100</v>
      </c>
      <c r="P134" s="310">
        <f t="shared" si="151"/>
        <v>925100</v>
      </c>
      <c r="Q134" s="576">
        <f t="shared" si="137"/>
        <v>0</v>
      </c>
      <c r="T134" s="344" t="s">
        <v>526</v>
      </c>
      <c r="U134" s="306" t="str">
        <f t="shared" si="131"/>
        <v>Suministro, transporte e intalación de ducha Torrencial ducha de 273 mm (10 3/4”) y palanca triangular rígida fabricados en acero inoxidable 316 (a prueba de corrosión antiácidos),en acero inoxidable con entrada de 1”, Válvula en bronce. Incluye señal de identificación. Fabricado conforme a las normas estándar Z358.1 - 2014 ANSI.</v>
      </c>
      <c r="V134" s="307" t="str">
        <f t="shared" si="132"/>
        <v>un</v>
      </c>
      <c r="W134" s="347">
        <v>1</v>
      </c>
      <c r="X134" s="308">
        <f t="shared" si="133"/>
        <v>350000</v>
      </c>
      <c r="Y134" s="401">
        <f t="shared" si="67"/>
        <v>350000</v>
      </c>
      <c r="Z134" s="576">
        <f t="shared" si="138"/>
        <v>0</v>
      </c>
      <c r="AC134" s="344" t="s">
        <v>526</v>
      </c>
      <c r="AD134" s="345" t="s">
        <v>527</v>
      </c>
      <c r="AE134" s="346" t="s">
        <v>155</v>
      </c>
      <c r="AF134" s="347">
        <v>1</v>
      </c>
      <c r="AG134" s="308">
        <v>870000</v>
      </c>
      <c r="AH134" s="309">
        <f t="shared" si="152"/>
        <v>870000</v>
      </c>
      <c r="AI134" s="576">
        <f t="shared" si="139"/>
        <v>0</v>
      </c>
      <c r="AL134" s="344" t="s">
        <v>526</v>
      </c>
      <c r="AM134" s="345" t="s">
        <v>527</v>
      </c>
      <c r="AN134" s="346" t="s">
        <v>155</v>
      </c>
      <c r="AO134" s="347">
        <v>1</v>
      </c>
      <c r="AP134" s="308">
        <v>923106</v>
      </c>
      <c r="AQ134" s="309">
        <f t="shared" si="153"/>
        <v>923106</v>
      </c>
      <c r="AR134" s="576">
        <f t="shared" si="140"/>
        <v>0</v>
      </c>
      <c r="AU134" s="344" t="s">
        <v>526</v>
      </c>
      <c r="AV134" s="345" t="s">
        <v>527</v>
      </c>
      <c r="AW134" s="346" t="s">
        <v>155</v>
      </c>
      <c r="AX134" s="347">
        <v>1</v>
      </c>
      <c r="AY134" s="308">
        <v>439240</v>
      </c>
      <c r="AZ134" s="309">
        <f t="shared" si="154"/>
        <v>439240</v>
      </c>
      <c r="BA134" s="576">
        <f t="shared" si="141"/>
        <v>0</v>
      </c>
      <c r="BD134" s="344" t="s">
        <v>526</v>
      </c>
      <c r="BE134" s="345" t="s">
        <v>527</v>
      </c>
      <c r="BF134" s="346" t="s">
        <v>155</v>
      </c>
      <c r="BG134" s="347">
        <v>1</v>
      </c>
      <c r="BH134" s="308">
        <v>2750000</v>
      </c>
      <c r="BI134" s="309">
        <f t="shared" si="155"/>
        <v>2750000</v>
      </c>
      <c r="BJ134" s="576">
        <f t="shared" si="142"/>
        <v>0</v>
      </c>
      <c r="BM134" s="344" t="s">
        <v>526</v>
      </c>
      <c r="BN134" s="306" t="str">
        <f t="shared" si="134"/>
        <v>Suministro, transporte e intalación de ducha Torrencial ducha de 273 mm (10 3/4”) y palanca triangular rígida fabricados en acero inoxidable 316 (a prueba de corrosión antiácidos),en acero inoxidable con entrada de 1”, Válvula en bronce. Incluye señal de identificación. Fabricado conforme a las normas estándar Z358.1 - 2014 ANSI.</v>
      </c>
      <c r="BO134" s="307" t="str">
        <f t="shared" si="135"/>
        <v>un</v>
      </c>
      <c r="BP134" s="347">
        <v>1</v>
      </c>
      <c r="BQ134" s="308">
        <f t="shared" si="136"/>
        <v>1650000</v>
      </c>
      <c r="BR134" s="309">
        <f t="shared" si="71"/>
        <v>1650000</v>
      </c>
      <c r="BS134" s="576">
        <f t="shared" si="143"/>
        <v>0</v>
      </c>
      <c r="BV134" s="344" t="s">
        <v>526</v>
      </c>
      <c r="BW134" s="345" t="s">
        <v>527</v>
      </c>
      <c r="BX134" s="346" t="s">
        <v>155</v>
      </c>
      <c r="BY134" s="347">
        <v>1</v>
      </c>
      <c r="BZ134" s="308">
        <v>300000</v>
      </c>
      <c r="CA134" s="309">
        <f t="shared" si="156"/>
        <v>300000</v>
      </c>
      <c r="CB134" s="576">
        <f t="shared" si="144"/>
        <v>0</v>
      </c>
      <c r="CE134" s="344" t="s">
        <v>526</v>
      </c>
      <c r="CF134" s="345" t="s">
        <v>527</v>
      </c>
      <c r="CG134" s="346" t="s">
        <v>155</v>
      </c>
      <c r="CH134" s="347">
        <v>1</v>
      </c>
      <c r="CI134" s="308">
        <v>1680000</v>
      </c>
      <c r="CJ134" s="309">
        <f t="shared" si="157"/>
        <v>1680000</v>
      </c>
      <c r="CK134" s="576">
        <f t="shared" si="145"/>
        <v>0</v>
      </c>
      <c r="CN134" s="344" t="s">
        <v>526</v>
      </c>
      <c r="CO134" s="345" t="s">
        <v>527</v>
      </c>
      <c r="CP134" s="346" t="s">
        <v>155</v>
      </c>
      <c r="CQ134" s="347">
        <v>1</v>
      </c>
      <c r="CR134" s="308">
        <v>1700000</v>
      </c>
      <c r="CS134" s="309">
        <f t="shared" si="158"/>
        <v>1700000</v>
      </c>
      <c r="CT134" s="576">
        <f t="shared" si="146"/>
        <v>0</v>
      </c>
      <c r="CW134" s="344" t="s">
        <v>526</v>
      </c>
      <c r="CX134" s="345" t="s">
        <v>527</v>
      </c>
      <c r="CY134" s="346" t="s">
        <v>155</v>
      </c>
      <c r="CZ134" s="347">
        <v>1</v>
      </c>
      <c r="DA134" s="308">
        <v>120000</v>
      </c>
      <c r="DB134" s="309">
        <f t="shared" si="159"/>
        <v>120000</v>
      </c>
      <c r="DC134" s="576">
        <f t="shared" si="147"/>
        <v>0</v>
      </c>
      <c r="DF134" s="344" t="s">
        <v>526</v>
      </c>
      <c r="DG134" s="345" t="s">
        <v>527</v>
      </c>
      <c r="DH134" s="346" t="s">
        <v>155</v>
      </c>
      <c r="DI134" s="347">
        <v>1</v>
      </c>
      <c r="DJ134" s="308">
        <v>1650000</v>
      </c>
      <c r="DK134" s="309">
        <f t="shared" si="160"/>
        <v>1650000</v>
      </c>
      <c r="DL134" s="576">
        <f t="shared" si="148"/>
        <v>0</v>
      </c>
      <c r="DO134" s="344" t="s">
        <v>526</v>
      </c>
      <c r="DP134" s="345" t="s">
        <v>527</v>
      </c>
      <c r="DQ134" s="346" t="s">
        <v>155</v>
      </c>
      <c r="DR134" s="347">
        <v>1</v>
      </c>
      <c r="DS134" s="308">
        <v>1652000</v>
      </c>
      <c r="DT134" s="309">
        <f t="shared" si="161"/>
        <v>1652000</v>
      </c>
      <c r="DU134" s="576">
        <f t="shared" si="149"/>
        <v>0</v>
      </c>
    </row>
    <row r="135" spans="3:125" ht="37.5" customHeight="1" outlineLevel="2">
      <c r="C135" s="344" t="s">
        <v>528</v>
      </c>
      <c r="D135" s="345" t="s">
        <v>529</v>
      </c>
      <c r="E135" s="346" t="s">
        <v>155</v>
      </c>
      <c r="F135" s="347">
        <v>1</v>
      </c>
      <c r="G135" s="308">
        <v>0</v>
      </c>
      <c r="H135" s="309">
        <f t="shared" si="150"/>
        <v>0</v>
      </c>
      <c r="K135" s="344" t="s">
        <v>528</v>
      </c>
      <c r="L135" s="345" t="s">
        <v>529</v>
      </c>
      <c r="M135" s="346" t="s">
        <v>155</v>
      </c>
      <c r="N135" s="347">
        <v>1</v>
      </c>
      <c r="O135" s="308">
        <v>634500</v>
      </c>
      <c r="P135" s="310">
        <f t="shared" si="151"/>
        <v>634500</v>
      </c>
      <c r="Q135" s="576">
        <f t="shared" si="137"/>
        <v>0</v>
      </c>
      <c r="T135" s="344" t="s">
        <v>528</v>
      </c>
      <c r="U135" s="306" t="str">
        <f t="shared" si="131"/>
        <v>Suministro, transporte e intalación de Lavaojos personal para montaje den griferías  de conexión de latón cromado para un acabado brillante y espejado, Referencia AC-S19200B o similar.</v>
      </c>
      <c r="V135" s="307" t="str">
        <f t="shared" si="132"/>
        <v>un</v>
      </c>
      <c r="W135" s="347">
        <v>1</v>
      </c>
      <c r="X135" s="308">
        <f t="shared" si="133"/>
        <v>400000</v>
      </c>
      <c r="Y135" s="401">
        <f t="shared" si="67"/>
        <v>400000</v>
      </c>
      <c r="Z135" s="576">
        <f t="shared" si="138"/>
        <v>0</v>
      </c>
      <c r="AC135" s="344" t="s">
        <v>528</v>
      </c>
      <c r="AD135" s="345" t="s">
        <v>529</v>
      </c>
      <c r="AE135" s="346" t="s">
        <v>155</v>
      </c>
      <c r="AF135" s="347">
        <v>1</v>
      </c>
      <c r="AG135" s="308">
        <v>120000</v>
      </c>
      <c r="AH135" s="309">
        <f t="shared" si="152"/>
        <v>120000</v>
      </c>
      <c r="AI135" s="576">
        <f t="shared" si="139"/>
        <v>0</v>
      </c>
      <c r="AL135" s="344" t="s">
        <v>528</v>
      </c>
      <c r="AM135" s="345" t="s">
        <v>529</v>
      </c>
      <c r="AN135" s="346" t="s">
        <v>155</v>
      </c>
      <c r="AO135" s="347">
        <v>1</v>
      </c>
      <c r="AP135" s="308">
        <v>633089</v>
      </c>
      <c r="AQ135" s="309">
        <f t="shared" si="153"/>
        <v>633089</v>
      </c>
      <c r="AR135" s="576">
        <f t="shared" si="140"/>
        <v>0</v>
      </c>
      <c r="AU135" s="344" t="s">
        <v>528</v>
      </c>
      <c r="AV135" s="345" t="s">
        <v>529</v>
      </c>
      <c r="AW135" s="346" t="s">
        <v>155</v>
      </c>
      <c r="AX135" s="347">
        <v>1</v>
      </c>
      <c r="AY135" s="308">
        <v>368061</v>
      </c>
      <c r="AZ135" s="309">
        <f t="shared" si="154"/>
        <v>368061</v>
      </c>
      <c r="BA135" s="576">
        <f t="shared" si="141"/>
        <v>0</v>
      </c>
      <c r="BD135" s="344" t="s">
        <v>528</v>
      </c>
      <c r="BE135" s="345" t="s">
        <v>529</v>
      </c>
      <c r="BF135" s="346" t="s">
        <v>155</v>
      </c>
      <c r="BG135" s="347">
        <v>1</v>
      </c>
      <c r="BH135" s="308">
        <v>2100000</v>
      </c>
      <c r="BI135" s="309">
        <f t="shared" si="155"/>
        <v>2100000</v>
      </c>
      <c r="BJ135" s="576">
        <f t="shared" si="142"/>
        <v>0</v>
      </c>
      <c r="BM135" s="344" t="s">
        <v>528</v>
      </c>
      <c r="BN135" s="306" t="str">
        <f t="shared" si="134"/>
        <v>Suministro, transporte e intalación de Lavaojos personal para montaje den griferías  de conexión de latón cromado para un acabado brillante y espejado, Referencia AC-S19200B o similar.</v>
      </c>
      <c r="BO135" s="307" t="str">
        <f t="shared" si="135"/>
        <v>un</v>
      </c>
      <c r="BP135" s="347">
        <v>1</v>
      </c>
      <c r="BQ135" s="308">
        <f t="shared" si="136"/>
        <v>850000</v>
      </c>
      <c r="BR135" s="309">
        <f t="shared" si="71"/>
        <v>850000</v>
      </c>
      <c r="BS135" s="576">
        <f t="shared" si="143"/>
        <v>0</v>
      </c>
      <c r="BV135" s="344" t="s">
        <v>528</v>
      </c>
      <c r="BW135" s="345" t="s">
        <v>529</v>
      </c>
      <c r="BX135" s="346" t="s">
        <v>155</v>
      </c>
      <c r="BY135" s="347">
        <v>1</v>
      </c>
      <c r="BZ135" s="308">
        <v>1200000</v>
      </c>
      <c r="CA135" s="309">
        <f t="shared" si="156"/>
        <v>1200000</v>
      </c>
      <c r="CB135" s="576">
        <f t="shared" si="144"/>
        <v>0</v>
      </c>
      <c r="CE135" s="344" t="s">
        <v>528</v>
      </c>
      <c r="CF135" s="345" t="s">
        <v>529</v>
      </c>
      <c r="CG135" s="346" t="s">
        <v>155</v>
      </c>
      <c r="CH135" s="347">
        <v>1</v>
      </c>
      <c r="CI135" s="308">
        <v>565000</v>
      </c>
      <c r="CJ135" s="309">
        <f t="shared" si="157"/>
        <v>565000</v>
      </c>
      <c r="CK135" s="576">
        <f t="shared" si="145"/>
        <v>0</v>
      </c>
      <c r="CN135" s="344" t="s">
        <v>528</v>
      </c>
      <c r="CO135" s="345" t="s">
        <v>529</v>
      </c>
      <c r="CP135" s="346" t="s">
        <v>155</v>
      </c>
      <c r="CQ135" s="347">
        <v>1</v>
      </c>
      <c r="CR135" s="308">
        <v>580000</v>
      </c>
      <c r="CS135" s="309">
        <f t="shared" si="158"/>
        <v>580000</v>
      </c>
      <c r="CT135" s="576">
        <f t="shared" si="146"/>
        <v>0</v>
      </c>
      <c r="CW135" s="344" t="s">
        <v>528</v>
      </c>
      <c r="CX135" s="345" t="s">
        <v>529</v>
      </c>
      <c r="CY135" s="346" t="s">
        <v>155</v>
      </c>
      <c r="CZ135" s="347">
        <v>1</v>
      </c>
      <c r="DA135" s="308">
        <v>200000</v>
      </c>
      <c r="DB135" s="309">
        <f t="shared" si="159"/>
        <v>200000</v>
      </c>
      <c r="DC135" s="576">
        <f t="shared" si="147"/>
        <v>0</v>
      </c>
      <c r="DF135" s="344" t="s">
        <v>528</v>
      </c>
      <c r="DG135" s="345" t="s">
        <v>529</v>
      </c>
      <c r="DH135" s="346" t="s">
        <v>155</v>
      </c>
      <c r="DI135" s="347">
        <v>1</v>
      </c>
      <c r="DJ135" s="308">
        <v>575000</v>
      </c>
      <c r="DK135" s="309">
        <f t="shared" si="160"/>
        <v>575000</v>
      </c>
      <c r="DL135" s="576">
        <f t="shared" si="148"/>
        <v>0</v>
      </c>
      <c r="DO135" s="344" t="s">
        <v>528</v>
      </c>
      <c r="DP135" s="345" t="s">
        <v>529</v>
      </c>
      <c r="DQ135" s="346" t="s">
        <v>155</v>
      </c>
      <c r="DR135" s="347">
        <v>1</v>
      </c>
      <c r="DS135" s="308">
        <v>1664000</v>
      </c>
      <c r="DT135" s="309">
        <f t="shared" si="161"/>
        <v>1664000</v>
      </c>
      <c r="DU135" s="576">
        <f t="shared" si="149"/>
        <v>0</v>
      </c>
    </row>
    <row r="136" spans="3:125" ht="72.75" customHeight="1" outlineLevel="2">
      <c r="C136" s="344" t="s">
        <v>123</v>
      </c>
      <c r="D136" s="345" t="s">
        <v>533</v>
      </c>
      <c r="E136" s="346" t="s">
        <v>534</v>
      </c>
      <c r="F136" s="347">
        <v>1</v>
      </c>
      <c r="G136" s="308">
        <v>0</v>
      </c>
      <c r="H136" s="309">
        <f t="shared" ref="H136:H138" si="162">+ROUND(F136*G136,0)</f>
        <v>0</v>
      </c>
      <c r="K136" s="344" t="s">
        <v>123</v>
      </c>
      <c r="L136" s="345" t="s">
        <v>533</v>
      </c>
      <c r="M136" s="346" t="s">
        <v>534</v>
      </c>
      <c r="N136" s="347">
        <v>1</v>
      </c>
      <c r="O136" s="308">
        <v>3107800</v>
      </c>
      <c r="P136" s="310">
        <f t="shared" ref="P136:P138" si="163">+ROUND(N136*O136,0)</f>
        <v>3107800</v>
      </c>
      <c r="Q136" s="576">
        <f t="shared" si="137"/>
        <v>0</v>
      </c>
      <c r="T136" s="344" t="s">
        <v>123</v>
      </c>
      <c r="U136" s="306" t="str">
        <f t="shared" si="131"/>
        <v>Venta, transporte, instalación y puesta en servicio de Equipo Mini-Split  tipo Pared de 9000 BTU/h. eficiencia mínima SEER 13, Refrigerante Ecológico R410A;  220V/2 Fases/60 Hz. Incluye: soportes anti vibracion con tornillo para nivelación, base para condensadora, soportes, desagues, fijaciones, accesorios y elementos necesarios para su correcta instalación y funcionamiento. Marca TRANE, YORK, LENNOX, LG, CARRIER (CIAC), SAMSUNG o DAIKIN</v>
      </c>
      <c r="V136" s="307" t="str">
        <f t="shared" si="132"/>
        <v xml:space="preserve">un </v>
      </c>
      <c r="W136" s="347">
        <v>1</v>
      </c>
      <c r="X136" s="308">
        <f t="shared" si="133"/>
        <v>2500000</v>
      </c>
      <c r="Y136" s="401">
        <f t="shared" si="67"/>
        <v>2500000</v>
      </c>
      <c r="Z136" s="576">
        <f t="shared" si="138"/>
        <v>0</v>
      </c>
      <c r="AC136" s="344" t="s">
        <v>123</v>
      </c>
      <c r="AD136" s="345" t="s">
        <v>533</v>
      </c>
      <c r="AE136" s="346" t="s">
        <v>534</v>
      </c>
      <c r="AF136" s="347">
        <v>1</v>
      </c>
      <c r="AG136" s="308">
        <v>1750000</v>
      </c>
      <c r="AH136" s="309">
        <f t="shared" ref="AH136:AH138" si="164">+ROUND(AF136*AG136,0)</f>
        <v>1750000</v>
      </c>
      <c r="AI136" s="576">
        <f t="shared" si="139"/>
        <v>0</v>
      </c>
      <c r="AL136" s="344" t="s">
        <v>123</v>
      </c>
      <c r="AM136" s="345" t="s">
        <v>533</v>
      </c>
      <c r="AN136" s="346" t="s">
        <v>534</v>
      </c>
      <c r="AO136" s="347">
        <v>1</v>
      </c>
      <c r="AP136" s="308">
        <v>3101275</v>
      </c>
      <c r="AQ136" s="309">
        <f t="shared" ref="AQ136:AQ150" si="165">+ROUND(AO136*AP136,0)</f>
        <v>3101275</v>
      </c>
      <c r="AR136" s="576">
        <f t="shared" si="140"/>
        <v>0</v>
      </c>
      <c r="AU136" s="344" t="s">
        <v>123</v>
      </c>
      <c r="AV136" s="345" t="s">
        <v>533</v>
      </c>
      <c r="AW136" s="346" t="s">
        <v>534</v>
      </c>
      <c r="AX136" s="347">
        <v>1</v>
      </c>
      <c r="AY136" s="308">
        <v>2354200</v>
      </c>
      <c r="AZ136" s="309">
        <f t="shared" ref="AZ136:AZ138" si="166">+ROUND(AX136*AY136,0)</f>
        <v>2354200</v>
      </c>
      <c r="BA136" s="576">
        <f t="shared" si="141"/>
        <v>0</v>
      </c>
      <c r="BD136" s="344" t="s">
        <v>123</v>
      </c>
      <c r="BE136" s="345" t="s">
        <v>533</v>
      </c>
      <c r="BF136" s="346" t="s">
        <v>534</v>
      </c>
      <c r="BG136" s="347">
        <v>1</v>
      </c>
      <c r="BH136" s="308">
        <v>1689000</v>
      </c>
      <c r="BI136" s="309">
        <f t="shared" ref="BI136:BI138" si="167">+ROUND(BG136*BH136,0)</f>
        <v>1689000</v>
      </c>
      <c r="BJ136" s="576">
        <f t="shared" si="142"/>
        <v>0</v>
      </c>
      <c r="BM136" s="344" t="s">
        <v>123</v>
      </c>
      <c r="BN136" s="306" t="str">
        <f t="shared" si="134"/>
        <v>Venta, transporte, instalación y puesta en servicio de Equipo Mini-Split  tipo Pared de 9000 BTU/h. eficiencia mínima SEER 13, Refrigerante Ecológico R410A;  220V/2 Fases/60 Hz. Incluye: soportes anti vibracion con tornillo para nivelación, base para condensadora, soportes, desagues, fijaciones, accesorios y elementos necesarios para su correcta instalación y funcionamiento. Marca TRANE, YORK, LENNOX, LG, CARRIER (CIAC), SAMSUNG o DAIKIN</v>
      </c>
      <c r="BO136" s="307" t="str">
        <f t="shared" si="135"/>
        <v xml:space="preserve">un </v>
      </c>
      <c r="BP136" s="347">
        <v>1</v>
      </c>
      <c r="BQ136" s="308">
        <f t="shared" si="136"/>
        <v>1760000</v>
      </c>
      <c r="BR136" s="309">
        <f t="shared" si="71"/>
        <v>1760000</v>
      </c>
      <c r="BS136" s="576">
        <f t="shared" si="143"/>
        <v>0</v>
      </c>
      <c r="BV136" s="344" t="s">
        <v>123</v>
      </c>
      <c r="BW136" s="345" t="s">
        <v>533</v>
      </c>
      <c r="BX136" s="346" t="s">
        <v>534</v>
      </c>
      <c r="BY136" s="347">
        <v>1</v>
      </c>
      <c r="BZ136" s="308">
        <v>1230000</v>
      </c>
      <c r="CA136" s="309">
        <f t="shared" ref="CA136:CA138" si="168">+ROUND(BY136*BZ136,0)</f>
        <v>1230000</v>
      </c>
      <c r="CB136" s="576">
        <f t="shared" si="144"/>
        <v>0</v>
      </c>
      <c r="CE136" s="344" t="s">
        <v>123</v>
      </c>
      <c r="CF136" s="345" t="s">
        <v>533</v>
      </c>
      <c r="CG136" s="346" t="s">
        <v>534</v>
      </c>
      <c r="CH136" s="347">
        <v>1</v>
      </c>
      <c r="CI136" s="308">
        <v>3400000</v>
      </c>
      <c r="CJ136" s="309">
        <f t="shared" ref="CJ136:CJ138" si="169">+ROUND(CH136*CI136,0)</f>
        <v>3400000</v>
      </c>
      <c r="CK136" s="576">
        <f t="shared" si="145"/>
        <v>0</v>
      </c>
      <c r="CN136" s="344" t="s">
        <v>123</v>
      </c>
      <c r="CO136" s="345" t="s">
        <v>533</v>
      </c>
      <c r="CP136" s="346" t="s">
        <v>534</v>
      </c>
      <c r="CQ136" s="347">
        <v>1</v>
      </c>
      <c r="CR136" s="308">
        <v>3700000</v>
      </c>
      <c r="CS136" s="309">
        <f t="shared" ref="CS136:CS138" si="170">+ROUND(CQ136*CR136,0)</f>
        <v>3700000</v>
      </c>
      <c r="CT136" s="576">
        <f t="shared" si="146"/>
        <v>0</v>
      </c>
      <c r="CW136" s="344" t="s">
        <v>123</v>
      </c>
      <c r="CX136" s="345" t="s">
        <v>533</v>
      </c>
      <c r="CY136" s="346" t="s">
        <v>534</v>
      </c>
      <c r="CZ136" s="347">
        <v>1</v>
      </c>
      <c r="DA136" s="308">
        <v>3000000</v>
      </c>
      <c r="DB136" s="309">
        <f t="shared" ref="DB136:DB138" si="171">+ROUND(CZ136*DA136,0)</f>
        <v>3000000</v>
      </c>
      <c r="DC136" s="576">
        <f t="shared" si="147"/>
        <v>0</v>
      </c>
      <c r="DF136" s="344" t="s">
        <v>123</v>
      </c>
      <c r="DG136" s="345" t="s">
        <v>533</v>
      </c>
      <c r="DH136" s="346" t="s">
        <v>534</v>
      </c>
      <c r="DI136" s="347">
        <v>1</v>
      </c>
      <c r="DJ136" s="308">
        <v>3650000</v>
      </c>
      <c r="DK136" s="309">
        <f t="shared" ref="DK136:DK138" si="172">+ROUND(DI136*DJ136,0)</f>
        <v>3650000</v>
      </c>
      <c r="DL136" s="576">
        <f t="shared" si="148"/>
        <v>0</v>
      </c>
      <c r="DO136" s="344" t="s">
        <v>123</v>
      </c>
      <c r="DP136" s="345" t="s">
        <v>533</v>
      </c>
      <c r="DQ136" s="346" t="s">
        <v>534</v>
      </c>
      <c r="DR136" s="347">
        <v>1</v>
      </c>
      <c r="DS136" s="308">
        <v>2546150</v>
      </c>
      <c r="DT136" s="309">
        <f t="shared" ref="DT136:DT138" si="173">+ROUND(DR136*DS136,0)</f>
        <v>2546150</v>
      </c>
      <c r="DU136" s="576">
        <f t="shared" si="149"/>
        <v>0</v>
      </c>
    </row>
    <row r="137" spans="3:125" ht="72.75" customHeight="1" outlineLevel="2">
      <c r="C137" s="344" t="s">
        <v>535</v>
      </c>
      <c r="D137" s="345" t="s">
        <v>536</v>
      </c>
      <c r="E137" s="346" t="s">
        <v>155</v>
      </c>
      <c r="F137" s="347">
        <v>1</v>
      </c>
      <c r="G137" s="308">
        <v>0</v>
      </c>
      <c r="H137" s="309">
        <f t="shared" si="162"/>
        <v>0</v>
      </c>
      <c r="K137" s="344" t="s">
        <v>535</v>
      </c>
      <c r="L137" s="345" t="s">
        <v>536</v>
      </c>
      <c r="M137" s="346" t="s">
        <v>155</v>
      </c>
      <c r="N137" s="347">
        <v>1</v>
      </c>
      <c r="O137" s="308">
        <v>3284700</v>
      </c>
      <c r="P137" s="310">
        <f t="shared" si="163"/>
        <v>3284700</v>
      </c>
      <c r="Q137" s="576">
        <f t="shared" si="137"/>
        <v>0</v>
      </c>
      <c r="T137" s="344" t="s">
        <v>535</v>
      </c>
      <c r="U137" s="306" t="str">
        <f t="shared" si="131"/>
        <v>Venta, transporte, instalación y puesta en servicio de Equipo Mini-Split  tipo Pared de 1 TR (12.000 BTU/h). eficiencia mínima SEER 13, Refrigerante Ecológico R410A;  220V/2 Fases/60 Hz. Incluye: base para condensadora, soportes, cauchos anti vibración, desagues, fijaciones, accesorios y elementos necesarios para su correcta instalación y funcionamiento. Marca TRANE, YORK, LENNOX, LG, CARRIER (CIAC), SAMSUNG o DAIKIN</v>
      </c>
      <c r="V137" s="307" t="str">
        <f t="shared" si="132"/>
        <v>un</v>
      </c>
      <c r="W137" s="347">
        <v>1</v>
      </c>
      <c r="X137" s="308">
        <f t="shared" si="133"/>
        <v>3000000</v>
      </c>
      <c r="Y137" s="401">
        <f t="shared" si="67"/>
        <v>3000000</v>
      </c>
      <c r="Z137" s="576">
        <f t="shared" si="138"/>
        <v>0</v>
      </c>
      <c r="AC137" s="344" t="s">
        <v>535</v>
      </c>
      <c r="AD137" s="345" t="s">
        <v>536</v>
      </c>
      <c r="AE137" s="346" t="s">
        <v>155</v>
      </c>
      <c r="AF137" s="347">
        <v>1</v>
      </c>
      <c r="AG137" s="308">
        <v>2150000</v>
      </c>
      <c r="AH137" s="309">
        <f t="shared" si="164"/>
        <v>2150000</v>
      </c>
      <c r="AI137" s="576">
        <f t="shared" si="139"/>
        <v>0</v>
      </c>
      <c r="AL137" s="344" t="s">
        <v>535</v>
      </c>
      <c r="AM137" s="345" t="s">
        <v>536</v>
      </c>
      <c r="AN137" s="346" t="s">
        <v>155</v>
      </c>
      <c r="AO137" s="347">
        <v>1</v>
      </c>
      <c r="AP137" s="308">
        <v>3277819</v>
      </c>
      <c r="AQ137" s="309">
        <f t="shared" si="165"/>
        <v>3277819</v>
      </c>
      <c r="AR137" s="576">
        <f t="shared" si="140"/>
        <v>0</v>
      </c>
      <c r="AU137" s="344" t="s">
        <v>535</v>
      </c>
      <c r="AV137" s="345" t="s">
        <v>536</v>
      </c>
      <c r="AW137" s="346" t="s">
        <v>155</v>
      </c>
      <c r="AX137" s="347">
        <v>1</v>
      </c>
      <c r="AY137" s="308">
        <v>3081000</v>
      </c>
      <c r="AZ137" s="309">
        <f t="shared" si="166"/>
        <v>3081000</v>
      </c>
      <c r="BA137" s="576">
        <f t="shared" si="141"/>
        <v>0</v>
      </c>
      <c r="BD137" s="344" t="s">
        <v>535</v>
      </c>
      <c r="BE137" s="345" t="s">
        <v>536</v>
      </c>
      <c r="BF137" s="346" t="s">
        <v>155</v>
      </c>
      <c r="BG137" s="347">
        <v>1</v>
      </c>
      <c r="BH137" s="308">
        <v>1789000</v>
      </c>
      <c r="BI137" s="309">
        <f t="shared" si="167"/>
        <v>1789000</v>
      </c>
      <c r="BJ137" s="576">
        <f t="shared" si="142"/>
        <v>0</v>
      </c>
      <c r="BM137" s="344" t="s">
        <v>535</v>
      </c>
      <c r="BN137" s="306" t="str">
        <f t="shared" si="134"/>
        <v>Venta, transporte, instalación y puesta en servicio de Equipo Mini-Split  tipo Pared de 1 TR (12.000 BTU/h). eficiencia mínima SEER 13, Refrigerante Ecológico R410A;  220V/2 Fases/60 Hz. Incluye: base para condensadora, soportes, cauchos anti vibración, desagues, fijaciones, accesorios y elementos necesarios para su correcta instalación y funcionamiento. Marca TRANE, YORK, LENNOX, LG, CARRIER (CIAC), SAMSUNG o DAIKIN</v>
      </c>
      <c r="BO137" s="307" t="str">
        <f t="shared" si="135"/>
        <v>un</v>
      </c>
      <c r="BP137" s="347">
        <v>1</v>
      </c>
      <c r="BQ137" s="308">
        <f t="shared" si="136"/>
        <v>1833000</v>
      </c>
      <c r="BR137" s="309">
        <f t="shared" si="71"/>
        <v>1833000</v>
      </c>
      <c r="BS137" s="576">
        <f t="shared" si="143"/>
        <v>0</v>
      </c>
      <c r="BV137" s="344" t="s">
        <v>535</v>
      </c>
      <c r="BW137" s="345" t="s">
        <v>536</v>
      </c>
      <c r="BX137" s="346" t="s">
        <v>155</v>
      </c>
      <c r="BY137" s="347">
        <v>1</v>
      </c>
      <c r="BZ137" s="308">
        <v>1428000</v>
      </c>
      <c r="CA137" s="309">
        <f t="shared" si="168"/>
        <v>1428000</v>
      </c>
      <c r="CB137" s="576">
        <f t="shared" si="144"/>
        <v>0</v>
      </c>
      <c r="CE137" s="344" t="s">
        <v>535</v>
      </c>
      <c r="CF137" s="345" t="s">
        <v>536</v>
      </c>
      <c r="CG137" s="346" t="s">
        <v>155</v>
      </c>
      <c r="CH137" s="347">
        <v>1</v>
      </c>
      <c r="CI137" s="308">
        <v>3900000</v>
      </c>
      <c r="CJ137" s="309">
        <f t="shared" si="169"/>
        <v>3900000</v>
      </c>
      <c r="CK137" s="576">
        <f t="shared" si="145"/>
        <v>0</v>
      </c>
      <c r="CN137" s="344" t="s">
        <v>535</v>
      </c>
      <c r="CO137" s="345" t="s">
        <v>536</v>
      </c>
      <c r="CP137" s="346" t="s">
        <v>155</v>
      </c>
      <c r="CQ137" s="347">
        <v>1</v>
      </c>
      <c r="CR137" s="308">
        <v>4100000</v>
      </c>
      <c r="CS137" s="309">
        <f t="shared" si="170"/>
        <v>4100000</v>
      </c>
      <c r="CT137" s="576">
        <f t="shared" si="146"/>
        <v>0</v>
      </c>
      <c r="CW137" s="344" t="s">
        <v>535</v>
      </c>
      <c r="CX137" s="345" t="s">
        <v>536</v>
      </c>
      <c r="CY137" s="346" t="s">
        <v>155</v>
      </c>
      <c r="CZ137" s="347">
        <v>1</v>
      </c>
      <c r="DA137" s="308">
        <v>4000000</v>
      </c>
      <c r="DB137" s="309">
        <f t="shared" si="171"/>
        <v>4000000</v>
      </c>
      <c r="DC137" s="576">
        <f t="shared" si="147"/>
        <v>0</v>
      </c>
      <c r="DF137" s="344" t="s">
        <v>535</v>
      </c>
      <c r="DG137" s="345" t="s">
        <v>536</v>
      </c>
      <c r="DH137" s="346" t="s">
        <v>155</v>
      </c>
      <c r="DI137" s="347">
        <v>1</v>
      </c>
      <c r="DJ137" s="308">
        <v>3990000</v>
      </c>
      <c r="DK137" s="309">
        <f t="shared" si="172"/>
        <v>3990000</v>
      </c>
      <c r="DL137" s="576">
        <f t="shared" si="148"/>
        <v>0</v>
      </c>
      <c r="DO137" s="344" t="s">
        <v>535</v>
      </c>
      <c r="DP137" s="345" t="s">
        <v>536</v>
      </c>
      <c r="DQ137" s="346" t="s">
        <v>155</v>
      </c>
      <c r="DR137" s="347">
        <v>1</v>
      </c>
      <c r="DS137" s="308">
        <v>2445361</v>
      </c>
      <c r="DT137" s="309">
        <f t="shared" si="173"/>
        <v>2445361</v>
      </c>
      <c r="DU137" s="576">
        <f t="shared" si="149"/>
        <v>0</v>
      </c>
    </row>
    <row r="138" spans="3:125" ht="69.75" customHeight="1" outlineLevel="2">
      <c r="C138" s="344" t="s">
        <v>537</v>
      </c>
      <c r="D138" s="345" t="s">
        <v>538</v>
      </c>
      <c r="E138" s="346" t="s">
        <v>155</v>
      </c>
      <c r="F138" s="347">
        <v>1</v>
      </c>
      <c r="G138" s="308">
        <v>0</v>
      </c>
      <c r="H138" s="309">
        <f t="shared" si="162"/>
        <v>0</v>
      </c>
      <c r="K138" s="344" t="s">
        <v>537</v>
      </c>
      <c r="L138" s="345" t="s">
        <v>538</v>
      </c>
      <c r="M138" s="346" t="s">
        <v>155</v>
      </c>
      <c r="N138" s="347">
        <v>1</v>
      </c>
      <c r="O138" s="308">
        <v>10448200</v>
      </c>
      <c r="P138" s="310">
        <f t="shared" si="163"/>
        <v>10448200</v>
      </c>
      <c r="Q138" s="576">
        <f t="shared" si="137"/>
        <v>0</v>
      </c>
      <c r="T138" s="344" t="s">
        <v>537</v>
      </c>
      <c r="U138" s="306" t="str">
        <f t="shared" ref="U138:U169" si="174">VLOOKUP(T138,OFERENTE_2,2,FALSE)</f>
        <v>Venta, transporte, instalación y puesta en servicio de Equipo Mini-Split  tipo Cassette de 3 TR (36000 BTU/h). eficiencia mínima SEER 13, Refrigerante Ecológico R410A;  220V/2 Fases/60 Hz. Incluye: base para condensadora, soportes,  cauchos anti vibración, desagues, fijaciones, accesorios y elementos necesarios para su correcta instalación y funcionamiento. Marca TRANE, YORK, LENNOX, LG, CARRIER (CIAC), SAMSUNG o DAIKIN</v>
      </c>
      <c r="V138" s="307" t="str">
        <f t="shared" ref="V138:V171" si="175">VLOOKUP(T138,OFERENTE_2,3,FALSE)</f>
        <v>un</v>
      </c>
      <c r="W138" s="347">
        <v>1</v>
      </c>
      <c r="X138" s="308">
        <f t="shared" ref="X138:X171" si="176">VLOOKUP(T138,OFERENTE_2,5,FALSE)</f>
        <v>4500000</v>
      </c>
      <c r="Y138" s="401">
        <f t="shared" ref="Y138:Y171" si="177">+ROUND(W138*X138,0)</f>
        <v>4500000</v>
      </c>
      <c r="Z138" s="576">
        <f t="shared" si="138"/>
        <v>0</v>
      </c>
      <c r="AC138" s="344" t="s">
        <v>537</v>
      </c>
      <c r="AD138" s="345" t="s">
        <v>538</v>
      </c>
      <c r="AE138" s="346" t="s">
        <v>155</v>
      </c>
      <c r="AF138" s="347">
        <v>1</v>
      </c>
      <c r="AG138" s="308">
        <v>4500000</v>
      </c>
      <c r="AH138" s="309">
        <f t="shared" si="164"/>
        <v>4500000</v>
      </c>
      <c r="AI138" s="576">
        <f t="shared" si="139"/>
        <v>0</v>
      </c>
      <c r="AL138" s="344" t="s">
        <v>537</v>
      </c>
      <c r="AM138" s="345" t="s">
        <v>538</v>
      </c>
      <c r="AN138" s="346" t="s">
        <v>155</v>
      </c>
      <c r="AO138" s="347">
        <v>1</v>
      </c>
      <c r="AP138" s="308">
        <v>10426371</v>
      </c>
      <c r="AQ138" s="309">
        <f t="shared" si="165"/>
        <v>10426371</v>
      </c>
      <c r="AR138" s="576">
        <f t="shared" si="140"/>
        <v>0</v>
      </c>
      <c r="AU138" s="344" t="s">
        <v>537</v>
      </c>
      <c r="AV138" s="345" t="s">
        <v>538</v>
      </c>
      <c r="AW138" s="346" t="s">
        <v>155</v>
      </c>
      <c r="AX138" s="347">
        <v>1</v>
      </c>
      <c r="AY138" s="308">
        <v>4724200</v>
      </c>
      <c r="AZ138" s="309">
        <f t="shared" si="166"/>
        <v>4724200</v>
      </c>
      <c r="BA138" s="576">
        <f t="shared" si="141"/>
        <v>0</v>
      </c>
      <c r="BD138" s="344" t="s">
        <v>537</v>
      </c>
      <c r="BE138" s="345" t="s">
        <v>538</v>
      </c>
      <c r="BF138" s="346" t="s">
        <v>155</v>
      </c>
      <c r="BG138" s="347">
        <v>1</v>
      </c>
      <c r="BH138" s="308">
        <v>3200000</v>
      </c>
      <c r="BI138" s="309">
        <f t="shared" si="167"/>
        <v>3200000</v>
      </c>
      <c r="BJ138" s="576">
        <f t="shared" si="142"/>
        <v>0</v>
      </c>
      <c r="BM138" s="344" t="s">
        <v>537</v>
      </c>
      <c r="BN138" s="306" t="str">
        <f t="shared" ref="BN138:BN169" si="178">VLOOKUP(BM138,OFERENTE_7,2,FALSE)</f>
        <v>Venta, transporte, instalación y puesta en servicio de Equipo Mini-Split  tipo Cassette de 3 TR (36000 BTU/h). eficiencia mínima SEER 13, Refrigerante Ecológico R410A;  220V/2 Fases/60 Hz. Incluye: base para condensadora, soportes,  cauchos anti vibración, desagues, fijaciones, accesorios y elementos necesarios para su correcta instalación y funcionamiento. Marca TRANE, YORK, LENNOX, LG, CARRIER (CIAC), SAMSUNG o DAIKIN</v>
      </c>
      <c r="BO138" s="307" t="str">
        <f t="shared" ref="BO138:BO171" si="179">VLOOKUP(BM138,OFERENTE_7,3,FALSE)</f>
        <v>un</v>
      </c>
      <c r="BP138" s="347">
        <v>1</v>
      </c>
      <c r="BQ138" s="308">
        <f t="shared" ref="BQ138:BQ171" si="180">VLOOKUP(BM138,OFERENTE_7,5,FALSE)</f>
        <v>4600000</v>
      </c>
      <c r="BR138" s="309">
        <f t="shared" si="71"/>
        <v>4600000</v>
      </c>
      <c r="BS138" s="576">
        <f t="shared" si="143"/>
        <v>0</v>
      </c>
      <c r="BV138" s="344" t="s">
        <v>537</v>
      </c>
      <c r="BW138" s="345" t="s">
        <v>538</v>
      </c>
      <c r="BX138" s="346" t="s">
        <v>155</v>
      </c>
      <c r="BY138" s="347">
        <v>1</v>
      </c>
      <c r="BZ138" s="308">
        <v>5586000</v>
      </c>
      <c r="CA138" s="309">
        <f t="shared" si="168"/>
        <v>5586000</v>
      </c>
      <c r="CB138" s="576">
        <f t="shared" si="144"/>
        <v>0</v>
      </c>
      <c r="CE138" s="344" t="s">
        <v>537</v>
      </c>
      <c r="CF138" s="345" t="s">
        <v>538</v>
      </c>
      <c r="CG138" s="346" t="s">
        <v>155</v>
      </c>
      <c r="CH138" s="347">
        <v>1</v>
      </c>
      <c r="CI138" s="308">
        <v>5600000</v>
      </c>
      <c r="CJ138" s="309">
        <f t="shared" si="169"/>
        <v>5600000</v>
      </c>
      <c r="CK138" s="576">
        <f t="shared" si="145"/>
        <v>0</v>
      </c>
      <c r="CN138" s="344" t="s">
        <v>537</v>
      </c>
      <c r="CO138" s="345" t="s">
        <v>538</v>
      </c>
      <c r="CP138" s="346" t="s">
        <v>155</v>
      </c>
      <c r="CQ138" s="347">
        <v>1</v>
      </c>
      <c r="CR138" s="308">
        <v>5800000</v>
      </c>
      <c r="CS138" s="309">
        <f t="shared" si="170"/>
        <v>5800000</v>
      </c>
      <c r="CT138" s="576">
        <f t="shared" si="146"/>
        <v>0</v>
      </c>
      <c r="CW138" s="344" t="s">
        <v>537</v>
      </c>
      <c r="CX138" s="345" t="s">
        <v>538</v>
      </c>
      <c r="CY138" s="346" t="s">
        <v>155</v>
      </c>
      <c r="CZ138" s="347">
        <v>1</v>
      </c>
      <c r="DA138" s="308">
        <v>8000000</v>
      </c>
      <c r="DB138" s="309">
        <f t="shared" si="171"/>
        <v>8000000</v>
      </c>
      <c r="DC138" s="576">
        <f t="shared" si="147"/>
        <v>0</v>
      </c>
      <c r="DF138" s="344" t="s">
        <v>537</v>
      </c>
      <c r="DG138" s="345" t="s">
        <v>538</v>
      </c>
      <c r="DH138" s="346" t="s">
        <v>155</v>
      </c>
      <c r="DI138" s="347">
        <v>1</v>
      </c>
      <c r="DJ138" s="308">
        <v>5700000</v>
      </c>
      <c r="DK138" s="309">
        <f t="shared" si="172"/>
        <v>5700000</v>
      </c>
      <c r="DL138" s="576">
        <f t="shared" si="148"/>
        <v>0</v>
      </c>
      <c r="DO138" s="344" t="s">
        <v>537</v>
      </c>
      <c r="DP138" s="345" t="s">
        <v>538</v>
      </c>
      <c r="DQ138" s="346" t="s">
        <v>155</v>
      </c>
      <c r="DR138" s="347">
        <v>1</v>
      </c>
      <c r="DS138" s="308">
        <v>4105049</v>
      </c>
      <c r="DT138" s="309">
        <f t="shared" si="173"/>
        <v>4105049</v>
      </c>
      <c r="DU138" s="576">
        <f t="shared" si="149"/>
        <v>0</v>
      </c>
    </row>
    <row r="139" spans="3:125" ht="45.75" customHeight="1" outlineLevel="2">
      <c r="C139" s="344" t="s">
        <v>541</v>
      </c>
      <c r="D139" s="345" t="s">
        <v>542</v>
      </c>
      <c r="E139" s="346" t="s">
        <v>168</v>
      </c>
      <c r="F139" s="347">
        <v>1</v>
      </c>
      <c r="G139" s="308">
        <v>0</v>
      </c>
      <c r="H139" s="309">
        <f t="shared" ref="H139:H141" si="181">+ROUND(F139*G139,0)</f>
        <v>0</v>
      </c>
      <c r="K139" s="344" t="s">
        <v>541</v>
      </c>
      <c r="L139" s="345" t="s">
        <v>542</v>
      </c>
      <c r="M139" s="346" t="s">
        <v>168</v>
      </c>
      <c r="N139" s="347">
        <v>1</v>
      </c>
      <c r="O139" s="308">
        <v>66900</v>
      </c>
      <c r="P139" s="310">
        <f t="shared" ref="P139:P141" si="182">+ROUND(N139*O139,0)</f>
        <v>66900</v>
      </c>
      <c r="Q139" s="576">
        <f t="shared" si="137"/>
        <v>0</v>
      </c>
      <c r="T139" s="344" t="s">
        <v>541</v>
      </c>
      <c r="U139" s="306" t="str">
        <f t="shared" si="174"/>
        <v>Venta, transporte, instalación y puesta en servicio de Tubería de cobre tipo "L"  de diametro 3/4" aislada con rubatex de 1/2" de espesor. Incluye soportes, elementos de sujeción, accesorios necesarios para su correcta instalacion y funcionamiento.</v>
      </c>
      <c r="V139" s="307" t="str">
        <f t="shared" si="175"/>
        <v>m</v>
      </c>
      <c r="W139" s="347">
        <v>1</v>
      </c>
      <c r="X139" s="308">
        <f t="shared" si="176"/>
        <v>35000</v>
      </c>
      <c r="Y139" s="401">
        <f t="shared" si="177"/>
        <v>35000</v>
      </c>
      <c r="Z139" s="576">
        <f t="shared" si="138"/>
        <v>0</v>
      </c>
      <c r="AC139" s="344" t="s">
        <v>541</v>
      </c>
      <c r="AD139" s="345" t="s">
        <v>542</v>
      </c>
      <c r="AE139" s="346" t="s">
        <v>168</v>
      </c>
      <c r="AF139" s="347">
        <v>1</v>
      </c>
      <c r="AG139" s="308">
        <v>36000</v>
      </c>
      <c r="AH139" s="309">
        <f t="shared" ref="AH139:AH141" si="183">+ROUND(AF139*AG139,0)</f>
        <v>36000</v>
      </c>
      <c r="AI139" s="576">
        <f t="shared" si="139"/>
        <v>0</v>
      </c>
      <c r="AL139" s="344" t="s">
        <v>541</v>
      </c>
      <c r="AM139" s="345" t="s">
        <v>542</v>
      </c>
      <c r="AN139" s="346" t="s">
        <v>168</v>
      </c>
      <c r="AO139" s="347">
        <v>1</v>
      </c>
      <c r="AP139" s="308">
        <v>66169</v>
      </c>
      <c r="AQ139" s="309">
        <f t="shared" si="165"/>
        <v>66169</v>
      </c>
      <c r="AR139" s="576">
        <f t="shared" si="140"/>
        <v>0</v>
      </c>
      <c r="AU139" s="344" t="s">
        <v>541</v>
      </c>
      <c r="AV139" s="345" t="s">
        <v>542</v>
      </c>
      <c r="AW139" s="346" t="s">
        <v>168</v>
      </c>
      <c r="AX139" s="347">
        <v>1</v>
      </c>
      <c r="AY139" s="308">
        <v>150100</v>
      </c>
      <c r="AZ139" s="309">
        <f t="shared" ref="AZ139:AZ141" si="184">+ROUND(AX139*AY139,0)</f>
        <v>150100</v>
      </c>
      <c r="BA139" s="576">
        <f t="shared" si="141"/>
        <v>0</v>
      </c>
      <c r="BD139" s="344" t="s">
        <v>541</v>
      </c>
      <c r="BE139" s="345" t="s">
        <v>542</v>
      </c>
      <c r="BF139" s="346" t="s">
        <v>168</v>
      </c>
      <c r="BG139" s="347">
        <v>1</v>
      </c>
      <c r="BH139" s="308">
        <v>24000</v>
      </c>
      <c r="BI139" s="309">
        <f t="shared" ref="BI139:BI141" si="185">+ROUND(BG139*BH139,0)</f>
        <v>24000</v>
      </c>
      <c r="BJ139" s="576">
        <f t="shared" si="142"/>
        <v>0</v>
      </c>
      <c r="BM139" s="344" t="s">
        <v>541</v>
      </c>
      <c r="BN139" s="306" t="str">
        <f t="shared" si="178"/>
        <v>Venta, transporte, instalación y puesta en servicio de Tubería de cobre tipo "L"  de diametro 3/4" aislada con rubatex de 1/2" de espesor. Incluye soportes, elementos de sujeción, accesorios necesarios para su correcta instalacion y funcionamiento.</v>
      </c>
      <c r="BO139" s="307" t="str">
        <f t="shared" si="179"/>
        <v>m</v>
      </c>
      <c r="BP139" s="347">
        <v>1</v>
      </c>
      <c r="BQ139" s="308">
        <f t="shared" si="180"/>
        <v>38000</v>
      </c>
      <c r="BR139" s="309">
        <f t="shared" ref="BR139:BR171" si="186">+ROUND(BP139*BQ139,0)</f>
        <v>38000</v>
      </c>
      <c r="BS139" s="576">
        <f t="shared" si="143"/>
        <v>0</v>
      </c>
      <c r="BV139" s="344" t="s">
        <v>541</v>
      </c>
      <c r="BW139" s="345" t="s">
        <v>542</v>
      </c>
      <c r="BX139" s="346" t="s">
        <v>168</v>
      </c>
      <c r="BY139" s="347">
        <v>1</v>
      </c>
      <c r="BZ139" s="308">
        <v>50750</v>
      </c>
      <c r="CA139" s="309">
        <f t="shared" ref="CA139:CA141" si="187">+ROUND(BY139*BZ139,0)</f>
        <v>50750</v>
      </c>
      <c r="CB139" s="576">
        <f t="shared" si="144"/>
        <v>0</v>
      </c>
      <c r="CE139" s="344" t="s">
        <v>541</v>
      </c>
      <c r="CF139" s="345" t="s">
        <v>542</v>
      </c>
      <c r="CG139" s="346" t="s">
        <v>168</v>
      </c>
      <c r="CH139" s="347">
        <v>1</v>
      </c>
      <c r="CI139" s="308">
        <v>43000</v>
      </c>
      <c r="CJ139" s="309">
        <f t="shared" ref="CJ139:CJ141" si="188">+ROUND(CH139*CI139,0)</f>
        <v>43000</v>
      </c>
      <c r="CK139" s="576">
        <f t="shared" si="145"/>
        <v>0</v>
      </c>
      <c r="CN139" s="344" t="s">
        <v>541</v>
      </c>
      <c r="CO139" s="345" t="s">
        <v>542</v>
      </c>
      <c r="CP139" s="346" t="s">
        <v>168</v>
      </c>
      <c r="CQ139" s="347">
        <v>1</v>
      </c>
      <c r="CR139" s="308">
        <v>44000</v>
      </c>
      <c r="CS139" s="309">
        <f t="shared" ref="CS139:CS141" si="189">+ROUND(CQ139*CR139,0)</f>
        <v>44000</v>
      </c>
      <c r="CT139" s="576">
        <f t="shared" si="146"/>
        <v>0</v>
      </c>
      <c r="CW139" s="344" t="s">
        <v>541</v>
      </c>
      <c r="CX139" s="345" t="s">
        <v>542</v>
      </c>
      <c r="CY139" s="346" t="s">
        <v>168</v>
      </c>
      <c r="CZ139" s="347">
        <v>1</v>
      </c>
      <c r="DA139" s="308">
        <v>30000</v>
      </c>
      <c r="DB139" s="309">
        <f t="shared" ref="DB139:DB141" si="190">+ROUND(CZ139*DA139,0)</f>
        <v>30000</v>
      </c>
      <c r="DC139" s="576">
        <f t="shared" si="147"/>
        <v>0</v>
      </c>
      <c r="DF139" s="344" t="s">
        <v>541</v>
      </c>
      <c r="DG139" s="345" t="s">
        <v>542</v>
      </c>
      <c r="DH139" s="346" t="s">
        <v>168</v>
      </c>
      <c r="DI139" s="347">
        <v>1</v>
      </c>
      <c r="DJ139" s="308">
        <v>43000</v>
      </c>
      <c r="DK139" s="309">
        <f t="shared" ref="DK139:DK141" si="191">+ROUND(DI139*DJ139,0)</f>
        <v>43000</v>
      </c>
      <c r="DL139" s="576">
        <f t="shared" si="148"/>
        <v>0</v>
      </c>
      <c r="DO139" s="344" t="s">
        <v>541</v>
      </c>
      <c r="DP139" s="345" t="s">
        <v>542</v>
      </c>
      <c r="DQ139" s="346" t="s">
        <v>168</v>
      </c>
      <c r="DR139" s="347">
        <v>1</v>
      </c>
      <c r="DS139" s="308">
        <v>47292</v>
      </c>
      <c r="DT139" s="309">
        <f t="shared" ref="DT139:DT141" si="192">+ROUND(DR139*DS139,0)</f>
        <v>47292</v>
      </c>
      <c r="DU139" s="576">
        <f t="shared" si="149"/>
        <v>0</v>
      </c>
    </row>
    <row r="140" spans="3:125" ht="41.25" customHeight="1" outlineLevel="2">
      <c r="C140" s="344" t="s">
        <v>543</v>
      </c>
      <c r="D140" s="345" t="s">
        <v>544</v>
      </c>
      <c r="E140" s="346" t="s">
        <v>168</v>
      </c>
      <c r="F140" s="347">
        <v>1</v>
      </c>
      <c r="G140" s="308">
        <v>0</v>
      </c>
      <c r="H140" s="309">
        <f t="shared" si="181"/>
        <v>0</v>
      </c>
      <c r="K140" s="344" t="s">
        <v>543</v>
      </c>
      <c r="L140" s="345" t="s">
        <v>544</v>
      </c>
      <c r="M140" s="346" t="s">
        <v>168</v>
      </c>
      <c r="N140" s="347">
        <v>1</v>
      </c>
      <c r="O140" s="308">
        <v>43500</v>
      </c>
      <c r="P140" s="310">
        <f t="shared" si="182"/>
        <v>43500</v>
      </c>
      <c r="Q140" s="576">
        <f t="shared" si="137"/>
        <v>0</v>
      </c>
      <c r="T140" s="344" t="s">
        <v>543</v>
      </c>
      <c r="U140" s="306" t="str">
        <f t="shared" si="174"/>
        <v xml:space="preserve">Venta, transporte, instalación y puesta en servicio de Tubería de cobre tipo "L" de diametro 3/8". Incluye soportes, elementos de sujeción, accesorios necesarios para su correcta instalacion y funcionamiento.Incluye accesorios. </v>
      </c>
      <c r="V140" s="307" t="str">
        <f t="shared" si="175"/>
        <v>m</v>
      </c>
      <c r="W140" s="347">
        <v>1</v>
      </c>
      <c r="X140" s="308">
        <f t="shared" si="176"/>
        <v>21000</v>
      </c>
      <c r="Y140" s="401">
        <f t="shared" si="177"/>
        <v>21000</v>
      </c>
      <c r="Z140" s="576">
        <f t="shared" si="138"/>
        <v>0</v>
      </c>
      <c r="AC140" s="344" t="s">
        <v>543</v>
      </c>
      <c r="AD140" s="345" t="s">
        <v>544</v>
      </c>
      <c r="AE140" s="346" t="s">
        <v>168</v>
      </c>
      <c r="AF140" s="347">
        <v>1</v>
      </c>
      <c r="AG140" s="308">
        <v>22500</v>
      </c>
      <c r="AH140" s="309">
        <f t="shared" si="183"/>
        <v>22500</v>
      </c>
      <c r="AI140" s="576">
        <f t="shared" si="139"/>
        <v>0</v>
      </c>
      <c r="AL140" s="344" t="s">
        <v>543</v>
      </c>
      <c r="AM140" s="345" t="s">
        <v>544</v>
      </c>
      <c r="AN140" s="346" t="s">
        <v>168</v>
      </c>
      <c r="AO140" s="347">
        <v>1</v>
      </c>
      <c r="AP140" s="308">
        <v>43410</v>
      </c>
      <c r="AQ140" s="309">
        <f t="shared" si="165"/>
        <v>43410</v>
      </c>
      <c r="AR140" s="576">
        <f t="shared" si="140"/>
        <v>0</v>
      </c>
      <c r="AU140" s="344" t="s">
        <v>543</v>
      </c>
      <c r="AV140" s="345" t="s">
        <v>544</v>
      </c>
      <c r="AW140" s="346" t="s">
        <v>168</v>
      </c>
      <c r="AX140" s="347">
        <v>1</v>
      </c>
      <c r="AY140" s="308">
        <v>169060</v>
      </c>
      <c r="AZ140" s="309">
        <f t="shared" si="184"/>
        <v>169060</v>
      </c>
      <c r="BA140" s="576">
        <f t="shared" si="141"/>
        <v>0</v>
      </c>
      <c r="BD140" s="344" t="s">
        <v>543</v>
      </c>
      <c r="BE140" s="345" t="s">
        <v>544</v>
      </c>
      <c r="BF140" s="346" t="s">
        <v>168</v>
      </c>
      <c r="BG140" s="347">
        <v>1</v>
      </c>
      <c r="BH140" s="308">
        <v>18000</v>
      </c>
      <c r="BI140" s="309">
        <f t="shared" si="185"/>
        <v>18000</v>
      </c>
      <c r="BJ140" s="576">
        <f t="shared" si="142"/>
        <v>0</v>
      </c>
      <c r="BM140" s="344" t="s">
        <v>543</v>
      </c>
      <c r="BN140" s="306" t="str">
        <f t="shared" si="178"/>
        <v xml:space="preserve">Venta, transporte, instalación y puesta en servicio de Tubería de cobre tipo "L" de diametro 3/8". Incluye soportes, elementos de sujeción, accesorios necesarios para su correcta instalacion y funcionamiento.Incluye accesorios. </v>
      </c>
      <c r="BO140" s="307" t="str">
        <f t="shared" si="179"/>
        <v>m</v>
      </c>
      <c r="BP140" s="347">
        <v>1</v>
      </c>
      <c r="BQ140" s="308">
        <f t="shared" si="180"/>
        <v>32500</v>
      </c>
      <c r="BR140" s="309">
        <f t="shared" si="186"/>
        <v>32500</v>
      </c>
      <c r="BS140" s="576">
        <f t="shared" si="143"/>
        <v>0</v>
      </c>
      <c r="BV140" s="344" t="s">
        <v>543</v>
      </c>
      <c r="BW140" s="345" t="s">
        <v>544</v>
      </c>
      <c r="BX140" s="346" t="s">
        <v>168</v>
      </c>
      <c r="BY140" s="347">
        <v>1</v>
      </c>
      <c r="BZ140" s="308">
        <v>25700</v>
      </c>
      <c r="CA140" s="309">
        <f t="shared" si="187"/>
        <v>25700</v>
      </c>
      <c r="CB140" s="576">
        <f t="shared" si="144"/>
        <v>0</v>
      </c>
      <c r="CE140" s="344" t="s">
        <v>543</v>
      </c>
      <c r="CF140" s="345" t="s">
        <v>544</v>
      </c>
      <c r="CG140" s="346" t="s">
        <v>168</v>
      </c>
      <c r="CH140" s="347">
        <v>1</v>
      </c>
      <c r="CI140" s="308">
        <v>28000</v>
      </c>
      <c r="CJ140" s="309">
        <f t="shared" si="188"/>
        <v>28000</v>
      </c>
      <c r="CK140" s="576">
        <f t="shared" si="145"/>
        <v>0</v>
      </c>
      <c r="CN140" s="344" t="s">
        <v>543</v>
      </c>
      <c r="CO140" s="345" t="s">
        <v>544</v>
      </c>
      <c r="CP140" s="346" t="s">
        <v>168</v>
      </c>
      <c r="CQ140" s="347">
        <v>1</v>
      </c>
      <c r="CR140" s="308">
        <v>28000</v>
      </c>
      <c r="CS140" s="309">
        <f t="shared" si="189"/>
        <v>28000</v>
      </c>
      <c r="CT140" s="576">
        <f t="shared" si="146"/>
        <v>0</v>
      </c>
      <c r="CW140" s="344" t="s">
        <v>543</v>
      </c>
      <c r="CX140" s="345" t="s">
        <v>544</v>
      </c>
      <c r="CY140" s="346" t="s">
        <v>168</v>
      </c>
      <c r="CZ140" s="347">
        <v>1</v>
      </c>
      <c r="DA140" s="308">
        <v>28000</v>
      </c>
      <c r="DB140" s="309">
        <f t="shared" si="190"/>
        <v>28000</v>
      </c>
      <c r="DC140" s="576">
        <f t="shared" si="147"/>
        <v>0</v>
      </c>
      <c r="DF140" s="344" t="s">
        <v>543</v>
      </c>
      <c r="DG140" s="345" t="s">
        <v>544</v>
      </c>
      <c r="DH140" s="346" t="s">
        <v>168</v>
      </c>
      <c r="DI140" s="347">
        <v>1</v>
      </c>
      <c r="DJ140" s="308">
        <v>27500</v>
      </c>
      <c r="DK140" s="309">
        <f t="shared" si="191"/>
        <v>27500</v>
      </c>
      <c r="DL140" s="576">
        <f t="shared" si="148"/>
        <v>0</v>
      </c>
      <c r="DO140" s="344" t="s">
        <v>543</v>
      </c>
      <c r="DP140" s="345" t="s">
        <v>544</v>
      </c>
      <c r="DQ140" s="346" t="s">
        <v>168</v>
      </c>
      <c r="DR140" s="347">
        <v>1</v>
      </c>
      <c r="DS140" s="308">
        <v>35033</v>
      </c>
      <c r="DT140" s="309">
        <f t="shared" si="192"/>
        <v>35033</v>
      </c>
      <c r="DU140" s="576">
        <f t="shared" si="149"/>
        <v>0</v>
      </c>
    </row>
    <row r="141" spans="3:125" ht="41.25" customHeight="1" outlineLevel="2">
      <c r="C141" s="344" t="s">
        <v>545</v>
      </c>
      <c r="D141" s="345" t="s">
        <v>546</v>
      </c>
      <c r="E141" s="346" t="s">
        <v>168</v>
      </c>
      <c r="F141" s="347">
        <v>1</v>
      </c>
      <c r="G141" s="308">
        <v>0</v>
      </c>
      <c r="H141" s="309">
        <f t="shared" si="181"/>
        <v>0</v>
      </c>
      <c r="K141" s="344" t="s">
        <v>545</v>
      </c>
      <c r="L141" s="345" t="s">
        <v>546</v>
      </c>
      <c r="M141" s="346" t="s">
        <v>168</v>
      </c>
      <c r="N141" s="347">
        <v>1</v>
      </c>
      <c r="O141" s="308">
        <v>30800</v>
      </c>
      <c r="P141" s="310">
        <f t="shared" si="182"/>
        <v>30800</v>
      </c>
      <c r="Q141" s="576">
        <f t="shared" si="137"/>
        <v>0</v>
      </c>
      <c r="T141" s="344" t="s">
        <v>545</v>
      </c>
      <c r="U141" s="306" t="str">
        <f t="shared" si="174"/>
        <v>Venta, transporte, instalación y puesta en servicio de Tubería de cobre tipo "L" de diametro 1/4". Incluye soportes, elementos de sujeción, accesorios necesarios para su correcta instalacion y funcionamiento.</v>
      </c>
      <c r="V141" s="307" t="str">
        <f t="shared" si="175"/>
        <v>m</v>
      </c>
      <c r="W141" s="347">
        <v>1</v>
      </c>
      <c r="X141" s="308">
        <f t="shared" si="176"/>
        <v>16000</v>
      </c>
      <c r="Y141" s="401">
        <f t="shared" si="177"/>
        <v>16000</v>
      </c>
      <c r="Z141" s="576">
        <f t="shared" si="138"/>
        <v>0</v>
      </c>
      <c r="AC141" s="344" t="s">
        <v>545</v>
      </c>
      <c r="AD141" s="345" t="s">
        <v>546</v>
      </c>
      <c r="AE141" s="346" t="s">
        <v>168</v>
      </c>
      <c r="AF141" s="347">
        <v>1</v>
      </c>
      <c r="AG141" s="308">
        <v>28700</v>
      </c>
      <c r="AH141" s="309">
        <f t="shared" si="183"/>
        <v>28700</v>
      </c>
      <c r="AI141" s="576">
        <f t="shared" si="139"/>
        <v>0</v>
      </c>
      <c r="AL141" s="344" t="s">
        <v>545</v>
      </c>
      <c r="AM141" s="345" t="s">
        <v>546</v>
      </c>
      <c r="AN141" s="346" t="s">
        <v>168</v>
      </c>
      <c r="AO141" s="347">
        <v>1</v>
      </c>
      <c r="AP141" s="308">
        <v>30403</v>
      </c>
      <c r="AQ141" s="309">
        <f t="shared" si="165"/>
        <v>30403</v>
      </c>
      <c r="AR141" s="576">
        <f t="shared" si="140"/>
        <v>0</v>
      </c>
      <c r="AU141" s="344" t="s">
        <v>545</v>
      </c>
      <c r="AV141" s="345" t="s">
        <v>546</v>
      </c>
      <c r="AW141" s="346" t="s">
        <v>168</v>
      </c>
      <c r="AX141" s="347">
        <v>1</v>
      </c>
      <c r="AY141" s="308">
        <v>14220</v>
      </c>
      <c r="AZ141" s="309">
        <f t="shared" si="184"/>
        <v>14220</v>
      </c>
      <c r="BA141" s="576">
        <f t="shared" si="141"/>
        <v>0</v>
      </c>
      <c r="BD141" s="344" t="s">
        <v>545</v>
      </c>
      <c r="BE141" s="345" t="s">
        <v>546</v>
      </c>
      <c r="BF141" s="346" t="s">
        <v>168</v>
      </c>
      <c r="BG141" s="347">
        <v>1</v>
      </c>
      <c r="BH141" s="308">
        <v>14000</v>
      </c>
      <c r="BI141" s="309">
        <f t="shared" si="185"/>
        <v>14000</v>
      </c>
      <c r="BJ141" s="576">
        <f t="shared" si="142"/>
        <v>0</v>
      </c>
      <c r="BM141" s="344" t="s">
        <v>545</v>
      </c>
      <c r="BN141" s="306" t="str">
        <f t="shared" si="178"/>
        <v>Venta, transporte, instalación y puesta en servicio de Tubería de cobre tipo "L" de diametro 1/4". Incluye soportes, elementos de sujeción, accesorios necesarios para su correcta instalacion y funcionamiento.</v>
      </c>
      <c r="BO141" s="307" t="str">
        <f t="shared" si="179"/>
        <v>m</v>
      </c>
      <c r="BP141" s="347">
        <v>1</v>
      </c>
      <c r="BQ141" s="308">
        <f t="shared" si="180"/>
        <v>25500</v>
      </c>
      <c r="BR141" s="309">
        <f t="shared" si="186"/>
        <v>25500</v>
      </c>
      <c r="BS141" s="576">
        <f t="shared" si="143"/>
        <v>0</v>
      </c>
      <c r="BV141" s="344" t="s">
        <v>545</v>
      </c>
      <c r="BW141" s="345" t="s">
        <v>546</v>
      </c>
      <c r="BX141" s="346" t="s">
        <v>168</v>
      </c>
      <c r="BY141" s="347">
        <v>1</v>
      </c>
      <c r="BZ141" s="308">
        <v>16700</v>
      </c>
      <c r="CA141" s="309">
        <f t="shared" si="187"/>
        <v>16700</v>
      </c>
      <c r="CB141" s="576">
        <f t="shared" si="144"/>
        <v>0</v>
      </c>
      <c r="CE141" s="344" t="s">
        <v>545</v>
      </c>
      <c r="CF141" s="345" t="s">
        <v>546</v>
      </c>
      <c r="CG141" s="346" t="s">
        <v>168</v>
      </c>
      <c r="CH141" s="347">
        <v>1</v>
      </c>
      <c r="CI141" s="308">
        <v>24000</v>
      </c>
      <c r="CJ141" s="309">
        <f t="shared" si="188"/>
        <v>24000</v>
      </c>
      <c r="CK141" s="576">
        <f t="shared" si="145"/>
        <v>0</v>
      </c>
      <c r="CN141" s="344" t="s">
        <v>545</v>
      </c>
      <c r="CO141" s="345" t="s">
        <v>546</v>
      </c>
      <c r="CP141" s="346" t="s">
        <v>168</v>
      </c>
      <c r="CQ141" s="347">
        <v>1</v>
      </c>
      <c r="CR141" s="308">
        <v>25000</v>
      </c>
      <c r="CS141" s="309">
        <f t="shared" si="189"/>
        <v>25000</v>
      </c>
      <c r="CT141" s="576">
        <f t="shared" si="146"/>
        <v>0</v>
      </c>
      <c r="CW141" s="344" t="s">
        <v>545</v>
      </c>
      <c r="CX141" s="345" t="s">
        <v>546</v>
      </c>
      <c r="CY141" s="346" t="s">
        <v>168</v>
      </c>
      <c r="CZ141" s="347">
        <v>1</v>
      </c>
      <c r="DA141" s="308">
        <v>26000</v>
      </c>
      <c r="DB141" s="309">
        <f t="shared" si="190"/>
        <v>26000</v>
      </c>
      <c r="DC141" s="576">
        <f t="shared" si="147"/>
        <v>0</v>
      </c>
      <c r="DF141" s="344" t="s">
        <v>545</v>
      </c>
      <c r="DG141" s="345" t="s">
        <v>546</v>
      </c>
      <c r="DH141" s="346" t="s">
        <v>168</v>
      </c>
      <c r="DI141" s="347">
        <v>1</v>
      </c>
      <c r="DJ141" s="308">
        <v>24500</v>
      </c>
      <c r="DK141" s="309">
        <f t="shared" si="191"/>
        <v>24500</v>
      </c>
      <c r="DL141" s="576">
        <f t="shared" si="148"/>
        <v>0</v>
      </c>
      <c r="DO141" s="344" t="s">
        <v>545</v>
      </c>
      <c r="DP141" s="345" t="s">
        <v>546</v>
      </c>
      <c r="DQ141" s="346" t="s">
        <v>168</v>
      </c>
      <c r="DR141" s="347">
        <v>1</v>
      </c>
      <c r="DS141" s="308">
        <v>29627</v>
      </c>
      <c r="DT141" s="309">
        <f t="shared" si="192"/>
        <v>29627</v>
      </c>
      <c r="DU141" s="576">
        <f t="shared" si="149"/>
        <v>0</v>
      </c>
    </row>
    <row r="142" spans="3:125" ht="43.5" customHeight="1" outlineLevel="2">
      <c r="C142" s="381" t="s">
        <v>549</v>
      </c>
      <c r="D142" s="345" t="s">
        <v>550</v>
      </c>
      <c r="E142" s="346" t="s">
        <v>171</v>
      </c>
      <c r="F142" s="347">
        <v>1</v>
      </c>
      <c r="G142" s="308">
        <v>0</v>
      </c>
      <c r="H142" s="309">
        <f t="shared" ref="H142:H144" si="193">+ROUND(F142*G142,0)</f>
        <v>0</v>
      </c>
      <c r="K142" s="381" t="s">
        <v>549</v>
      </c>
      <c r="L142" s="345" t="s">
        <v>550</v>
      </c>
      <c r="M142" s="346" t="s">
        <v>171</v>
      </c>
      <c r="N142" s="347">
        <v>1</v>
      </c>
      <c r="O142" s="308">
        <v>26700</v>
      </c>
      <c r="P142" s="310">
        <f t="shared" ref="P142:P144" si="194">+ROUND(N142*O142,0)</f>
        <v>26700</v>
      </c>
      <c r="Q142" s="576">
        <f t="shared" si="137"/>
        <v>0</v>
      </c>
      <c r="T142" s="381" t="s">
        <v>549</v>
      </c>
      <c r="U142" s="306" t="str">
        <f t="shared" si="174"/>
        <v>Venta, transporte, instalación y puesta en servicio de Conductos en lámina galvanizada calibre según dimensiones.  Incluye: sellante, soporteria, elementos de anclaje (riel mecano, RL,varilla roscada), esquineros, tornillería y accesorios necesarios para su correcta instalación..</v>
      </c>
      <c r="V142" s="307" t="str">
        <f t="shared" si="175"/>
        <v>kg</v>
      </c>
      <c r="W142" s="347">
        <v>1</v>
      </c>
      <c r="X142" s="308">
        <f t="shared" si="176"/>
        <v>8000</v>
      </c>
      <c r="Y142" s="401">
        <f t="shared" si="177"/>
        <v>8000</v>
      </c>
      <c r="Z142" s="576">
        <f t="shared" si="138"/>
        <v>0</v>
      </c>
      <c r="AC142" s="381" t="s">
        <v>549</v>
      </c>
      <c r="AD142" s="345" t="s">
        <v>550</v>
      </c>
      <c r="AE142" s="346" t="s">
        <v>171</v>
      </c>
      <c r="AF142" s="347">
        <v>1</v>
      </c>
      <c r="AG142" s="308">
        <v>12000</v>
      </c>
      <c r="AH142" s="309">
        <f t="shared" ref="AH142:AH144" si="195">+ROUND(AF142*AG142,0)</f>
        <v>12000</v>
      </c>
      <c r="AI142" s="576">
        <f t="shared" si="139"/>
        <v>0</v>
      </c>
      <c r="AL142" s="381" t="s">
        <v>549</v>
      </c>
      <c r="AM142" s="345" t="s">
        <v>550</v>
      </c>
      <c r="AN142" s="346" t="s">
        <v>171</v>
      </c>
      <c r="AO142" s="347">
        <v>1</v>
      </c>
      <c r="AP142" s="308">
        <v>26618</v>
      </c>
      <c r="AQ142" s="309">
        <f t="shared" si="165"/>
        <v>26618</v>
      </c>
      <c r="AR142" s="576">
        <f t="shared" si="140"/>
        <v>0</v>
      </c>
      <c r="AU142" s="381" t="s">
        <v>549</v>
      </c>
      <c r="AV142" s="345" t="s">
        <v>550</v>
      </c>
      <c r="AW142" s="346" t="s">
        <v>171</v>
      </c>
      <c r="AX142" s="347">
        <v>1</v>
      </c>
      <c r="AY142" s="308">
        <v>9717</v>
      </c>
      <c r="AZ142" s="309">
        <f t="shared" ref="AZ142:AZ144" si="196">+ROUND(AX142*AY142,0)</f>
        <v>9717</v>
      </c>
      <c r="BA142" s="576">
        <f t="shared" si="141"/>
        <v>0</v>
      </c>
      <c r="BD142" s="381" t="s">
        <v>549</v>
      </c>
      <c r="BE142" s="345" t="s">
        <v>550</v>
      </c>
      <c r="BF142" s="346" t="s">
        <v>171</v>
      </c>
      <c r="BG142" s="347">
        <v>1</v>
      </c>
      <c r="BH142" s="308">
        <v>11500</v>
      </c>
      <c r="BI142" s="309">
        <f t="shared" ref="BI142:BI144" si="197">+ROUND(BG142*BH142,0)</f>
        <v>11500</v>
      </c>
      <c r="BJ142" s="576">
        <f t="shared" si="142"/>
        <v>0</v>
      </c>
      <c r="BM142" s="381" t="s">
        <v>549</v>
      </c>
      <c r="BN142" s="306" t="str">
        <f t="shared" si="178"/>
        <v>Venta, transporte, instalación y puesta en servicio de Conductos en lámina galvanizada calibre según dimensiones.  Incluye: sellante, soporteria, elementos de anclaje (riel mecano, RL,varilla roscada), esquineros, tornillería y accesorios necesarios para su correcta instalación..</v>
      </c>
      <c r="BO142" s="307" t="str">
        <f t="shared" si="179"/>
        <v>kg</v>
      </c>
      <c r="BP142" s="347">
        <v>1</v>
      </c>
      <c r="BQ142" s="308">
        <f t="shared" si="180"/>
        <v>25600</v>
      </c>
      <c r="BR142" s="309">
        <f t="shared" si="186"/>
        <v>25600</v>
      </c>
      <c r="BS142" s="576">
        <f t="shared" si="143"/>
        <v>0</v>
      </c>
      <c r="BV142" s="381" t="s">
        <v>549</v>
      </c>
      <c r="BW142" s="345" t="s">
        <v>550</v>
      </c>
      <c r="BX142" s="346" t="s">
        <v>171</v>
      </c>
      <c r="BY142" s="347">
        <v>1</v>
      </c>
      <c r="BZ142" s="308">
        <v>23800</v>
      </c>
      <c r="CA142" s="309">
        <f t="shared" ref="CA142:CA144" si="198">+ROUND(BY142*BZ142,0)</f>
        <v>23800</v>
      </c>
      <c r="CB142" s="576">
        <f t="shared" si="144"/>
        <v>0</v>
      </c>
      <c r="CE142" s="381" t="s">
        <v>549</v>
      </c>
      <c r="CF142" s="345" t="s">
        <v>550</v>
      </c>
      <c r="CG142" s="346" t="s">
        <v>171</v>
      </c>
      <c r="CH142" s="347">
        <v>1</v>
      </c>
      <c r="CI142" s="308">
        <v>70000</v>
      </c>
      <c r="CJ142" s="309">
        <f t="shared" ref="CJ142:CJ144" si="199">+ROUND(CH142*CI142,0)</f>
        <v>70000</v>
      </c>
      <c r="CK142" s="576">
        <f t="shared" si="145"/>
        <v>0</v>
      </c>
      <c r="CN142" s="381" t="s">
        <v>549</v>
      </c>
      <c r="CO142" s="345" t="s">
        <v>550</v>
      </c>
      <c r="CP142" s="346" t="s">
        <v>171</v>
      </c>
      <c r="CQ142" s="347">
        <v>1</v>
      </c>
      <c r="CR142" s="308">
        <v>69000</v>
      </c>
      <c r="CS142" s="309">
        <f t="shared" ref="CS142:CS144" si="200">+ROUND(CQ142*CR142,0)</f>
        <v>69000</v>
      </c>
      <c r="CT142" s="576">
        <f t="shared" si="146"/>
        <v>0</v>
      </c>
      <c r="CW142" s="381" t="s">
        <v>549</v>
      </c>
      <c r="CX142" s="345" t="s">
        <v>550</v>
      </c>
      <c r="CY142" s="346" t="s">
        <v>171</v>
      </c>
      <c r="CZ142" s="347">
        <v>1</v>
      </c>
      <c r="DA142" s="308">
        <v>10000</v>
      </c>
      <c r="DB142" s="309">
        <f t="shared" ref="DB142:DB144" si="201">+ROUND(CZ142*DA142,0)</f>
        <v>10000</v>
      </c>
      <c r="DC142" s="576">
        <f t="shared" si="147"/>
        <v>0</v>
      </c>
      <c r="DF142" s="381" t="s">
        <v>549</v>
      </c>
      <c r="DG142" s="345" t="s">
        <v>550</v>
      </c>
      <c r="DH142" s="346" t="s">
        <v>171</v>
      </c>
      <c r="DI142" s="347">
        <v>1</v>
      </c>
      <c r="DJ142" s="308">
        <v>67000</v>
      </c>
      <c r="DK142" s="309">
        <f t="shared" ref="DK142:DK144" si="202">+ROUND(DI142*DJ142,0)</f>
        <v>67000</v>
      </c>
      <c r="DL142" s="576">
        <f t="shared" si="148"/>
        <v>0</v>
      </c>
      <c r="DO142" s="381" t="s">
        <v>549</v>
      </c>
      <c r="DP142" s="345" t="s">
        <v>550</v>
      </c>
      <c r="DQ142" s="346" t="s">
        <v>171</v>
      </c>
      <c r="DR142" s="347">
        <v>1</v>
      </c>
      <c r="DS142" s="308">
        <v>3150</v>
      </c>
      <c r="DT142" s="309">
        <f t="shared" ref="DT142:DT144" si="203">+ROUND(DR142*DS142,0)</f>
        <v>3150</v>
      </c>
      <c r="DU142" s="576">
        <f t="shared" si="149"/>
        <v>0</v>
      </c>
    </row>
    <row r="143" spans="3:125" ht="43.5" customHeight="1" outlineLevel="2">
      <c r="C143" s="381" t="s">
        <v>551</v>
      </c>
      <c r="D143" s="345" t="s">
        <v>552</v>
      </c>
      <c r="E143" s="382" t="s">
        <v>168</v>
      </c>
      <c r="F143" s="347">
        <v>1</v>
      </c>
      <c r="G143" s="308">
        <v>0</v>
      </c>
      <c r="H143" s="309">
        <f t="shared" si="193"/>
        <v>0</v>
      </c>
      <c r="K143" s="381" t="s">
        <v>551</v>
      </c>
      <c r="L143" s="345" t="s">
        <v>552</v>
      </c>
      <c r="M143" s="382" t="s">
        <v>168</v>
      </c>
      <c r="N143" s="347">
        <v>1</v>
      </c>
      <c r="O143" s="308">
        <v>280550</v>
      </c>
      <c r="P143" s="310">
        <f t="shared" si="194"/>
        <v>280550</v>
      </c>
      <c r="Q143" s="576">
        <f t="shared" si="137"/>
        <v>0</v>
      </c>
      <c r="T143" s="381" t="s">
        <v>551</v>
      </c>
      <c r="U143" s="306" t="str">
        <f t="shared" si="174"/>
        <v>Venta, transporte, instalación y puesta en servicio de Tubería flexible de Acero Inox. O Aluminio de 6" de diametro de 0.5 m Incluye: soportes, elementos de sujeción, abrazaderas y demás  accesorios necesarios para su correcta instalacion y funcionamiento.</v>
      </c>
      <c r="V143" s="307" t="str">
        <f t="shared" si="175"/>
        <v>m</v>
      </c>
      <c r="W143" s="347">
        <v>1</v>
      </c>
      <c r="X143" s="308">
        <f t="shared" si="176"/>
        <v>250000</v>
      </c>
      <c r="Y143" s="401">
        <f t="shared" si="177"/>
        <v>250000</v>
      </c>
      <c r="Z143" s="576">
        <f t="shared" si="138"/>
        <v>0</v>
      </c>
      <c r="AC143" s="381" t="s">
        <v>551</v>
      </c>
      <c r="AD143" s="345" t="s">
        <v>552</v>
      </c>
      <c r="AE143" s="382" t="s">
        <v>168</v>
      </c>
      <c r="AF143" s="347">
        <v>1</v>
      </c>
      <c r="AG143" s="308">
        <v>130000</v>
      </c>
      <c r="AH143" s="309">
        <f t="shared" si="195"/>
        <v>130000</v>
      </c>
      <c r="AI143" s="576">
        <f t="shared" si="139"/>
        <v>0</v>
      </c>
      <c r="AL143" s="381" t="s">
        <v>551</v>
      </c>
      <c r="AM143" s="345" t="s">
        <v>552</v>
      </c>
      <c r="AN143" s="382" t="s">
        <v>168</v>
      </c>
      <c r="AO143" s="347">
        <v>1</v>
      </c>
      <c r="AP143" s="308">
        <v>277174</v>
      </c>
      <c r="AQ143" s="309">
        <f t="shared" si="165"/>
        <v>277174</v>
      </c>
      <c r="AR143" s="576">
        <f t="shared" si="140"/>
        <v>0</v>
      </c>
      <c r="AU143" s="381" t="s">
        <v>551</v>
      </c>
      <c r="AV143" s="345" t="s">
        <v>552</v>
      </c>
      <c r="AW143" s="382" t="s">
        <v>168</v>
      </c>
      <c r="AX143" s="347">
        <v>1</v>
      </c>
      <c r="AY143" s="308">
        <v>68730</v>
      </c>
      <c r="AZ143" s="309">
        <f t="shared" si="196"/>
        <v>68730</v>
      </c>
      <c r="BA143" s="576">
        <f t="shared" si="141"/>
        <v>0</v>
      </c>
      <c r="BD143" s="381" t="s">
        <v>551</v>
      </c>
      <c r="BE143" s="345" t="s">
        <v>552</v>
      </c>
      <c r="BF143" s="382" t="s">
        <v>168</v>
      </c>
      <c r="BG143" s="347">
        <v>1</v>
      </c>
      <c r="BH143" s="308">
        <v>650000</v>
      </c>
      <c r="BI143" s="309">
        <f t="shared" si="197"/>
        <v>650000</v>
      </c>
      <c r="BJ143" s="576">
        <f t="shared" si="142"/>
        <v>0</v>
      </c>
      <c r="BM143" s="381" t="s">
        <v>551</v>
      </c>
      <c r="BN143" s="306" t="str">
        <f t="shared" si="178"/>
        <v>Venta, transporte, instalación y puesta en servicio de Tubería flexible de Acero Inox. O Aluminio de 6" de diametro de 0.5 m Incluye: soportes, elementos de sujeción, abrazaderas y demás  accesorios necesarios para su correcta instalacion y funcionamiento.</v>
      </c>
      <c r="BO143" s="307" t="str">
        <f t="shared" si="179"/>
        <v>m</v>
      </c>
      <c r="BP143" s="347">
        <v>1</v>
      </c>
      <c r="BQ143" s="308">
        <f t="shared" si="180"/>
        <v>64500</v>
      </c>
      <c r="BR143" s="309">
        <f t="shared" si="186"/>
        <v>64500</v>
      </c>
      <c r="BS143" s="576">
        <f t="shared" si="143"/>
        <v>0</v>
      </c>
      <c r="BV143" s="381" t="s">
        <v>551</v>
      </c>
      <c r="BW143" s="345" t="s">
        <v>552</v>
      </c>
      <c r="BX143" s="382" t="s">
        <v>168</v>
      </c>
      <c r="BY143" s="347">
        <v>1</v>
      </c>
      <c r="BZ143" s="308">
        <v>105000</v>
      </c>
      <c r="CA143" s="309">
        <f t="shared" si="198"/>
        <v>105000</v>
      </c>
      <c r="CB143" s="576">
        <f t="shared" si="144"/>
        <v>0</v>
      </c>
      <c r="CE143" s="381" t="s">
        <v>551</v>
      </c>
      <c r="CF143" s="345" t="s">
        <v>552</v>
      </c>
      <c r="CG143" s="382" t="s">
        <v>168</v>
      </c>
      <c r="CH143" s="347">
        <v>1</v>
      </c>
      <c r="CI143" s="308">
        <v>105000</v>
      </c>
      <c r="CJ143" s="309">
        <f t="shared" si="199"/>
        <v>105000</v>
      </c>
      <c r="CK143" s="576">
        <f t="shared" si="145"/>
        <v>0</v>
      </c>
      <c r="CN143" s="381" t="s">
        <v>551</v>
      </c>
      <c r="CO143" s="345" t="s">
        <v>552</v>
      </c>
      <c r="CP143" s="382" t="s">
        <v>168</v>
      </c>
      <c r="CQ143" s="347">
        <v>1</v>
      </c>
      <c r="CR143" s="308">
        <v>110000</v>
      </c>
      <c r="CS143" s="309">
        <f t="shared" si="200"/>
        <v>110000</v>
      </c>
      <c r="CT143" s="576">
        <f t="shared" si="146"/>
        <v>0</v>
      </c>
      <c r="CW143" s="381" t="s">
        <v>551</v>
      </c>
      <c r="CX143" s="345" t="s">
        <v>552</v>
      </c>
      <c r="CY143" s="382" t="s">
        <v>168</v>
      </c>
      <c r="CZ143" s="347">
        <v>1</v>
      </c>
      <c r="DA143" s="308">
        <v>200000</v>
      </c>
      <c r="DB143" s="309">
        <f t="shared" si="201"/>
        <v>200000</v>
      </c>
      <c r="DC143" s="576">
        <f t="shared" si="147"/>
        <v>0</v>
      </c>
      <c r="DF143" s="381" t="s">
        <v>551</v>
      </c>
      <c r="DG143" s="345" t="s">
        <v>552</v>
      </c>
      <c r="DH143" s="382" t="s">
        <v>168</v>
      </c>
      <c r="DI143" s="347">
        <v>1</v>
      </c>
      <c r="DJ143" s="308">
        <v>108000</v>
      </c>
      <c r="DK143" s="309">
        <f t="shared" si="202"/>
        <v>108000</v>
      </c>
      <c r="DL143" s="576">
        <f t="shared" si="148"/>
        <v>0</v>
      </c>
      <c r="DO143" s="381" t="s">
        <v>551</v>
      </c>
      <c r="DP143" s="345" t="s">
        <v>552</v>
      </c>
      <c r="DQ143" s="382" t="s">
        <v>168</v>
      </c>
      <c r="DR143" s="347">
        <v>1</v>
      </c>
      <c r="DS143" s="308">
        <v>26800</v>
      </c>
      <c r="DT143" s="309">
        <f t="shared" si="203"/>
        <v>26800</v>
      </c>
      <c r="DU143" s="576">
        <f t="shared" si="149"/>
        <v>0</v>
      </c>
    </row>
    <row r="144" spans="3:125" ht="33" customHeight="1" outlineLevel="2">
      <c r="C144" s="381" t="s">
        <v>553</v>
      </c>
      <c r="D144" s="345" t="s">
        <v>554</v>
      </c>
      <c r="E144" s="382" t="s">
        <v>168</v>
      </c>
      <c r="F144" s="347">
        <v>1</v>
      </c>
      <c r="G144" s="308">
        <v>0</v>
      </c>
      <c r="H144" s="309">
        <f t="shared" si="193"/>
        <v>0</v>
      </c>
      <c r="K144" s="381" t="s">
        <v>553</v>
      </c>
      <c r="L144" s="345" t="s">
        <v>554</v>
      </c>
      <c r="M144" s="382" t="s">
        <v>168</v>
      </c>
      <c r="N144" s="347">
        <v>1</v>
      </c>
      <c r="O144" s="308">
        <v>262281</v>
      </c>
      <c r="P144" s="310">
        <f t="shared" si="194"/>
        <v>262281</v>
      </c>
      <c r="Q144" s="576">
        <f t="shared" si="137"/>
        <v>0</v>
      </c>
      <c r="T144" s="381" t="s">
        <v>553</v>
      </c>
      <c r="U144" s="306" t="str">
        <f t="shared" si="174"/>
        <v>Venta, transporte, instalación y puesta en servicio de Tubería de PVC de diámetro 8" Incluye: Accesorios (codos a 45 y 90) , elementos de fijación, soportes y todo lo necesario para su correcta instalación y funcionamiento</v>
      </c>
      <c r="V144" s="307" t="str">
        <f t="shared" si="175"/>
        <v>m</v>
      </c>
      <c r="W144" s="347">
        <v>1</v>
      </c>
      <c r="X144" s="308">
        <f t="shared" si="176"/>
        <v>200000</v>
      </c>
      <c r="Y144" s="401">
        <f t="shared" si="177"/>
        <v>200000</v>
      </c>
      <c r="Z144" s="576">
        <f t="shared" si="138"/>
        <v>0</v>
      </c>
      <c r="AC144" s="381" t="s">
        <v>553</v>
      </c>
      <c r="AD144" s="345" t="s">
        <v>554</v>
      </c>
      <c r="AE144" s="382" t="s">
        <v>168</v>
      </c>
      <c r="AF144" s="347">
        <v>1</v>
      </c>
      <c r="AG144" s="308">
        <v>145000</v>
      </c>
      <c r="AH144" s="309">
        <f t="shared" si="195"/>
        <v>145000</v>
      </c>
      <c r="AI144" s="576">
        <f t="shared" si="139"/>
        <v>0</v>
      </c>
      <c r="AL144" s="381" t="s">
        <v>553</v>
      </c>
      <c r="AM144" s="345" t="s">
        <v>554</v>
      </c>
      <c r="AN144" s="382" t="s">
        <v>168</v>
      </c>
      <c r="AO144" s="347">
        <v>1</v>
      </c>
      <c r="AP144" s="308">
        <v>261734</v>
      </c>
      <c r="AQ144" s="309">
        <f t="shared" si="165"/>
        <v>261734</v>
      </c>
      <c r="AR144" s="576">
        <f t="shared" si="140"/>
        <v>0</v>
      </c>
      <c r="AU144" s="381" t="s">
        <v>553</v>
      </c>
      <c r="AV144" s="345" t="s">
        <v>554</v>
      </c>
      <c r="AW144" s="382" t="s">
        <v>168</v>
      </c>
      <c r="AX144" s="347">
        <v>1</v>
      </c>
      <c r="AY144" s="308">
        <v>447930</v>
      </c>
      <c r="AZ144" s="309">
        <f t="shared" si="196"/>
        <v>447930</v>
      </c>
      <c r="BA144" s="576">
        <f t="shared" si="141"/>
        <v>0</v>
      </c>
      <c r="BD144" s="381" t="s">
        <v>553</v>
      </c>
      <c r="BE144" s="345" t="s">
        <v>554</v>
      </c>
      <c r="BF144" s="382" t="s">
        <v>168</v>
      </c>
      <c r="BG144" s="347">
        <v>1</v>
      </c>
      <c r="BH144" s="308">
        <v>256000</v>
      </c>
      <c r="BI144" s="309">
        <f t="shared" si="197"/>
        <v>256000</v>
      </c>
      <c r="BJ144" s="576">
        <f t="shared" si="142"/>
        <v>0</v>
      </c>
      <c r="BM144" s="381" t="s">
        <v>553</v>
      </c>
      <c r="BN144" s="306" t="str">
        <f t="shared" si="178"/>
        <v>Venta, transporte, instalación y puesta en servicio de Tubería de PVC de diámetro 8" Incluye: Accesorios (codos a 45 y 90) , elementos de fijación, soportes y todo lo necesario para su correcta instalación y funcionamiento</v>
      </c>
      <c r="BO144" s="307" t="str">
        <f t="shared" si="179"/>
        <v>m</v>
      </c>
      <c r="BP144" s="347">
        <v>1</v>
      </c>
      <c r="BQ144" s="308">
        <f t="shared" si="180"/>
        <v>195000</v>
      </c>
      <c r="BR144" s="309">
        <f t="shared" si="186"/>
        <v>195000</v>
      </c>
      <c r="BS144" s="576">
        <f t="shared" si="143"/>
        <v>0</v>
      </c>
      <c r="BV144" s="381" t="s">
        <v>553</v>
      </c>
      <c r="BW144" s="345" t="s">
        <v>554</v>
      </c>
      <c r="BX144" s="382" t="s">
        <v>168</v>
      </c>
      <c r="BY144" s="347">
        <v>1</v>
      </c>
      <c r="BZ144" s="308">
        <v>90000</v>
      </c>
      <c r="CA144" s="309">
        <f t="shared" si="198"/>
        <v>90000</v>
      </c>
      <c r="CB144" s="576">
        <f t="shared" si="144"/>
        <v>0</v>
      </c>
      <c r="CE144" s="381" t="s">
        <v>553</v>
      </c>
      <c r="CF144" s="345" t="s">
        <v>554</v>
      </c>
      <c r="CG144" s="382" t="s">
        <v>168</v>
      </c>
      <c r="CH144" s="347">
        <v>1</v>
      </c>
      <c r="CI144" s="308">
        <v>108000</v>
      </c>
      <c r="CJ144" s="309">
        <f t="shared" si="199"/>
        <v>108000</v>
      </c>
      <c r="CK144" s="576">
        <f t="shared" si="145"/>
        <v>0</v>
      </c>
      <c r="CN144" s="381" t="s">
        <v>553</v>
      </c>
      <c r="CO144" s="345" t="s">
        <v>554</v>
      </c>
      <c r="CP144" s="382" t="s">
        <v>168</v>
      </c>
      <c r="CQ144" s="347">
        <v>1</v>
      </c>
      <c r="CR144" s="308">
        <v>115000</v>
      </c>
      <c r="CS144" s="309">
        <f t="shared" si="200"/>
        <v>115000</v>
      </c>
      <c r="CT144" s="576">
        <f t="shared" si="146"/>
        <v>0</v>
      </c>
      <c r="CW144" s="381" t="s">
        <v>553</v>
      </c>
      <c r="CX144" s="345" t="s">
        <v>554</v>
      </c>
      <c r="CY144" s="382" t="s">
        <v>168</v>
      </c>
      <c r="CZ144" s="347">
        <v>1</v>
      </c>
      <c r="DA144" s="308">
        <v>100000</v>
      </c>
      <c r="DB144" s="309">
        <f t="shared" si="201"/>
        <v>100000</v>
      </c>
      <c r="DC144" s="576">
        <f t="shared" si="147"/>
        <v>0</v>
      </c>
      <c r="DF144" s="381" t="s">
        <v>553</v>
      </c>
      <c r="DG144" s="345" t="s">
        <v>554</v>
      </c>
      <c r="DH144" s="382" t="s">
        <v>168</v>
      </c>
      <c r="DI144" s="347">
        <v>1</v>
      </c>
      <c r="DJ144" s="308">
        <v>112000</v>
      </c>
      <c r="DK144" s="309">
        <f t="shared" si="202"/>
        <v>112000</v>
      </c>
      <c r="DL144" s="576">
        <f t="shared" si="148"/>
        <v>0</v>
      </c>
      <c r="DO144" s="381" t="s">
        <v>553</v>
      </c>
      <c r="DP144" s="345" t="s">
        <v>554</v>
      </c>
      <c r="DQ144" s="382" t="s">
        <v>168</v>
      </c>
      <c r="DR144" s="347">
        <v>1</v>
      </c>
      <c r="DS144" s="308">
        <v>89500</v>
      </c>
      <c r="DT144" s="309">
        <f t="shared" si="203"/>
        <v>89500</v>
      </c>
      <c r="DU144" s="576">
        <f t="shared" si="149"/>
        <v>0</v>
      </c>
    </row>
    <row r="145" spans="3:125" ht="49.5" customHeight="1" outlineLevel="2">
      <c r="C145" s="344" t="s">
        <v>557</v>
      </c>
      <c r="D145" s="345" t="s">
        <v>558</v>
      </c>
      <c r="E145" s="346" t="s">
        <v>155</v>
      </c>
      <c r="F145" s="347">
        <v>1</v>
      </c>
      <c r="G145" s="308">
        <v>0</v>
      </c>
      <c r="H145" s="309">
        <f t="shared" ref="H145" si="204">+ROUND(F145*G145,0)</f>
        <v>0</v>
      </c>
      <c r="K145" s="344" t="s">
        <v>557</v>
      </c>
      <c r="L145" s="345" t="s">
        <v>558</v>
      </c>
      <c r="M145" s="346" t="s">
        <v>155</v>
      </c>
      <c r="N145" s="347">
        <v>1</v>
      </c>
      <c r="O145" s="308">
        <v>1167500</v>
      </c>
      <c r="P145" s="310">
        <f t="shared" ref="P145" si="205">+ROUND(N145*O145,0)</f>
        <v>1167500</v>
      </c>
      <c r="Q145" s="576">
        <f t="shared" si="137"/>
        <v>0</v>
      </c>
      <c r="T145" s="344" t="s">
        <v>557</v>
      </c>
      <c r="U145" s="306" t="str">
        <f t="shared" si="174"/>
        <v>Venta, transporte, instalación y puesta en servicio de Ventilador tipo helicocentrífugo de 200 CFM@0.8 in c.a.  a 110V. Para instalación en línea con el conducto, de bajo nivel sonoro (max. 46 dB(A)) con certificación AMCA. Incluye: soportes, anclajes, elementos de sujeción y demás accesorios necesarios para su correcta instalación y funcionamiento.</v>
      </c>
      <c r="V145" s="307" t="str">
        <f t="shared" si="175"/>
        <v>un</v>
      </c>
      <c r="W145" s="347">
        <v>1</v>
      </c>
      <c r="X145" s="308">
        <f t="shared" si="176"/>
        <v>650000</v>
      </c>
      <c r="Y145" s="401">
        <f t="shared" si="177"/>
        <v>650000</v>
      </c>
      <c r="Z145" s="576">
        <f t="shared" si="138"/>
        <v>0</v>
      </c>
      <c r="AC145" s="344" t="s">
        <v>557</v>
      </c>
      <c r="AD145" s="345" t="s">
        <v>558</v>
      </c>
      <c r="AE145" s="346" t="s">
        <v>155</v>
      </c>
      <c r="AF145" s="347">
        <v>1</v>
      </c>
      <c r="AG145" s="308">
        <v>2300000</v>
      </c>
      <c r="AH145" s="309">
        <f t="shared" ref="AH145" si="206">+ROUND(AF145*AG145,0)</f>
        <v>2300000</v>
      </c>
      <c r="AI145" s="576">
        <f t="shared" si="139"/>
        <v>0</v>
      </c>
      <c r="AL145" s="344" t="s">
        <v>557</v>
      </c>
      <c r="AM145" s="345" t="s">
        <v>558</v>
      </c>
      <c r="AN145" s="346" t="s">
        <v>155</v>
      </c>
      <c r="AO145" s="347">
        <v>1</v>
      </c>
      <c r="AP145" s="308">
        <v>1165009</v>
      </c>
      <c r="AQ145" s="309">
        <f t="shared" si="165"/>
        <v>1165009</v>
      </c>
      <c r="AR145" s="576">
        <f t="shared" si="140"/>
        <v>0</v>
      </c>
      <c r="AU145" s="344" t="s">
        <v>557</v>
      </c>
      <c r="AV145" s="345" t="s">
        <v>558</v>
      </c>
      <c r="AW145" s="346" t="s">
        <v>155</v>
      </c>
      <c r="AX145" s="347">
        <v>1</v>
      </c>
      <c r="AY145" s="308">
        <v>3792000</v>
      </c>
      <c r="AZ145" s="309">
        <f t="shared" ref="AZ145" si="207">+ROUND(AX145*AY145,0)</f>
        <v>3792000</v>
      </c>
      <c r="BA145" s="576">
        <f t="shared" si="141"/>
        <v>0</v>
      </c>
      <c r="BD145" s="344" t="s">
        <v>557</v>
      </c>
      <c r="BE145" s="345" t="s">
        <v>558</v>
      </c>
      <c r="BF145" s="346" t="s">
        <v>155</v>
      </c>
      <c r="BG145" s="347">
        <v>1</v>
      </c>
      <c r="BH145" s="308">
        <v>7390000</v>
      </c>
      <c r="BI145" s="309">
        <f t="shared" ref="BI145" si="208">+ROUND(BG145*BH145,0)</f>
        <v>7390000</v>
      </c>
      <c r="BJ145" s="576">
        <f t="shared" si="142"/>
        <v>0</v>
      </c>
      <c r="BM145" s="344" t="s">
        <v>557</v>
      </c>
      <c r="BN145" s="306" t="str">
        <f t="shared" si="178"/>
        <v>Venta, transporte, instalación y puesta en servicio de Ventilador tipo helicocentrífugo de 200 CFM@0.8 in c.a.  a 110V. Para instalación en línea con el conducto, de bajo nivel sonoro (max. 46 dB(A)) con certificación AMCA. Incluye: soportes, anclajes, elementos de sujeción y demás accesorios necesarios para su correcta instalación y funcionamiento.</v>
      </c>
      <c r="BO145" s="307" t="str">
        <f t="shared" si="179"/>
        <v>un</v>
      </c>
      <c r="BP145" s="347">
        <v>1</v>
      </c>
      <c r="BQ145" s="308">
        <f t="shared" si="180"/>
        <v>765000</v>
      </c>
      <c r="BR145" s="309">
        <f t="shared" si="186"/>
        <v>765000</v>
      </c>
      <c r="BS145" s="576">
        <f t="shared" si="143"/>
        <v>0</v>
      </c>
      <c r="BV145" s="344" t="s">
        <v>557</v>
      </c>
      <c r="BW145" s="345" t="s">
        <v>558</v>
      </c>
      <c r="BX145" s="346" t="s">
        <v>155</v>
      </c>
      <c r="BY145" s="347">
        <v>1</v>
      </c>
      <c r="BZ145" s="308">
        <v>1195000</v>
      </c>
      <c r="CA145" s="309">
        <f t="shared" ref="CA145" si="209">+ROUND(BY145*BZ145,0)</f>
        <v>1195000</v>
      </c>
      <c r="CB145" s="576">
        <f t="shared" si="144"/>
        <v>0</v>
      </c>
      <c r="CE145" s="344" t="s">
        <v>557</v>
      </c>
      <c r="CF145" s="345" t="s">
        <v>558</v>
      </c>
      <c r="CG145" s="346" t="s">
        <v>155</v>
      </c>
      <c r="CH145" s="347">
        <v>1</v>
      </c>
      <c r="CI145" s="308">
        <v>590000</v>
      </c>
      <c r="CJ145" s="309">
        <f t="shared" ref="CJ145" si="210">+ROUND(CH145*CI145,0)</f>
        <v>590000</v>
      </c>
      <c r="CK145" s="576">
        <f t="shared" si="145"/>
        <v>0</v>
      </c>
      <c r="CN145" s="344" t="s">
        <v>557</v>
      </c>
      <c r="CO145" s="345" t="s">
        <v>558</v>
      </c>
      <c r="CP145" s="346" t="s">
        <v>155</v>
      </c>
      <c r="CQ145" s="347">
        <v>1</v>
      </c>
      <c r="CR145" s="308">
        <v>620000</v>
      </c>
      <c r="CS145" s="309">
        <f t="shared" ref="CS145" si="211">+ROUND(CQ145*CR145,0)</f>
        <v>620000</v>
      </c>
      <c r="CT145" s="576">
        <f t="shared" si="146"/>
        <v>0</v>
      </c>
      <c r="CW145" s="344" t="s">
        <v>557</v>
      </c>
      <c r="CX145" s="345" t="s">
        <v>558</v>
      </c>
      <c r="CY145" s="346" t="s">
        <v>155</v>
      </c>
      <c r="CZ145" s="347">
        <v>1</v>
      </c>
      <c r="DA145" s="308">
        <v>850000</v>
      </c>
      <c r="DB145" s="309">
        <f t="shared" ref="DB145" si="212">+ROUND(CZ145*DA145,0)</f>
        <v>850000</v>
      </c>
      <c r="DC145" s="576">
        <f t="shared" si="147"/>
        <v>0</v>
      </c>
      <c r="DF145" s="344" t="s">
        <v>557</v>
      </c>
      <c r="DG145" s="345" t="s">
        <v>558</v>
      </c>
      <c r="DH145" s="346" t="s">
        <v>155</v>
      </c>
      <c r="DI145" s="347">
        <v>1</v>
      </c>
      <c r="DJ145" s="308">
        <v>615000</v>
      </c>
      <c r="DK145" s="309">
        <f t="shared" ref="DK145" si="213">+ROUND(DI145*DJ145,0)</f>
        <v>615000</v>
      </c>
      <c r="DL145" s="576">
        <f t="shared" si="148"/>
        <v>0</v>
      </c>
      <c r="DO145" s="344" t="s">
        <v>557</v>
      </c>
      <c r="DP145" s="345" t="s">
        <v>558</v>
      </c>
      <c r="DQ145" s="346" t="s">
        <v>155</v>
      </c>
      <c r="DR145" s="347">
        <v>1</v>
      </c>
      <c r="DS145" s="308">
        <v>477200</v>
      </c>
      <c r="DT145" s="309">
        <f t="shared" ref="DT145" si="214">+ROUND(DR145*DS145,0)</f>
        <v>477200</v>
      </c>
      <c r="DU145" s="576">
        <f t="shared" si="149"/>
        <v>0</v>
      </c>
    </row>
    <row r="146" spans="3:125" ht="30" customHeight="1" outlineLevel="2">
      <c r="C146" s="381" t="s">
        <v>561</v>
      </c>
      <c r="D146" s="345" t="s">
        <v>562</v>
      </c>
      <c r="E146" s="382" t="s">
        <v>155</v>
      </c>
      <c r="F146" s="383">
        <v>1</v>
      </c>
      <c r="G146" s="308">
        <v>0</v>
      </c>
      <c r="H146" s="309">
        <f t="shared" ref="H146:H147" si="215">+ROUND(F146*G146,0)</f>
        <v>0</v>
      </c>
      <c r="K146" s="381" t="s">
        <v>561</v>
      </c>
      <c r="L146" s="345" t="s">
        <v>562</v>
      </c>
      <c r="M146" s="382" t="s">
        <v>155</v>
      </c>
      <c r="N146" s="383">
        <v>1</v>
      </c>
      <c r="O146" s="308">
        <v>128650</v>
      </c>
      <c r="P146" s="310">
        <f t="shared" ref="P146:P147" si="216">+ROUND(N146*O146,0)</f>
        <v>128650</v>
      </c>
      <c r="Q146" s="576">
        <f t="shared" si="137"/>
        <v>0</v>
      </c>
      <c r="T146" s="381" t="s">
        <v>561</v>
      </c>
      <c r="U146" s="306" t="str">
        <f t="shared" si="174"/>
        <v>Venta, transporte, instalación y puesta en servicio de Rejilla retorno, extraccion o aire exterior tipo barras frontales fijas a 35° de 10" X10" sin damper</v>
      </c>
      <c r="V146" s="307" t="str">
        <f t="shared" si="175"/>
        <v>un</v>
      </c>
      <c r="W146" s="383">
        <v>1</v>
      </c>
      <c r="X146" s="308">
        <f t="shared" si="176"/>
        <v>115000</v>
      </c>
      <c r="Y146" s="401">
        <f t="shared" si="177"/>
        <v>115000</v>
      </c>
      <c r="Z146" s="576">
        <f t="shared" si="138"/>
        <v>0</v>
      </c>
      <c r="AC146" s="381" t="s">
        <v>561</v>
      </c>
      <c r="AD146" s="345" t="s">
        <v>562</v>
      </c>
      <c r="AE146" s="382" t="s">
        <v>155</v>
      </c>
      <c r="AF146" s="383">
        <v>1</v>
      </c>
      <c r="AG146" s="308">
        <v>250000</v>
      </c>
      <c r="AH146" s="309">
        <f t="shared" ref="AH146:AH147" si="217">+ROUND(AF146*AG146,0)</f>
        <v>250000</v>
      </c>
      <c r="AI146" s="576">
        <f t="shared" si="139"/>
        <v>0</v>
      </c>
      <c r="AL146" s="381" t="s">
        <v>561</v>
      </c>
      <c r="AM146" s="345" t="s">
        <v>562</v>
      </c>
      <c r="AN146" s="382" t="s">
        <v>155</v>
      </c>
      <c r="AO146" s="383">
        <v>1</v>
      </c>
      <c r="AP146" s="308">
        <v>127094</v>
      </c>
      <c r="AQ146" s="309">
        <f t="shared" si="165"/>
        <v>127094</v>
      </c>
      <c r="AR146" s="576">
        <f t="shared" si="140"/>
        <v>0</v>
      </c>
      <c r="AU146" s="381" t="s">
        <v>561</v>
      </c>
      <c r="AV146" s="345" t="s">
        <v>562</v>
      </c>
      <c r="AW146" s="382" t="s">
        <v>155</v>
      </c>
      <c r="AX146" s="383">
        <v>1</v>
      </c>
      <c r="AY146" s="308">
        <v>252800</v>
      </c>
      <c r="AZ146" s="309">
        <f t="shared" ref="AZ146:AZ147" si="218">+ROUND(AX146*AY146,0)</f>
        <v>252800</v>
      </c>
      <c r="BA146" s="576">
        <f t="shared" si="141"/>
        <v>0</v>
      </c>
      <c r="BD146" s="381" t="s">
        <v>561</v>
      </c>
      <c r="BE146" s="345" t="s">
        <v>562</v>
      </c>
      <c r="BF146" s="382" t="s">
        <v>155</v>
      </c>
      <c r="BG146" s="383">
        <v>1</v>
      </c>
      <c r="BH146" s="308">
        <v>135000</v>
      </c>
      <c r="BI146" s="309">
        <f t="shared" ref="BI146:BI147" si="219">+ROUND(BG146*BH146,0)</f>
        <v>135000</v>
      </c>
      <c r="BJ146" s="576">
        <f t="shared" si="142"/>
        <v>0</v>
      </c>
      <c r="BM146" s="381" t="s">
        <v>561</v>
      </c>
      <c r="BN146" s="306" t="str">
        <f t="shared" si="178"/>
        <v>Venta, transporte, instalación y puesta en servicio de Rejilla retorno, extraccion o aire exterior tipo barras frontales fijas a 35° de 10" X10" sin damper</v>
      </c>
      <c r="BO146" s="307" t="str">
        <f t="shared" si="179"/>
        <v>un</v>
      </c>
      <c r="BP146" s="383">
        <v>1</v>
      </c>
      <c r="BQ146" s="308">
        <f t="shared" si="180"/>
        <v>132000</v>
      </c>
      <c r="BR146" s="309">
        <f t="shared" si="186"/>
        <v>132000</v>
      </c>
      <c r="BS146" s="576">
        <f t="shared" si="143"/>
        <v>0</v>
      </c>
      <c r="BV146" s="381" t="s">
        <v>561</v>
      </c>
      <c r="BW146" s="345" t="s">
        <v>562</v>
      </c>
      <c r="BX146" s="382" t="s">
        <v>155</v>
      </c>
      <c r="BY146" s="383">
        <v>1</v>
      </c>
      <c r="BZ146" s="308">
        <v>70000</v>
      </c>
      <c r="CA146" s="309">
        <f t="shared" ref="CA146:CA147" si="220">+ROUND(BY146*BZ146,0)</f>
        <v>70000</v>
      </c>
      <c r="CB146" s="576">
        <f t="shared" si="144"/>
        <v>0</v>
      </c>
      <c r="CE146" s="381" t="s">
        <v>561</v>
      </c>
      <c r="CF146" s="345" t="s">
        <v>562</v>
      </c>
      <c r="CG146" s="382" t="s">
        <v>155</v>
      </c>
      <c r="CH146" s="383">
        <v>1</v>
      </c>
      <c r="CI146" s="308">
        <v>102000</v>
      </c>
      <c r="CJ146" s="309">
        <f t="shared" ref="CJ146:CJ147" si="221">+ROUND(CH146*CI146,0)</f>
        <v>102000</v>
      </c>
      <c r="CK146" s="576">
        <f t="shared" si="145"/>
        <v>0</v>
      </c>
      <c r="CN146" s="381" t="s">
        <v>561</v>
      </c>
      <c r="CO146" s="345" t="s">
        <v>562</v>
      </c>
      <c r="CP146" s="382" t="s">
        <v>155</v>
      </c>
      <c r="CQ146" s="383">
        <v>1</v>
      </c>
      <c r="CR146" s="308">
        <v>110000</v>
      </c>
      <c r="CS146" s="309">
        <f t="shared" ref="CS146:CS147" si="222">+ROUND(CQ146*CR146,0)</f>
        <v>110000</v>
      </c>
      <c r="CT146" s="576">
        <f t="shared" si="146"/>
        <v>0</v>
      </c>
      <c r="CW146" s="381" t="s">
        <v>561</v>
      </c>
      <c r="CX146" s="345" t="s">
        <v>562</v>
      </c>
      <c r="CY146" s="382" t="s">
        <v>155</v>
      </c>
      <c r="CZ146" s="383">
        <v>1</v>
      </c>
      <c r="DA146" s="308">
        <v>120000</v>
      </c>
      <c r="DB146" s="309">
        <f t="shared" ref="DB146:DB147" si="223">+ROUND(CZ146*DA146,0)</f>
        <v>120000</v>
      </c>
      <c r="DC146" s="576">
        <f t="shared" si="147"/>
        <v>0</v>
      </c>
      <c r="DF146" s="381" t="s">
        <v>561</v>
      </c>
      <c r="DG146" s="345" t="s">
        <v>562</v>
      </c>
      <c r="DH146" s="382" t="s">
        <v>155</v>
      </c>
      <c r="DI146" s="383">
        <v>1</v>
      </c>
      <c r="DJ146" s="308">
        <v>108000</v>
      </c>
      <c r="DK146" s="309">
        <f t="shared" ref="DK146:DK147" si="224">+ROUND(DI146*DJ146,0)</f>
        <v>108000</v>
      </c>
      <c r="DL146" s="576">
        <f t="shared" si="148"/>
        <v>0</v>
      </c>
      <c r="DO146" s="381" t="s">
        <v>561</v>
      </c>
      <c r="DP146" s="345" t="s">
        <v>562</v>
      </c>
      <c r="DQ146" s="382" t="s">
        <v>155</v>
      </c>
      <c r="DR146" s="383">
        <v>1</v>
      </c>
      <c r="DS146" s="308">
        <v>250000</v>
      </c>
      <c r="DT146" s="309">
        <f t="shared" ref="DT146:DT147" si="225">+ROUND(DR146*DS146,0)</f>
        <v>250000</v>
      </c>
      <c r="DU146" s="576">
        <f t="shared" si="149"/>
        <v>0</v>
      </c>
    </row>
    <row r="147" spans="3:125" ht="30" customHeight="1" outlineLevel="2">
      <c r="C147" s="381" t="s">
        <v>563</v>
      </c>
      <c r="D147" s="345" t="s">
        <v>564</v>
      </c>
      <c r="E147" s="382" t="s">
        <v>155</v>
      </c>
      <c r="F147" s="383">
        <v>1</v>
      </c>
      <c r="G147" s="308">
        <v>0</v>
      </c>
      <c r="H147" s="309">
        <f t="shared" si="215"/>
        <v>0</v>
      </c>
      <c r="K147" s="381" t="s">
        <v>563</v>
      </c>
      <c r="L147" s="345" t="s">
        <v>564</v>
      </c>
      <c r="M147" s="382" t="s">
        <v>155</v>
      </c>
      <c r="N147" s="383">
        <v>1</v>
      </c>
      <c r="O147" s="308">
        <v>226300</v>
      </c>
      <c r="P147" s="310">
        <f t="shared" si="216"/>
        <v>226300</v>
      </c>
      <c r="Q147" s="576">
        <f t="shared" si="137"/>
        <v>0</v>
      </c>
      <c r="T147" s="381" t="s">
        <v>563</v>
      </c>
      <c r="U147" s="306" t="str">
        <f t="shared" si="174"/>
        <v>Venta, transporte, instalación y puesta en servicio de Rejilla retorno, extraccion o aire exterior tipo barras frontales fijas a 35° de 20" X20" sin damper</v>
      </c>
      <c r="V147" s="307" t="str">
        <f t="shared" si="175"/>
        <v>un</v>
      </c>
      <c r="W147" s="383">
        <v>1</v>
      </c>
      <c r="X147" s="308">
        <f t="shared" si="176"/>
        <v>220000</v>
      </c>
      <c r="Y147" s="401">
        <f t="shared" si="177"/>
        <v>220000</v>
      </c>
      <c r="Z147" s="576">
        <f t="shared" si="138"/>
        <v>0</v>
      </c>
      <c r="AC147" s="381" t="s">
        <v>563</v>
      </c>
      <c r="AD147" s="345" t="s">
        <v>564</v>
      </c>
      <c r="AE147" s="382" t="s">
        <v>155</v>
      </c>
      <c r="AF147" s="383">
        <v>1</v>
      </c>
      <c r="AG147" s="308">
        <v>430000</v>
      </c>
      <c r="AH147" s="309">
        <f t="shared" si="217"/>
        <v>430000</v>
      </c>
      <c r="AI147" s="576">
        <f t="shared" si="139"/>
        <v>0</v>
      </c>
      <c r="AL147" s="381" t="s">
        <v>563</v>
      </c>
      <c r="AM147" s="345" t="s">
        <v>564</v>
      </c>
      <c r="AN147" s="382" t="s">
        <v>155</v>
      </c>
      <c r="AO147" s="383">
        <v>1</v>
      </c>
      <c r="AP147" s="308">
        <v>223533</v>
      </c>
      <c r="AQ147" s="309">
        <f t="shared" si="165"/>
        <v>223533</v>
      </c>
      <c r="AR147" s="576">
        <f t="shared" si="140"/>
        <v>0</v>
      </c>
      <c r="AU147" s="381" t="s">
        <v>563</v>
      </c>
      <c r="AV147" s="345" t="s">
        <v>564</v>
      </c>
      <c r="AW147" s="382" t="s">
        <v>155</v>
      </c>
      <c r="AX147" s="383">
        <v>1</v>
      </c>
      <c r="AY147" s="308">
        <v>211720</v>
      </c>
      <c r="AZ147" s="309">
        <f t="shared" si="218"/>
        <v>211720</v>
      </c>
      <c r="BA147" s="576">
        <f t="shared" si="141"/>
        <v>0</v>
      </c>
      <c r="BD147" s="381" t="s">
        <v>563</v>
      </c>
      <c r="BE147" s="345" t="s">
        <v>564</v>
      </c>
      <c r="BF147" s="382" t="s">
        <v>155</v>
      </c>
      <c r="BG147" s="383">
        <v>1</v>
      </c>
      <c r="BH147" s="308">
        <v>175000</v>
      </c>
      <c r="BI147" s="309">
        <f t="shared" si="219"/>
        <v>175000</v>
      </c>
      <c r="BJ147" s="576">
        <f t="shared" si="142"/>
        <v>0</v>
      </c>
      <c r="BM147" s="381" t="s">
        <v>563</v>
      </c>
      <c r="BN147" s="306" t="str">
        <f t="shared" si="178"/>
        <v>Venta, transporte, instalación y puesta en servicio de Rejilla retorno, extraccion o aire exterior tipo barras frontales fijas a 35° de 20" X20" sin damper</v>
      </c>
      <c r="BO147" s="307" t="str">
        <f t="shared" si="179"/>
        <v>un</v>
      </c>
      <c r="BP147" s="383">
        <v>1</v>
      </c>
      <c r="BQ147" s="308">
        <f t="shared" si="180"/>
        <v>190000</v>
      </c>
      <c r="BR147" s="309">
        <f t="shared" si="186"/>
        <v>190000</v>
      </c>
      <c r="BS147" s="576">
        <f t="shared" si="143"/>
        <v>0</v>
      </c>
      <c r="BV147" s="381" t="s">
        <v>563</v>
      </c>
      <c r="BW147" s="345" t="s">
        <v>564</v>
      </c>
      <c r="BX147" s="382" t="s">
        <v>155</v>
      </c>
      <c r="BY147" s="383">
        <v>1</v>
      </c>
      <c r="BZ147" s="308">
        <v>169000</v>
      </c>
      <c r="CA147" s="309">
        <f t="shared" si="220"/>
        <v>169000</v>
      </c>
      <c r="CB147" s="576">
        <f t="shared" si="144"/>
        <v>0</v>
      </c>
      <c r="CE147" s="381" t="s">
        <v>563</v>
      </c>
      <c r="CF147" s="345" t="s">
        <v>564</v>
      </c>
      <c r="CG147" s="382" t="s">
        <v>155</v>
      </c>
      <c r="CH147" s="383">
        <v>1</v>
      </c>
      <c r="CI147" s="308">
        <v>172000</v>
      </c>
      <c r="CJ147" s="309">
        <f t="shared" si="221"/>
        <v>172000</v>
      </c>
      <c r="CK147" s="576">
        <f t="shared" si="145"/>
        <v>0</v>
      </c>
      <c r="CN147" s="381" t="s">
        <v>563</v>
      </c>
      <c r="CO147" s="345" t="s">
        <v>564</v>
      </c>
      <c r="CP147" s="382" t="s">
        <v>155</v>
      </c>
      <c r="CQ147" s="383">
        <v>1</v>
      </c>
      <c r="CR147" s="308">
        <v>170000</v>
      </c>
      <c r="CS147" s="309">
        <f t="shared" si="222"/>
        <v>170000</v>
      </c>
      <c r="CT147" s="576">
        <f t="shared" si="146"/>
        <v>0</v>
      </c>
      <c r="CW147" s="381" t="s">
        <v>563</v>
      </c>
      <c r="CX147" s="345" t="s">
        <v>564</v>
      </c>
      <c r="CY147" s="382" t="s">
        <v>155</v>
      </c>
      <c r="CZ147" s="383">
        <v>1</v>
      </c>
      <c r="DA147" s="308">
        <v>200000</v>
      </c>
      <c r="DB147" s="309">
        <f t="shared" si="223"/>
        <v>200000</v>
      </c>
      <c r="DC147" s="576">
        <f t="shared" si="147"/>
        <v>0</v>
      </c>
      <c r="DF147" s="381" t="s">
        <v>563</v>
      </c>
      <c r="DG147" s="345" t="s">
        <v>564</v>
      </c>
      <c r="DH147" s="382" t="s">
        <v>155</v>
      </c>
      <c r="DI147" s="383">
        <v>1</v>
      </c>
      <c r="DJ147" s="308">
        <v>165000</v>
      </c>
      <c r="DK147" s="309">
        <f t="shared" si="224"/>
        <v>165000</v>
      </c>
      <c r="DL147" s="576">
        <f t="shared" si="148"/>
        <v>0</v>
      </c>
      <c r="DO147" s="381" t="s">
        <v>563</v>
      </c>
      <c r="DP147" s="345" t="s">
        <v>564</v>
      </c>
      <c r="DQ147" s="382" t="s">
        <v>155</v>
      </c>
      <c r="DR147" s="383">
        <v>1</v>
      </c>
      <c r="DS147" s="308">
        <v>540000</v>
      </c>
      <c r="DT147" s="309">
        <f t="shared" si="225"/>
        <v>540000</v>
      </c>
      <c r="DU147" s="576">
        <f t="shared" si="149"/>
        <v>0</v>
      </c>
    </row>
    <row r="148" spans="3:125" ht="83.25" customHeight="1" outlineLevel="2">
      <c r="C148" s="344" t="s">
        <v>567</v>
      </c>
      <c r="D148" s="345" t="s">
        <v>568</v>
      </c>
      <c r="E148" s="346" t="s">
        <v>155</v>
      </c>
      <c r="F148" s="347">
        <v>1</v>
      </c>
      <c r="G148" s="308">
        <v>0</v>
      </c>
      <c r="H148" s="309">
        <f t="shared" ref="H148" si="226">+ROUND(F148*G148,0)</f>
        <v>0</v>
      </c>
      <c r="K148" s="344" t="s">
        <v>567</v>
      </c>
      <c r="L148" s="345" t="s">
        <v>568</v>
      </c>
      <c r="M148" s="346" t="s">
        <v>155</v>
      </c>
      <c r="N148" s="347">
        <v>1</v>
      </c>
      <c r="O148" s="308">
        <v>12309100</v>
      </c>
      <c r="P148" s="310">
        <f t="shared" ref="P148" si="227">+ROUND(N148*O148,0)</f>
        <v>12309100</v>
      </c>
      <c r="Q148" s="576">
        <f t="shared" si="137"/>
        <v>0</v>
      </c>
      <c r="T148" s="344" t="s">
        <v>567</v>
      </c>
      <c r="U148" s="306" t="str">
        <f t="shared" si="174"/>
        <v>Fabricacion, instalación y puesta en servicio de Cabina de extracción en lámina galvanizada para captura de material particulado generado en los molinos. Incluye: conductos metálicos de 8" de diametro hasta la descarga del ventilador, cabina en lámina metálica con pintura electrostatica, caja filtro con recolector de partículas, filtro, ventilador centrífugo a 220V - 3 fases para intemperie, bases, soportes, anclajes, arrancador (contactor, relé térmico, pulsadores y cofre), cortinas termoplásticas en PVC  y demas accesorios necesarios para su correcta instalación y funcionamiento.</v>
      </c>
      <c r="V148" s="307" t="str">
        <f t="shared" si="175"/>
        <v>un</v>
      </c>
      <c r="W148" s="347">
        <v>1</v>
      </c>
      <c r="X148" s="308">
        <f t="shared" si="176"/>
        <v>3500000</v>
      </c>
      <c r="Y148" s="401">
        <f t="shared" si="177"/>
        <v>3500000</v>
      </c>
      <c r="Z148" s="576">
        <f t="shared" si="138"/>
        <v>0</v>
      </c>
      <c r="AC148" s="344" t="s">
        <v>567</v>
      </c>
      <c r="AD148" s="345" t="s">
        <v>568</v>
      </c>
      <c r="AE148" s="346" t="s">
        <v>155</v>
      </c>
      <c r="AF148" s="347">
        <v>1</v>
      </c>
      <c r="AG148" s="308">
        <v>3650000</v>
      </c>
      <c r="AH148" s="309">
        <f t="shared" ref="AH148" si="228">+ROUND(AF148*AG148,0)</f>
        <v>3650000</v>
      </c>
      <c r="AI148" s="576">
        <f t="shared" si="139"/>
        <v>0</v>
      </c>
      <c r="AL148" s="344" t="s">
        <v>567</v>
      </c>
      <c r="AM148" s="345" t="s">
        <v>568</v>
      </c>
      <c r="AN148" s="346" t="s">
        <v>155</v>
      </c>
      <c r="AO148" s="347">
        <v>1</v>
      </c>
      <c r="AP148" s="308">
        <v>12000000</v>
      </c>
      <c r="AQ148" s="309">
        <f t="shared" si="165"/>
        <v>12000000</v>
      </c>
      <c r="AR148" s="576">
        <f t="shared" si="140"/>
        <v>0</v>
      </c>
      <c r="AU148" s="344" t="s">
        <v>567</v>
      </c>
      <c r="AV148" s="345" t="s">
        <v>568</v>
      </c>
      <c r="AW148" s="346" t="s">
        <v>155</v>
      </c>
      <c r="AX148" s="347">
        <v>1</v>
      </c>
      <c r="AY148" s="308">
        <v>6659700</v>
      </c>
      <c r="AZ148" s="309">
        <f t="shared" ref="AZ148" si="229">+ROUND(AX148*AY148,0)</f>
        <v>6659700</v>
      </c>
      <c r="BA148" s="576">
        <f t="shared" si="141"/>
        <v>0</v>
      </c>
      <c r="BD148" s="344" t="s">
        <v>567</v>
      </c>
      <c r="BE148" s="345" t="s">
        <v>568</v>
      </c>
      <c r="BF148" s="346" t="s">
        <v>155</v>
      </c>
      <c r="BG148" s="347">
        <v>1</v>
      </c>
      <c r="BH148" s="308">
        <v>6190000</v>
      </c>
      <c r="BI148" s="309">
        <f t="shared" ref="BI148" si="230">+ROUND(BG148*BH148,0)</f>
        <v>6190000</v>
      </c>
      <c r="BJ148" s="576">
        <f t="shared" si="142"/>
        <v>0</v>
      </c>
      <c r="BM148" s="344" t="s">
        <v>567</v>
      </c>
      <c r="BN148" s="306" t="str">
        <f t="shared" si="178"/>
        <v>Fabricacion, instalación y puesta en servicio de Cabina de extracción en lámina galvanizada para captura de material particulado generado en los molinos. Incluye: conductos metálicos de 8" de diametro hasta la descarga del ventilador, cabina en lámina metálica con pintura electrostatica, caja filtro con recolector de partículas, filtro, ventilador centrífugo a 220V - 3 fases para intemperie, bases, soportes, anclajes, arrancador (contactor, relé térmico, pulsadores y cofre), cortinas termoplásticas en PVC  y demas accesorios necesarios para su correcta instalación y funcionamiento.</v>
      </c>
      <c r="BO148" s="307" t="str">
        <f t="shared" si="179"/>
        <v>un</v>
      </c>
      <c r="BP148" s="347">
        <v>1</v>
      </c>
      <c r="BQ148" s="308">
        <f t="shared" si="180"/>
        <v>21400000</v>
      </c>
      <c r="BR148" s="309">
        <f t="shared" si="186"/>
        <v>21400000</v>
      </c>
      <c r="BS148" s="576">
        <f t="shared" si="143"/>
        <v>0</v>
      </c>
      <c r="BV148" s="344" t="s">
        <v>567</v>
      </c>
      <c r="BW148" s="345" t="s">
        <v>568</v>
      </c>
      <c r="BX148" s="346" t="s">
        <v>155</v>
      </c>
      <c r="BY148" s="347">
        <v>1</v>
      </c>
      <c r="BZ148" s="308">
        <v>1200000</v>
      </c>
      <c r="CA148" s="309">
        <f t="shared" ref="CA148" si="231">+ROUND(BY148*BZ148,0)</f>
        <v>1200000</v>
      </c>
      <c r="CB148" s="576">
        <f t="shared" si="144"/>
        <v>0</v>
      </c>
      <c r="CE148" s="344" t="s">
        <v>567</v>
      </c>
      <c r="CF148" s="345" t="s">
        <v>568</v>
      </c>
      <c r="CG148" s="346" t="s">
        <v>155</v>
      </c>
      <c r="CH148" s="347">
        <v>1</v>
      </c>
      <c r="CI148" s="308">
        <v>16470000</v>
      </c>
      <c r="CJ148" s="309">
        <f t="shared" ref="CJ148" si="232">+ROUND(CH148*CI148,0)</f>
        <v>16470000</v>
      </c>
      <c r="CK148" s="576">
        <f t="shared" si="145"/>
        <v>0</v>
      </c>
      <c r="CN148" s="344" t="s">
        <v>567</v>
      </c>
      <c r="CO148" s="345" t="s">
        <v>568</v>
      </c>
      <c r="CP148" s="346" t="s">
        <v>155</v>
      </c>
      <c r="CQ148" s="347">
        <v>1</v>
      </c>
      <c r="CR148" s="308">
        <v>17030000</v>
      </c>
      <c r="CS148" s="309">
        <f t="shared" ref="CS148" si="233">+ROUND(CQ148*CR148,0)</f>
        <v>17030000</v>
      </c>
      <c r="CT148" s="576">
        <f t="shared" si="146"/>
        <v>0</v>
      </c>
      <c r="CW148" s="344" t="s">
        <v>567</v>
      </c>
      <c r="CX148" s="345" t="s">
        <v>568</v>
      </c>
      <c r="CY148" s="346" t="s">
        <v>155</v>
      </c>
      <c r="CZ148" s="347">
        <v>1</v>
      </c>
      <c r="DA148" s="308">
        <v>5000000</v>
      </c>
      <c r="DB148" s="309">
        <f t="shared" ref="DB148" si="234">+ROUND(CZ148*DA148,0)</f>
        <v>5000000</v>
      </c>
      <c r="DC148" s="576">
        <f t="shared" si="147"/>
        <v>0</v>
      </c>
      <c r="DF148" s="344" t="s">
        <v>567</v>
      </c>
      <c r="DG148" s="345" t="s">
        <v>568</v>
      </c>
      <c r="DH148" s="346" t="s">
        <v>155</v>
      </c>
      <c r="DI148" s="347">
        <v>1</v>
      </c>
      <c r="DJ148" s="308">
        <v>16900000</v>
      </c>
      <c r="DK148" s="309">
        <f t="shared" ref="DK148" si="235">+ROUND(DI148*DJ148,0)</f>
        <v>16900000</v>
      </c>
      <c r="DL148" s="576">
        <f t="shared" si="148"/>
        <v>0</v>
      </c>
      <c r="DO148" s="344" t="s">
        <v>567</v>
      </c>
      <c r="DP148" s="345" t="s">
        <v>568</v>
      </c>
      <c r="DQ148" s="346" t="s">
        <v>155</v>
      </c>
      <c r="DR148" s="347">
        <v>1</v>
      </c>
      <c r="DS148" s="308">
        <v>250000</v>
      </c>
      <c r="DT148" s="309">
        <f t="shared" ref="DT148" si="236">+ROUND(DR148*DS148,0)</f>
        <v>250000</v>
      </c>
      <c r="DU148" s="576">
        <f t="shared" si="149"/>
        <v>0</v>
      </c>
    </row>
    <row r="149" spans="3:125" ht="39.75" customHeight="1" outlineLevel="2">
      <c r="C149" s="344" t="s">
        <v>571</v>
      </c>
      <c r="D149" s="345" t="s">
        <v>572</v>
      </c>
      <c r="E149" s="346" t="s">
        <v>168</v>
      </c>
      <c r="F149" s="347">
        <v>1</v>
      </c>
      <c r="G149" s="308">
        <v>0</v>
      </c>
      <c r="H149" s="309">
        <f t="shared" ref="H149" si="237">+ROUND(F149*G149,0)</f>
        <v>0</v>
      </c>
      <c r="K149" s="344" t="s">
        <v>571</v>
      </c>
      <c r="L149" s="345" t="s">
        <v>572</v>
      </c>
      <c r="M149" s="346" t="s">
        <v>168</v>
      </c>
      <c r="N149" s="347">
        <v>1</v>
      </c>
      <c r="O149" s="308">
        <v>36500</v>
      </c>
      <c r="P149" s="310">
        <f t="shared" ref="P149" si="238">+ROUND(N149*O149,0)</f>
        <v>36500</v>
      </c>
      <c r="Q149" s="576">
        <f t="shared" si="137"/>
        <v>0</v>
      </c>
      <c r="T149" s="344" t="s">
        <v>571</v>
      </c>
      <c r="U149" s="306" t="str">
        <f t="shared" si="174"/>
        <v>Venta, transporte, instalación y puesta en servicio de Tubería de PVC de diámetro 1" aislada para  drenaje. Incluye: Accesorios, elementos de fijación, soportes y todo lo necesario para su correcta instalación y funcionamiento</v>
      </c>
      <c r="V149" s="307" t="str">
        <f t="shared" si="175"/>
        <v>m</v>
      </c>
      <c r="W149" s="347">
        <v>1</v>
      </c>
      <c r="X149" s="308">
        <f t="shared" si="176"/>
        <v>30000</v>
      </c>
      <c r="Y149" s="401">
        <f t="shared" si="177"/>
        <v>30000</v>
      </c>
      <c r="Z149" s="576">
        <f t="shared" si="138"/>
        <v>0</v>
      </c>
      <c r="AC149" s="344" t="s">
        <v>571</v>
      </c>
      <c r="AD149" s="345" t="s">
        <v>572</v>
      </c>
      <c r="AE149" s="346" t="s">
        <v>168</v>
      </c>
      <c r="AF149" s="347">
        <v>1</v>
      </c>
      <c r="AG149" s="308">
        <v>23000</v>
      </c>
      <c r="AH149" s="309">
        <f t="shared" ref="AH149" si="239">+ROUND(AF149*AG149,0)</f>
        <v>23000</v>
      </c>
      <c r="AI149" s="576">
        <f t="shared" si="139"/>
        <v>0</v>
      </c>
      <c r="AL149" s="344" t="s">
        <v>571</v>
      </c>
      <c r="AM149" s="345" t="s">
        <v>572</v>
      </c>
      <c r="AN149" s="346" t="s">
        <v>168</v>
      </c>
      <c r="AO149" s="347">
        <v>1</v>
      </c>
      <c r="AP149" s="308">
        <v>36044</v>
      </c>
      <c r="AQ149" s="309">
        <f t="shared" si="165"/>
        <v>36044</v>
      </c>
      <c r="AR149" s="576">
        <f t="shared" si="140"/>
        <v>0</v>
      </c>
      <c r="AU149" s="344" t="s">
        <v>571</v>
      </c>
      <c r="AV149" s="345" t="s">
        <v>572</v>
      </c>
      <c r="AW149" s="346" t="s">
        <v>168</v>
      </c>
      <c r="AX149" s="347">
        <v>1</v>
      </c>
      <c r="AY149" s="308">
        <v>10586</v>
      </c>
      <c r="AZ149" s="309">
        <f t="shared" ref="AZ149" si="240">+ROUND(AX149*AY149,0)</f>
        <v>10586</v>
      </c>
      <c r="BA149" s="576">
        <f t="shared" si="141"/>
        <v>0</v>
      </c>
      <c r="BD149" s="344" t="s">
        <v>571</v>
      </c>
      <c r="BE149" s="345" t="s">
        <v>572</v>
      </c>
      <c r="BF149" s="346" t="s">
        <v>168</v>
      </c>
      <c r="BG149" s="347">
        <v>1</v>
      </c>
      <c r="BH149" s="308">
        <v>48000</v>
      </c>
      <c r="BI149" s="309">
        <f t="shared" ref="BI149" si="241">+ROUND(BG149*BH149,0)</f>
        <v>48000</v>
      </c>
      <c r="BJ149" s="576">
        <f t="shared" si="142"/>
        <v>0</v>
      </c>
      <c r="BM149" s="344" t="s">
        <v>571</v>
      </c>
      <c r="BN149" s="306" t="str">
        <f t="shared" si="178"/>
        <v>Venta, transporte, instalación y puesta en servicio de Tubería de PVC de diámetro 1" aislada para  drenaje. Incluye: Accesorios, elementos de fijación, soportes y todo lo necesario para su correcta instalación y funcionamiento</v>
      </c>
      <c r="BO149" s="307" t="str">
        <f t="shared" si="179"/>
        <v>m</v>
      </c>
      <c r="BP149" s="347">
        <v>1</v>
      </c>
      <c r="BQ149" s="308">
        <f t="shared" si="180"/>
        <v>12000</v>
      </c>
      <c r="BR149" s="309">
        <f t="shared" si="186"/>
        <v>12000</v>
      </c>
      <c r="BS149" s="576">
        <f t="shared" si="143"/>
        <v>0</v>
      </c>
      <c r="BV149" s="344" t="s">
        <v>571</v>
      </c>
      <c r="BW149" s="345" t="s">
        <v>572</v>
      </c>
      <c r="BX149" s="346" t="s">
        <v>168</v>
      </c>
      <c r="BY149" s="347">
        <v>1</v>
      </c>
      <c r="BZ149" s="308">
        <v>22000</v>
      </c>
      <c r="CA149" s="309">
        <f t="shared" ref="CA149" si="242">+ROUND(BY149*BZ149,0)</f>
        <v>22000</v>
      </c>
      <c r="CB149" s="576">
        <f t="shared" si="144"/>
        <v>0</v>
      </c>
      <c r="CE149" s="344" t="s">
        <v>571</v>
      </c>
      <c r="CF149" s="345" t="s">
        <v>572</v>
      </c>
      <c r="CG149" s="346" t="s">
        <v>168</v>
      </c>
      <c r="CH149" s="347">
        <v>1</v>
      </c>
      <c r="CI149" s="308">
        <v>18000</v>
      </c>
      <c r="CJ149" s="309">
        <f t="shared" ref="CJ149" si="243">+ROUND(CH149*CI149,0)</f>
        <v>18000</v>
      </c>
      <c r="CK149" s="576">
        <f t="shared" si="145"/>
        <v>0</v>
      </c>
      <c r="CN149" s="344" t="s">
        <v>571</v>
      </c>
      <c r="CO149" s="345" t="s">
        <v>572</v>
      </c>
      <c r="CP149" s="346" t="s">
        <v>168</v>
      </c>
      <c r="CQ149" s="347">
        <v>1</v>
      </c>
      <c r="CR149" s="308">
        <v>19000</v>
      </c>
      <c r="CS149" s="309">
        <f t="shared" ref="CS149" si="244">+ROUND(CQ149*CR149,0)</f>
        <v>19000</v>
      </c>
      <c r="CT149" s="576">
        <f t="shared" si="146"/>
        <v>0</v>
      </c>
      <c r="CW149" s="344" t="s">
        <v>571</v>
      </c>
      <c r="CX149" s="345" t="s">
        <v>572</v>
      </c>
      <c r="CY149" s="346" t="s">
        <v>168</v>
      </c>
      <c r="CZ149" s="347">
        <v>1</v>
      </c>
      <c r="DA149" s="308">
        <v>50000</v>
      </c>
      <c r="DB149" s="309">
        <f t="shared" ref="DB149" si="245">+ROUND(CZ149*DA149,0)</f>
        <v>50000</v>
      </c>
      <c r="DC149" s="576">
        <f t="shared" si="147"/>
        <v>0</v>
      </c>
      <c r="DF149" s="344" t="s">
        <v>571</v>
      </c>
      <c r="DG149" s="345" t="s">
        <v>572</v>
      </c>
      <c r="DH149" s="346" t="s">
        <v>168</v>
      </c>
      <c r="DI149" s="347">
        <v>1</v>
      </c>
      <c r="DJ149" s="308">
        <v>18500</v>
      </c>
      <c r="DK149" s="309">
        <f t="shared" ref="DK149" si="246">+ROUND(DI149*DJ149,0)</f>
        <v>18500</v>
      </c>
      <c r="DL149" s="576">
        <f t="shared" si="148"/>
        <v>0</v>
      </c>
      <c r="DO149" s="344" t="s">
        <v>571</v>
      </c>
      <c r="DP149" s="345" t="s">
        <v>572</v>
      </c>
      <c r="DQ149" s="346" t="s">
        <v>168</v>
      </c>
      <c r="DR149" s="347">
        <v>1</v>
      </c>
      <c r="DS149" s="308">
        <v>32000</v>
      </c>
      <c r="DT149" s="309">
        <f t="shared" ref="DT149" si="247">+ROUND(DR149*DS149,0)</f>
        <v>32000</v>
      </c>
      <c r="DU149" s="576">
        <f t="shared" si="149"/>
        <v>0</v>
      </c>
    </row>
    <row r="150" spans="3:125" ht="53.25" customHeight="1" outlineLevel="2" thickBot="1">
      <c r="C150" s="344" t="s">
        <v>575</v>
      </c>
      <c r="D150" s="345" t="s">
        <v>576</v>
      </c>
      <c r="E150" s="346" t="s">
        <v>168</v>
      </c>
      <c r="F150" s="347">
        <v>1</v>
      </c>
      <c r="G150" s="308">
        <v>0</v>
      </c>
      <c r="H150" s="309">
        <f t="shared" ref="H150" si="248">+ROUND(F150*G150,0)</f>
        <v>0</v>
      </c>
      <c r="K150" s="344" t="s">
        <v>575</v>
      </c>
      <c r="L150" s="345" t="s">
        <v>576</v>
      </c>
      <c r="M150" s="346" t="s">
        <v>168</v>
      </c>
      <c r="N150" s="347">
        <v>1</v>
      </c>
      <c r="O150" s="308">
        <v>16200</v>
      </c>
      <c r="P150" s="310">
        <f t="shared" ref="P150" si="249">+ROUND(N150*O150,0)</f>
        <v>16200</v>
      </c>
      <c r="Q150" s="576">
        <f t="shared" si="137"/>
        <v>0</v>
      </c>
      <c r="T150" s="344" t="s">
        <v>575</v>
      </c>
      <c r="U150" s="306" t="str">
        <f t="shared" si="174"/>
        <v>Venta, transporte, instalación y puesta en servicio de Cable encauchetado 5x14 (2 X 14 +3 X 14) AWG ST-C, 90°C, 600V VW-1. HF FR LS CT. Incluye: Elementos de fijación y marcación. (CABLE LIBRE DE HALOGENOS, RETARDANTE A LA LLAMA, BAJA EMISION DE HUMOS).</v>
      </c>
      <c r="V150" s="307" t="str">
        <f t="shared" si="175"/>
        <v>m</v>
      </c>
      <c r="W150" s="347">
        <v>1</v>
      </c>
      <c r="X150" s="308">
        <f t="shared" si="176"/>
        <v>15000</v>
      </c>
      <c r="Y150" s="401">
        <f t="shared" si="177"/>
        <v>15000</v>
      </c>
      <c r="Z150" s="576">
        <f t="shared" si="138"/>
        <v>0</v>
      </c>
      <c r="AC150" s="344" t="s">
        <v>575</v>
      </c>
      <c r="AD150" s="345" t="s">
        <v>576</v>
      </c>
      <c r="AE150" s="346" t="s">
        <v>168</v>
      </c>
      <c r="AF150" s="347">
        <v>1</v>
      </c>
      <c r="AG150" s="308">
        <v>12000</v>
      </c>
      <c r="AH150" s="309">
        <f t="shared" ref="AH150" si="250">+ROUND(AF150*AG150,0)</f>
        <v>12000</v>
      </c>
      <c r="AI150" s="576">
        <f t="shared" si="139"/>
        <v>0</v>
      </c>
      <c r="AL150" s="344" t="s">
        <v>575</v>
      </c>
      <c r="AM150" s="345" t="s">
        <v>576</v>
      </c>
      <c r="AN150" s="346" t="s">
        <v>168</v>
      </c>
      <c r="AO150" s="347">
        <v>1</v>
      </c>
      <c r="AP150" s="308">
        <v>16119</v>
      </c>
      <c r="AQ150" s="309">
        <f t="shared" si="165"/>
        <v>16119</v>
      </c>
      <c r="AR150" s="576">
        <f t="shared" si="140"/>
        <v>0</v>
      </c>
      <c r="AU150" s="344" t="s">
        <v>575</v>
      </c>
      <c r="AV150" s="345" t="s">
        <v>576</v>
      </c>
      <c r="AW150" s="346" t="s">
        <v>168</v>
      </c>
      <c r="AX150" s="347">
        <v>1</v>
      </c>
      <c r="AY150" s="308">
        <v>6120</v>
      </c>
      <c r="AZ150" s="309">
        <f t="shared" ref="AZ150" si="251">+ROUND(AX150*AY150,0)</f>
        <v>6120</v>
      </c>
      <c r="BA150" s="576">
        <f t="shared" si="141"/>
        <v>0</v>
      </c>
      <c r="BD150" s="344" t="s">
        <v>575</v>
      </c>
      <c r="BE150" s="345" t="s">
        <v>576</v>
      </c>
      <c r="BF150" s="346" t="s">
        <v>168</v>
      </c>
      <c r="BG150" s="347">
        <v>1</v>
      </c>
      <c r="BH150" s="308">
        <v>6800</v>
      </c>
      <c r="BI150" s="309">
        <f t="shared" ref="BI150" si="252">+ROUND(BG150*BH150,0)</f>
        <v>6800</v>
      </c>
      <c r="BJ150" s="576">
        <f t="shared" si="142"/>
        <v>0</v>
      </c>
      <c r="BM150" s="344" t="s">
        <v>575</v>
      </c>
      <c r="BN150" s="306" t="str">
        <f t="shared" si="178"/>
        <v>Venta, transporte, instalación y puesta en servicio de Cable encauchetado 5x14 (2 X 14 +3 X 14) AWG ST-C, 90°C, 600V VW-1. HF FR LS CT. Incluye: Elementos de fijación y marcación. (CABLE LIBRE DE HALOGENOS, RETARDANTE A LA LLAMA, BAJA EMISION DE HUMOS).</v>
      </c>
      <c r="BO150" s="307" t="str">
        <f t="shared" si="179"/>
        <v>m</v>
      </c>
      <c r="BP150" s="347">
        <v>1</v>
      </c>
      <c r="BQ150" s="308">
        <f t="shared" si="180"/>
        <v>20000</v>
      </c>
      <c r="BR150" s="309">
        <f t="shared" si="186"/>
        <v>20000</v>
      </c>
      <c r="BS150" s="576">
        <f t="shared" si="143"/>
        <v>0</v>
      </c>
      <c r="BV150" s="344" t="s">
        <v>575</v>
      </c>
      <c r="BW150" s="345" t="s">
        <v>576</v>
      </c>
      <c r="BX150" s="346" t="s">
        <v>168</v>
      </c>
      <c r="BY150" s="347">
        <v>1</v>
      </c>
      <c r="BZ150" s="308">
        <v>7000</v>
      </c>
      <c r="CA150" s="309">
        <f t="shared" ref="CA150" si="253">+ROUND(BY150*BZ150,0)</f>
        <v>7000</v>
      </c>
      <c r="CB150" s="576">
        <f t="shared" si="144"/>
        <v>0</v>
      </c>
      <c r="CE150" s="344" t="s">
        <v>575</v>
      </c>
      <c r="CF150" s="345" t="s">
        <v>576</v>
      </c>
      <c r="CG150" s="346" t="s">
        <v>168</v>
      </c>
      <c r="CH150" s="347">
        <v>1</v>
      </c>
      <c r="CI150" s="308">
        <v>8000</v>
      </c>
      <c r="CJ150" s="309">
        <f t="shared" ref="CJ150" si="254">+ROUND(CH150*CI150,0)</f>
        <v>8000</v>
      </c>
      <c r="CK150" s="576">
        <f t="shared" si="145"/>
        <v>0</v>
      </c>
      <c r="CN150" s="344" t="s">
        <v>575</v>
      </c>
      <c r="CO150" s="345" t="s">
        <v>576</v>
      </c>
      <c r="CP150" s="346" t="s">
        <v>168</v>
      </c>
      <c r="CQ150" s="347">
        <v>1</v>
      </c>
      <c r="CR150" s="308">
        <v>9000</v>
      </c>
      <c r="CS150" s="309">
        <f t="shared" ref="CS150" si="255">+ROUND(CQ150*CR150,0)</f>
        <v>9000</v>
      </c>
      <c r="CT150" s="576">
        <f t="shared" si="146"/>
        <v>0</v>
      </c>
      <c r="CW150" s="344" t="s">
        <v>575</v>
      </c>
      <c r="CX150" s="345" t="s">
        <v>576</v>
      </c>
      <c r="CY150" s="346" t="s">
        <v>168</v>
      </c>
      <c r="CZ150" s="347">
        <v>1</v>
      </c>
      <c r="DA150" s="308">
        <v>20000</v>
      </c>
      <c r="DB150" s="309">
        <f t="shared" ref="DB150" si="256">+ROUND(CZ150*DA150,0)</f>
        <v>20000</v>
      </c>
      <c r="DC150" s="576">
        <f t="shared" si="147"/>
        <v>0</v>
      </c>
      <c r="DF150" s="344" t="s">
        <v>575</v>
      </c>
      <c r="DG150" s="345" t="s">
        <v>576</v>
      </c>
      <c r="DH150" s="346" t="s">
        <v>168</v>
      </c>
      <c r="DI150" s="347">
        <v>1</v>
      </c>
      <c r="DJ150" s="308">
        <v>9000</v>
      </c>
      <c r="DK150" s="309">
        <f t="shared" ref="DK150" si="257">+ROUND(DI150*DJ150,0)</f>
        <v>9000</v>
      </c>
      <c r="DL150" s="576">
        <f t="shared" si="148"/>
        <v>0</v>
      </c>
      <c r="DO150" s="344" t="s">
        <v>575</v>
      </c>
      <c r="DP150" s="345" t="s">
        <v>576</v>
      </c>
      <c r="DQ150" s="346" t="s">
        <v>168</v>
      </c>
      <c r="DR150" s="347">
        <v>1</v>
      </c>
      <c r="DS150" s="308">
        <v>11150</v>
      </c>
      <c r="DT150" s="309">
        <f t="shared" ref="DT150" si="258">+ROUND(DR150*DS150,0)</f>
        <v>11150</v>
      </c>
      <c r="DU150" s="576">
        <f t="shared" si="149"/>
        <v>0</v>
      </c>
    </row>
    <row r="151" spans="3:125" ht="45.75" customHeight="1" outlineLevel="2" thickTop="1">
      <c r="C151" s="396" t="s">
        <v>172</v>
      </c>
      <c r="D151" s="397" t="s">
        <v>581</v>
      </c>
      <c r="E151" s="398" t="s">
        <v>155</v>
      </c>
      <c r="F151" s="399">
        <v>1</v>
      </c>
      <c r="G151" s="308">
        <v>0</v>
      </c>
      <c r="H151" s="400">
        <f t="shared" ref="H151:H157" si="259">+ROUND(F151*G151,0)</f>
        <v>0</v>
      </c>
      <c r="K151" s="396" t="s">
        <v>172</v>
      </c>
      <c r="L151" s="397" t="s">
        <v>581</v>
      </c>
      <c r="M151" s="398" t="s">
        <v>155</v>
      </c>
      <c r="N151" s="399">
        <v>1</v>
      </c>
      <c r="O151" s="308">
        <v>23912700</v>
      </c>
      <c r="P151" s="401">
        <f t="shared" ref="P151:P157" si="260">+ROUND(N151*O151,0)</f>
        <v>23912700</v>
      </c>
      <c r="Q151" s="576">
        <f t="shared" si="137"/>
        <v>0</v>
      </c>
      <c r="T151" s="396" t="s">
        <v>172</v>
      </c>
      <c r="U151" s="306" t="str">
        <f t="shared" si="174"/>
        <v>Suministro, transporte e instalación de panel Istar ULTRA, con capacidad para 8 lectores. Montaje de pared. Incluye Batería, Fuente auxiliar</v>
      </c>
      <c r="V151" s="307" t="str">
        <f t="shared" si="175"/>
        <v>un</v>
      </c>
      <c r="W151" s="399">
        <v>1</v>
      </c>
      <c r="X151" s="308">
        <f t="shared" si="176"/>
        <v>3500000</v>
      </c>
      <c r="Y151" s="401">
        <f t="shared" si="177"/>
        <v>3500000</v>
      </c>
      <c r="Z151" s="576">
        <f t="shared" si="138"/>
        <v>0</v>
      </c>
      <c r="AC151" s="396" t="s">
        <v>172</v>
      </c>
      <c r="AD151" s="397" t="s">
        <v>581</v>
      </c>
      <c r="AE151" s="398" t="s">
        <v>155</v>
      </c>
      <c r="AF151" s="399">
        <v>1</v>
      </c>
      <c r="AG151" s="308">
        <v>5255000</v>
      </c>
      <c r="AH151" s="400">
        <f t="shared" ref="AH151:AH157" si="261">+ROUND(AF151*AG151,0)</f>
        <v>5255000</v>
      </c>
      <c r="AI151" s="576">
        <f t="shared" si="139"/>
        <v>0</v>
      </c>
      <c r="AL151" s="396" t="s">
        <v>172</v>
      </c>
      <c r="AM151" s="397" t="s">
        <v>581</v>
      </c>
      <c r="AN151" s="398" t="s">
        <v>155</v>
      </c>
      <c r="AO151" s="399">
        <v>1</v>
      </c>
      <c r="AP151" s="308">
        <v>24000000</v>
      </c>
      <c r="AQ151" s="400">
        <f t="shared" ref="AQ151:AQ157" si="262">+ROUND(AO151*AP151,0)</f>
        <v>24000000</v>
      </c>
      <c r="AR151" s="576">
        <f t="shared" si="140"/>
        <v>0</v>
      </c>
      <c r="AU151" s="396" t="s">
        <v>172</v>
      </c>
      <c r="AV151" s="397" t="s">
        <v>581</v>
      </c>
      <c r="AW151" s="398" t="s">
        <v>155</v>
      </c>
      <c r="AX151" s="399">
        <v>1</v>
      </c>
      <c r="AY151" s="308">
        <v>7801882</v>
      </c>
      <c r="AZ151" s="400">
        <f t="shared" ref="AZ151:AZ157" si="263">+ROUND(AX151*AY151,0)</f>
        <v>7801882</v>
      </c>
      <c r="BA151" s="576">
        <f t="shared" si="141"/>
        <v>0</v>
      </c>
      <c r="BD151" s="396" t="s">
        <v>172</v>
      </c>
      <c r="BE151" s="402" t="s">
        <v>581</v>
      </c>
      <c r="BF151" s="398" t="s">
        <v>155</v>
      </c>
      <c r="BG151" s="399">
        <v>1</v>
      </c>
      <c r="BH151" s="308">
        <v>8950000</v>
      </c>
      <c r="BI151" s="400">
        <f t="shared" ref="BI151:BI157" si="264">+ROUND(BG151*BH151,0)</f>
        <v>8950000</v>
      </c>
      <c r="BJ151" s="576">
        <f t="shared" si="142"/>
        <v>0</v>
      </c>
      <c r="BM151" s="396" t="s">
        <v>172</v>
      </c>
      <c r="BN151" s="306" t="str">
        <f t="shared" si="178"/>
        <v>Suministro, transporte e instalación de panel Istar ULTRA, con capacidad para 8 lectores. Montaje de pared. Incluye Batería, Fuente auxiliar</v>
      </c>
      <c r="BO151" s="307" t="str">
        <f t="shared" si="179"/>
        <v>un</v>
      </c>
      <c r="BP151" s="399">
        <v>1</v>
      </c>
      <c r="BQ151" s="308">
        <f t="shared" si="180"/>
        <v>650000</v>
      </c>
      <c r="BR151" s="309">
        <f t="shared" si="186"/>
        <v>650000</v>
      </c>
      <c r="BS151" s="576">
        <f t="shared" si="143"/>
        <v>0</v>
      </c>
      <c r="BV151" s="396" t="s">
        <v>172</v>
      </c>
      <c r="BW151" s="397" t="s">
        <v>581</v>
      </c>
      <c r="BX151" s="398" t="s">
        <v>155</v>
      </c>
      <c r="BY151" s="399">
        <v>1</v>
      </c>
      <c r="BZ151" s="308">
        <v>500000</v>
      </c>
      <c r="CA151" s="400">
        <f t="shared" ref="CA151:CA157" si="265">+ROUND(BY151*BZ151,0)</f>
        <v>500000</v>
      </c>
      <c r="CB151" s="576">
        <f t="shared" si="144"/>
        <v>0</v>
      </c>
      <c r="CE151" s="396" t="s">
        <v>172</v>
      </c>
      <c r="CF151" s="397" t="s">
        <v>581</v>
      </c>
      <c r="CG151" s="398" t="s">
        <v>155</v>
      </c>
      <c r="CH151" s="399">
        <v>1</v>
      </c>
      <c r="CI151" s="308">
        <v>8780000</v>
      </c>
      <c r="CJ151" s="400">
        <f t="shared" ref="CJ151:CJ157" si="266">+ROUND(CH151*CI151,0)</f>
        <v>8780000</v>
      </c>
      <c r="CK151" s="576">
        <f t="shared" si="145"/>
        <v>0</v>
      </c>
      <c r="CN151" s="396" t="s">
        <v>172</v>
      </c>
      <c r="CO151" s="397" t="s">
        <v>581</v>
      </c>
      <c r="CP151" s="398" t="s">
        <v>155</v>
      </c>
      <c r="CQ151" s="399">
        <v>1</v>
      </c>
      <c r="CR151" s="308">
        <v>9100000</v>
      </c>
      <c r="CS151" s="400">
        <f t="shared" ref="CS151:CS157" si="267">+ROUND(CQ151*CR151,0)</f>
        <v>9100000</v>
      </c>
      <c r="CT151" s="576">
        <f t="shared" si="146"/>
        <v>0</v>
      </c>
      <c r="CW151" s="396" t="s">
        <v>172</v>
      </c>
      <c r="CX151" s="397" t="s">
        <v>581</v>
      </c>
      <c r="CY151" s="398" t="s">
        <v>155</v>
      </c>
      <c r="CZ151" s="399">
        <v>1</v>
      </c>
      <c r="DA151" s="308">
        <v>9943567</v>
      </c>
      <c r="DB151" s="400">
        <f t="shared" ref="DB151:DB157" si="268">+ROUND(CZ151*DA151,0)</f>
        <v>9943567</v>
      </c>
      <c r="DC151" s="576">
        <f t="shared" si="147"/>
        <v>0</v>
      </c>
      <c r="DF151" s="396" t="s">
        <v>172</v>
      </c>
      <c r="DG151" s="397" t="s">
        <v>581</v>
      </c>
      <c r="DH151" s="398" t="s">
        <v>155</v>
      </c>
      <c r="DI151" s="399">
        <v>1</v>
      </c>
      <c r="DJ151" s="308">
        <v>9000000</v>
      </c>
      <c r="DK151" s="400">
        <f t="shared" ref="DK151:DK157" si="269">+ROUND(DI151*DJ151,0)</f>
        <v>9000000</v>
      </c>
      <c r="DL151" s="576">
        <f t="shared" si="148"/>
        <v>0</v>
      </c>
      <c r="DO151" s="396" t="s">
        <v>172</v>
      </c>
      <c r="DP151" s="397" t="s">
        <v>581</v>
      </c>
      <c r="DQ151" s="398" t="s">
        <v>155</v>
      </c>
      <c r="DR151" s="399">
        <v>1</v>
      </c>
      <c r="DS151" s="308">
        <v>1130000</v>
      </c>
      <c r="DT151" s="400">
        <f t="shared" ref="DT151:DT157" si="270">+ROUND(DR151*DS151,0)</f>
        <v>1130000</v>
      </c>
      <c r="DU151" s="576">
        <f t="shared" si="149"/>
        <v>0</v>
      </c>
    </row>
    <row r="152" spans="3:125" ht="45" customHeight="1" outlineLevel="2">
      <c r="C152" s="344" t="s">
        <v>582</v>
      </c>
      <c r="D152" s="403" t="s">
        <v>583</v>
      </c>
      <c r="E152" s="398" t="s">
        <v>155</v>
      </c>
      <c r="F152" s="399">
        <v>1</v>
      </c>
      <c r="G152" s="308">
        <v>0</v>
      </c>
      <c r="H152" s="309">
        <f t="shared" si="259"/>
        <v>0</v>
      </c>
      <c r="K152" s="344" t="s">
        <v>582</v>
      </c>
      <c r="L152" s="403" t="s">
        <v>583</v>
      </c>
      <c r="M152" s="398" t="s">
        <v>155</v>
      </c>
      <c r="N152" s="399">
        <v>1</v>
      </c>
      <c r="O152" s="308">
        <v>501800</v>
      </c>
      <c r="P152" s="310">
        <f t="shared" si="260"/>
        <v>501800</v>
      </c>
      <c r="Q152" s="576">
        <f t="shared" si="137"/>
        <v>0</v>
      </c>
      <c r="T152" s="344" t="s">
        <v>582</v>
      </c>
      <c r="U152" s="306" t="str">
        <f t="shared" si="174"/>
        <v>Suministro, transporte e instalación de lectoras HID referencia Iclass SE</v>
      </c>
      <c r="V152" s="307" t="str">
        <f t="shared" si="175"/>
        <v>un</v>
      </c>
      <c r="W152" s="399">
        <v>1</v>
      </c>
      <c r="X152" s="308">
        <f t="shared" si="176"/>
        <v>250000</v>
      </c>
      <c r="Y152" s="401">
        <f t="shared" si="177"/>
        <v>250000</v>
      </c>
      <c r="Z152" s="576">
        <f t="shared" si="138"/>
        <v>0</v>
      </c>
      <c r="AC152" s="344" t="s">
        <v>582</v>
      </c>
      <c r="AD152" s="403" t="s">
        <v>583</v>
      </c>
      <c r="AE152" s="398" t="s">
        <v>155</v>
      </c>
      <c r="AF152" s="399">
        <v>1</v>
      </c>
      <c r="AG152" s="308">
        <v>280000</v>
      </c>
      <c r="AH152" s="309">
        <f t="shared" si="261"/>
        <v>280000</v>
      </c>
      <c r="AI152" s="576">
        <f t="shared" si="139"/>
        <v>0</v>
      </c>
      <c r="AL152" s="344" t="s">
        <v>582</v>
      </c>
      <c r="AM152" s="403" t="s">
        <v>583</v>
      </c>
      <c r="AN152" s="398" t="s">
        <v>155</v>
      </c>
      <c r="AO152" s="399">
        <v>1</v>
      </c>
      <c r="AP152" s="308">
        <v>408900</v>
      </c>
      <c r="AQ152" s="309">
        <f t="shared" si="262"/>
        <v>408900</v>
      </c>
      <c r="AR152" s="576">
        <f t="shared" si="140"/>
        <v>0</v>
      </c>
      <c r="AU152" s="344" t="s">
        <v>582</v>
      </c>
      <c r="AV152" s="403" t="s">
        <v>583</v>
      </c>
      <c r="AW152" s="398" t="s">
        <v>155</v>
      </c>
      <c r="AX152" s="399">
        <v>1</v>
      </c>
      <c r="AY152" s="308">
        <v>694292</v>
      </c>
      <c r="AZ152" s="309">
        <f t="shared" si="263"/>
        <v>694292</v>
      </c>
      <c r="BA152" s="576">
        <f t="shared" si="141"/>
        <v>0</v>
      </c>
      <c r="BD152" s="344" t="s">
        <v>582</v>
      </c>
      <c r="BE152" s="404" t="s">
        <v>583</v>
      </c>
      <c r="BF152" s="398" t="s">
        <v>155</v>
      </c>
      <c r="BG152" s="399">
        <v>1</v>
      </c>
      <c r="BH152" s="308">
        <v>2584000</v>
      </c>
      <c r="BI152" s="309">
        <f t="shared" si="264"/>
        <v>2584000</v>
      </c>
      <c r="BJ152" s="576">
        <f t="shared" si="142"/>
        <v>0</v>
      </c>
      <c r="BM152" s="344" t="s">
        <v>582</v>
      </c>
      <c r="BN152" s="306" t="str">
        <f t="shared" si="178"/>
        <v>Suministro, transporte e instalación de lectoras HID referencia Iclass SE</v>
      </c>
      <c r="BO152" s="307" t="str">
        <f t="shared" si="179"/>
        <v>un</v>
      </c>
      <c r="BP152" s="399">
        <v>1</v>
      </c>
      <c r="BQ152" s="308">
        <f t="shared" si="180"/>
        <v>450000</v>
      </c>
      <c r="BR152" s="309">
        <f t="shared" si="186"/>
        <v>450000</v>
      </c>
      <c r="BS152" s="576">
        <f t="shared" si="143"/>
        <v>0</v>
      </c>
      <c r="BV152" s="344" t="s">
        <v>582</v>
      </c>
      <c r="BW152" s="403" t="s">
        <v>583</v>
      </c>
      <c r="BX152" s="398" t="s">
        <v>155</v>
      </c>
      <c r="BY152" s="399">
        <v>1</v>
      </c>
      <c r="BZ152" s="308">
        <v>500000</v>
      </c>
      <c r="CA152" s="309">
        <f t="shared" si="265"/>
        <v>500000</v>
      </c>
      <c r="CB152" s="576">
        <f t="shared" si="144"/>
        <v>0</v>
      </c>
      <c r="CE152" s="344" t="s">
        <v>582</v>
      </c>
      <c r="CF152" s="403" t="s">
        <v>583</v>
      </c>
      <c r="CG152" s="398" t="s">
        <v>155</v>
      </c>
      <c r="CH152" s="399">
        <v>1</v>
      </c>
      <c r="CI152" s="308">
        <v>980000</v>
      </c>
      <c r="CJ152" s="309">
        <f t="shared" si="266"/>
        <v>980000</v>
      </c>
      <c r="CK152" s="576">
        <f t="shared" si="145"/>
        <v>0</v>
      </c>
      <c r="CN152" s="344" t="s">
        <v>582</v>
      </c>
      <c r="CO152" s="403" t="s">
        <v>583</v>
      </c>
      <c r="CP152" s="398" t="s">
        <v>155</v>
      </c>
      <c r="CQ152" s="399">
        <v>1</v>
      </c>
      <c r="CR152" s="308">
        <v>1000000</v>
      </c>
      <c r="CS152" s="309">
        <f t="shared" si="267"/>
        <v>1000000</v>
      </c>
      <c r="CT152" s="576">
        <f t="shared" si="146"/>
        <v>0</v>
      </c>
      <c r="CW152" s="344" t="s">
        <v>582</v>
      </c>
      <c r="CX152" s="403" t="s">
        <v>583</v>
      </c>
      <c r="CY152" s="398" t="s">
        <v>155</v>
      </c>
      <c r="CZ152" s="399">
        <v>1</v>
      </c>
      <c r="DA152" s="308">
        <v>432000</v>
      </c>
      <c r="DB152" s="309">
        <f t="shared" si="268"/>
        <v>432000</v>
      </c>
      <c r="DC152" s="576">
        <f t="shared" si="147"/>
        <v>0</v>
      </c>
      <c r="DF152" s="344" t="s">
        <v>582</v>
      </c>
      <c r="DG152" s="403" t="s">
        <v>583</v>
      </c>
      <c r="DH152" s="398" t="s">
        <v>155</v>
      </c>
      <c r="DI152" s="399">
        <v>1</v>
      </c>
      <c r="DJ152" s="308">
        <v>980000</v>
      </c>
      <c r="DK152" s="309">
        <f t="shared" si="269"/>
        <v>980000</v>
      </c>
      <c r="DL152" s="576">
        <f t="shared" si="148"/>
        <v>0</v>
      </c>
      <c r="DO152" s="344" t="s">
        <v>582</v>
      </c>
      <c r="DP152" s="403" t="s">
        <v>583</v>
      </c>
      <c r="DQ152" s="398" t="s">
        <v>155</v>
      </c>
      <c r="DR152" s="399">
        <v>1</v>
      </c>
      <c r="DS152" s="308">
        <v>110600</v>
      </c>
      <c r="DT152" s="309">
        <f t="shared" si="270"/>
        <v>110600</v>
      </c>
      <c r="DU152" s="576">
        <f t="shared" si="149"/>
        <v>0</v>
      </c>
    </row>
    <row r="153" spans="3:125" ht="45" customHeight="1" outlineLevel="2">
      <c r="C153" s="344" t="s">
        <v>584</v>
      </c>
      <c r="D153" s="403" t="s">
        <v>585</v>
      </c>
      <c r="E153" s="398" t="s">
        <v>155</v>
      </c>
      <c r="F153" s="399">
        <v>1</v>
      </c>
      <c r="G153" s="308">
        <v>0</v>
      </c>
      <c r="H153" s="309">
        <f t="shared" si="259"/>
        <v>0</v>
      </c>
      <c r="K153" s="344" t="s">
        <v>584</v>
      </c>
      <c r="L153" s="403" t="s">
        <v>585</v>
      </c>
      <c r="M153" s="398" t="s">
        <v>155</v>
      </c>
      <c r="N153" s="399">
        <v>1</v>
      </c>
      <c r="O153" s="308">
        <v>277500</v>
      </c>
      <c r="P153" s="310">
        <f t="shared" si="260"/>
        <v>277500</v>
      </c>
      <c r="Q153" s="576">
        <f t="shared" si="137"/>
        <v>0</v>
      </c>
      <c r="T153" s="344" t="s">
        <v>584</v>
      </c>
      <c r="U153" s="306" t="str">
        <f t="shared" si="174"/>
        <v>Suministro, transporte e instalación de electroiman de 600 lbs, con soporte LZ</v>
      </c>
      <c r="V153" s="307" t="str">
        <f t="shared" si="175"/>
        <v>un</v>
      </c>
      <c r="W153" s="399">
        <v>1</v>
      </c>
      <c r="X153" s="308">
        <f t="shared" si="176"/>
        <v>450000</v>
      </c>
      <c r="Y153" s="401">
        <f t="shared" si="177"/>
        <v>450000</v>
      </c>
      <c r="Z153" s="576">
        <f t="shared" si="138"/>
        <v>0</v>
      </c>
      <c r="AC153" s="344" t="s">
        <v>584</v>
      </c>
      <c r="AD153" s="403" t="s">
        <v>585</v>
      </c>
      <c r="AE153" s="398" t="s">
        <v>155</v>
      </c>
      <c r="AF153" s="399">
        <v>1</v>
      </c>
      <c r="AG153" s="308">
        <v>85000</v>
      </c>
      <c r="AH153" s="309">
        <f t="shared" si="261"/>
        <v>85000</v>
      </c>
      <c r="AI153" s="576">
        <f t="shared" si="139"/>
        <v>0</v>
      </c>
      <c r="AL153" s="344" t="s">
        <v>584</v>
      </c>
      <c r="AM153" s="403" t="s">
        <v>585</v>
      </c>
      <c r="AN153" s="398" t="s">
        <v>155</v>
      </c>
      <c r="AO153" s="399">
        <v>1</v>
      </c>
      <c r="AP153" s="308">
        <v>274000</v>
      </c>
      <c r="AQ153" s="309">
        <f t="shared" si="262"/>
        <v>274000</v>
      </c>
      <c r="AR153" s="576">
        <f t="shared" si="140"/>
        <v>0</v>
      </c>
      <c r="AU153" s="344" t="s">
        <v>584</v>
      </c>
      <c r="AV153" s="403" t="s">
        <v>585</v>
      </c>
      <c r="AW153" s="398" t="s">
        <v>155</v>
      </c>
      <c r="AX153" s="399">
        <v>1</v>
      </c>
      <c r="AY153" s="308">
        <v>782100</v>
      </c>
      <c r="AZ153" s="309">
        <f t="shared" si="263"/>
        <v>782100</v>
      </c>
      <c r="BA153" s="576">
        <f t="shared" si="141"/>
        <v>0</v>
      </c>
      <c r="BD153" s="344" t="s">
        <v>584</v>
      </c>
      <c r="BE153" s="403" t="s">
        <v>585</v>
      </c>
      <c r="BF153" s="398" t="s">
        <v>155</v>
      </c>
      <c r="BG153" s="399">
        <v>1</v>
      </c>
      <c r="BH153" s="308">
        <v>540000</v>
      </c>
      <c r="BI153" s="309">
        <f t="shared" si="264"/>
        <v>540000</v>
      </c>
      <c r="BJ153" s="576">
        <f t="shared" si="142"/>
        <v>0</v>
      </c>
      <c r="BM153" s="344" t="s">
        <v>584</v>
      </c>
      <c r="BN153" s="306" t="str">
        <f t="shared" si="178"/>
        <v>Suministro, transporte e instalación de electroiman de 600 lbs, con soporte LZ</v>
      </c>
      <c r="BO153" s="307" t="str">
        <f t="shared" si="179"/>
        <v>un</v>
      </c>
      <c r="BP153" s="399">
        <v>1</v>
      </c>
      <c r="BQ153" s="308">
        <f t="shared" si="180"/>
        <v>830000</v>
      </c>
      <c r="BR153" s="309">
        <f t="shared" si="186"/>
        <v>830000</v>
      </c>
      <c r="BS153" s="576">
        <f t="shared" si="143"/>
        <v>0</v>
      </c>
      <c r="BV153" s="344" t="s">
        <v>584</v>
      </c>
      <c r="BW153" s="403" t="s">
        <v>585</v>
      </c>
      <c r="BX153" s="398" t="s">
        <v>155</v>
      </c>
      <c r="BY153" s="399">
        <v>1</v>
      </c>
      <c r="BZ153" s="308">
        <v>200000</v>
      </c>
      <c r="CA153" s="309">
        <f t="shared" si="265"/>
        <v>200000</v>
      </c>
      <c r="CB153" s="576">
        <f t="shared" si="144"/>
        <v>0</v>
      </c>
      <c r="CE153" s="344" t="s">
        <v>584</v>
      </c>
      <c r="CF153" s="403" t="s">
        <v>585</v>
      </c>
      <c r="CG153" s="398" t="s">
        <v>155</v>
      </c>
      <c r="CH153" s="399">
        <v>1</v>
      </c>
      <c r="CI153" s="308">
        <v>305000</v>
      </c>
      <c r="CJ153" s="309">
        <f t="shared" si="266"/>
        <v>305000</v>
      </c>
      <c r="CK153" s="576">
        <f t="shared" si="145"/>
        <v>0</v>
      </c>
      <c r="CN153" s="344" t="s">
        <v>584</v>
      </c>
      <c r="CO153" s="403" t="s">
        <v>585</v>
      </c>
      <c r="CP153" s="398" t="s">
        <v>155</v>
      </c>
      <c r="CQ153" s="399">
        <v>1</v>
      </c>
      <c r="CR153" s="308">
        <v>310000</v>
      </c>
      <c r="CS153" s="309">
        <f t="shared" si="267"/>
        <v>310000</v>
      </c>
      <c r="CT153" s="576">
        <f t="shared" si="146"/>
        <v>0</v>
      </c>
      <c r="CW153" s="344" t="s">
        <v>584</v>
      </c>
      <c r="CX153" s="403" t="s">
        <v>585</v>
      </c>
      <c r="CY153" s="398" t="s">
        <v>155</v>
      </c>
      <c r="CZ153" s="399">
        <v>1</v>
      </c>
      <c r="DA153" s="308">
        <v>56908</v>
      </c>
      <c r="DB153" s="309">
        <f t="shared" si="268"/>
        <v>56908</v>
      </c>
      <c r="DC153" s="576">
        <f t="shared" si="147"/>
        <v>0</v>
      </c>
      <c r="DF153" s="344" t="s">
        <v>584</v>
      </c>
      <c r="DG153" s="403" t="s">
        <v>585</v>
      </c>
      <c r="DH153" s="398" t="s">
        <v>155</v>
      </c>
      <c r="DI153" s="399">
        <v>1</v>
      </c>
      <c r="DJ153" s="308">
        <v>302000</v>
      </c>
      <c r="DK153" s="309">
        <f t="shared" si="269"/>
        <v>302000</v>
      </c>
      <c r="DL153" s="576">
        <f t="shared" si="148"/>
        <v>0</v>
      </c>
      <c r="DO153" s="344" t="s">
        <v>584</v>
      </c>
      <c r="DP153" s="403" t="s">
        <v>585</v>
      </c>
      <c r="DQ153" s="398" t="s">
        <v>155</v>
      </c>
      <c r="DR153" s="399">
        <v>1</v>
      </c>
      <c r="DS153" s="308">
        <v>56200</v>
      </c>
      <c r="DT153" s="309">
        <f t="shared" si="270"/>
        <v>56200</v>
      </c>
      <c r="DU153" s="576">
        <f t="shared" si="149"/>
        <v>0</v>
      </c>
    </row>
    <row r="154" spans="3:125" ht="45" customHeight="1" outlineLevel="2">
      <c r="C154" s="344" t="s">
        <v>586</v>
      </c>
      <c r="D154" s="403" t="s">
        <v>587</v>
      </c>
      <c r="E154" s="398" t="s">
        <v>155</v>
      </c>
      <c r="F154" s="399">
        <v>1</v>
      </c>
      <c r="G154" s="308">
        <v>0</v>
      </c>
      <c r="H154" s="309">
        <f t="shared" si="259"/>
        <v>0</v>
      </c>
      <c r="K154" s="344" t="s">
        <v>586</v>
      </c>
      <c r="L154" s="403" t="s">
        <v>587</v>
      </c>
      <c r="M154" s="398" t="s">
        <v>155</v>
      </c>
      <c r="N154" s="399">
        <v>1</v>
      </c>
      <c r="O154" s="308">
        <v>130700</v>
      </c>
      <c r="P154" s="310">
        <f t="shared" si="260"/>
        <v>130700</v>
      </c>
      <c r="Q154" s="576">
        <f t="shared" si="137"/>
        <v>0</v>
      </c>
      <c r="T154" s="344" t="s">
        <v>586</v>
      </c>
      <c r="U154" s="306" t="str">
        <f t="shared" si="174"/>
        <v>Suministro, transporte e instalación de botones de salida tipo NO Touch</v>
      </c>
      <c r="V154" s="307" t="str">
        <f t="shared" si="175"/>
        <v>un</v>
      </c>
      <c r="W154" s="399">
        <v>1</v>
      </c>
      <c r="X154" s="308">
        <f t="shared" si="176"/>
        <v>120000</v>
      </c>
      <c r="Y154" s="401">
        <f t="shared" si="177"/>
        <v>120000</v>
      </c>
      <c r="Z154" s="576">
        <f t="shared" si="138"/>
        <v>0</v>
      </c>
      <c r="AC154" s="344" t="s">
        <v>586</v>
      </c>
      <c r="AD154" s="403" t="s">
        <v>587</v>
      </c>
      <c r="AE154" s="398" t="s">
        <v>155</v>
      </c>
      <c r="AF154" s="399">
        <v>1</v>
      </c>
      <c r="AG154" s="308">
        <v>86000</v>
      </c>
      <c r="AH154" s="309">
        <f t="shared" si="261"/>
        <v>86000</v>
      </c>
      <c r="AI154" s="576">
        <f t="shared" si="139"/>
        <v>0</v>
      </c>
      <c r="AL154" s="344" t="s">
        <v>586</v>
      </c>
      <c r="AM154" s="403" t="s">
        <v>587</v>
      </c>
      <c r="AN154" s="398" t="s">
        <v>155</v>
      </c>
      <c r="AO154" s="399">
        <v>1</v>
      </c>
      <c r="AP154" s="308">
        <v>130340</v>
      </c>
      <c r="AQ154" s="309">
        <f t="shared" si="262"/>
        <v>130340</v>
      </c>
      <c r="AR154" s="576">
        <f t="shared" si="140"/>
        <v>0</v>
      </c>
      <c r="AU154" s="344" t="s">
        <v>586</v>
      </c>
      <c r="AV154" s="403" t="s">
        <v>587</v>
      </c>
      <c r="AW154" s="398" t="s">
        <v>155</v>
      </c>
      <c r="AX154" s="399">
        <v>1</v>
      </c>
      <c r="AY154" s="308">
        <v>60040</v>
      </c>
      <c r="AZ154" s="309">
        <f t="shared" si="263"/>
        <v>60040</v>
      </c>
      <c r="BA154" s="576">
        <f t="shared" si="141"/>
        <v>0</v>
      </c>
      <c r="BD154" s="344" t="s">
        <v>586</v>
      </c>
      <c r="BE154" s="403" t="s">
        <v>587</v>
      </c>
      <c r="BF154" s="398" t="s">
        <v>155</v>
      </c>
      <c r="BG154" s="399">
        <v>1</v>
      </c>
      <c r="BH154" s="308">
        <v>205000</v>
      </c>
      <c r="BI154" s="309">
        <f t="shared" si="264"/>
        <v>205000</v>
      </c>
      <c r="BJ154" s="576">
        <f t="shared" si="142"/>
        <v>0</v>
      </c>
      <c r="BM154" s="344" t="s">
        <v>586</v>
      </c>
      <c r="BN154" s="306" t="str">
        <f t="shared" si="178"/>
        <v>Suministro, transporte e instalación de botones de salida tipo NO Touch</v>
      </c>
      <c r="BO154" s="307" t="str">
        <f t="shared" si="179"/>
        <v>un</v>
      </c>
      <c r="BP154" s="399">
        <v>1</v>
      </c>
      <c r="BQ154" s="308">
        <f t="shared" si="180"/>
        <v>190000</v>
      </c>
      <c r="BR154" s="309">
        <f t="shared" si="186"/>
        <v>190000</v>
      </c>
      <c r="BS154" s="576">
        <f t="shared" si="143"/>
        <v>0</v>
      </c>
      <c r="BV154" s="344" t="s">
        <v>586</v>
      </c>
      <c r="BW154" s="403" t="s">
        <v>587</v>
      </c>
      <c r="BX154" s="398" t="s">
        <v>155</v>
      </c>
      <c r="BY154" s="399">
        <v>1</v>
      </c>
      <c r="BZ154" s="308">
        <v>180000</v>
      </c>
      <c r="CA154" s="309">
        <f t="shared" si="265"/>
        <v>180000</v>
      </c>
      <c r="CB154" s="576">
        <f t="shared" si="144"/>
        <v>0</v>
      </c>
      <c r="CE154" s="344" t="s">
        <v>586</v>
      </c>
      <c r="CF154" s="403" t="s">
        <v>587</v>
      </c>
      <c r="CG154" s="398" t="s">
        <v>155</v>
      </c>
      <c r="CH154" s="399">
        <v>1</v>
      </c>
      <c r="CI154" s="308">
        <v>195000</v>
      </c>
      <c r="CJ154" s="309">
        <f t="shared" si="266"/>
        <v>195000</v>
      </c>
      <c r="CK154" s="576">
        <f t="shared" si="145"/>
        <v>0</v>
      </c>
      <c r="CN154" s="344" t="s">
        <v>586</v>
      </c>
      <c r="CO154" s="403" t="s">
        <v>587</v>
      </c>
      <c r="CP154" s="398" t="s">
        <v>155</v>
      </c>
      <c r="CQ154" s="399">
        <v>1</v>
      </c>
      <c r="CR154" s="308">
        <v>180000</v>
      </c>
      <c r="CS154" s="309">
        <f t="shared" si="267"/>
        <v>180000</v>
      </c>
      <c r="CT154" s="576">
        <f t="shared" si="146"/>
        <v>0</v>
      </c>
      <c r="CW154" s="344" t="s">
        <v>586</v>
      </c>
      <c r="CX154" s="403" t="s">
        <v>587</v>
      </c>
      <c r="CY154" s="398" t="s">
        <v>155</v>
      </c>
      <c r="CZ154" s="399">
        <v>1</v>
      </c>
      <c r="DA154" s="308">
        <v>308071</v>
      </c>
      <c r="DB154" s="309">
        <f t="shared" si="268"/>
        <v>308071</v>
      </c>
      <c r="DC154" s="576">
        <f t="shared" si="147"/>
        <v>0</v>
      </c>
      <c r="DF154" s="344" t="s">
        <v>586</v>
      </c>
      <c r="DG154" s="403" t="s">
        <v>587</v>
      </c>
      <c r="DH154" s="398" t="s">
        <v>155</v>
      </c>
      <c r="DI154" s="399">
        <v>1</v>
      </c>
      <c r="DJ154" s="308">
        <v>175000</v>
      </c>
      <c r="DK154" s="309">
        <f t="shared" si="269"/>
        <v>175000</v>
      </c>
      <c r="DL154" s="576">
        <f t="shared" si="148"/>
        <v>0</v>
      </c>
      <c r="DO154" s="344" t="s">
        <v>586</v>
      </c>
      <c r="DP154" s="403" t="s">
        <v>587</v>
      </c>
      <c r="DQ154" s="398" t="s">
        <v>155</v>
      </c>
      <c r="DR154" s="399">
        <v>1</v>
      </c>
      <c r="DS154" s="308">
        <v>48000</v>
      </c>
      <c r="DT154" s="309">
        <f t="shared" si="270"/>
        <v>48000</v>
      </c>
      <c r="DU154" s="576">
        <f t="shared" si="149"/>
        <v>0</v>
      </c>
    </row>
    <row r="155" spans="3:125" ht="45" customHeight="1" outlineLevel="2">
      <c r="C155" s="344" t="s">
        <v>588</v>
      </c>
      <c r="D155" s="403" t="s">
        <v>589</v>
      </c>
      <c r="E155" s="398" t="s">
        <v>155</v>
      </c>
      <c r="F155" s="399">
        <v>1</v>
      </c>
      <c r="G155" s="308">
        <v>0</v>
      </c>
      <c r="H155" s="309">
        <f t="shared" si="259"/>
        <v>0</v>
      </c>
      <c r="K155" s="344" t="s">
        <v>588</v>
      </c>
      <c r="L155" s="403" t="s">
        <v>589</v>
      </c>
      <c r="M155" s="398" t="s">
        <v>155</v>
      </c>
      <c r="N155" s="399">
        <v>1</v>
      </c>
      <c r="O155" s="308">
        <v>4800</v>
      </c>
      <c r="P155" s="310">
        <f t="shared" si="260"/>
        <v>4800</v>
      </c>
      <c r="Q155" s="576">
        <f t="shared" si="137"/>
        <v>0</v>
      </c>
      <c r="T155" s="344" t="s">
        <v>588</v>
      </c>
      <c r="U155" s="306" t="str">
        <f t="shared" si="174"/>
        <v>Suministro, transporte e instalación de sensores magnéticos livianos</v>
      </c>
      <c r="V155" s="307" t="str">
        <f t="shared" si="175"/>
        <v>un</v>
      </c>
      <c r="W155" s="399">
        <v>1</v>
      </c>
      <c r="X155" s="308">
        <f t="shared" si="176"/>
        <v>120000</v>
      </c>
      <c r="Y155" s="401">
        <f t="shared" si="177"/>
        <v>120000</v>
      </c>
      <c r="Z155" s="576">
        <f t="shared" si="138"/>
        <v>0</v>
      </c>
      <c r="AC155" s="344" t="s">
        <v>588</v>
      </c>
      <c r="AD155" s="403" t="s">
        <v>589</v>
      </c>
      <c r="AE155" s="398" t="s">
        <v>155</v>
      </c>
      <c r="AF155" s="399">
        <v>1</v>
      </c>
      <c r="AG155" s="308">
        <v>25000</v>
      </c>
      <c r="AH155" s="309">
        <f t="shared" si="261"/>
        <v>25000</v>
      </c>
      <c r="AI155" s="576">
        <f t="shared" si="139"/>
        <v>0</v>
      </c>
      <c r="AL155" s="344" t="s">
        <v>588</v>
      </c>
      <c r="AM155" s="403" t="s">
        <v>589</v>
      </c>
      <c r="AN155" s="398" t="s">
        <v>155</v>
      </c>
      <c r="AO155" s="399">
        <v>1</v>
      </c>
      <c r="AP155" s="308">
        <v>4712</v>
      </c>
      <c r="AQ155" s="309">
        <f t="shared" si="262"/>
        <v>4712</v>
      </c>
      <c r="AR155" s="576">
        <f t="shared" si="140"/>
        <v>0</v>
      </c>
      <c r="AU155" s="344" t="s">
        <v>588</v>
      </c>
      <c r="AV155" s="403" t="s">
        <v>589</v>
      </c>
      <c r="AW155" s="398" t="s">
        <v>155</v>
      </c>
      <c r="AX155" s="399">
        <v>1</v>
      </c>
      <c r="AY155" s="308">
        <v>360240</v>
      </c>
      <c r="AZ155" s="309">
        <f t="shared" si="263"/>
        <v>360240</v>
      </c>
      <c r="BA155" s="576">
        <f t="shared" si="141"/>
        <v>0</v>
      </c>
      <c r="BD155" s="344" t="s">
        <v>588</v>
      </c>
      <c r="BE155" s="403" t="s">
        <v>589</v>
      </c>
      <c r="BF155" s="398" t="s">
        <v>155</v>
      </c>
      <c r="BG155" s="399">
        <v>1</v>
      </c>
      <c r="BH155" s="308">
        <v>145000</v>
      </c>
      <c r="BI155" s="309">
        <f t="shared" si="264"/>
        <v>145000</v>
      </c>
      <c r="BJ155" s="576">
        <f t="shared" si="142"/>
        <v>0</v>
      </c>
      <c r="BM155" s="344" t="s">
        <v>588</v>
      </c>
      <c r="BN155" s="306" t="str">
        <f t="shared" si="178"/>
        <v>Suministro, transporte e instalación de sensores magnéticos livianos</v>
      </c>
      <c r="BO155" s="307" t="str">
        <f t="shared" si="179"/>
        <v>un</v>
      </c>
      <c r="BP155" s="399">
        <v>1</v>
      </c>
      <c r="BQ155" s="308">
        <f t="shared" si="180"/>
        <v>160000</v>
      </c>
      <c r="BR155" s="309">
        <f t="shared" si="186"/>
        <v>160000</v>
      </c>
      <c r="BS155" s="576">
        <f t="shared" si="143"/>
        <v>0</v>
      </c>
      <c r="BV155" s="344" t="s">
        <v>588</v>
      </c>
      <c r="BW155" s="403" t="s">
        <v>589</v>
      </c>
      <c r="BX155" s="398" t="s">
        <v>155</v>
      </c>
      <c r="BY155" s="399">
        <v>1</v>
      </c>
      <c r="BZ155" s="308">
        <v>150000</v>
      </c>
      <c r="CA155" s="309">
        <f t="shared" si="265"/>
        <v>150000</v>
      </c>
      <c r="CB155" s="576">
        <f t="shared" si="144"/>
        <v>0</v>
      </c>
      <c r="CE155" s="344" t="s">
        <v>588</v>
      </c>
      <c r="CF155" s="403" t="s">
        <v>589</v>
      </c>
      <c r="CG155" s="398" t="s">
        <v>155</v>
      </c>
      <c r="CH155" s="399">
        <v>1</v>
      </c>
      <c r="CI155" s="308">
        <v>86000</v>
      </c>
      <c r="CJ155" s="309">
        <f t="shared" si="266"/>
        <v>86000</v>
      </c>
      <c r="CK155" s="576">
        <f t="shared" si="145"/>
        <v>0</v>
      </c>
      <c r="CN155" s="344" t="s">
        <v>588</v>
      </c>
      <c r="CO155" s="403" t="s">
        <v>589</v>
      </c>
      <c r="CP155" s="398" t="s">
        <v>155</v>
      </c>
      <c r="CQ155" s="399">
        <v>1</v>
      </c>
      <c r="CR155" s="308">
        <v>85000</v>
      </c>
      <c r="CS155" s="309">
        <f t="shared" si="267"/>
        <v>85000</v>
      </c>
      <c r="CT155" s="576">
        <f t="shared" si="146"/>
        <v>0</v>
      </c>
      <c r="CW155" s="344" t="s">
        <v>588</v>
      </c>
      <c r="CX155" s="403" t="s">
        <v>589</v>
      </c>
      <c r="CY155" s="398" t="s">
        <v>155</v>
      </c>
      <c r="CZ155" s="399">
        <v>1</v>
      </c>
      <c r="DA155" s="308">
        <v>220345</v>
      </c>
      <c r="DB155" s="309">
        <f t="shared" si="268"/>
        <v>220345</v>
      </c>
      <c r="DC155" s="576">
        <f t="shared" si="147"/>
        <v>0</v>
      </c>
      <c r="DF155" s="344" t="s">
        <v>588</v>
      </c>
      <c r="DG155" s="403" t="s">
        <v>589</v>
      </c>
      <c r="DH155" s="398" t="s">
        <v>155</v>
      </c>
      <c r="DI155" s="399">
        <v>1</v>
      </c>
      <c r="DJ155" s="308">
        <v>83000</v>
      </c>
      <c r="DK155" s="309">
        <f t="shared" si="269"/>
        <v>83000</v>
      </c>
      <c r="DL155" s="576">
        <f t="shared" si="148"/>
        <v>0</v>
      </c>
      <c r="DO155" s="344" t="s">
        <v>588</v>
      </c>
      <c r="DP155" s="403" t="s">
        <v>589</v>
      </c>
      <c r="DQ155" s="398" t="s">
        <v>155</v>
      </c>
      <c r="DR155" s="399">
        <v>1</v>
      </c>
      <c r="DS155" s="308">
        <v>52300</v>
      </c>
      <c r="DT155" s="309">
        <f t="shared" si="270"/>
        <v>52300</v>
      </c>
      <c r="DU155" s="576">
        <f t="shared" si="149"/>
        <v>0</v>
      </c>
    </row>
    <row r="156" spans="3:125" ht="45" customHeight="1" outlineLevel="2">
      <c r="C156" s="344" t="s">
        <v>590</v>
      </c>
      <c r="D156" s="403" t="s">
        <v>591</v>
      </c>
      <c r="E156" s="405" t="s">
        <v>155</v>
      </c>
      <c r="F156" s="399">
        <v>1</v>
      </c>
      <c r="G156" s="308">
        <v>0</v>
      </c>
      <c r="H156" s="309">
        <f t="shared" si="259"/>
        <v>0</v>
      </c>
      <c r="K156" s="344" t="s">
        <v>590</v>
      </c>
      <c r="L156" s="403" t="s">
        <v>591</v>
      </c>
      <c r="M156" s="405" t="s">
        <v>155</v>
      </c>
      <c r="N156" s="399">
        <v>1</v>
      </c>
      <c r="O156" s="308">
        <v>4700</v>
      </c>
      <c r="P156" s="310">
        <f t="shared" si="260"/>
        <v>4700</v>
      </c>
      <c r="Q156" s="576">
        <f t="shared" si="137"/>
        <v>0</v>
      </c>
      <c r="T156" s="344" t="s">
        <v>590</v>
      </c>
      <c r="U156" s="306" t="str">
        <f t="shared" si="174"/>
        <v>Suministro, transporte e instalación de cable UTP, categoría 5e</v>
      </c>
      <c r="V156" s="307" t="str">
        <f t="shared" si="175"/>
        <v>un</v>
      </c>
      <c r="W156" s="399">
        <v>1</v>
      </c>
      <c r="X156" s="308">
        <f t="shared" si="176"/>
        <v>1500</v>
      </c>
      <c r="Y156" s="401">
        <f t="shared" si="177"/>
        <v>1500</v>
      </c>
      <c r="Z156" s="576">
        <f t="shared" si="138"/>
        <v>0</v>
      </c>
      <c r="AC156" s="344" t="s">
        <v>590</v>
      </c>
      <c r="AD156" s="403" t="s">
        <v>591</v>
      </c>
      <c r="AE156" s="405" t="s">
        <v>155</v>
      </c>
      <c r="AF156" s="399">
        <v>1</v>
      </c>
      <c r="AG156" s="308">
        <v>9000</v>
      </c>
      <c r="AH156" s="309">
        <f t="shared" si="261"/>
        <v>9000</v>
      </c>
      <c r="AI156" s="576">
        <f t="shared" si="139"/>
        <v>0</v>
      </c>
      <c r="AL156" s="344" t="s">
        <v>590</v>
      </c>
      <c r="AM156" s="403" t="s">
        <v>591</v>
      </c>
      <c r="AN156" s="405" t="s">
        <v>155</v>
      </c>
      <c r="AO156" s="399">
        <v>1</v>
      </c>
      <c r="AP156" s="308">
        <v>4665</v>
      </c>
      <c r="AQ156" s="309">
        <f t="shared" si="262"/>
        <v>4665</v>
      </c>
      <c r="AR156" s="576">
        <f t="shared" si="140"/>
        <v>0</v>
      </c>
      <c r="AU156" s="344" t="s">
        <v>590</v>
      </c>
      <c r="AV156" s="403" t="s">
        <v>591</v>
      </c>
      <c r="AW156" s="405" t="s">
        <v>155</v>
      </c>
      <c r="AX156" s="399">
        <v>1</v>
      </c>
      <c r="AY156" s="308">
        <v>6004</v>
      </c>
      <c r="AZ156" s="309">
        <f t="shared" si="263"/>
        <v>6004</v>
      </c>
      <c r="BA156" s="576">
        <f t="shared" si="141"/>
        <v>0</v>
      </c>
      <c r="BD156" s="344" t="s">
        <v>590</v>
      </c>
      <c r="BE156" s="403" t="s">
        <v>591</v>
      </c>
      <c r="BF156" s="405" t="s">
        <v>155</v>
      </c>
      <c r="BG156" s="399">
        <v>1</v>
      </c>
      <c r="BH156" s="308">
        <v>2100</v>
      </c>
      <c r="BI156" s="309">
        <f t="shared" si="264"/>
        <v>2100</v>
      </c>
      <c r="BJ156" s="576">
        <f t="shared" si="142"/>
        <v>0</v>
      </c>
      <c r="BM156" s="344" t="s">
        <v>590</v>
      </c>
      <c r="BN156" s="306" t="str">
        <f t="shared" si="178"/>
        <v>Suministro, transporte e instalación de cable UTP, categoría 5e</v>
      </c>
      <c r="BO156" s="307" t="str">
        <f t="shared" si="179"/>
        <v>un</v>
      </c>
      <c r="BP156" s="399">
        <v>1</v>
      </c>
      <c r="BQ156" s="308">
        <f t="shared" si="180"/>
        <v>2900</v>
      </c>
      <c r="BR156" s="309">
        <f t="shared" si="186"/>
        <v>2900</v>
      </c>
      <c r="BS156" s="576">
        <f t="shared" si="143"/>
        <v>0</v>
      </c>
      <c r="BV156" s="344" t="s">
        <v>590</v>
      </c>
      <c r="BW156" s="403" t="s">
        <v>591</v>
      </c>
      <c r="BX156" s="405" t="s">
        <v>155</v>
      </c>
      <c r="BY156" s="399">
        <v>1</v>
      </c>
      <c r="BZ156" s="308">
        <v>2800</v>
      </c>
      <c r="CA156" s="309">
        <f t="shared" si="265"/>
        <v>2800</v>
      </c>
      <c r="CB156" s="576">
        <f t="shared" si="144"/>
        <v>0</v>
      </c>
      <c r="CE156" s="344" t="s">
        <v>590</v>
      </c>
      <c r="CF156" s="403" t="s">
        <v>591</v>
      </c>
      <c r="CG156" s="405" t="s">
        <v>155</v>
      </c>
      <c r="CH156" s="399">
        <v>1</v>
      </c>
      <c r="CI156" s="308">
        <v>1000</v>
      </c>
      <c r="CJ156" s="309">
        <f t="shared" si="266"/>
        <v>1000</v>
      </c>
      <c r="CK156" s="576">
        <f t="shared" si="145"/>
        <v>0</v>
      </c>
      <c r="CN156" s="344" t="s">
        <v>590</v>
      </c>
      <c r="CO156" s="403" t="s">
        <v>591</v>
      </c>
      <c r="CP156" s="405" t="s">
        <v>155</v>
      </c>
      <c r="CQ156" s="399">
        <v>1</v>
      </c>
      <c r="CR156" s="308">
        <v>1000</v>
      </c>
      <c r="CS156" s="309">
        <f t="shared" si="267"/>
        <v>1000</v>
      </c>
      <c r="CT156" s="576">
        <f t="shared" si="146"/>
        <v>0</v>
      </c>
      <c r="CW156" s="344" t="s">
        <v>590</v>
      </c>
      <c r="CX156" s="403" t="s">
        <v>591</v>
      </c>
      <c r="CY156" s="405" t="s">
        <v>155</v>
      </c>
      <c r="CZ156" s="399">
        <v>1</v>
      </c>
      <c r="DA156" s="308">
        <v>2300</v>
      </c>
      <c r="DB156" s="309">
        <f t="shared" si="268"/>
        <v>2300</v>
      </c>
      <c r="DC156" s="576">
        <f t="shared" si="147"/>
        <v>0</v>
      </c>
      <c r="DF156" s="344" t="s">
        <v>590</v>
      </c>
      <c r="DG156" s="403" t="s">
        <v>591</v>
      </c>
      <c r="DH156" s="405" t="s">
        <v>155</v>
      </c>
      <c r="DI156" s="399">
        <v>1</v>
      </c>
      <c r="DJ156" s="308">
        <v>1000</v>
      </c>
      <c r="DK156" s="309">
        <f t="shared" si="269"/>
        <v>1000</v>
      </c>
      <c r="DL156" s="576">
        <f t="shared" si="148"/>
        <v>0</v>
      </c>
      <c r="DO156" s="344" t="s">
        <v>590</v>
      </c>
      <c r="DP156" s="403" t="s">
        <v>591</v>
      </c>
      <c r="DQ156" s="405" t="s">
        <v>155</v>
      </c>
      <c r="DR156" s="399">
        <v>1</v>
      </c>
      <c r="DS156" s="308">
        <v>15500</v>
      </c>
      <c r="DT156" s="309">
        <f t="shared" si="270"/>
        <v>15500</v>
      </c>
      <c r="DU156" s="576">
        <f t="shared" si="149"/>
        <v>0</v>
      </c>
    </row>
    <row r="157" spans="3:125" ht="21" customHeight="1" outlineLevel="2" thickBot="1">
      <c r="C157" s="406" t="s">
        <v>592</v>
      </c>
      <c r="D157" s="407" t="s">
        <v>593</v>
      </c>
      <c r="E157" s="408" t="s">
        <v>155</v>
      </c>
      <c r="F157" s="409">
        <v>1</v>
      </c>
      <c r="G157" s="308">
        <v>0</v>
      </c>
      <c r="H157" s="410">
        <f t="shared" si="259"/>
        <v>0</v>
      </c>
      <c r="K157" s="406" t="s">
        <v>592</v>
      </c>
      <c r="L157" s="407" t="s">
        <v>593</v>
      </c>
      <c r="M157" s="408" t="s">
        <v>155</v>
      </c>
      <c r="N157" s="399">
        <v>1</v>
      </c>
      <c r="O157" s="308">
        <v>177100</v>
      </c>
      <c r="P157" s="411">
        <f t="shared" si="260"/>
        <v>177100</v>
      </c>
      <c r="Q157" s="576">
        <f t="shared" si="137"/>
        <v>0</v>
      </c>
      <c r="T157" s="406" t="s">
        <v>592</v>
      </c>
      <c r="U157" s="306" t="str">
        <f t="shared" si="174"/>
        <v>Suministro, transporte e instalación de cierrapuerta hasta de 150 kg</v>
      </c>
      <c r="V157" s="307" t="str">
        <f t="shared" si="175"/>
        <v>un</v>
      </c>
      <c r="W157" s="399">
        <v>1</v>
      </c>
      <c r="X157" s="308">
        <f t="shared" si="176"/>
        <v>300000</v>
      </c>
      <c r="Y157" s="401">
        <f t="shared" si="177"/>
        <v>300000</v>
      </c>
      <c r="Z157" s="576">
        <f t="shared" si="138"/>
        <v>0</v>
      </c>
      <c r="AC157" s="406" t="s">
        <v>592</v>
      </c>
      <c r="AD157" s="407" t="s">
        <v>593</v>
      </c>
      <c r="AE157" s="408" t="s">
        <v>155</v>
      </c>
      <c r="AF157" s="399">
        <v>1</v>
      </c>
      <c r="AG157" s="308">
        <v>98000</v>
      </c>
      <c r="AH157" s="410">
        <f t="shared" si="261"/>
        <v>98000</v>
      </c>
      <c r="AI157" s="576">
        <f t="shared" si="139"/>
        <v>0</v>
      </c>
      <c r="AL157" s="406" t="s">
        <v>592</v>
      </c>
      <c r="AM157" s="407" t="s">
        <v>593</v>
      </c>
      <c r="AN157" s="408" t="s">
        <v>155</v>
      </c>
      <c r="AO157" s="399">
        <v>1</v>
      </c>
      <c r="AP157" s="308">
        <v>176715</v>
      </c>
      <c r="AQ157" s="410">
        <f t="shared" si="262"/>
        <v>176715</v>
      </c>
      <c r="AR157" s="576">
        <f t="shared" si="140"/>
        <v>0</v>
      </c>
      <c r="AU157" s="406" t="s">
        <v>592</v>
      </c>
      <c r="AV157" s="407" t="s">
        <v>593</v>
      </c>
      <c r="AW157" s="408" t="s">
        <v>155</v>
      </c>
      <c r="AX157" s="399">
        <v>1</v>
      </c>
      <c r="AY157" s="308">
        <v>519030</v>
      </c>
      <c r="AZ157" s="410">
        <f t="shared" si="263"/>
        <v>519030</v>
      </c>
      <c r="BA157" s="576">
        <f t="shared" si="141"/>
        <v>0</v>
      </c>
      <c r="BD157" s="406" t="s">
        <v>592</v>
      </c>
      <c r="BE157" s="407" t="s">
        <v>593</v>
      </c>
      <c r="BF157" s="408" t="s">
        <v>155</v>
      </c>
      <c r="BG157" s="399">
        <v>1</v>
      </c>
      <c r="BH157" s="308">
        <v>215000</v>
      </c>
      <c r="BI157" s="410">
        <f t="shared" si="264"/>
        <v>215000</v>
      </c>
      <c r="BJ157" s="576">
        <f t="shared" si="142"/>
        <v>0</v>
      </c>
      <c r="BM157" s="406" t="s">
        <v>592</v>
      </c>
      <c r="BN157" s="306" t="str">
        <f t="shared" si="178"/>
        <v>Suministro, transporte e instalación de cierrapuerta hasta de 150 kg</v>
      </c>
      <c r="BO157" s="307" t="str">
        <f t="shared" si="179"/>
        <v>un</v>
      </c>
      <c r="BP157" s="399">
        <v>1</v>
      </c>
      <c r="BQ157" s="308">
        <f t="shared" si="180"/>
        <v>410000</v>
      </c>
      <c r="BR157" s="309">
        <f t="shared" si="186"/>
        <v>410000</v>
      </c>
      <c r="BS157" s="576">
        <f t="shared" si="143"/>
        <v>0</v>
      </c>
      <c r="BV157" s="406" t="s">
        <v>592</v>
      </c>
      <c r="BW157" s="407" t="s">
        <v>593</v>
      </c>
      <c r="BX157" s="408" t="s">
        <v>155</v>
      </c>
      <c r="BY157" s="399">
        <v>1</v>
      </c>
      <c r="BZ157" s="308">
        <v>400000</v>
      </c>
      <c r="CA157" s="410">
        <f t="shared" si="265"/>
        <v>400000</v>
      </c>
      <c r="CB157" s="576">
        <f t="shared" si="144"/>
        <v>0</v>
      </c>
      <c r="CE157" s="406" t="s">
        <v>592</v>
      </c>
      <c r="CF157" s="407" t="s">
        <v>593</v>
      </c>
      <c r="CG157" s="408" t="s">
        <v>155</v>
      </c>
      <c r="CH157" s="399">
        <v>1</v>
      </c>
      <c r="CI157" s="308">
        <v>310000</v>
      </c>
      <c r="CJ157" s="410">
        <f t="shared" si="266"/>
        <v>310000</v>
      </c>
      <c r="CK157" s="576">
        <f t="shared" si="145"/>
        <v>0</v>
      </c>
      <c r="CN157" s="406" t="s">
        <v>592</v>
      </c>
      <c r="CO157" s="407" t="s">
        <v>593</v>
      </c>
      <c r="CP157" s="408" t="s">
        <v>155</v>
      </c>
      <c r="CQ157" s="399">
        <v>1</v>
      </c>
      <c r="CR157" s="308">
        <v>300000</v>
      </c>
      <c r="CS157" s="410">
        <f t="shared" si="267"/>
        <v>300000</v>
      </c>
      <c r="CT157" s="576">
        <f t="shared" si="146"/>
        <v>0</v>
      </c>
      <c r="CW157" s="406" t="s">
        <v>592</v>
      </c>
      <c r="CX157" s="407" t="s">
        <v>593</v>
      </c>
      <c r="CY157" s="408" t="s">
        <v>155</v>
      </c>
      <c r="CZ157" s="399">
        <v>1</v>
      </c>
      <c r="DA157" s="308">
        <v>543000</v>
      </c>
      <c r="DB157" s="410">
        <f t="shared" si="268"/>
        <v>543000</v>
      </c>
      <c r="DC157" s="576">
        <f t="shared" si="147"/>
        <v>0</v>
      </c>
      <c r="DF157" s="406" t="s">
        <v>592</v>
      </c>
      <c r="DG157" s="407" t="s">
        <v>593</v>
      </c>
      <c r="DH157" s="408" t="s">
        <v>155</v>
      </c>
      <c r="DI157" s="399">
        <v>1</v>
      </c>
      <c r="DJ157" s="308">
        <v>295000</v>
      </c>
      <c r="DK157" s="410">
        <f t="shared" si="269"/>
        <v>295000</v>
      </c>
      <c r="DL157" s="576">
        <f t="shared" si="148"/>
        <v>0</v>
      </c>
      <c r="DO157" s="406" t="s">
        <v>592</v>
      </c>
      <c r="DP157" s="407" t="s">
        <v>593</v>
      </c>
      <c r="DQ157" s="408" t="s">
        <v>155</v>
      </c>
      <c r="DR157" s="399">
        <v>1</v>
      </c>
      <c r="DS157" s="308">
        <v>69000</v>
      </c>
      <c r="DT157" s="410">
        <f t="shared" si="270"/>
        <v>69000</v>
      </c>
      <c r="DU157" s="576">
        <f t="shared" si="149"/>
        <v>0</v>
      </c>
    </row>
    <row r="158" spans="3:125" ht="39" outlineLevel="2" thickTop="1">
      <c r="C158" s="396" t="s">
        <v>173</v>
      </c>
      <c r="D158" s="397" t="s">
        <v>596</v>
      </c>
      <c r="E158" s="412" t="s">
        <v>155</v>
      </c>
      <c r="F158" s="413">
        <v>1</v>
      </c>
      <c r="G158" s="308">
        <v>0</v>
      </c>
      <c r="H158" s="400">
        <f t="shared" ref="H158:H169" si="271">+ROUND(F158*G158,0)</f>
        <v>0</v>
      </c>
      <c r="K158" s="396" t="s">
        <v>173</v>
      </c>
      <c r="L158" s="397" t="s">
        <v>596</v>
      </c>
      <c r="M158" s="412" t="s">
        <v>155</v>
      </c>
      <c r="N158" s="413">
        <v>1</v>
      </c>
      <c r="O158" s="308">
        <v>1050700</v>
      </c>
      <c r="P158" s="401">
        <f t="shared" ref="P158:P169" si="272">+ROUND(N158*O158,0)</f>
        <v>1050700</v>
      </c>
      <c r="Q158" s="576">
        <f t="shared" si="137"/>
        <v>0</v>
      </c>
      <c r="T158" s="396" t="s">
        <v>173</v>
      </c>
      <c r="U158" s="306" t="str">
        <f t="shared" si="174"/>
        <v>Suministro, transporte e instalación de panel DSC NEO de 128 ZONAS, con gabinete metálico blanco 40x40 cm fondo madera, con cerradura, tamper, batería 12V 7A, transformador y demás elementos necesarios para su instalación y funcionamiento</v>
      </c>
      <c r="V158" s="307" t="str">
        <f t="shared" si="175"/>
        <v>un</v>
      </c>
      <c r="W158" s="413">
        <v>1</v>
      </c>
      <c r="X158" s="308">
        <f t="shared" si="176"/>
        <v>6000000</v>
      </c>
      <c r="Y158" s="401">
        <f t="shared" si="177"/>
        <v>6000000</v>
      </c>
      <c r="Z158" s="576">
        <f t="shared" si="138"/>
        <v>0</v>
      </c>
      <c r="AC158" s="396" t="s">
        <v>173</v>
      </c>
      <c r="AD158" s="397" t="s">
        <v>596</v>
      </c>
      <c r="AE158" s="412" t="s">
        <v>155</v>
      </c>
      <c r="AF158" s="413">
        <v>1</v>
      </c>
      <c r="AG158" s="308">
        <v>350000</v>
      </c>
      <c r="AH158" s="400">
        <f t="shared" ref="AH158:AH169" si="273">+ROUND(AF158*AG158,0)</f>
        <v>350000</v>
      </c>
      <c r="AI158" s="576">
        <f t="shared" si="139"/>
        <v>0</v>
      </c>
      <c r="AL158" s="396" t="s">
        <v>173</v>
      </c>
      <c r="AM158" s="397" t="s">
        <v>596</v>
      </c>
      <c r="AN158" s="412" t="s">
        <v>155</v>
      </c>
      <c r="AO158" s="413">
        <v>1</v>
      </c>
      <c r="AP158" s="308">
        <v>985000</v>
      </c>
      <c r="AQ158" s="400">
        <f t="shared" ref="AQ158:AQ169" si="274">+ROUND(AO158*AP158,0)</f>
        <v>985000</v>
      </c>
      <c r="AR158" s="576">
        <f t="shared" si="140"/>
        <v>0</v>
      </c>
      <c r="AU158" s="396" t="s">
        <v>173</v>
      </c>
      <c r="AV158" s="397" t="s">
        <v>596</v>
      </c>
      <c r="AW158" s="412" t="s">
        <v>155</v>
      </c>
      <c r="AX158" s="413">
        <v>1</v>
      </c>
      <c r="AY158" s="308">
        <v>1145500</v>
      </c>
      <c r="AZ158" s="400">
        <f t="shared" ref="AZ158:AZ169" si="275">+ROUND(AX158*AY158,0)</f>
        <v>1145500</v>
      </c>
      <c r="BA158" s="576">
        <f t="shared" si="141"/>
        <v>0</v>
      </c>
      <c r="BD158" s="396" t="s">
        <v>173</v>
      </c>
      <c r="BE158" s="402" t="s">
        <v>596</v>
      </c>
      <c r="BF158" s="412" t="s">
        <v>155</v>
      </c>
      <c r="BG158" s="413">
        <v>1</v>
      </c>
      <c r="BH158" s="308">
        <v>11200000</v>
      </c>
      <c r="BI158" s="400">
        <f t="shared" ref="BI158:BI169" si="276">+ROUND(BG158*BH158,0)</f>
        <v>11200000</v>
      </c>
      <c r="BJ158" s="576">
        <f t="shared" si="142"/>
        <v>0</v>
      </c>
      <c r="BM158" s="396" t="s">
        <v>173</v>
      </c>
      <c r="BN158" s="306" t="str">
        <f t="shared" si="178"/>
        <v>Suministro, transporte e instalación de panel DSC NEO de 128 ZONAS, con gabinete metálico blanco 40x40 cm fondo madera, con cerradura, tamper, batería 12V 7A, transformador y demás elementos necesarios para su instalación y funcionamiento</v>
      </c>
      <c r="BO158" s="307" t="str">
        <f t="shared" si="179"/>
        <v>un</v>
      </c>
      <c r="BP158" s="413">
        <v>1</v>
      </c>
      <c r="BQ158" s="308">
        <f t="shared" si="180"/>
        <v>1450000</v>
      </c>
      <c r="BR158" s="309">
        <f t="shared" si="186"/>
        <v>1450000</v>
      </c>
      <c r="BS158" s="576">
        <f t="shared" si="143"/>
        <v>0</v>
      </c>
      <c r="BV158" s="396" t="s">
        <v>173</v>
      </c>
      <c r="BW158" s="397" t="s">
        <v>596</v>
      </c>
      <c r="BX158" s="412" t="s">
        <v>155</v>
      </c>
      <c r="BY158" s="413">
        <v>1</v>
      </c>
      <c r="BZ158" s="308">
        <v>900000</v>
      </c>
      <c r="CA158" s="400">
        <f t="shared" ref="CA158:CA169" si="277">+ROUND(BY158*BZ158,0)</f>
        <v>900000</v>
      </c>
      <c r="CB158" s="576">
        <f t="shared" si="144"/>
        <v>0</v>
      </c>
      <c r="CE158" s="396" t="s">
        <v>173</v>
      </c>
      <c r="CF158" s="397" t="s">
        <v>596</v>
      </c>
      <c r="CG158" s="412" t="s">
        <v>155</v>
      </c>
      <c r="CH158" s="413">
        <v>1</v>
      </c>
      <c r="CI158" s="308">
        <v>1450000</v>
      </c>
      <c r="CJ158" s="400">
        <f t="shared" ref="CJ158:CJ169" si="278">+ROUND(CH158*CI158,0)</f>
        <v>1450000</v>
      </c>
      <c r="CK158" s="576">
        <f t="shared" si="145"/>
        <v>0</v>
      </c>
      <c r="CN158" s="396" t="s">
        <v>173</v>
      </c>
      <c r="CO158" s="397" t="s">
        <v>596</v>
      </c>
      <c r="CP158" s="412" t="s">
        <v>155</v>
      </c>
      <c r="CQ158" s="413">
        <v>1</v>
      </c>
      <c r="CR158" s="308">
        <v>1400000</v>
      </c>
      <c r="CS158" s="400">
        <f t="shared" ref="CS158:CS169" si="279">+ROUND(CQ158*CR158,0)</f>
        <v>1400000</v>
      </c>
      <c r="CT158" s="576">
        <f t="shared" si="146"/>
        <v>0</v>
      </c>
      <c r="CW158" s="396" t="s">
        <v>173</v>
      </c>
      <c r="CX158" s="397" t="s">
        <v>596</v>
      </c>
      <c r="CY158" s="412" t="s">
        <v>155</v>
      </c>
      <c r="CZ158" s="413">
        <v>1</v>
      </c>
      <c r="DA158" s="308">
        <v>3180000</v>
      </c>
      <c r="DB158" s="400">
        <f t="shared" ref="DB158:DB169" si="280">+ROUND(CZ158*DA158,0)</f>
        <v>3180000</v>
      </c>
      <c r="DC158" s="576">
        <f t="shared" si="147"/>
        <v>0</v>
      </c>
      <c r="DF158" s="396" t="s">
        <v>173</v>
      </c>
      <c r="DG158" s="397" t="s">
        <v>596</v>
      </c>
      <c r="DH158" s="412" t="s">
        <v>155</v>
      </c>
      <c r="DI158" s="413">
        <v>1</v>
      </c>
      <c r="DJ158" s="308">
        <v>1380000</v>
      </c>
      <c r="DK158" s="400">
        <f t="shared" ref="DK158:DK169" si="281">+ROUND(DI158*DJ158,0)</f>
        <v>1380000</v>
      </c>
      <c r="DL158" s="576">
        <f t="shared" si="148"/>
        <v>0</v>
      </c>
      <c r="DO158" s="396" t="s">
        <v>173</v>
      </c>
      <c r="DP158" s="397" t="s">
        <v>596</v>
      </c>
      <c r="DQ158" s="412" t="s">
        <v>155</v>
      </c>
      <c r="DR158" s="413">
        <v>1</v>
      </c>
      <c r="DS158" s="308">
        <v>860000</v>
      </c>
      <c r="DT158" s="400">
        <f t="shared" ref="DT158:DT169" si="282">+ROUND(DR158*DS158,0)</f>
        <v>860000</v>
      </c>
      <c r="DU158" s="576">
        <f t="shared" si="149"/>
        <v>0</v>
      </c>
    </row>
    <row r="159" spans="3:125" ht="31.5" customHeight="1" outlineLevel="2">
      <c r="C159" s="344" t="s">
        <v>174</v>
      </c>
      <c r="D159" s="403" t="s">
        <v>597</v>
      </c>
      <c r="E159" s="346" t="s">
        <v>155</v>
      </c>
      <c r="F159" s="414">
        <v>1</v>
      </c>
      <c r="G159" s="308">
        <v>0</v>
      </c>
      <c r="H159" s="309">
        <f t="shared" si="271"/>
        <v>0</v>
      </c>
      <c r="K159" s="344" t="s">
        <v>174</v>
      </c>
      <c r="L159" s="403" t="s">
        <v>597</v>
      </c>
      <c r="M159" s="346" t="s">
        <v>155</v>
      </c>
      <c r="N159" s="414">
        <v>1</v>
      </c>
      <c r="O159" s="308">
        <v>128100</v>
      </c>
      <c r="P159" s="310">
        <f t="shared" si="272"/>
        <v>128100</v>
      </c>
      <c r="Q159" s="576">
        <f t="shared" si="137"/>
        <v>0</v>
      </c>
      <c r="T159" s="344" t="s">
        <v>174</v>
      </c>
      <c r="U159" s="306" t="str">
        <f t="shared" si="174"/>
        <v>Suministro, transporte e instalación de módulo expansor de 08 zonas para panel DSC NEO demás elementos necesarios para su instalación y funcionamiento. Marca DSC referencia HSM2108</v>
      </c>
      <c r="V159" s="307" t="str">
        <f t="shared" si="175"/>
        <v>un</v>
      </c>
      <c r="W159" s="414">
        <v>1</v>
      </c>
      <c r="X159" s="308">
        <f t="shared" si="176"/>
        <v>3200000</v>
      </c>
      <c r="Y159" s="401">
        <f t="shared" si="177"/>
        <v>3200000</v>
      </c>
      <c r="Z159" s="576">
        <f t="shared" si="138"/>
        <v>0</v>
      </c>
      <c r="AC159" s="344" t="s">
        <v>174</v>
      </c>
      <c r="AD159" s="403" t="s">
        <v>597</v>
      </c>
      <c r="AE159" s="346" t="s">
        <v>155</v>
      </c>
      <c r="AF159" s="414">
        <v>1</v>
      </c>
      <c r="AG159" s="308">
        <v>340000</v>
      </c>
      <c r="AH159" s="309">
        <f t="shared" si="273"/>
        <v>340000</v>
      </c>
      <c r="AI159" s="576">
        <f t="shared" si="139"/>
        <v>0</v>
      </c>
      <c r="AL159" s="344" t="s">
        <v>174</v>
      </c>
      <c r="AM159" s="403" t="s">
        <v>597</v>
      </c>
      <c r="AN159" s="346" t="s">
        <v>155</v>
      </c>
      <c r="AO159" s="414">
        <v>1</v>
      </c>
      <c r="AP159" s="308">
        <v>127824</v>
      </c>
      <c r="AQ159" s="309">
        <f t="shared" si="274"/>
        <v>127824</v>
      </c>
      <c r="AR159" s="576">
        <f t="shared" si="140"/>
        <v>0</v>
      </c>
      <c r="AU159" s="344" t="s">
        <v>174</v>
      </c>
      <c r="AV159" s="403" t="s">
        <v>597</v>
      </c>
      <c r="AW159" s="346" t="s">
        <v>155</v>
      </c>
      <c r="AX159" s="414">
        <v>1</v>
      </c>
      <c r="AY159" s="308">
        <v>252800</v>
      </c>
      <c r="AZ159" s="309">
        <f t="shared" si="275"/>
        <v>252800</v>
      </c>
      <c r="BA159" s="576">
        <f t="shared" si="141"/>
        <v>0</v>
      </c>
      <c r="BD159" s="344" t="s">
        <v>174</v>
      </c>
      <c r="BE159" s="403" t="s">
        <v>597</v>
      </c>
      <c r="BF159" s="346" t="s">
        <v>155</v>
      </c>
      <c r="BG159" s="414">
        <v>1</v>
      </c>
      <c r="BH159" s="308">
        <v>3452000</v>
      </c>
      <c r="BI159" s="309">
        <f t="shared" si="276"/>
        <v>3452000</v>
      </c>
      <c r="BJ159" s="576">
        <f t="shared" si="142"/>
        <v>0</v>
      </c>
      <c r="BM159" s="344" t="s">
        <v>174</v>
      </c>
      <c r="BN159" s="306" t="str">
        <f t="shared" si="178"/>
        <v>Suministro, transporte e instalación de módulo expansor de 08 zonas para panel DSC NEO demás elementos necesarios para su instalación y funcionamiento. Marca DSC referencia HSM2108</v>
      </c>
      <c r="BO159" s="307" t="str">
        <f t="shared" si="179"/>
        <v>un</v>
      </c>
      <c r="BP159" s="414">
        <v>1</v>
      </c>
      <c r="BQ159" s="308">
        <f t="shared" si="180"/>
        <v>245000</v>
      </c>
      <c r="BR159" s="309">
        <f t="shared" si="186"/>
        <v>245000</v>
      </c>
      <c r="BS159" s="576">
        <f t="shared" si="143"/>
        <v>0</v>
      </c>
      <c r="BV159" s="344" t="s">
        <v>174</v>
      </c>
      <c r="BW159" s="403" t="s">
        <v>597</v>
      </c>
      <c r="BX159" s="346" t="s">
        <v>155</v>
      </c>
      <c r="BY159" s="414">
        <v>1</v>
      </c>
      <c r="BZ159" s="308">
        <v>250000</v>
      </c>
      <c r="CA159" s="309">
        <f t="shared" si="277"/>
        <v>250000</v>
      </c>
      <c r="CB159" s="576">
        <f t="shared" si="144"/>
        <v>0</v>
      </c>
      <c r="CE159" s="344" t="s">
        <v>174</v>
      </c>
      <c r="CF159" s="403" t="s">
        <v>597</v>
      </c>
      <c r="CG159" s="346" t="s">
        <v>155</v>
      </c>
      <c r="CH159" s="414">
        <v>1</v>
      </c>
      <c r="CI159" s="308">
        <v>225000</v>
      </c>
      <c r="CJ159" s="309">
        <f t="shared" si="278"/>
        <v>225000</v>
      </c>
      <c r="CK159" s="576">
        <f t="shared" si="145"/>
        <v>0</v>
      </c>
      <c r="CN159" s="344" t="s">
        <v>174</v>
      </c>
      <c r="CO159" s="403" t="s">
        <v>597</v>
      </c>
      <c r="CP159" s="346" t="s">
        <v>155</v>
      </c>
      <c r="CQ159" s="414">
        <v>1</v>
      </c>
      <c r="CR159" s="308">
        <v>220000</v>
      </c>
      <c r="CS159" s="309">
        <f t="shared" si="279"/>
        <v>220000</v>
      </c>
      <c r="CT159" s="576">
        <f t="shared" si="146"/>
        <v>0</v>
      </c>
      <c r="CW159" s="344" t="s">
        <v>174</v>
      </c>
      <c r="CX159" s="403" t="s">
        <v>597</v>
      </c>
      <c r="CY159" s="346" t="s">
        <v>155</v>
      </c>
      <c r="CZ159" s="414">
        <v>1</v>
      </c>
      <c r="DA159" s="308">
        <v>520200</v>
      </c>
      <c r="DB159" s="309">
        <f t="shared" si="280"/>
        <v>520200</v>
      </c>
      <c r="DC159" s="576">
        <f t="shared" si="147"/>
        <v>0</v>
      </c>
      <c r="DF159" s="344" t="s">
        <v>174</v>
      </c>
      <c r="DG159" s="403" t="s">
        <v>597</v>
      </c>
      <c r="DH159" s="346" t="s">
        <v>155</v>
      </c>
      <c r="DI159" s="414">
        <v>1</v>
      </c>
      <c r="DJ159" s="308">
        <v>215000</v>
      </c>
      <c r="DK159" s="309">
        <f t="shared" si="281"/>
        <v>215000</v>
      </c>
      <c r="DL159" s="576">
        <f t="shared" si="148"/>
        <v>0</v>
      </c>
      <c r="DO159" s="344" t="s">
        <v>174</v>
      </c>
      <c r="DP159" s="403" t="s">
        <v>597</v>
      </c>
      <c r="DQ159" s="346" t="s">
        <v>155</v>
      </c>
      <c r="DR159" s="414">
        <v>1</v>
      </c>
      <c r="DS159" s="308">
        <v>550000</v>
      </c>
      <c r="DT159" s="309">
        <f t="shared" si="282"/>
        <v>550000</v>
      </c>
      <c r="DU159" s="576">
        <f t="shared" si="149"/>
        <v>0</v>
      </c>
    </row>
    <row r="160" spans="3:125" ht="18.75" customHeight="1" outlineLevel="2">
      <c r="C160" s="344" t="s">
        <v>598</v>
      </c>
      <c r="D160" s="403" t="s">
        <v>599</v>
      </c>
      <c r="E160" s="346" t="s">
        <v>155</v>
      </c>
      <c r="F160" s="414">
        <v>1</v>
      </c>
      <c r="G160" s="308">
        <v>0</v>
      </c>
      <c r="H160" s="309">
        <f t="shared" si="271"/>
        <v>0</v>
      </c>
      <c r="K160" s="344" t="s">
        <v>598</v>
      </c>
      <c r="L160" s="403" t="s">
        <v>599</v>
      </c>
      <c r="M160" s="346" t="s">
        <v>155</v>
      </c>
      <c r="N160" s="414">
        <v>1</v>
      </c>
      <c r="O160" s="308">
        <v>658800</v>
      </c>
      <c r="P160" s="310">
        <f t="shared" si="272"/>
        <v>658800</v>
      </c>
      <c r="Q160" s="576">
        <f t="shared" si="137"/>
        <v>0</v>
      </c>
      <c r="T160" s="344" t="s">
        <v>598</v>
      </c>
      <c r="U160" s="306" t="str">
        <f t="shared" si="174"/>
        <v>Suministro, transporte e instalación de comunicador IP TL-280</v>
      </c>
      <c r="V160" s="307" t="str">
        <f t="shared" si="175"/>
        <v>un</v>
      </c>
      <c r="W160" s="414">
        <v>1</v>
      </c>
      <c r="X160" s="308">
        <f t="shared" si="176"/>
        <v>500000</v>
      </c>
      <c r="Y160" s="401">
        <f t="shared" si="177"/>
        <v>500000</v>
      </c>
      <c r="Z160" s="576">
        <f t="shared" si="138"/>
        <v>0</v>
      </c>
      <c r="AC160" s="344" t="s">
        <v>598</v>
      </c>
      <c r="AD160" s="403" t="s">
        <v>599</v>
      </c>
      <c r="AE160" s="346" t="s">
        <v>155</v>
      </c>
      <c r="AF160" s="414">
        <v>1</v>
      </c>
      <c r="AG160" s="308">
        <v>420000</v>
      </c>
      <c r="AH160" s="309">
        <f t="shared" si="273"/>
        <v>420000</v>
      </c>
      <c r="AI160" s="576">
        <f t="shared" si="139"/>
        <v>0</v>
      </c>
      <c r="AL160" s="344" t="s">
        <v>598</v>
      </c>
      <c r="AM160" s="403" t="s">
        <v>599</v>
      </c>
      <c r="AN160" s="346" t="s">
        <v>155</v>
      </c>
      <c r="AO160" s="414">
        <v>1</v>
      </c>
      <c r="AP160" s="308">
        <v>657380</v>
      </c>
      <c r="AQ160" s="309">
        <f t="shared" si="274"/>
        <v>657380</v>
      </c>
      <c r="AR160" s="576">
        <f t="shared" si="140"/>
        <v>0</v>
      </c>
      <c r="AU160" s="344" t="s">
        <v>598</v>
      </c>
      <c r="AV160" s="403" t="s">
        <v>599</v>
      </c>
      <c r="AW160" s="346" t="s">
        <v>155</v>
      </c>
      <c r="AX160" s="414">
        <v>1</v>
      </c>
      <c r="AY160" s="308">
        <v>703100</v>
      </c>
      <c r="AZ160" s="309">
        <f t="shared" si="275"/>
        <v>703100</v>
      </c>
      <c r="BA160" s="576">
        <f t="shared" si="141"/>
        <v>0</v>
      </c>
      <c r="BD160" s="344" t="s">
        <v>598</v>
      </c>
      <c r="BE160" s="403" t="s">
        <v>599</v>
      </c>
      <c r="BF160" s="346" t="s">
        <v>155</v>
      </c>
      <c r="BG160" s="414">
        <v>1</v>
      </c>
      <c r="BH160" s="308">
        <v>1245000</v>
      </c>
      <c r="BI160" s="309">
        <f t="shared" si="276"/>
        <v>1245000</v>
      </c>
      <c r="BJ160" s="576">
        <f t="shared" si="142"/>
        <v>0</v>
      </c>
      <c r="BM160" s="344" t="s">
        <v>598</v>
      </c>
      <c r="BN160" s="306" t="str">
        <f t="shared" si="178"/>
        <v>Suministro, transporte e instalación de comunicador IP TL-280</v>
      </c>
      <c r="BO160" s="307" t="str">
        <f t="shared" si="179"/>
        <v>un</v>
      </c>
      <c r="BP160" s="414">
        <v>1</v>
      </c>
      <c r="BQ160" s="308">
        <f t="shared" si="180"/>
        <v>560000</v>
      </c>
      <c r="BR160" s="309">
        <f t="shared" si="186"/>
        <v>560000</v>
      </c>
      <c r="BS160" s="576">
        <f t="shared" si="143"/>
        <v>0</v>
      </c>
      <c r="BV160" s="344" t="s">
        <v>598</v>
      </c>
      <c r="BW160" s="403" t="s">
        <v>599</v>
      </c>
      <c r="BX160" s="346" t="s">
        <v>155</v>
      </c>
      <c r="BY160" s="414">
        <v>1</v>
      </c>
      <c r="BZ160" s="308">
        <v>300000</v>
      </c>
      <c r="CA160" s="309">
        <f t="shared" si="277"/>
        <v>300000</v>
      </c>
      <c r="CB160" s="576">
        <f t="shared" si="144"/>
        <v>0</v>
      </c>
      <c r="CE160" s="344" t="s">
        <v>598</v>
      </c>
      <c r="CF160" s="403" t="s">
        <v>599</v>
      </c>
      <c r="CG160" s="346" t="s">
        <v>155</v>
      </c>
      <c r="CH160" s="414">
        <v>1</v>
      </c>
      <c r="CI160" s="308">
        <v>530000</v>
      </c>
      <c r="CJ160" s="309">
        <f t="shared" si="278"/>
        <v>530000</v>
      </c>
      <c r="CK160" s="576">
        <f t="shared" si="145"/>
        <v>0</v>
      </c>
      <c r="CN160" s="344" t="s">
        <v>598</v>
      </c>
      <c r="CO160" s="403" t="s">
        <v>599</v>
      </c>
      <c r="CP160" s="346" t="s">
        <v>155</v>
      </c>
      <c r="CQ160" s="414">
        <v>1</v>
      </c>
      <c r="CR160" s="308">
        <v>510000</v>
      </c>
      <c r="CS160" s="309">
        <f t="shared" si="279"/>
        <v>510000</v>
      </c>
      <c r="CT160" s="576">
        <f t="shared" si="146"/>
        <v>0</v>
      </c>
      <c r="CW160" s="344" t="s">
        <v>598</v>
      </c>
      <c r="CX160" s="403" t="s">
        <v>599</v>
      </c>
      <c r="CY160" s="346" t="s">
        <v>155</v>
      </c>
      <c r="CZ160" s="414">
        <v>1</v>
      </c>
      <c r="DA160" s="308">
        <v>2356000</v>
      </c>
      <c r="DB160" s="309">
        <f t="shared" si="280"/>
        <v>2356000</v>
      </c>
      <c r="DC160" s="576">
        <f t="shared" si="147"/>
        <v>0</v>
      </c>
      <c r="DF160" s="344" t="s">
        <v>598</v>
      </c>
      <c r="DG160" s="403" t="s">
        <v>599</v>
      </c>
      <c r="DH160" s="346" t="s">
        <v>155</v>
      </c>
      <c r="DI160" s="414">
        <v>1</v>
      </c>
      <c r="DJ160" s="308">
        <v>495000</v>
      </c>
      <c r="DK160" s="309">
        <f t="shared" si="281"/>
        <v>495000</v>
      </c>
      <c r="DL160" s="576">
        <f t="shared" si="148"/>
        <v>0</v>
      </c>
      <c r="DO160" s="344" t="s">
        <v>598</v>
      </c>
      <c r="DP160" s="403" t="s">
        <v>599</v>
      </c>
      <c r="DQ160" s="346" t="s">
        <v>155</v>
      </c>
      <c r="DR160" s="414">
        <v>1</v>
      </c>
      <c r="DS160" s="308">
        <v>80000</v>
      </c>
      <c r="DT160" s="309">
        <f t="shared" si="282"/>
        <v>80000</v>
      </c>
      <c r="DU160" s="576">
        <f t="shared" si="149"/>
        <v>0</v>
      </c>
    </row>
    <row r="161" spans="3:125" ht="30" customHeight="1" outlineLevel="2">
      <c r="C161" s="344" t="s">
        <v>600</v>
      </c>
      <c r="D161" s="403" t="s">
        <v>601</v>
      </c>
      <c r="E161" s="346" t="s">
        <v>155</v>
      </c>
      <c r="F161" s="414">
        <v>1</v>
      </c>
      <c r="G161" s="308">
        <v>0</v>
      </c>
      <c r="H161" s="309">
        <f t="shared" si="271"/>
        <v>0</v>
      </c>
      <c r="K161" s="344" t="s">
        <v>600</v>
      </c>
      <c r="L161" s="403" t="s">
        <v>601</v>
      </c>
      <c r="M161" s="346" t="s">
        <v>155</v>
      </c>
      <c r="N161" s="414">
        <v>1</v>
      </c>
      <c r="O161" s="308">
        <v>365900</v>
      </c>
      <c r="P161" s="310">
        <f t="shared" si="272"/>
        <v>365900</v>
      </c>
      <c r="Q161" s="576">
        <f t="shared" si="137"/>
        <v>0</v>
      </c>
      <c r="T161" s="344" t="s">
        <v>600</v>
      </c>
      <c r="U161" s="306" t="str">
        <f t="shared" si="174"/>
        <v>Suministro, transporte e instalación de teclado Teclado cableado LCD alfanumérico, contransceptor y elementos necesarios para su instalación. Marca DSC, referencia: HS2LCDRF. compatible con panel DSC NEO</v>
      </c>
      <c r="V161" s="307" t="str">
        <f t="shared" si="175"/>
        <v>un</v>
      </c>
      <c r="W161" s="414">
        <v>1</v>
      </c>
      <c r="X161" s="308">
        <f t="shared" si="176"/>
        <v>400000</v>
      </c>
      <c r="Y161" s="401">
        <f t="shared" si="177"/>
        <v>400000</v>
      </c>
      <c r="Z161" s="576">
        <f t="shared" si="138"/>
        <v>0</v>
      </c>
      <c r="AC161" s="344" t="s">
        <v>600</v>
      </c>
      <c r="AD161" s="403" t="s">
        <v>601</v>
      </c>
      <c r="AE161" s="346" t="s">
        <v>155</v>
      </c>
      <c r="AF161" s="414">
        <v>1</v>
      </c>
      <c r="AG161" s="308">
        <v>230000</v>
      </c>
      <c r="AH161" s="309">
        <f t="shared" si="273"/>
        <v>230000</v>
      </c>
      <c r="AI161" s="576">
        <f t="shared" si="139"/>
        <v>0</v>
      </c>
      <c r="AL161" s="344" t="s">
        <v>600</v>
      </c>
      <c r="AM161" s="403" t="s">
        <v>601</v>
      </c>
      <c r="AN161" s="346" t="s">
        <v>155</v>
      </c>
      <c r="AO161" s="414">
        <v>1</v>
      </c>
      <c r="AP161" s="308">
        <v>365211</v>
      </c>
      <c r="AQ161" s="309">
        <f t="shared" si="274"/>
        <v>365211</v>
      </c>
      <c r="AR161" s="576">
        <f t="shared" si="140"/>
        <v>0</v>
      </c>
      <c r="AU161" s="344" t="s">
        <v>600</v>
      </c>
      <c r="AV161" s="403" t="s">
        <v>601</v>
      </c>
      <c r="AW161" s="346" t="s">
        <v>155</v>
      </c>
      <c r="AX161" s="414">
        <v>1</v>
      </c>
      <c r="AY161" s="308">
        <v>762350</v>
      </c>
      <c r="AZ161" s="309">
        <f t="shared" si="275"/>
        <v>762350</v>
      </c>
      <c r="BA161" s="576">
        <f t="shared" si="141"/>
        <v>0</v>
      </c>
      <c r="BD161" s="344" t="s">
        <v>600</v>
      </c>
      <c r="BE161" s="403" t="s">
        <v>601</v>
      </c>
      <c r="BF161" s="346" t="s">
        <v>155</v>
      </c>
      <c r="BG161" s="414">
        <v>1</v>
      </c>
      <c r="BH161" s="308">
        <v>789500</v>
      </c>
      <c r="BI161" s="309">
        <f t="shared" si="276"/>
        <v>789500</v>
      </c>
      <c r="BJ161" s="576">
        <f t="shared" si="142"/>
        <v>0</v>
      </c>
      <c r="BM161" s="344" t="s">
        <v>600</v>
      </c>
      <c r="BN161" s="306" t="str">
        <f t="shared" si="178"/>
        <v>Suministro, transporte e instalación de teclado Teclado cableado LCD alfanumérico, contransceptor y elementos necesarios para su instalación. Marca DSC, referencia: HS2LCDRF. compatible con panel DSC NEO</v>
      </c>
      <c r="BO161" s="307" t="str">
        <f t="shared" si="179"/>
        <v>un</v>
      </c>
      <c r="BP161" s="414">
        <v>1</v>
      </c>
      <c r="BQ161" s="308">
        <f t="shared" si="180"/>
        <v>630000</v>
      </c>
      <c r="BR161" s="309">
        <f t="shared" si="186"/>
        <v>630000</v>
      </c>
      <c r="BS161" s="576">
        <f t="shared" si="143"/>
        <v>0</v>
      </c>
      <c r="BV161" s="344" t="s">
        <v>600</v>
      </c>
      <c r="BW161" s="403" t="s">
        <v>601</v>
      </c>
      <c r="BX161" s="346" t="s">
        <v>155</v>
      </c>
      <c r="BY161" s="414">
        <v>1</v>
      </c>
      <c r="BZ161" s="308">
        <v>300000</v>
      </c>
      <c r="CA161" s="309">
        <f t="shared" si="277"/>
        <v>300000</v>
      </c>
      <c r="CB161" s="576">
        <f t="shared" si="144"/>
        <v>0</v>
      </c>
      <c r="CE161" s="344" t="s">
        <v>600</v>
      </c>
      <c r="CF161" s="403" t="s">
        <v>601</v>
      </c>
      <c r="CG161" s="346" t="s">
        <v>155</v>
      </c>
      <c r="CH161" s="414">
        <v>1</v>
      </c>
      <c r="CI161" s="308">
        <v>585000</v>
      </c>
      <c r="CJ161" s="309">
        <f t="shared" si="278"/>
        <v>585000</v>
      </c>
      <c r="CK161" s="576">
        <f t="shared" si="145"/>
        <v>0</v>
      </c>
      <c r="CN161" s="344" t="s">
        <v>600</v>
      </c>
      <c r="CO161" s="403" t="s">
        <v>601</v>
      </c>
      <c r="CP161" s="346" t="s">
        <v>155</v>
      </c>
      <c r="CQ161" s="414">
        <v>1</v>
      </c>
      <c r="CR161" s="308">
        <v>580000</v>
      </c>
      <c r="CS161" s="309">
        <f t="shared" si="279"/>
        <v>580000</v>
      </c>
      <c r="CT161" s="576">
        <f t="shared" si="146"/>
        <v>0</v>
      </c>
      <c r="CW161" s="344" t="s">
        <v>600</v>
      </c>
      <c r="CX161" s="403" t="s">
        <v>601</v>
      </c>
      <c r="CY161" s="346" t="s">
        <v>155</v>
      </c>
      <c r="CZ161" s="414">
        <v>1</v>
      </c>
      <c r="DA161" s="308">
        <v>125000</v>
      </c>
      <c r="DB161" s="309">
        <f t="shared" si="280"/>
        <v>125000</v>
      </c>
      <c r="DC161" s="576">
        <f t="shared" si="147"/>
        <v>0</v>
      </c>
      <c r="DF161" s="344" t="s">
        <v>600</v>
      </c>
      <c r="DG161" s="403" t="s">
        <v>601</v>
      </c>
      <c r="DH161" s="346" t="s">
        <v>155</v>
      </c>
      <c r="DI161" s="414">
        <v>1</v>
      </c>
      <c r="DJ161" s="308">
        <v>565000</v>
      </c>
      <c r="DK161" s="309">
        <f t="shared" si="281"/>
        <v>565000</v>
      </c>
      <c r="DL161" s="576">
        <f t="shared" si="148"/>
        <v>0</v>
      </c>
      <c r="DO161" s="344" t="s">
        <v>600</v>
      </c>
      <c r="DP161" s="403" t="s">
        <v>601</v>
      </c>
      <c r="DQ161" s="346" t="s">
        <v>155</v>
      </c>
      <c r="DR161" s="414">
        <v>1</v>
      </c>
      <c r="DS161" s="308">
        <v>126000</v>
      </c>
      <c r="DT161" s="309">
        <f t="shared" si="282"/>
        <v>126000</v>
      </c>
      <c r="DU161" s="576">
        <f t="shared" si="149"/>
        <v>0</v>
      </c>
    </row>
    <row r="162" spans="3:125" ht="28.5" customHeight="1" outlineLevel="2">
      <c r="C162" s="344" t="s">
        <v>602</v>
      </c>
      <c r="D162" s="403" t="s">
        <v>603</v>
      </c>
      <c r="E162" s="346" t="s">
        <v>155</v>
      </c>
      <c r="F162" s="414">
        <v>1</v>
      </c>
      <c r="G162" s="308">
        <v>0</v>
      </c>
      <c r="H162" s="309">
        <f t="shared" si="271"/>
        <v>0</v>
      </c>
      <c r="K162" s="344" t="s">
        <v>602</v>
      </c>
      <c r="L162" s="403" t="s">
        <v>603</v>
      </c>
      <c r="M162" s="346" t="s">
        <v>155</v>
      </c>
      <c r="N162" s="414">
        <v>1</v>
      </c>
      <c r="O162" s="308">
        <v>219600</v>
      </c>
      <c r="P162" s="310">
        <f t="shared" si="272"/>
        <v>219600</v>
      </c>
      <c r="Q162" s="576">
        <f t="shared" si="137"/>
        <v>0</v>
      </c>
      <c r="T162" s="344" t="s">
        <v>602</v>
      </c>
      <c r="U162" s="306" t="str">
        <f t="shared" si="174"/>
        <v>Suministro, transporte e instalación de detector de movimiento  cableado con inmunidad a mascotas de hasta 85 libras Incluye elementos necesarios para su instalación y batería. Marca sugerida: DSC</v>
      </c>
      <c r="V162" s="307" t="str">
        <f t="shared" si="175"/>
        <v>un</v>
      </c>
      <c r="W162" s="414">
        <v>1</v>
      </c>
      <c r="X162" s="308">
        <f t="shared" si="176"/>
        <v>350000</v>
      </c>
      <c r="Y162" s="401">
        <f t="shared" si="177"/>
        <v>350000</v>
      </c>
      <c r="Z162" s="576">
        <f t="shared" si="138"/>
        <v>0</v>
      </c>
      <c r="AC162" s="344" t="s">
        <v>602</v>
      </c>
      <c r="AD162" s="403" t="s">
        <v>603</v>
      </c>
      <c r="AE162" s="346" t="s">
        <v>155</v>
      </c>
      <c r="AF162" s="414">
        <v>1</v>
      </c>
      <c r="AG162" s="308">
        <v>90000</v>
      </c>
      <c r="AH162" s="309">
        <f t="shared" si="273"/>
        <v>90000</v>
      </c>
      <c r="AI162" s="576">
        <f t="shared" si="139"/>
        <v>0</v>
      </c>
      <c r="AL162" s="344" t="s">
        <v>602</v>
      </c>
      <c r="AM162" s="403" t="s">
        <v>603</v>
      </c>
      <c r="AN162" s="346" t="s">
        <v>155</v>
      </c>
      <c r="AO162" s="414">
        <v>1</v>
      </c>
      <c r="AP162" s="308">
        <v>219127</v>
      </c>
      <c r="AQ162" s="309">
        <f t="shared" si="274"/>
        <v>219127</v>
      </c>
      <c r="AR162" s="576">
        <f t="shared" si="140"/>
        <v>0</v>
      </c>
      <c r="AU162" s="344" t="s">
        <v>602</v>
      </c>
      <c r="AV162" s="403" t="s">
        <v>603</v>
      </c>
      <c r="AW162" s="346" t="s">
        <v>155</v>
      </c>
      <c r="AX162" s="414">
        <v>1</v>
      </c>
      <c r="AY162" s="308">
        <v>272550</v>
      </c>
      <c r="AZ162" s="309">
        <f t="shared" si="275"/>
        <v>272550</v>
      </c>
      <c r="BA162" s="576">
        <f t="shared" si="141"/>
        <v>0</v>
      </c>
      <c r="BD162" s="344" t="s">
        <v>602</v>
      </c>
      <c r="BE162" s="403" t="s">
        <v>603</v>
      </c>
      <c r="BF162" s="346" t="s">
        <v>155</v>
      </c>
      <c r="BG162" s="414">
        <v>1</v>
      </c>
      <c r="BH162" s="308">
        <v>187000</v>
      </c>
      <c r="BI162" s="309">
        <f t="shared" si="276"/>
        <v>187000</v>
      </c>
      <c r="BJ162" s="576">
        <f t="shared" si="142"/>
        <v>0</v>
      </c>
      <c r="BM162" s="344" t="s">
        <v>602</v>
      </c>
      <c r="BN162" s="306" t="str">
        <f t="shared" si="178"/>
        <v>Suministro, transporte e instalación de detector de movimiento  cableado con inmunidad a mascotas de hasta 85 libras Incluye elementos necesarios para su instalación y batería. Marca sugerida: DSC</v>
      </c>
      <c r="BO162" s="307" t="str">
        <f t="shared" si="179"/>
        <v>un</v>
      </c>
      <c r="BP162" s="414">
        <v>1</v>
      </c>
      <c r="BQ162" s="308">
        <f t="shared" si="180"/>
        <v>182000</v>
      </c>
      <c r="BR162" s="309">
        <f t="shared" si="186"/>
        <v>182000</v>
      </c>
      <c r="BS162" s="576">
        <f t="shared" si="143"/>
        <v>0</v>
      </c>
      <c r="BV162" s="344" t="s">
        <v>602</v>
      </c>
      <c r="BW162" s="403" t="s">
        <v>603</v>
      </c>
      <c r="BX162" s="346" t="s">
        <v>155</v>
      </c>
      <c r="BY162" s="414">
        <v>1</v>
      </c>
      <c r="BZ162" s="308">
        <v>230000</v>
      </c>
      <c r="CA162" s="309">
        <f t="shared" si="277"/>
        <v>230000</v>
      </c>
      <c r="CB162" s="576">
        <f t="shared" si="144"/>
        <v>0</v>
      </c>
      <c r="CE162" s="344" t="s">
        <v>602</v>
      </c>
      <c r="CF162" s="403" t="s">
        <v>603</v>
      </c>
      <c r="CG162" s="346" t="s">
        <v>155</v>
      </c>
      <c r="CH162" s="414">
        <v>1</v>
      </c>
      <c r="CI162" s="308">
        <v>215000</v>
      </c>
      <c r="CJ162" s="309">
        <f t="shared" si="278"/>
        <v>215000</v>
      </c>
      <c r="CK162" s="576">
        <f t="shared" si="145"/>
        <v>0</v>
      </c>
      <c r="CN162" s="344" t="s">
        <v>602</v>
      </c>
      <c r="CO162" s="403" t="s">
        <v>603</v>
      </c>
      <c r="CP162" s="346" t="s">
        <v>155</v>
      </c>
      <c r="CQ162" s="414">
        <v>1</v>
      </c>
      <c r="CR162" s="308">
        <v>210000</v>
      </c>
      <c r="CS162" s="309">
        <f t="shared" si="279"/>
        <v>210000</v>
      </c>
      <c r="CT162" s="576">
        <f t="shared" si="146"/>
        <v>0</v>
      </c>
      <c r="CW162" s="344" t="s">
        <v>602</v>
      </c>
      <c r="CX162" s="403" t="s">
        <v>603</v>
      </c>
      <c r="CY162" s="346" t="s">
        <v>155</v>
      </c>
      <c r="CZ162" s="414">
        <v>1</v>
      </c>
      <c r="DA162" s="308">
        <v>294300</v>
      </c>
      <c r="DB162" s="309">
        <f t="shared" si="280"/>
        <v>294300</v>
      </c>
      <c r="DC162" s="576">
        <f t="shared" si="147"/>
        <v>0</v>
      </c>
      <c r="DF162" s="344" t="s">
        <v>602</v>
      </c>
      <c r="DG162" s="403" t="s">
        <v>603</v>
      </c>
      <c r="DH162" s="346" t="s">
        <v>155</v>
      </c>
      <c r="DI162" s="414">
        <v>1</v>
      </c>
      <c r="DJ162" s="308">
        <v>204000</v>
      </c>
      <c r="DK162" s="309">
        <f t="shared" si="281"/>
        <v>204000</v>
      </c>
      <c r="DL162" s="576">
        <f t="shared" si="148"/>
        <v>0</v>
      </c>
      <c r="DO162" s="344" t="s">
        <v>602</v>
      </c>
      <c r="DP162" s="403" t="s">
        <v>603</v>
      </c>
      <c r="DQ162" s="346" t="s">
        <v>155</v>
      </c>
      <c r="DR162" s="414">
        <v>1</v>
      </c>
      <c r="DS162" s="308">
        <v>135000</v>
      </c>
      <c r="DT162" s="309">
        <f t="shared" si="282"/>
        <v>135000</v>
      </c>
      <c r="DU162" s="576">
        <f t="shared" si="149"/>
        <v>0</v>
      </c>
    </row>
    <row r="163" spans="3:125" ht="29.25" customHeight="1" outlineLevel="2">
      <c r="C163" s="344" t="s">
        <v>604</v>
      </c>
      <c r="D163" s="415" t="s">
        <v>605</v>
      </c>
      <c r="E163" s="346" t="s">
        <v>155</v>
      </c>
      <c r="F163" s="414">
        <v>1</v>
      </c>
      <c r="G163" s="308">
        <v>0</v>
      </c>
      <c r="H163" s="309">
        <f t="shared" si="271"/>
        <v>0</v>
      </c>
      <c r="K163" s="344" t="s">
        <v>604</v>
      </c>
      <c r="L163" s="415" t="s">
        <v>605</v>
      </c>
      <c r="M163" s="346" t="s">
        <v>155</v>
      </c>
      <c r="N163" s="414">
        <v>1</v>
      </c>
      <c r="O163" s="308">
        <v>73200</v>
      </c>
      <c r="P163" s="310">
        <f t="shared" si="272"/>
        <v>73200</v>
      </c>
      <c r="Q163" s="576">
        <f t="shared" si="137"/>
        <v>0</v>
      </c>
      <c r="T163" s="344" t="s">
        <v>604</v>
      </c>
      <c r="U163" s="306" t="str">
        <f t="shared" si="174"/>
        <v>Suministro, transporte e instalación de Contacto estándar cableado de puerta/ventana  y elementos necesarios para su instalación. Incluye batería. Marca Seco Larm</v>
      </c>
      <c r="V163" s="307" t="str">
        <f t="shared" si="175"/>
        <v>un</v>
      </c>
      <c r="W163" s="414">
        <v>1</v>
      </c>
      <c r="X163" s="308">
        <f t="shared" si="176"/>
        <v>350000</v>
      </c>
      <c r="Y163" s="401">
        <f t="shared" si="177"/>
        <v>350000</v>
      </c>
      <c r="Z163" s="576">
        <f t="shared" si="138"/>
        <v>0</v>
      </c>
      <c r="AC163" s="344" t="s">
        <v>604</v>
      </c>
      <c r="AD163" s="415" t="s">
        <v>605</v>
      </c>
      <c r="AE163" s="346" t="s">
        <v>155</v>
      </c>
      <c r="AF163" s="414">
        <v>1</v>
      </c>
      <c r="AG163" s="308">
        <v>76000</v>
      </c>
      <c r="AH163" s="309">
        <f t="shared" si="273"/>
        <v>76000</v>
      </c>
      <c r="AI163" s="576">
        <f t="shared" si="139"/>
        <v>0</v>
      </c>
      <c r="AL163" s="344" t="s">
        <v>604</v>
      </c>
      <c r="AM163" s="415" t="s">
        <v>605</v>
      </c>
      <c r="AN163" s="346" t="s">
        <v>155</v>
      </c>
      <c r="AO163" s="414">
        <v>1</v>
      </c>
      <c r="AP163" s="308">
        <v>73042</v>
      </c>
      <c r="AQ163" s="309">
        <f t="shared" si="274"/>
        <v>73042</v>
      </c>
      <c r="AR163" s="576">
        <f t="shared" si="140"/>
        <v>0</v>
      </c>
      <c r="AU163" s="344" t="s">
        <v>604</v>
      </c>
      <c r="AV163" s="416" t="s">
        <v>605</v>
      </c>
      <c r="AW163" s="346" t="s">
        <v>155</v>
      </c>
      <c r="AX163" s="414">
        <v>1</v>
      </c>
      <c r="AY163" s="308">
        <v>255960</v>
      </c>
      <c r="AZ163" s="309">
        <f t="shared" si="275"/>
        <v>255960</v>
      </c>
      <c r="BA163" s="576">
        <f t="shared" si="141"/>
        <v>0</v>
      </c>
      <c r="BD163" s="344" t="s">
        <v>604</v>
      </c>
      <c r="BE163" s="417" t="s">
        <v>605</v>
      </c>
      <c r="BF163" s="346" t="s">
        <v>155</v>
      </c>
      <c r="BG163" s="414">
        <v>1</v>
      </c>
      <c r="BH163" s="308">
        <v>102000</v>
      </c>
      <c r="BI163" s="309">
        <f t="shared" si="276"/>
        <v>102000</v>
      </c>
      <c r="BJ163" s="576">
        <f t="shared" si="142"/>
        <v>0</v>
      </c>
      <c r="BM163" s="344" t="s">
        <v>604</v>
      </c>
      <c r="BN163" s="306" t="str">
        <f t="shared" si="178"/>
        <v>Suministro, transporte e instalación de Contacto estándar cableado de puerta/ventana  y elementos necesarios para su instalación. Incluye batería. Marca Seco Larm</v>
      </c>
      <c r="BO163" s="307" t="str">
        <f t="shared" si="179"/>
        <v>un</v>
      </c>
      <c r="BP163" s="414">
        <v>1</v>
      </c>
      <c r="BQ163" s="308">
        <f t="shared" si="180"/>
        <v>115000</v>
      </c>
      <c r="BR163" s="309">
        <f t="shared" si="186"/>
        <v>115000</v>
      </c>
      <c r="BS163" s="576">
        <f t="shared" si="143"/>
        <v>0</v>
      </c>
      <c r="BV163" s="344" t="s">
        <v>604</v>
      </c>
      <c r="BW163" s="415" t="s">
        <v>605</v>
      </c>
      <c r="BX163" s="346" t="s">
        <v>155</v>
      </c>
      <c r="BY163" s="414">
        <v>1</v>
      </c>
      <c r="BZ163" s="308">
        <v>30000</v>
      </c>
      <c r="CA163" s="309">
        <f t="shared" si="277"/>
        <v>30000</v>
      </c>
      <c r="CB163" s="576">
        <f t="shared" si="144"/>
        <v>0</v>
      </c>
      <c r="CE163" s="344" t="s">
        <v>604</v>
      </c>
      <c r="CF163" s="415" t="s">
        <v>605</v>
      </c>
      <c r="CG163" s="346" t="s">
        <v>155</v>
      </c>
      <c r="CH163" s="414">
        <v>1</v>
      </c>
      <c r="CI163" s="308">
        <v>103000</v>
      </c>
      <c r="CJ163" s="309">
        <f t="shared" si="278"/>
        <v>103000</v>
      </c>
      <c r="CK163" s="576">
        <f t="shared" si="145"/>
        <v>0</v>
      </c>
      <c r="CN163" s="344" t="s">
        <v>604</v>
      </c>
      <c r="CO163" s="415" t="s">
        <v>605</v>
      </c>
      <c r="CP163" s="346" t="s">
        <v>155</v>
      </c>
      <c r="CQ163" s="414">
        <v>1</v>
      </c>
      <c r="CR163" s="308">
        <v>105000</v>
      </c>
      <c r="CS163" s="309">
        <f t="shared" si="279"/>
        <v>105000</v>
      </c>
      <c r="CT163" s="576">
        <f t="shared" si="146"/>
        <v>0</v>
      </c>
      <c r="CW163" s="344" t="s">
        <v>604</v>
      </c>
      <c r="CX163" s="415" t="s">
        <v>605</v>
      </c>
      <c r="CY163" s="346" t="s">
        <v>155</v>
      </c>
      <c r="CZ163" s="414">
        <v>1</v>
      </c>
      <c r="DA163" s="308">
        <v>85680</v>
      </c>
      <c r="DB163" s="309">
        <f t="shared" si="280"/>
        <v>85680</v>
      </c>
      <c r="DC163" s="576">
        <f t="shared" si="147"/>
        <v>0</v>
      </c>
      <c r="DF163" s="344" t="s">
        <v>604</v>
      </c>
      <c r="DG163" s="415" t="s">
        <v>605</v>
      </c>
      <c r="DH163" s="346" t="s">
        <v>155</v>
      </c>
      <c r="DI163" s="414">
        <v>1</v>
      </c>
      <c r="DJ163" s="308">
        <v>102000</v>
      </c>
      <c r="DK163" s="309">
        <f t="shared" si="281"/>
        <v>102000</v>
      </c>
      <c r="DL163" s="576">
        <f t="shared" si="148"/>
        <v>0</v>
      </c>
      <c r="DO163" s="344" t="s">
        <v>604</v>
      </c>
      <c r="DP163" s="415" t="s">
        <v>605</v>
      </c>
      <c r="DQ163" s="346" t="s">
        <v>155</v>
      </c>
      <c r="DR163" s="414">
        <v>1</v>
      </c>
      <c r="DS163" s="308">
        <v>180000</v>
      </c>
      <c r="DT163" s="309">
        <f t="shared" si="282"/>
        <v>180000</v>
      </c>
      <c r="DU163" s="576">
        <f t="shared" si="149"/>
        <v>0</v>
      </c>
    </row>
    <row r="164" spans="3:125" ht="32.25" customHeight="1" outlineLevel="2">
      <c r="C164" s="344" t="s">
        <v>606</v>
      </c>
      <c r="D164" s="415" t="s">
        <v>607</v>
      </c>
      <c r="E164" s="346" t="s">
        <v>155</v>
      </c>
      <c r="F164" s="414">
        <v>1</v>
      </c>
      <c r="G164" s="308">
        <v>0</v>
      </c>
      <c r="H164" s="309">
        <f t="shared" si="271"/>
        <v>0</v>
      </c>
      <c r="K164" s="344" t="s">
        <v>606</v>
      </c>
      <c r="L164" s="415" t="s">
        <v>607</v>
      </c>
      <c r="M164" s="346" t="s">
        <v>155</v>
      </c>
      <c r="N164" s="414">
        <v>1</v>
      </c>
      <c r="O164" s="308">
        <v>100400</v>
      </c>
      <c r="P164" s="310">
        <f t="shared" si="272"/>
        <v>100400</v>
      </c>
      <c r="Q164" s="576">
        <f t="shared" ref="Q164:Q171" si="283">IF(M164&lt;&gt;"",IF(O164=0,1,0),0)</f>
        <v>0</v>
      </c>
      <c r="T164" s="344" t="s">
        <v>606</v>
      </c>
      <c r="U164" s="306" t="str">
        <f t="shared" si="174"/>
        <v>Suministro, transporte e instalación de Contacto pesado cableado de puerta/ventana  y elementos necesarios para su instalación. Incluye batería. Marca : seco Larm</v>
      </c>
      <c r="V164" s="307" t="str">
        <f t="shared" si="175"/>
        <v>un</v>
      </c>
      <c r="W164" s="414">
        <v>1</v>
      </c>
      <c r="X164" s="308">
        <f t="shared" si="176"/>
        <v>350000</v>
      </c>
      <c r="Y164" s="401">
        <f t="shared" si="177"/>
        <v>350000</v>
      </c>
      <c r="Z164" s="576">
        <f t="shared" ref="Z164:Z171" si="284">IF(V164&lt;&gt;"",IF(X164=0,1,0),0)</f>
        <v>0</v>
      </c>
      <c r="AC164" s="344" t="s">
        <v>606</v>
      </c>
      <c r="AD164" s="415" t="s">
        <v>607</v>
      </c>
      <c r="AE164" s="346" t="s">
        <v>155</v>
      </c>
      <c r="AF164" s="414">
        <v>1</v>
      </c>
      <c r="AG164" s="308">
        <v>120000</v>
      </c>
      <c r="AH164" s="309">
        <f t="shared" si="273"/>
        <v>120000</v>
      </c>
      <c r="AI164" s="576">
        <f t="shared" ref="AI164:AI171" si="285">IF(AE164&lt;&gt;"",IF(AG164=0,1,0),0)</f>
        <v>0</v>
      </c>
      <c r="AL164" s="344" t="s">
        <v>606</v>
      </c>
      <c r="AM164" s="415" t="s">
        <v>607</v>
      </c>
      <c r="AN164" s="346" t="s">
        <v>155</v>
      </c>
      <c r="AO164" s="414">
        <v>1</v>
      </c>
      <c r="AP164" s="308">
        <v>100139</v>
      </c>
      <c r="AQ164" s="309">
        <f t="shared" si="274"/>
        <v>100139</v>
      </c>
      <c r="AR164" s="576">
        <f t="shared" ref="AR164:AR170" si="286">IF(AN164&lt;&gt;"",IF(AP164=0,1,0),0)</f>
        <v>0</v>
      </c>
      <c r="AU164" s="344" t="s">
        <v>606</v>
      </c>
      <c r="AV164" s="416" t="s">
        <v>607</v>
      </c>
      <c r="AW164" s="346" t="s">
        <v>155</v>
      </c>
      <c r="AX164" s="414">
        <v>1</v>
      </c>
      <c r="AY164" s="308">
        <v>255960</v>
      </c>
      <c r="AZ164" s="309">
        <f t="shared" si="275"/>
        <v>255960</v>
      </c>
      <c r="BA164" s="576">
        <f t="shared" ref="BA164:BA171" si="287">IF(AW164&lt;&gt;"",IF(AY164=0,1,0),0)</f>
        <v>0</v>
      </c>
      <c r="BD164" s="344" t="s">
        <v>606</v>
      </c>
      <c r="BE164" s="415" t="s">
        <v>607</v>
      </c>
      <c r="BF164" s="346" t="s">
        <v>155</v>
      </c>
      <c r="BG164" s="414">
        <v>1</v>
      </c>
      <c r="BH164" s="308">
        <v>178000</v>
      </c>
      <c r="BI164" s="309">
        <f t="shared" si="276"/>
        <v>178000</v>
      </c>
      <c r="BJ164" s="576">
        <f t="shared" ref="BJ164:BJ171" si="288">IF(BF164&lt;&gt;"",IF(BH164=0,1,0),0)</f>
        <v>0</v>
      </c>
      <c r="BM164" s="344" t="s">
        <v>606</v>
      </c>
      <c r="BN164" s="306" t="str">
        <f t="shared" si="178"/>
        <v>Suministro, transporte e instalación de Contacto pesado cableado de puerta/ventana  y elementos necesarios para su instalación. Incluye batería. Marca : seco Larm</v>
      </c>
      <c r="BO164" s="307" t="str">
        <f t="shared" si="179"/>
        <v>un</v>
      </c>
      <c r="BP164" s="414">
        <v>1</v>
      </c>
      <c r="BQ164" s="308">
        <f t="shared" si="180"/>
        <v>245000</v>
      </c>
      <c r="BR164" s="309">
        <f t="shared" si="186"/>
        <v>245000</v>
      </c>
      <c r="BS164" s="576">
        <f t="shared" ref="BS164:BS171" si="289">IF(BO164&lt;&gt;"",IF(BQ164=0,1,0),0)</f>
        <v>0</v>
      </c>
      <c r="BV164" s="344" t="s">
        <v>606</v>
      </c>
      <c r="BW164" s="415" t="s">
        <v>607</v>
      </c>
      <c r="BX164" s="346" t="s">
        <v>155</v>
      </c>
      <c r="BY164" s="414">
        <v>1</v>
      </c>
      <c r="BZ164" s="308">
        <v>40000</v>
      </c>
      <c r="CA164" s="309">
        <f t="shared" si="277"/>
        <v>40000</v>
      </c>
      <c r="CB164" s="576">
        <f t="shared" ref="CB164:CB171" si="290">IF(BX164&lt;&gt;"",IF(BZ164=0,1,0),0)</f>
        <v>0</v>
      </c>
      <c r="CE164" s="344" t="s">
        <v>606</v>
      </c>
      <c r="CF164" s="415" t="s">
        <v>607</v>
      </c>
      <c r="CG164" s="346" t="s">
        <v>155</v>
      </c>
      <c r="CH164" s="414">
        <v>1</v>
      </c>
      <c r="CI164" s="308">
        <v>99000</v>
      </c>
      <c r="CJ164" s="309">
        <f t="shared" si="278"/>
        <v>99000</v>
      </c>
      <c r="CK164" s="576">
        <f t="shared" ref="CK164:CK171" si="291">IF(CG164&lt;&gt;"",IF(CI164=0,1,0),0)</f>
        <v>0</v>
      </c>
      <c r="CN164" s="344" t="s">
        <v>606</v>
      </c>
      <c r="CO164" s="415" t="s">
        <v>607</v>
      </c>
      <c r="CP164" s="346" t="s">
        <v>155</v>
      </c>
      <c r="CQ164" s="414">
        <v>1</v>
      </c>
      <c r="CR164" s="308">
        <v>98000</v>
      </c>
      <c r="CS164" s="309">
        <f t="shared" si="279"/>
        <v>98000</v>
      </c>
      <c r="CT164" s="576">
        <f t="shared" ref="CT164:CT171" si="292">IF(CP164&lt;&gt;"",IF(CR164=0,1,0),0)</f>
        <v>0</v>
      </c>
      <c r="CW164" s="344" t="s">
        <v>606</v>
      </c>
      <c r="CX164" s="415" t="s">
        <v>607</v>
      </c>
      <c r="CY164" s="346" t="s">
        <v>155</v>
      </c>
      <c r="CZ164" s="414">
        <v>1</v>
      </c>
      <c r="DA164" s="308">
        <v>98700</v>
      </c>
      <c r="DB164" s="309">
        <f t="shared" si="280"/>
        <v>98700</v>
      </c>
      <c r="DC164" s="576">
        <f t="shared" ref="DC164:DC171" si="293">IF(CY164&lt;&gt;"",IF(DA164=0,1,0),0)</f>
        <v>0</v>
      </c>
      <c r="DF164" s="344" t="s">
        <v>606</v>
      </c>
      <c r="DG164" s="415" t="s">
        <v>607</v>
      </c>
      <c r="DH164" s="346" t="s">
        <v>155</v>
      </c>
      <c r="DI164" s="414">
        <v>1</v>
      </c>
      <c r="DJ164" s="308">
        <v>95000</v>
      </c>
      <c r="DK164" s="309">
        <f t="shared" si="281"/>
        <v>95000</v>
      </c>
      <c r="DL164" s="576">
        <f t="shared" ref="DL164:DL171" si="294">IF(DH164&lt;&gt;"",IF(DJ164=0,1,0),0)</f>
        <v>0</v>
      </c>
      <c r="DO164" s="344" t="s">
        <v>606</v>
      </c>
      <c r="DP164" s="415" t="s">
        <v>607</v>
      </c>
      <c r="DQ164" s="346" t="s">
        <v>155</v>
      </c>
      <c r="DR164" s="414">
        <v>1</v>
      </c>
      <c r="DS164" s="308">
        <v>134000</v>
      </c>
      <c r="DT164" s="309">
        <f t="shared" si="282"/>
        <v>134000</v>
      </c>
      <c r="DU164" s="576">
        <f t="shared" ref="DU164:DU171" si="295">IF(DQ164&lt;&gt;"",IF(DS164=0,1,0),0)</f>
        <v>0</v>
      </c>
    </row>
    <row r="165" spans="3:125" ht="45" customHeight="1" outlineLevel="2">
      <c r="C165" s="344" t="s">
        <v>608</v>
      </c>
      <c r="D165" s="403" t="s">
        <v>609</v>
      </c>
      <c r="E165" s="346" t="s">
        <v>155</v>
      </c>
      <c r="F165" s="414">
        <v>1</v>
      </c>
      <c r="G165" s="308">
        <v>0</v>
      </c>
      <c r="H165" s="309">
        <f t="shared" si="271"/>
        <v>0</v>
      </c>
      <c r="K165" s="344" t="s">
        <v>608</v>
      </c>
      <c r="L165" s="403" t="s">
        <v>609</v>
      </c>
      <c r="M165" s="346" t="s">
        <v>155</v>
      </c>
      <c r="N165" s="414">
        <v>1</v>
      </c>
      <c r="O165" s="308">
        <v>253700</v>
      </c>
      <c r="P165" s="310">
        <f t="shared" si="272"/>
        <v>253700</v>
      </c>
      <c r="Q165" s="576">
        <f t="shared" si="283"/>
        <v>0</v>
      </c>
      <c r="T165" s="344" t="s">
        <v>608</v>
      </c>
      <c r="U165" s="306" t="str">
        <f t="shared" si="174"/>
        <v xml:space="preserve">Suministro, transporte e instalación de detector de humo  cableado, 4 hilos y elementos necesarios para su instalación. Marca: DSC </v>
      </c>
      <c r="V165" s="307" t="str">
        <f t="shared" si="175"/>
        <v>un</v>
      </c>
      <c r="W165" s="414">
        <v>1</v>
      </c>
      <c r="X165" s="308">
        <f t="shared" si="176"/>
        <v>300000</v>
      </c>
      <c r="Y165" s="401">
        <f t="shared" si="177"/>
        <v>300000</v>
      </c>
      <c r="Z165" s="576">
        <f t="shared" si="284"/>
        <v>0</v>
      </c>
      <c r="AC165" s="344" t="s">
        <v>608</v>
      </c>
      <c r="AD165" s="403" t="s">
        <v>609</v>
      </c>
      <c r="AE165" s="346" t="s">
        <v>155</v>
      </c>
      <c r="AF165" s="414">
        <v>1</v>
      </c>
      <c r="AG165" s="308">
        <v>65000</v>
      </c>
      <c r="AH165" s="309">
        <f t="shared" si="273"/>
        <v>65000</v>
      </c>
      <c r="AI165" s="576">
        <f t="shared" si="285"/>
        <v>0</v>
      </c>
      <c r="AL165" s="344" t="s">
        <v>608</v>
      </c>
      <c r="AM165" s="403" t="s">
        <v>609</v>
      </c>
      <c r="AN165" s="346" t="s">
        <v>155</v>
      </c>
      <c r="AO165" s="414">
        <v>1</v>
      </c>
      <c r="AP165" s="308">
        <v>255648</v>
      </c>
      <c r="AQ165" s="309">
        <f t="shared" si="274"/>
        <v>255648</v>
      </c>
      <c r="AR165" s="576">
        <f t="shared" si="286"/>
        <v>0</v>
      </c>
      <c r="AU165" s="344" t="s">
        <v>608</v>
      </c>
      <c r="AV165" s="403" t="s">
        <v>609</v>
      </c>
      <c r="AW165" s="346" t="s">
        <v>155</v>
      </c>
      <c r="AX165" s="414">
        <v>1</v>
      </c>
      <c r="AY165" s="308">
        <v>146940</v>
      </c>
      <c r="AZ165" s="309">
        <f t="shared" si="275"/>
        <v>146940</v>
      </c>
      <c r="BA165" s="576">
        <f t="shared" si="287"/>
        <v>0</v>
      </c>
      <c r="BD165" s="344" t="s">
        <v>608</v>
      </c>
      <c r="BE165" s="403" t="s">
        <v>609</v>
      </c>
      <c r="BF165" s="346" t="s">
        <v>155</v>
      </c>
      <c r="BG165" s="414">
        <v>1</v>
      </c>
      <c r="BH165" s="308">
        <v>98000</v>
      </c>
      <c r="BI165" s="309">
        <f t="shared" si="276"/>
        <v>98000</v>
      </c>
      <c r="BJ165" s="576">
        <f t="shared" si="288"/>
        <v>0</v>
      </c>
      <c r="BM165" s="344" t="s">
        <v>608</v>
      </c>
      <c r="BN165" s="306" t="str">
        <f t="shared" si="178"/>
        <v xml:space="preserve">Suministro, transporte e instalación de detector de humo  cableado, 4 hilos y elementos necesarios para su instalación. Marca: DSC </v>
      </c>
      <c r="BO165" s="307" t="str">
        <f t="shared" si="179"/>
        <v>un</v>
      </c>
      <c r="BP165" s="414">
        <v>1</v>
      </c>
      <c r="BQ165" s="308">
        <f t="shared" si="180"/>
        <v>208000</v>
      </c>
      <c r="BR165" s="309">
        <f t="shared" si="186"/>
        <v>208000</v>
      </c>
      <c r="BS165" s="576">
        <f t="shared" si="289"/>
        <v>0</v>
      </c>
      <c r="BV165" s="344" t="s">
        <v>608</v>
      </c>
      <c r="BW165" s="403" t="s">
        <v>609</v>
      </c>
      <c r="BX165" s="346" t="s">
        <v>155</v>
      </c>
      <c r="BY165" s="414">
        <v>1</v>
      </c>
      <c r="BZ165" s="308">
        <v>160000</v>
      </c>
      <c r="CA165" s="309">
        <f t="shared" si="277"/>
        <v>160000</v>
      </c>
      <c r="CB165" s="576">
        <f t="shared" si="290"/>
        <v>0</v>
      </c>
      <c r="CE165" s="344" t="s">
        <v>608</v>
      </c>
      <c r="CF165" s="403" t="s">
        <v>609</v>
      </c>
      <c r="CG165" s="346" t="s">
        <v>155</v>
      </c>
      <c r="CH165" s="414">
        <v>1</v>
      </c>
      <c r="CI165" s="308">
        <v>350000</v>
      </c>
      <c r="CJ165" s="309">
        <f t="shared" si="278"/>
        <v>350000</v>
      </c>
      <c r="CK165" s="576">
        <f t="shared" si="291"/>
        <v>0</v>
      </c>
      <c r="CN165" s="344" t="s">
        <v>608</v>
      </c>
      <c r="CO165" s="403" t="s">
        <v>609</v>
      </c>
      <c r="CP165" s="346" t="s">
        <v>155</v>
      </c>
      <c r="CQ165" s="414">
        <v>1</v>
      </c>
      <c r="CR165" s="308">
        <v>360000</v>
      </c>
      <c r="CS165" s="309">
        <f t="shared" si="279"/>
        <v>360000</v>
      </c>
      <c r="CT165" s="576">
        <f t="shared" si="292"/>
        <v>0</v>
      </c>
      <c r="CW165" s="344" t="s">
        <v>608</v>
      </c>
      <c r="CX165" s="403" t="s">
        <v>609</v>
      </c>
      <c r="CY165" s="346" t="s">
        <v>155</v>
      </c>
      <c r="CZ165" s="414">
        <v>1</v>
      </c>
      <c r="DA165" s="308">
        <v>500000</v>
      </c>
      <c r="DB165" s="309">
        <f t="shared" si="280"/>
        <v>500000</v>
      </c>
      <c r="DC165" s="576">
        <f t="shared" si="293"/>
        <v>0</v>
      </c>
      <c r="DF165" s="344" t="s">
        <v>608</v>
      </c>
      <c r="DG165" s="403" t="s">
        <v>609</v>
      </c>
      <c r="DH165" s="346" t="s">
        <v>155</v>
      </c>
      <c r="DI165" s="414">
        <v>1</v>
      </c>
      <c r="DJ165" s="308">
        <v>350000</v>
      </c>
      <c r="DK165" s="309">
        <f t="shared" si="281"/>
        <v>350000</v>
      </c>
      <c r="DL165" s="576">
        <f t="shared" si="294"/>
        <v>0</v>
      </c>
      <c r="DO165" s="344" t="s">
        <v>608</v>
      </c>
      <c r="DP165" s="403" t="s">
        <v>609</v>
      </c>
      <c r="DQ165" s="346" t="s">
        <v>155</v>
      </c>
      <c r="DR165" s="414">
        <v>1</v>
      </c>
      <c r="DS165" s="308">
        <v>245000</v>
      </c>
      <c r="DT165" s="309">
        <f t="shared" si="282"/>
        <v>245000</v>
      </c>
      <c r="DU165" s="576">
        <f t="shared" si="295"/>
        <v>0</v>
      </c>
    </row>
    <row r="166" spans="3:125" ht="15" customHeight="1" outlineLevel="2">
      <c r="C166" s="344" t="s">
        <v>610</v>
      </c>
      <c r="D166" s="403" t="s">
        <v>591</v>
      </c>
      <c r="E166" s="346" t="s">
        <v>168</v>
      </c>
      <c r="F166" s="414">
        <v>1</v>
      </c>
      <c r="G166" s="308">
        <v>0</v>
      </c>
      <c r="H166" s="309">
        <f t="shared" si="271"/>
        <v>0</v>
      </c>
      <c r="K166" s="344" t="s">
        <v>610</v>
      </c>
      <c r="L166" s="403" t="s">
        <v>591</v>
      </c>
      <c r="M166" s="346" t="s">
        <v>168</v>
      </c>
      <c r="N166" s="414">
        <v>1</v>
      </c>
      <c r="O166" s="308">
        <v>4700</v>
      </c>
      <c r="P166" s="310">
        <f t="shared" si="272"/>
        <v>4700</v>
      </c>
      <c r="Q166" s="576">
        <f t="shared" si="283"/>
        <v>0</v>
      </c>
      <c r="T166" s="344" t="s">
        <v>610</v>
      </c>
      <c r="U166" s="306" t="str">
        <f t="shared" si="174"/>
        <v>Suministro, transporte e instalación de cable UTP, categoría 5e</v>
      </c>
      <c r="V166" s="307" t="str">
        <f t="shared" si="175"/>
        <v>m</v>
      </c>
      <c r="W166" s="414">
        <v>1</v>
      </c>
      <c r="X166" s="308">
        <f t="shared" si="176"/>
        <v>1500</v>
      </c>
      <c r="Y166" s="401">
        <f t="shared" si="177"/>
        <v>1500</v>
      </c>
      <c r="Z166" s="576">
        <f t="shared" si="284"/>
        <v>0</v>
      </c>
      <c r="AC166" s="344" t="s">
        <v>610</v>
      </c>
      <c r="AD166" s="403" t="s">
        <v>591</v>
      </c>
      <c r="AE166" s="346" t="s">
        <v>168</v>
      </c>
      <c r="AF166" s="414">
        <v>1</v>
      </c>
      <c r="AG166" s="308">
        <v>9000</v>
      </c>
      <c r="AH166" s="309">
        <f t="shared" si="273"/>
        <v>9000</v>
      </c>
      <c r="AI166" s="576">
        <f t="shared" si="285"/>
        <v>0</v>
      </c>
      <c r="AL166" s="344" t="s">
        <v>610</v>
      </c>
      <c r="AM166" s="403" t="s">
        <v>591</v>
      </c>
      <c r="AN166" s="346" t="s">
        <v>168</v>
      </c>
      <c r="AO166" s="414">
        <v>1</v>
      </c>
      <c r="AP166" s="308">
        <v>4665</v>
      </c>
      <c r="AQ166" s="309">
        <f t="shared" si="274"/>
        <v>4665</v>
      </c>
      <c r="AR166" s="576">
        <f t="shared" si="286"/>
        <v>0</v>
      </c>
      <c r="AU166" s="344" t="s">
        <v>610</v>
      </c>
      <c r="AV166" s="403" t="s">
        <v>591</v>
      </c>
      <c r="AW166" s="346" t="s">
        <v>168</v>
      </c>
      <c r="AX166" s="414">
        <v>1</v>
      </c>
      <c r="AY166" s="308">
        <v>6004</v>
      </c>
      <c r="AZ166" s="309">
        <f t="shared" si="275"/>
        <v>6004</v>
      </c>
      <c r="BA166" s="576">
        <f t="shared" si="287"/>
        <v>0</v>
      </c>
      <c r="BD166" s="344" t="s">
        <v>610</v>
      </c>
      <c r="BE166" s="403" t="s">
        <v>591</v>
      </c>
      <c r="BF166" s="346" t="s">
        <v>168</v>
      </c>
      <c r="BG166" s="414">
        <v>1</v>
      </c>
      <c r="BH166" s="308">
        <v>2100</v>
      </c>
      <c r="BI166" s="309">
        <f t="shared" si="276"/>
        <v>2100</v>
      </c>
      <c r="BJ166" s="576">
        <f t="shared" si="288"/>
        <v>0</v>
      </c>
      <c r="BM166" s="344" t="s">
        <v>610</v>
      </c>
      <c r="BN166" s="306" t="str">
        <f t="shared" si="178"/>
        <v>Suministro, transporte e instalación de cable UTP, categoría 5e</v>
      </c>
      <c r="BO166" s="307" t="str">
        <f t="shared" si="179"/>
        <v>m</v>
      </c>
      <c r="BP166" s="414">
        <v>1</v>
      </c>
      <c r="BQ166" s="308">
        <f t="shared" si="180"/>
        <v>2850</v>
      </c>
      <c r="BR166" s="309">
        <f t="shared" si="186"/>
        <v>2850</v>
      </c>
      <c r="BS166" s="576">
        <f t="shared" si="289"/>
        <v>0</v>
      </c>
      <c r="BV166" s="344" t="s">
        <v>610</v>
      </c>
      <c r="BW166" s="403" t="s">
        <v>591</v>
      </c>
      <c r="BX166" s="346" t="s">
        <v>168</v>
      </c>
      <c r="BY166" s="414">
        <v>1</v>
      </c>
      <c r="BZ166" s="308">
        <v>2800</v>
      </c>
      <c r="CA166" s="309">
        <f t="shared" si="277"/>
        <v>2800</v>
      </c>
      <c r="CB166" s="576">
        <f t="shared" si="290"/>
        <v>0</v>
      </c>
      <c r="CE166" s="344" t="s">
        <v>610</v>
      </c>
      <c r="CF166" s="403" t="s">
        <v>591</v>
      </c>
      <c r="CG166" s="346" t="s">
        <v>168</v>
      </c>
      <c r="CH166" s="414">
        <v>1</v>
      </c>
      <c r="CI166" s="308">
        <v>1000</v>
      </c>
      <c r="CJ166" s="309">
        <f t="shared" si="278"/>
        <v>1000</v>
      </c>
      <c r="CK166" s="576">
        <f t="shared" si="291"/>
        <v>0</v>
      </c>
      <c r="CN166" s="344" t="s">
        <v>610</v>
      </c>
      <c r="CO166" s="403" t="s">
        <v>591</v>
      </c>
      <c r="CP166" s="346" t="s">
        <v>168</v>
      </c>
      <c r="CQ166" s="414">
        <v>1</v>
      </c>
      <c r="CR166" s="308">
        <v>980</v>
      </c>
      <c r="CS166" s="309">
        <f t="shared" si="279"/>
        <v>980</v>
      </c>
      <c r="CT166" s="576">
        <f t="shared" si="292"/>
        <v>0</v>
      </c>
      <c r="CW166" s="344" t="s">
        <v>610</v>
      </c>
      <c r="CX166" s="403" t="s">
        <v>591</v>
      </c>
      <c r="CY166" s="346" t="s">
        <v>168</v>
      </c>
      <c r="CZ166" s="414">
        <v>1</v>
      </c>
      <c r="DA166" s="308">
        <v>2300</v>
      </c>
      <c r="DB166" s="309">
        <f t="shared" si="280"/>
        <v>2300</v>
      </c>
      <c r="DC166" s="576">
        <f t="shared" si="293"/>
        <v>0</v>
      </c>
      <c r="DF166" s="344" t="s">
        <v>610</v>
      </c>
      <c r="DG166" s="403" t="s">
        <v>591</v>
      </c>
      <c r="DH166" s="346" t="s">
        <v>168</v>
      </c>
      <c r="DI166" s="414">
        <v>1</v>
      </c>
      <c r="DJ166" s="308">
        <v>1000</v>
      </c>
      <c r="DK166" s="309">
        <f t="shared" si="281"/>
        <v>1000</v>
      </c>
      <c r="DL166" s="576">
        <f t="shared" si="294"/>
        <v>0</v>
      </c>
      <c r="DO166" s="344" t="s">
        <v>610</v>
      </c>
      <c r="DP166" s="403" t="s">
        <v>591</v>
      </c>
      <c r="DQ166" s="346" t="s">
        <v>168</v>
      </c>
      <c r="DR166" s="414">
        <v>1</v>
      </c>
      <c r="DS166" s="308">
        <v>17500</v>
      </c>
      <c r="DT166" s="309">
        <f t="shared" si="282"/>
        <v>17500</v>
      </c>
      <c r="DU166" s="576">
        <f t="shared" si="295"/>
        <v>0</v>
      </c>
    </row>
    <row r="167" spans="3:125" ht="45" customHeight="1" outlineLevel="2">
      <c r="C167" s="344" t="s">
        <v>611</v>
      </c>
      <c r="D167" s="403" t="s">
        <v>612</v>
      </c>
      <c r="E167" s="346" t="s">
        <v>168</v>
      </c>
      <c r="F167" s="414">
        <v>1</v>
      </c>
      <c r="G167" s="308">
        <v>0</v>
      </c>
      <c r="H167" s="309">
        <f t="shared" si="271"/>
        <v>0</v>
      </c>
      <c r="K167" s="344" t="s">
        <v>611</v>
      </c>
      <c r="L167" s="403" t="s">
        <v>612</v>
      </c>
      <c r="M167" s="346" t="s">
        <v>168</v>
      </c>
      <c r="N167" s="414">
        <v>1</v>
      </c>
      <c r="O167" s="308">
        <v>2200</v>
      </c>
      <c r="P167" s="310">
        <f t="shared" si="272"/>
        <v>2200</v>
      </c>
      <c r="Q167" s="576">
        <f t="shared" si="283"/>
        <v>0</v>
      </c>
      <c r="T167" s="344" t="s">
        <v>611</v>
      </c>
      <c r="U167" s="306" t="str">
        <f t="shared" si="174"/>
        <v>Suministro, transporte e instalación de Cable dúplex 2x18</v>
      </c>
      <c r="V167" s="307" t="str">
        <f t="shared" si="175"/>
        <v>m</v>
      </c>
      <c r="W167" s="414">
        <v>1</v>
      </c>
      <c r="X167" s="308">
        <f t="shared" si="176"/>
        <v>3000</v>
      </c>
      <c r="Y167" s="401">
        <f t="shared" si="177"/>
        <v>3000</v>
      </c>
      <c r="Z167" s="576">
        <f t="shared" si="284"/>
        <v>0</v>
      </c>
      <c r="AC167" s="344" t="s">
        <v>611</v>
      </c>
      <c r="AD167" s="403" t="s">
        <v>612</v>
      </c>
      <c r="AE167" s="346" t="s">
        <v>168</v>
      </c>
      <c r="AF167" s="414">
        <v>1</v>
      </c>
      <c r="AG167" s="308">
        <v>34000</v>
      </c>
      <c r="AH167" s="309">
        <f t="shared" si="273"/>
        <v>34000</v>
      </c>
      <c r="AI167" s="576">
        <f t="shared" si="285"/>
        <v>0</v>
      </c>
      <c r="AL167" s="344" t="s">
        <v>611</v>
      </c>
      <c r="AM167" s="403" t="s">
        <v>612</v>
      </c>
      <c r="AN167" s="346" t="s">
        <v>168</v>
      </c>
      <c r="AO167" s="414">
        <v>1</v>
      </c>
      <c r="AP167" s="308">
        <v>2044</v>
      </c>
      <c r="AQ167" s="309">
        <f t="shared" si="274"/>
        <v>2044</v>
      </c>
      <c r="AR167" s="576">
        <f t="shared" si="286"/>
        <v>0</v>
      </c>
      <c r="AU167" s="344" t="s">
        <v>611</v>
      </c>
      <c r="AV167" s="403" t="s">
        <v>612</v>
      </c>
      <c r="AW167" s="346" t="s">
        <v>168</v>
      </c>
      <c r="AX167" s="414">
        <v>1</v>
      </c>
      <c r="AY167" s="308">
        <v>6004</v>
      </c>
      <c r="AZ167" s="309">
        <f t="shared" si="275"/>
        <v>6004</v>
      </c>
      <c r="BA167" s="576">
        <f t="shared" si="287"/>
        <v>0</v>
      </c>
      <c r="BD167" s="344" t="s">
        <v>611</v>
      </c>
      <c r="BE167" s="404" t="s">
        <v>612</v>
      </c>
      <c r="BF167" s="346" t="s">
        <v>168</v>
      </c>
      <c r="BG167" s="414">
        <v>1</v>
      </c>
      <c r="BH167" s="308">
        <v>12000</v>
      </c>
      <c r="BI167" s="309">
        <f t="shared" si="276"/>
        <v>12000</v>
      </c>
      <c r="BJ167" s="576">
        <f t="shared" si="288"/>
        <v>0</v>
      </c>
      <c r="BM167" s="344" t="s">
        <v>611</v>
      </c>
      <c r="BN167" s="306" t="str">
        <f t="shared" si="178"/>
        <v>Suministro, transporte e instalación de Cable dúplex 2x18</v>
      </c>
      <c r="BO167" s="307" t="str">
        <f t="shared" si="179"/>
        <v>m</v>
      </c>
      <c r="BP167" s="414">
        <v>1</v>
      </c>
      <c r="BQ167" s="308">
        <f t="shared" si="180"/>
        <v>4000</v>
      </c>
      <c r="BR167" s="309">
        <f t="shared" si="186"/>
        <v>4000</v>
      </c>
      <c r="BS167" s="576">
        <f t="shared" si="289"/>
        <v>0</v>
      </c>
      <c r="BV167" s="344" t="s">
        <v>611</v>
      </c>
      <c r="BW167" s="403" t="s">
        <v>612</v>
      </c>
      <c r="BX167" s="346" t="s">
        <v>168</v>
      </c>
      <c r="BY167" s="414">
        <v>1</v>
      </c>
      <c r="BZ167" s="308">
        <v>4000</v>
      </c>
      <c r="CA167" s="309">
        <f t="shared" si="277"/>
        <v>4000</v>
      </c>
      <c r="CB167" s="576">
        <f t="shared" si="290"/>
        <v>0</v>
      </c>
      <c r="CE167" s="344" t="s">
        <v>611</v>
      </c>
      <c r="CF167" s="403" t="s">
        <v>612</v>
      </c>
      <c r="CG167" s="346" t="s">
        <v>168</v>
      </c>
      <c r="CH167" s="414">
        <v>1</v>
      </c>
      <c r="CI167" s="308">
        <v>2100</v>
      </c>
      <c r="CJ167" s="309">
        <f t="shared" si="278"/>
        <v>2100</v>
      </c>
      <c r="CK167" s="576">
        <f t="shared" si="291"/>
        <v>0</v>
      </c>
      <c r="CN167" s="344" t="s">
        <v>611</v>
      </c>
      <c r="CO167" s="403" t="s">
        <v>612</v>
      </c>
      <c r="CP167" s="346" t="s">
        <v>168</v>
      </c>
      <c r="CQ167" s="414">
        <v>1</v>
      </c>
      <c r="CR167" s="308">
        <v>2250</v>
      </c>
      <c r="CS167" s="309">
        <f t="shared" si="279"/>
        <v>2250</v>
      </c>
      <c r="CT167" s="576">
        <f t="shared" si="292"/>
        <v>0</v>
      </c>
      <c r="CW167" s="344" t="s">
        <v>611</v>
      </c>
      <c r="CX167" s="403" t="s">
        <v>612</v>
      </c>
      <c r="CY167" s="346" t="s">
        <v>168</v>
      </c>
      <c r="CZ167" s="414">
        <v>1</v>
      </c>
      <c r="DA167" s="308">
        <v>2890</v>
      </c>
      <c r="DB167" s="309">
        <f t="shared" si="280"/>
        <v>2890</v>
      </c>
      <c r="DC167" s="576">
        <f t="shared" si="293"/>
        <v>0</v>
      </c>
      <c r="DF167" s="344" t="s">
        <v>611</v>
      </c>
      <c r="DG167" s="403" t="s">
        <v>612</v>
      </c>
      <c r="DH167" s="346" t="s">
        <v>168</v>
      </c>
      <c r="DI167" s="414">
        <v>1</v>
      </c>
      <c r="DJ167" s="308">
        <v>2250</v>
      </c>
      <c r="DK167" s="309">
        <f t="shared" si="281"/>
        <v>2250</v>
      </c>
      <c r="DL167" s="576">
        <f t="shared" si="294"/>
        <v>0</v>
      </c>
      <c r="DO167" s="344" t="s">
        <v>611</v>
      </c>
      <c r="DP167" s="403" t="s">
        <v>612</v>
      </c>
      <c r="DQ167" s="346" t="s">
        <v>168</v>
      </c>
      <c r="DR167" s="414">
        <v>1</v>
      </c>
      <c r="DS167" s="308">
        <v>15600</v>
      </c>
      <c r="DT167" s="309">
        <f t="shared" si="282"/>
        <v>15600</v>
      </c>
      <c r="DU167" s="576">
        <f t="shared" si="295"/>
        <v>0</v>
      </c>
    </row>
    <row r="168" spans="3:125" ht="45" customHeight="1" outlineLevel="2">
      <c r="C168" s="344" t="s">
        <v>613</v>
      </c>
      <c r="D168" s="403" t="s">
        <v>614</v>
      </c>
      <c r="E168" s="346" t="s">
        <v>155</v>
      </c>
      <c r="F168" s="414">
        <v>1</v>
      </c>
      <c r="G168" s="308">
        <v>0</v>
      </c>
      <c r="H168" s="309">
        <f>+ROUND(F168*G168,0)</f>
        <v>0</v>
      </c>
      <c r="K168" s="344" t="s">
        <v>613</v>
      </c>
      <c r="L168" s="403" t="s">
        <v>614</v>
      </c>
      <c r="M168" s="346" t="s">
        <v>155</v>
      </c>
      <c r="N168" s="414">
        <v>1</v>
      </c>
      <c r="O168" s="308">
        <v>2950</v>
      </c>
      <c r="P168" s="310">
        <f>+ROUND(N168*O168,0)</f>
        <v>2950</v>
      </c>
      <c r="Q168" s="576">
        <f t="shared" si="283"/>
        <v>0</v>
      </c>
      <c r="T168" s="344" t="s">
        <v>613</v>
      </c>
      <c r="U168" s="306" t="str">
        <f t="shared" si="174"/>
        <v>Suministro, transporte e instalación de Toma aéreo</v>
      </c>
      <c r="V168" s="307" t="str">
        <f t="shared" si="175"/>
        <v>un</v>
      </c>
      <c r="W168" s="414">
        <v>1</v>
      </c>
      <c r="X168" s="308">
        <f t="shared" si="176"/>
        <v>100000</v>
      </c>
      <c r="Y168" s="401">
        <f t="shared" si="177"/>
        <v>100000</v>
      </c>
      <c r="Z168" s="576">
        <f t="shared" si="284"/>
        <v>0</v>
      </c>
      <c r="AC168" s="344" t="s">
        <v>613</v>
      </c>
      <c r="AD168" s="403" t="s">
        <v>614</v>
      </c>
      <c r="AE168" s="346" t="s">
        <v>155</v>
      </c>
      <c r="AF168" s="414">
        <v>1</v>
      </c>
      <c r="AG168" s="308">
        <v>86000</v>
      </c>
      <c r="AH168" s="309">
        <f>+ROUND(AF168*AG168,0)</f>
        <v>86000</v>
      </c>
      <c r="AI168" s="576">
        <f t="shared" si="285"/>
        <v>0</v>
      </c>
      <c r="AL168" s="344" t="s">
        <v>613</v>
      </c>
      <c r="AM168" s="403" t="s">
        <v>614</v>
      </c>
      <c r="AN168" s="346" t="s">
        <v>155</v>
      </c>
      <c r="AO168" s="414">
        <v>1</v>
      </c>
      <c r="AP168" s="308">
        <v>2945</v>
      </c>
      <c r="AQ168" s="309">
        <f>+ROUND(AO168*AP168,0)</f>
        <v>2945</v>
      </c>
      <c r="AR168" s="576">
        <f t="shared" si="286"/>
        <v>0</v>
      </c>
      <c r="AU168" s="344" t="s">
        <v>613</v>
      </c>
      <c r="AV168" s="403" t="s">
        <v>614</v>
      </c>
      <c r="AW168" s="346" t="s">
        <v>155</v>
      </c>
      <c r="AX168" s="414">
        <v>1</v>
      </c>
      <c r="AY168" s="308">
        <v>6004</v>
      </c>
      <c r="AZ168" s="309">
        <f>+ROUND(AX168*AY168,0)</f>
        <v>6004</v>
      </c>
      <c r="BA168" s="576">
        <f t="shared" si="287"/>
        <v>0</v>
      </c>
      <c r="BD168" s="344" t="s">
        <v>613</v>
      </c>
      <c r="BE168" s="403" t="s">
        <v>614</v>
      </c>
      <c r="BF168" s="346" t="s">
        <v>155</v>
      </c>
      <c r="BG168" s="414">
        <v>1</v>
      </c>
      <c r="BH168" s="308">
        <v>31000</v>
      </c>
      <c r="BI168" s="309">
        <f>+ROUND(BG168*BH168,0)</f>
        <v>31000</v>
      </c>
      <c r="BJ168" s="576">
        <f t="shared" si="288"/>
        <v>0</v>
      </c>
      <c r="BM168" s="344" t="s">
        <v>613</v>
      </c>
      <c r="BN168" s="306" t="str">
        <f t="shared" si="178"/>
        <v>Suministro, transporte e instalación de Toma aéreo</v>
      </c>
      <c r="BO168" s="307" t="str">
        <f t="shared" si="179"/>
        <v>un</v>
      </c>
      <c r="BP168" s="414">
        <v>1</v>
      </c>
      <c r="BQ168" s="308">
        <f t="shared" si="180"/>
        <v>7200</v>
      </c>
      <c r="BR168" s="309">
        <f t="shared" si="186"/>
        <v>7200</v>
      </c>
      <c r="BS168" s="576">
        <f t="shared" si="289"/>
        <v>0</v>
      </c>
      <c r="BV168" s="344" t="s">
        <v>613</v>
      </c>
      <c r="BW168" s="403" t="s">
        <v>614</v>
      </c>
      <c r="BX168" s="346" t="s">
        <v>155</v>
      </c>
      <c r="BY168" s="414">
        <v>1</v>
      </c>
      <c r="BZ168" s="308">
        <v>90000</v>
      </c>
      <c r="CA168" s="309">
        <f>+ROUND(BY168*BZ168,0)</f>
        <v>90000</v>
      </c>
      <c r="CB168" s="576">
        <f t="shared" si="290"/>
        <v>0</v>
      </c>
      <c r="CE168" s="344" t="s">
        <v>613</v>
      </c>
      <c r="CF168" s="403" t="s">
        <v>614</v>
      </c>
      <c r="CG168" s="346" t="s">
        <v>155</v>
      </c>
      <c r="CH168" s="414">
        <v>1</v>
      </c>
      <c r="CI168" s="308">
        <v>63000</v>
      </c>
      <c r="CJ168" s="309">
        <f>+ROUND(CH168*CI168,0)</f>
        <v>63000</v>
      </c>
      <c r="CK168" s="576">
        <f t="shared" si="291"/>
        <v>0</v>
      </c>
      <c r="CN168" s="344" t="s">
        <v>613</v>
      </c>
      <c r="CO168" s="403" t="s">
        <v>614</v>
      </c>
      <c r="CP168" s="346" t="s">
        <v>155</v>
      </c>
      <c r="CQ168" s="414">
        <v>1</v>
      </c>
      <c r="CR168" s="308">
        <v>58000</v>
      </c>
      <c r="CS168" s="309">
        <f>+ROUND(CQ168*CR168,0)</f>
        <v>58000</v>
      </c>
      <c r="CT168" s="576">
        <f t="shared" si="292"/>
        <v>0</v>
      </c>
      <c r="CW168" s="344" t="s">
        <v>613</v>
      </c>
      <c r="CX168" s="403" t="s">
        <v>614</v>
      </c>
      <c r="CY168" s="346" t="s">
        <v>155</v>
      </c>
      <c r="CZ168" s="414">
        <v>1</v>
      </c>
      <c r="DA168" s="308">
        <v>6500</v>
      </c>
      <c r="DB168" s="309">
        <f>+ROUND(CZ168*DA168,0)</f>
        <v>6500</v>
      </c>
      <c r="DC168" s="576">
        <f t="shared" si="293"/>
        <v>0</v>
      </c>
      <c r="DF168" s="344" t="s">
        <v>613</v>
      </c>
      <c r="DG168" s="403" t="s">
        <v>614</v>
      </c>
      <c r="DH168" s="346" t="s">
        <v>155</v>
      </c>
      <c r="DI168" s="414">
        <v>1</v>
      </c>
      <c r="DJ168" s="308">
        <v>56400</v>
      </c>
      <c r="DK168" s="309">
        <f>+ROUND(DI168*DJ168,0)</f>
        <v>56400</v>
      </c>
      <c r="DL168" s="576">
        <f t="shared" si="294"/>
        <v>0</v>
      </c>
      <c r="DO168" s="344" t="s">
        <v>613</v>
      </c>
      <c r="DP168" s="403" t="s">
        <v>614</v>
      </c>
      <c r="DQ168" s="346" t="s">
        <v>155</v>
      </c>
      <c r="DR168" s="414">
        <v>1</v>
      </c>
      <c r="DS168" s="308">
        <v>440000</v>
      </c>
      <c r="DT168" s="309">
        <f>+ROUND(DR168*DS168,0)</f>
        <v>440000</v>
      </c>
      <c r="DU168" s="576">
        <f t="shared" si="295"/>
        <v>0</v>
      </c>
    </row>
    <row r="169" spans="3:125" ht="45.75" customHeight="1" outlineLevel="2" thickBot="1">
      <c r="C169" s="406" t="s">
        <v>615</v>
      </c>
      <c r="D169" s="407" t="s">
        <v>616</v>
      </c>
      <c r="E169" s="418" t="s">
        <v>617</v>
      </c>
      <c r="F169" s="419">
        <v>1</v>
      </c>
      <c r="G169" s="308">
        <v>0</v>
      </c>
      <c r="H169" s="410">
        <f t="shared" si="271"/>
        <v>0</v>
      </c>
      <c r="K169" s="406" t="s">
        <v>615</v>
      </c>
      <c r="L169" s="407" t="s">
        <v>616</v>
      </c>
      <c r="M169" s="418" t="s">
        <v>617</v>
      </c>
      <c r="N169" s="414">
        <v>1</v>
      </c>
      <c r="O169" s="308">
        <v>543100</v>
      </c>
      <c r="P169" s="411">
        <f t="shared" si="272"/>
        <v>543100</v>
      </c>
      <c r="Q169" s="576">
        <f t="shared" si="283"/>
        <v>0</v>
      </c>
      <c r="T169" s="406" t="s">
        <v>615</v>
      </c>
      <c r="U169" s="306" t="str">
        <f t="shared" si="174"/>
        <v>Programación sistema alarma</v>
      </c>
      <c r="V169" s="307" t="str">
        <f t="shared" si="175"/>
        <v>global</v>
      </c>
      <c r="W169" s="414">
        <v>1</v>
      </c>
      <c r="X169" s="308">
        <f t="shared" si="176"/>
        <v>1500000</v>
      </c>
      <c r="Y169" s="401">
        <f t="shared" si="177"/>
        <v>1500000</v>
      </c>
      <c r="Z169" s="576">
        <f t="shared" si="284"/>
        <v>0</v>
      </c>
      <c r="AC169" s="406" t="s">
        <v>615</v>
      </c>
      <c r="AD169" s="407" t="s">
        <v>616</v>
      </c>
      <c r="AE169" s="418" t="s">
        <v>617</v>
      </c>
      <c r="AF169" s="414">
        <v>1</v>
      </c>
      <c r="AG169" s="308">
        <v>350000</v>
      </c>
      <c r="AH169" s="410">
        <f t="shared" si="273"/>
        <v>350000</v>
      </c>
      <c r="AI169" s="576">
        <f t="shared" si="285"/>
        <v>0</v>
      </c>
      <c r="AL169" s="406" t="s">
        <v>615</v>
      </c>
      <c r="AM169" s="407" t="s">
        <v>616</v>
      </c>
      <c r="AN169" s="418" t="s">
        <v>617</v>
      </c>
      <c r="AO169" s="414">
        <v>1</v>
      </c>
      <c r="AP169" s="308">
        <v>541926</v>
      </c>
      <c r="AQ169" s="410">
        <f t="shared" si="274"/>
        <v>541926</v>
      </c>
      <c r="AR169" s="576">
        <f t="shared" si="286"/>
        <v>0</v>
      </c>
      <c r="AU169" s="406" t="s">
        <v>615</v>
      </c>
      <c r="AV169" s="407" t="s">
        <v>616</v>
      </c>
      <c r="AW169" s="418" t="s">
        <v>617</v>
      </c>
      <c r="AX169" s="414">
        <v>1</v>
      </c>
      <c r="AY169" s="308">
        <v>368930</v>
      </c>
      <c r="AZ169" s="410">
        <f t="shared" si="275"/>
        <v>368930</v>
      </c>
      <c r="BA169" s="576">
        <f t="shared" si="287"/>
        <v>0</v>
      </c>
      <c r="BD169" s="406" t="s">
        <v>615</v>
      </c>
      <c r="BE169" s="407" t="s">
        <v>616</v>
      </c>
      <c r="BF169" s="418" t="s">
        <v>617</v>
      </c>
      <c r="BG169" s="414">
        <v>1</v>
      </c>
      <c r="BH169" s="308">
        <v>720000</v>
      </c>
      <c r="BI169" s="410">
        <f t="shared" si="276"/>
        <v>720000</v>
      </c>
      <c r="BJ169" s="576">
        <f t="shared" si="288"/>
        <v>0</v>
      </c>
      <c r="BM169" s="406" t="s">
        <v>615</v>
      </c>
      <c r="BN169" s="306" t="str">
        <f t="shared" si="178"/>
        <v>Programación sistema alarma</v>
      </c>
      <c r="BO169" s="307" t="str">
        <f t="shared" si="179"/>
        <v>global</v>
      </c>
      <c r="BP169" s="414">
        <v>1</v>
      </c>
      <c r="BQ169" s="308">
        <f t="shared" si="180"/>
        <v>850000</v>
      </c>
      <c r="BR169" s="309">
        <f t="shared" si="186"/>
        <v>850000</v>
      </c>
      <c r="BS169" s="576">
        <f t="shared" si="289"/>
        <v>0</v>
      </c>
      <c r="BV169" s="406" t="s">
        <v>615</v>
      </c>
      <c r="BW169" s="407" t="s">
        <v>616</v>
      </c>
      <c r="BX169" s="418" t="s">
        <v>617</v>
      </c>
      <c r="BY169" s="414">
        <v>1</v>
      </c>
      <c r="BZ169" s="308">
        <v>300000</v>
      </c>
      <c r="CA169" s="410">
        <f t="shared" si="277"/>
        <v>300000</v>
      </c>
      <c r="CB169" s="576">
        <f t="shared" si="290"/>
        <v>0</v>
      </c>
      <c r="CE169" s="406" t="s">
        <v>615</v>
      </c>
      <c r="CF169" s="407" t="s">
        <v>616</v>
      </c>
      <c r="CG169" s="418" t="s">
        <v>617</v>
      </c>
      <c r="CH169" s="414">
        <v>1</v>
      </c>
      <c r="CI169" s="308">
        <v>520000</v>
      </c>
      <c r="CJ169" s="410">
        <f t="shared" si="278"/>
        <v>520000</v>
      </c>
      <c r="CK169" s="576">
        <f t="shared" si="291"/>
        <v>0</v>
      </c>
      <c r="CN169" s="406" t="s">
        <v>615</v>
      </c>
      <c r="CO169" s="407" t="s">
        <v>616</v>
      </c>
      <c r="CP169" s="418" t="s">
        <v>617</v>
      </c>
      <c r="CQ169" s="414">
        <v>1</v>
      </c>
      <c r="CR169" s="308">
        <v>580000</v>
      </c>
      <c r="CS169" s="410">
        <f t="shared" si="279"/>
        <v>580000</v>
      </c>
      <c r="CT169" s="576">
        <f t="shared" si="292"/>
        <v>0</v>
      </c>
      <c r="CW169" s="406" t="s">
        <v>615</v>
      </c>
      <c r="CX169" s="407" t="s">
        <v>616</v>
      </c>
      <c r="CY169" s="418" t="s">
        <v>617</v>
      </c>
      <c r="CZ169" s="414">
        <v>1</v>
      </c>
      <c r="DA169" s="308">
        <v>55000</v>
      </c>
      <c r="DB169" s="410">
        <f t="shared" si="280"/>
        <v>55000</v>
      </c>
      <c r="DC169" s="576">
        <f t="shared" si="293"/>
        <v>0</v>
      </c>
      <c r="DF169" s="406" t="s">
        <v>615</v>
      </c>
      <c r="DG169" s="407" t="s">
        <v>616</v>
      </c>
      <c r="DH169" s="418" t="s">
        <v>617</v>
      </c>
      <c r="DI169" s="414">
        <v>1</v>
      </c>
      <c r="DJ169" s="308">
        <v>565000</v>
      </c>
      <c r="DK169" s="410">
        <f t="shared" si="281"/>
        <v>565000</v>
      </c>
      <c r="DL169" s="576">
        <f t="shared" si="294"/>
        <v>0</v>
      </c>
      <c r="DO169" s="406" t="s">
        <v>615</v>
      </c>
      <c r="DP169" s="407" t="s">
        <v>616</v>
      </c>
      <c r="DQ169" s="418" t="s">
        <v>617</v>
      </c>
      <c r="DR169" s="414">
        <v>1</v>
      </c>
      <c r="DS169" s="308">
        <v>200000</v>
      </c>
      <c r="DT169" s="410">
        <f t="shared" si="282"/>
        <v>200000</v>
      </c>
      <c r="DU169" s="576">
        <f t="shared" si="295"/>
        <v>0</v>
      </c>
    </row>
    <row r="170" spans="3:125" ht="45.75" customHeight="1" outlineLevel="2" thickTop="1">
      <c r="C170" s="396" t="s">
        <v>175</v>
      </c>
      <c r="D170" s="420" t="s">
        <v>620</v>
      </c>
      <c r="E170" s="346" t="s">
        <v>155</v>
      </c>
      <c r="F170" s="413">
        <v>1</v>
      </c>
      <c r="G170" s="308">
        <v>0</v>
      </c>
      <c r="H170" s="400">
        <f t="shared" ref="H170:H171" si="296">+ROUND(F170*G170,0)</f>
        <v>0</v>
      </c>
      <c r="K170" s="396" t="s">
        <v>175</v>
      </c>
      <c r="L170" s="420" t="s">
        <v>620</v>
      </c>
      <c r="M170" s="346" t="s">
        <v>155</v>
      </c>
      <c r="N170" s="413">
        <v>1</v>
      </c>
      <c r="O170" s="308">
        <v>842900</v>
      </c>
      <c r="P170" s="401">
        <f t="shared" ref="P170" si="297">+ROUND(N170*O170,0)</f>
        <v>842900</v>
      </c>
      <c r="Q170" s="576">
        <f t="shared" si="283"/>
        <v>0</v>
      </c>
      <c r="T170" s="396" t="s">
        <v>175</v>
      </c>
      <c r="U170" s="306" t="str">
        <f t="shared" ref="U170:U201" si="298">VLOOKUP(T170,OFERENTE_2,2,FALSE)</f>
        <v>Suministro, transporte e instalación de cámara minidomo IP, PoE, 2 Mpx, Antivandálica, día/noche, WDR, con soporte. Uso exterior/interior. Marca sugerida: Vivotek</v>
      </c>
      <c r="V170" s="307" t="str">
        <f t="shared" si="175"/>
        <v>un</v>
      </c>
      <c r="W170" s="413">
        <v>1</v>
      </c>
      <c r="X170" s="308">
        <f t="shared" si="176"/>
        <v>650000</v>
      </c>
      <c r="Y170" s="401">
        <f t="shared" si="177"/>
        <v>650000</v>
      </c>
      <c r="Z170" s="576">
        <f t="shared" si="284"/>
        <v>0</v>
      </c>
      <c r="AC170" s="396" t="s">
        <v>175</v>
      </c>
      <c r="AD170" s="420" t="s">
        <v>620</v>
      </c>
      <c r="AE170" s="346" t="s">
        <v>155</v>
      </c>
      <c r="AF170" s="413">
        <v>1</v>
      </c>
      <c r="AG170" s="308">
        <v>3200000</v>
      </c>
      <c r="AH170" s="400">
        <f t="shared" ref="AH170:AH171" si="299">+ROUND(AF170*AG170,0)</f>
        <v>3200000</v>
      </c>
      <c r="AI170" s="576">
        <f t="shared" si="285"/>
        <v>0</v>
      </c>
      <c r="AL170" s="396" t="s">
        <v>175</v>
      </c>
      <c r="AM170" s="420" t="s">
        <v>620</v>
      </c>
      <c r="AN170" s="346" t="s">
        <v>155</v>
      </c>
      <c r="AO170" s="413">
        <v>1</v>
      </c>
      <c r="AP170" s="308">
        <v>841163</v>
      </c>
      <c r="AQ170" s="400">
        <f>+ROUND(AO170*AP170,0)</f>
        <v>841163</v>
      </c>
      <c r="AR170" s="576">
        <f t="shared" si="286"/>
        <v>0</v>
      </c>
      <c r="AU170" s="396" t="s">
        <v>175</v>
      </c>
      <c r="AV170" s="397" t="s">
        <v>620</v>
      </c>
      <c r="AW170" s="346" t="s">
        <v>155</v>
      </c>
      <c r="AX170" s="413">
        <v>1</v>
      </c>
      <c r="AY170" s="308">
        <v>1482040</v>
      </c>
      <c r="AZ170" s="400">
        <f t="shared" ref="AZ170:AZ171" si="300">+ROUND(AX170*AY170,0)</f>
        <v>1482040</v>
      </c>
      <c r="BA170" s="576">
        <f t="shared" si="287"/>
        <v>0</v>
      </c>
      <c r="BD170" s="396" t="s">
        <v>175</v>
      </c>
      <c r="BE170" s="421" t="s">
        <v>620</v>
      </c>
      <c r="BF170" s="346" t="s">
        <v>155</v>
      </c>
      <c r="BG170" s="413">
        <v>1</v>
      </c>
      <c r="BH170" s="308">
        <v>789000</v>
      </c>
      <c r="BI170" s="400">
        <f t="shared" ref="BI170:BI171" si="301">+ROUND(BG170*BH170,0)</f>
        <v>789000</v>
      </c>
      <c r="BJ170" s="576">
        <f t="shared" si="288"/>
        <v>0</v>
      </c>
      <c r="BM170" s="396" t="s">
        <v>175</v>
      </c>
      <c r="BN170" s="306" t="str">
        <f t="shared" ref="BN170:BN201" si="302">VLOOKUP(BM170,OFERENTE_7,2,FALSE)</f>
        <v>Suministro, transporte e instalación de cámara minidomo IP, PoE, 2 Mpx, Antivandálica, día/noche, WDR, con soporte. Uso exterior/interior. Marca sugerida: Vivotek</v>
      </c>
      <c r="BO170" s="307" t="str">
        <f t="shared" si="179"/>
        <v>un</v>
      </c>
      <c r="BP170" s="413">
        <v>1</v>
      </c>
      <c r="BQ170" s="308">
        <f t="shared" si="180"/>
        <v>3800000</v>
      </c>
      <c r="BR170" s="309">
        <f t="shared" si="186"/>
        <v>3800000</v>
      </c>
      <c r="BS170" s="576">
        <f t="shared" si="289"/>
        <v>0</v>
      </c>
      <c r="BV170" s="396" t="s">
        <v>175</v>
      </c>
      <c r="BW170" s="420" t="s">
        <v>620</v>
      </c>
      <c r="BX170" s="346" t="s">
        <v>155</v>
      </c>
      <c r="BY170" s="413">
        <v>1</v>
      </c>
      <c r="BZ170" s="308">
        <v>800000</v>
      </c>
      <c r="CA170" s="400">
        <f t="shared" ref="CA170:CA171" si="303">+ROUND(BY170*BZ170,0)</f>
        <v>800000</v>
      </c>
      <c r="CB170" s="576">
        <f t="shared" si="290"/>
        <v>0</v>
      </c>
      <c r="CE170" s="396" t="s">
        <v>175</v>
      </c>
      <c r="CF170" s="420" t="s">
        <v>620</v>
      </c>
      <c r="CG170" s="346" t="s">
        <v>155</v>
      </c>
      <c r="CH170" s="413">
        <v>1</v>
      </c>
      <c r="CI170" s="308">
        <v>825000</v>
      </c>
      <c r="CJ170" s="400">
        <f t="shared" ref="CJ170:CJ171" si="304">+ROUND(CH170*CI170,0)</f>
        <v>825000</v>
      </c>
      <c r="CK170" s="576">
        <f t="shared" si="291"/>
        <v>0</v>
      </c>
      <c r="CN170" s="396" t="s">
        <v>175</v>
      </c>
      <c r="CO170" s="420" t="s">
        <v>620</v>
      </c>
      <c r="CP170" s="346" t="s">
        <v>155</v>
      </c>
      <c r="CQ170" s="413">
        <v>1</v>
      </c>
      <c r="CR170" s="308">
        <v>900000</v>
      </c>
      <c r="CS170" s="400">
        <f t="shared" ref="CS170:CS171" si="305">+ROUND(CQ170*CR170,0)</f>
        <v>900000</v>
      </c>
      <c r="CT170" s="576">
        <f t="shared" si="292"/>
        <v>0</v>
      </c>
      <c r="CW170" s="396" t="s">
        <v>175</v>
      </c>
      <c r="CX170" s="420" t="s">
        <v>620</v>
      </c>
      <c r="CY170" s="346" t="s">
        <v>155</v>
      </c>
      <c r="CZ170" s="413">
        <v>1</v>
      </c>
      <c r="DA170" s="308">
        <v>564900</v>
      </c>
      <c r="DB170" s="400">
        <f t="shared" ref="DB170:DB171" si="306">+ROUND(CZ170*DA170,0)</f>
        <v>564900</v>
      </c>
      <c r="DC170" s="576">
        <f t="shared" si="293"/>
        <v>0</v>
      </c>
      <c r="DF170" s="396" t="s">
        <v>175</v>
      </c>
      <c r="DG170" s="420" t="s">
        <v>620</v>
      </c>
      <c r="DH170" s="346" t="s">
        <v>155</v>
      </c>
      <c r="DI170" s="413">
        <v>1</v>
      </c>
      <c r="DJ170" s="308">
        <v>900000</v>
      </c>
      <c r="DK170" s="400">
        <f t="shared" ref="DK170:DK171" si="307">+ROUND(DI170*DJ170,0)</f>
        <v>900000</v>
      </c>
      <c r="DL170" s="576">
        <f t="shared" si="294"/>
        <v>0</v>
      </c>
      <c r="DO170" s="396" t="s">
        <v>175</v>
      </c>
      <c r="DP170" s="420" t="s">
        <v>620</v>
      </c>
      <c r="DQ170" s="346" t="s">
        <v>155</v>
      </c>
      <c r="DR170" s="413">
        <v>1</v>
      </c>
      <c r="DS170" s="308">
        <v>250000</v>
      </c>
      <c r="DT170" s="400">
        <f t="shared" ref="DT170:DT171" si="308">+ROUND(DR170*DS170,0)</f>
        <v>250000</v>
      </c>
      <c r="DU170" s="576">
        <f t="shared" si="295"/>
        <v>0</v>
      </c>
    </row>
    <row r="171" spans="3:125" ht="45.75" customHeight="1" outlineLevel="2" thickBot="1">
      <c r="C171" s="344" t="s">
        <v>176</v>
      </c>
      <c r="D171" s="423" t="s">
        <v>621</v>
      </c>
      <c r="E171" s="346" t="s">
        <v>155</v>
      </c>
      <c r="F171" s="424">
        <v>1</v>
      </c>
      <c r="G171" s="308">
        <v>0</v>
      </c>
      <c r="H171" s="309">
        <f t="shared" si="296"/>
        <v>0</v>
      </c>
      <c r="K171" s="344" t="s">
        <v>176</v>
      </c>
      <c r="L171" s="423" t="s">
        <v>621</v>
      </c>
      <c r="M171" s="346" t="s">
        <v>155</v>
      </c>
      <c r="N171" s="424">
        <v>1</v>
      </c>
      <c r="O171" s="308">
        <v>720100</v>
      </c>
      <c r="P171" s="310">
        <f>+ROUND(N171*O171,0)</f>
        <v>720100</v>
      </c>
      <c r="Q171" s="576">
        <f t="shared" si="283"/>
        <v>0</v>
      </c>
      <c r="T171" s="344" t="s">
        <v>176</v>
      </c>
      <c r="U171" s="306" t="str">
        <f t="shared" si="298"/>
        <v xml:space="preserve">Suministro e instalación de licencia Enterprise para cámara IP. </v>
      </c>
      <c r="V171" s="307" t="str">
        <f t="shared" si="175"/>
        <v>un</v>
      </c>
      <c r="W171" s="424">
        <v>1</v>
      </c>
      <c r="X171" s="308">
        <f t="shared" si="176"/>
        <v>250000</v>
      </c>
      <c r="Y171" s="401">
        <f t="shared" si="177"/>
        <v>250000</v>
      </c>
      <c r="Z171" s="576">
        <f t="shared" si="284"/>
        <v>0</v>
      </c>
      <c r="AC171" s="344" t="s">
        <v>176</v>
      </c>
      <c r="AD171" s="423" t="s">
        <v>621</v>
      </c>
      <c r="AE171" s="346" t="s">
        <v>155</v>
      </c>
      <c r="AF171" s="424">
        <v>1</v>
      </c>
      <c r="AG171" s="308">
        <v>1400000</v>
      </c>
      <c r="AH171" s="309">
        <f t="shared" si="299"/>
        <v>1400000</v>
      </c>
      <c r="AI171" s="576">
        <f t="shared" si="285"/>
        <v>0</v>
      </c>
      <c r="AL171" s="344" t="s">
        <v>176</v>
      </c>
      <c r="AM171" s="423" t="s">
        <v>621</v>
      </c>
      <c r="AN171" s="346" t="s">
        <v>155</v>
      </c>
      <c r="AO171" s="424">
        <v>1</v>
      </c>
      <c r="AP171" s="308">
        <v>750000</v>
      </c>
      <c r="AQ171" s="309">
        <f>+ROUND(AO171*AP171,0)</f>
        <v>750000</v>
      </c>
      <c r="AR171" s="576">
        <f>IF(AN171&lt;&gt;"",IF(AP171=0,1,0),0)</f>
        <v>0</v>
      </c>
      <c r="AU171" s="344" t="s">
        <v>176</v>
      </c>
      <c r="AV171" s="407" t="s">
        <v>621</v>
      </c>
      <c r="AW171" s="346" t="s">
        <v>155</v>
      </c>
      <c r="AX171" s="424">
        <v>1</v>
      </c>
      <c r="AY171" s="308">
        <v>363400</v>
      </c>
      <c r="AZ171" s="309">
        <f t="shared" si="300"/>
        <v>363400</v>
      </c>
      <c r="BA171" s="576">
        <f t="shared" si="287"/>
        <v>0</v>
      </c>
      <c r="BD171" s="344" t="s">
        <v>176</v>
      </c>
      <c r="BE171" s="425" t="s">
        <v>621</v>
      </c>
      <c r="BF171" s="346" t="s">
        <v>155</v>
      </c>
      <c r="BG171" s="424">
        <v>1</v>
      </c>
      <c r="BH171" s="308">
        <v>950000</v>
      </c>
      <c r="BI171" s="309">
        <f t="shared" si="301"/>
        <v>950000</v>
      </c>
      <c r="BJ171" s="576">
        <f t="shared" si="288"/>
        <v>0</v>
      </c>
      <c r="BM171" s="344" t="s">
        <v>176</v>
      </c>
      <c r="BN171" s="306" t="str">
        <f t="shared" si="302"/>
        <v xml:space="preserve">Suministro e instalación de licencia Enterprise para cámara IP. </v>
      </c>
      <c r="BO171" s="307" t="str">
        <f t="shared" si="179"/>
        <v>un</v>
      </c>
      <c r="BP171" s="424">
        <v>1</v>
      </c>
      <c r="BQ171" s="308">
        <f t="shared" si="180"/>
        <v>2750000</v>
      </c>
      <c r="BR171" s="309">
        <f t="shared" si="186"/>
        <v>2750000</v>
      </c>
      <c r="BS171" s="576">
        <f t="shared" si="289"/>
        <v>0</v>
      </c>
      <c r="BV171" s="344" t="s">
        <v>176</v>
      </c>
      <c r="BW171" s="423" t="s">
        <v>621</v>
      </c>
      <c r="BX171" s="346" t="s">
        <v>155</v>
      </c>
      <c r="BY171" s="424">
        <v>1</v>
      </c>
      <c r="BZ171" s="308">
        <v>200000</v>
      </c>
      <c r="CA171" s="309">
        <f t="shared" si="303"/>
        <v>200000</v>
      </c>
      <c r="CB171" s="576">
        <f t="shared" si="290"/>
        <v>0</v>
      </c>
      <c r="CE171" s="344" t="s">
        <v>176</v>
      </c>
      <c r="CF171" s="423" t="s">
        <v>621</v>
      </c>
      <c r="CG171" s="346" t="s">
        <v>155</v>
      </c>
      <c r="CH171" s="424">
        <v>1</v>
      </c>
      <c r="CI171" s="308">
        <v>150000</v>
      </c>
      <c r="CJ171" s="309">
        <f t="shared" si="304"/>
        <v>150000</v>
      </c>
      <c r="CK171" s="576">
        <f t="shared" si="291"/>
        <v>0</v>
      </c>
      <c r="CN171" s="344" t="s">
        <v>176</v>
      </c>
      <c r="CO171" s="423" t="s">
        <v>621</v>
      </c>
      <c r="CP171" s="346" t="s">
        <v>155</v>
      </c>
      <c r="CQ171" s="424">
        <v>1</v>
      </c>
      <c r="CR171" s="308">
        <v>160000</v>
      </c>
      <c r="CS171" s="309">
        <f t="shared" si="305"/>
        <v>160000</v>
      </c>
      <c r="CT171" s="576">
        <f t="shared" si="292"/>
        <v>0</v>
      </c>
      <c r="CW171" s="344" t="s">
        <v>176</v>
      </c>
      <c r="CX171" s="423" t="s">
        <v>621</v>
      </c>
      <c r="CY171" s="346" t="s">
        <v>155</v>
      </c>
      <c r="CZ171" s="424">
        <v>1</v>
      </c>
      <c r="DA171" s="308">
        <v>300000</v>
      </c>
      <c r="DB171" s="309">
        <f t="shared" si="306"/>
        <v>300000</v>
      </c>
      <c r="DC171" s="576">
        <f t="shared" si="293"/>
        <v>0</v>
      </c>
      <c r="DF171" s="344" t="s">
        <v>176</v>
      </c>
      <c r="DG171" s="423" t="s">
        <v>621</v>
      </c>
      <c r="DH171" s="346" t="s">
        <v>155</v>
      </c>
      <c r="DI171" s="424">
        <v>1</v>
      </c>
      <c r="DJ171" s="308">
        <v>160000</v>
      </c>
      <c r="DK171" s="309">
        <f t="shared" si="307"/>
        <v>160000</v>
      </c>
      <c r="DL171" s="576">
        <f t="shared" si="294"/>
        <v>0</v>
      </c>
      <c r="DO171" s="344" t="s">
        <v>176</v>
      </c>
      <c r="DP171" s="423" t="s">
        <v>621</v>
      </c>
      <c r="DQ171" s="346" t="s">
        <v>155</v>
      </c>
      <c r="DR171" s="424">
        <v>1</v>
      </c>
      <c r="DS171" s="308">
        <v>120000</v>
      </c>
      <c r="DT171" s="309">
        <f t="shared" si="308"/>
        <v>120000</v>
      </c>
      <c r="DU171" s="576">
        <f t="shared" si="295"/>
        <v>0</v>
      </c>
    </row>
    <row r="172" spans="3:125" ht="16.5" thickTop="1" thickBot="1">
      <c r="C172" s="757" t="s">
        <v>887</v>
      </c>
      <c r="D172" s="758"/>
      <c r="E172" s="758"/>
      <c r="F172" s="759"/>
      <c r="G172" s="427"/>
      <c r="H172" s="428">
        <f>SUM(H10:H171)</f>
        <v>0</v>
      </c>
      <c r="K172" s="757" t="s">
        <v>887</v>
      </c>
      <c r="L172" s="758"/>
      <c r="M172" s="758"/>
      <c r="N172" s="759"/>
      <c r="O172" s="427"/>
      <c r="P172" s="428">
        <f>SUM(P10:P171)</f>
        <v>117183531</v>
      </c>
      <c r="Q172" s="577"/>
      <c r="T172" s="757" t="s">
        <v>887</v>
      </c>
      <c r="U172" s="758"/>
      <c r="V172" s="758"/>
      <c r="W172" s="759"/>
      <c r="X172" s="427"/>
      <c r="Y172" s="428">
        <f>SUM(Y10:Y171)</f>
        <v>87768300</v>
      </c>
      <c r="Z172" s="577"/>
      <c r="AC172" s="757" t="s">
        <v>887</v>
      </c>
      <c r="AD172" s="758"/>
      <c r="AE172" s="758"/>
      <c r="AF172" s="759"/>
      <c r="AG172" s="427"/>
      <c r="AH172" s="428">
        <f>SUM(AH10:AH171)</f>
        <v>72777154</v>
      </c>
      <c r="AI172" s="577"/>
      <c r="AL172" s="757" t="s">
        <v>887</v>
      </c>
      <c r="AM172" s="758"/>
      <c r="AN172" s="758"/>
      <c r="AO172" s="759"/>
      <c r="AP172" s="427"/>
      <c r="AQ172" s="428">
        <f>SUM(AQ10:AQ171)</f>
        <v>116446156</v>
      </c>
      <c r="AR172" s="577"/>
      <c r="AU172" s="757" t="s">
        <v>887</v>
      </c>
      <c r="AV172" s="758"/>
      <c r="AW172" s="758"/>
      <c r="AX172" s="759"/>
      <c r="AY172" s="427"/>
      <c r="AZ172" s="428">
        <f>SUM(AZ10:AZ171)</f>
        <v>93589015</v>
      </c>
      <c r="BA172" s="577"/>
      <c r="BD172" s="757" t="s">
        <v>887</v>
      </c>
      <c r="BE172" s="758"/>
      <c r="BF172" s="758"/>
      <c r="BG172" s="759"/>
      <c r="BH172" s="427"/>
      <c r="BI172" s="428">
        <f>SUM(BI10:BI171)</f>
        <v>116521500</v>
      </c>
      <c r="BJ172" s="577"/>
      <c r="BM172" s="757" t="s">
        <v>887</v>
      </c>
      <c r="BN172" s="758"/>
      <c r="BO172" s="758"/>
      <c r="BP172" s="759"/>
      <c r="BQ172" s="427"/>
      <c r="BR172" s="428">
        <f>SUM(BR10:BR171)</f>
        <v>105662910</v>
      </c>
      <c r="BS172" s="577"/>
      <c r="BV172" s="757" t="s">
        <v>887</v>
      </c>
      <c r="BW172" s="758"/>
      <c r="BX172" s="758"/>
      <c r="BY172" s="759"/>
      <c r="BZ172" s="427"/>
      <c r="CA172" s="428">
        <f>SUM(CA10:CA171)</f>
        <v>76009050</v>
      </c>
      <c r="CB172" s="577"/>
      <c r="CE172" s="757" t="s">
        <v>887</v>
      </c>
      <c r="CF172" s="758"/>
      <c r="CG172" s="758"/>
      <c r="CH172" s="759"/>
      <c r="CI172" s="427"/>
      <c r="CJ172" s="428">
        <f>SUM(CJ10:CJ171)</f>
        <v>104899850</v>
      </c>
      <c r="CK172" s="577"/>
      <c r="CN172" s="757" t="s">
        <v>887</v>
      </c>
      <c r="CO172" s="758"/>
      <c r="CP172" s="758"/>
      <c r="CQ172" s="759"/>
      <c r="CR172" s="427"/>
      <c r="CS172" s="428">
        <f>SUM(CS10:CS171)</f>
        <v>106554130</v>
      </c>
      <c r="CT172" s="577"/>
      <c r="CW172" s="757" t="s">
        <v>887</v>
      </c>
      <c r="CX172" s="758"/>
      <c r="CY172" s="758"/>
      <c r="CZ172" s="759"/>
      <c r="DA172" s="427"/>
      <c r="DB172" s="428">
        <f>SUM(DB10:DB171)</f>
        <v>92825463</v>
      </c>
      <c r="DC172" s="577"/>
      <c r="DF172" s="757" t="s">
        <v>887</v>
      </c>
      <c r="DG172" s="758"/>
      <c r="DH172" s="758"/>
      <c r="DI172" s="759"/>
      <c r="DJ172" s="427"/>
      <c r="DK172" s="428">
        <f>SUM(DK10:DK171)</f>
        <v>105070800</v>
      </c>
      <c r="DL172" s="577"/>
      <c r="DO172" s="757" t="s">
        <v>887</v>
      </c>
      <c r="DP172" s="758"/>
      <c r="DQ172" s="758"/>
      <c r="DR172" s="759"/>
      <c r="DS172" s="427"/>
      <c r="DT172" s="428">
        <f>SUM(DT10:DT171)</f>
        <v>53402554</v>
      </c>
      <c r="DU172" s="577"/>
    </row>
    <row r="174" spans="3:125" ht="13.5" customHeight="1" thickBot="1"/>
    <row r="175" spans="3:125" ht="30" customHeight="1" thickTop="1" thickBot="1">
      <c r="K175" s="813" t="s">
        <v>78</v>
      </c>
      <c r="L175" s="813"/>
      <c r="M175" s="813"/>
      <c r="N175" s="813"/>
      <c r="O175" s="812" t="str">
        <f>+IF(SUM(Q10:Q171)=0,"OK","NO HABILITADO")</f>
        <v>OK</v>
      </c>
      <c r="P175" s="812"/>
      <c r="T175" s="813" t="s">
        <v>78</v>
      </c>
      <c r="U175" s="813"/>
      <c r="V175" s="813"/>
      <c r="W175" s="813"/>
      <c r="X175" s="812" t="str">
        <f>+IF(SUM(Z10:Z171)=0,"OK","NO HABILITADO")</f>
        <v>OK</v>
      </c>
      <c r="Y175" s="812"/>
      <c r="AC175" s="813" t="s">
        <v>78</v>
      </c>
      <c r="AD175" s="813"/>
      <c r="AE175" s="813"/>
      <c r="AF175" s="813"/>
      <c r="AG175" s="812" t="str">
        <f>+IF(SUM(AI10:AI171)=0,"OK","NO HABILITADO")</f>
        <v>OK</v>
      </c>
      <c r="AH175" s="812"/>
      <c r="AL175" s="813" t="s">
        <v>78</v>
      </c>
      <c r="AM175" s="813"/>
      <c r="AN175" s="813"/>
      <c r="AO175" s="813"/>
      <c r="AP175" s="812" t="str">
        <f>+IF(SUM(AR10:AR171)=0,"OK","NO HABILITADO")</f>
        <v>OK</v>
      </c>
      <c r="AQ175" s="812"/>
      <c r="AU175" s="813" t="s">
        <v>78</v>
      </c>
      <c r="AV175" s="813"/>
      <c r="AW175" s="813"/>
      <c r="AX175" s="813"/>
      <c r="AY175" s="812" t="str">
        <f>+IF(SUM(BA10:BA171)=0,"OK","NO HABILITADO")</f>
        <v>OK</v>
      </c>
      <c r="AZ175" s="812"/>
      <c r="BD175" s="813" t="s">
        <v>78</v>
      </c>
      <c r="BE175" s="813"/>
      <c r="BF175" s="813"/>
      <c r="BG175" s="813"/>
      <c r="BH175" s="812" t="str">
        <f>+IF(SUM(BJ10:BJ171)=0,"OK","NO HABILITADO")</f>
        <v>OK</v>
      </c>
      <c r="BI175" s="812"/>
      <c r="BM175" s="813" t="s">
        <v>78</v>
      </c>
      <c r="BN175" s="813"/>
      <c r="BO175" s="813"/>
      <c r="BP175" s="813"/>
      <c r="BQ175" s="812" t="str">
        <f>+IF(SUM(BS10:BS171)=0,"OK","NO HABILITADO")</f>
        <v>OK</v>
      </c>
      <c r="BR175" s="812"/>
      <c r="BV175" s="813" t="s">
        <v>78</v>
      </c>
      <c r="BW175" s="813"/>
      <c r="BX175" s="813"/>
      <c r="BY175" s="813"/>
      <c r="BZ175" s="812" t="str">
        <f>+IF(SUM(CB10:CB171)=0,"OK","NO HABILITADO")</f>
        <v>OK</v>
      </c>
      <c r="CA175" s="812"/>
      <c r="CE175" s="813" t="s">
        <v>78</v>
      </c>
      <c r="CF175" s="813"/>
      <c r="CG175" s="813"/>
      <c r="CH175" s="813"/>
      <c r="CI175" s="812" t="str">
        <f>+IF(SUM(CK10:CK171)=0,"OK","NO HABILITADO")</f>
        <v>OK</v>
      </c>
      <c r="CJ175" s="812"/>
      <c r="CN175" s="813" t="s">
        <v>78</v>
      </c>
      <c r="CO175" s="813"/>
      <c r="CP175" s="813"/>
      <c r="CQ175" s="813"/>
      <c r="CR175" s="812" t="str">
        <f>+IF(SUM(CT10:CT171)=0,"OK","NO HABILITADO")</f>
        <v>OK</v>
      </c>
      <c r="CS175" s="812"/>
      <c r="CW175" s="813" t="s">
        <v>78</v>
      </c>
      <c r="CX175" s="813"/>
      <c r="CY175" s="813"/>
      <c r="CZ175" s="813"/>
      <c r="DA175" s="812" t="str">
        <f>+IF(SUM(DC10:DC171)=0,"OK","NO HABILITADO")</f>
        <v>OK</v>
      </c>
      <c r="DB175" s="812"/>
      <c r="DF175" s="813" t="s">
        <v>78</v>
      </c>
      <c r="DG175" s="813"/>
      <c r="DH175" s="813"/>
      <c r="DI175" s="813"/>
      <c r="DJ175" s="812" t="str">
        <f>+IF(SUM(DL10:DL171)=0,"OK","NO HABILITADO")</f>
        <v>OK</v>
      </c>
      <c r="DK175" s="812"/>
      <c r="DO175" s="813" t="s">
        <v>78</v>
      </c>
      <c r="DP175" s="813"/>
      <c r="DQ175" s="813"/>
      <c r="DR175" s="813"/>
      <c r="DS175" s="812" t="str">
        <f>+IF(SUM(DU10:DU171)=0,"OK","NO HABILITADO")</f>
        <v>OK</v>
      </c>
      <c r="DT175" s="812"/>
    </row>
    <row r="176" spans="3:125" ht="13.5" customHeight="1" thickTop="1" thickBot="1">
      <c r="K176" s="814">
        <f>K3</f>
        <v>1</v>
      </c>
      <c r="L176" s="814" t="str">
        <f>K5</f>
        <v>GUSTAVO CARMONA ALARCON</v>
      </c>
      <c r="M176" s="814"/>
      <c r="N176" s="814"/>
      <c r="O176" s="814"/>
      <c r="P176" s="814"/>
      <c r="Q176" s="578"/>
      <c r="T176" s="733">
        <f>T3</f>
        <v>2</v>
      </c>
      <c r="U176" s="733" t="str">
        <f>T5</f>
        <v>LUIS CARLOS PARRA VELASQUEZ</v>
      </c>
      <c r="V176" s="733"/>
      <c r="W176" s="733"/>
      <c r="X176" s="733"/>
      <c r="Y176" s="733"/>
      <c r="Z176" s="578"/>
      <c r="AC176" s="733">
        <f>AC3</f>
        <v>3</v>
      </c>
      <c r="AD176" s="733" t="str">
        <f>AC5</f>
        <v>ARGES INGENIEROS S.A.S.</v>
      </c>
      <c r="AE176" s="733"/>
      <c r="AF176" s="733"/>
      <c r="AG176" s="733"/>
      <c r="AH176" s="733"/>
      <c r="AI176" s="578"/>
      <c r="AL176" s="733">
        <f>AL3</f>
        <v>4</v>
      </c>
      <c r="AM176" s="733" t="str">
        <f>AL5</f>
        <v>CONSTRUCON S.A.S.</v>
      </c>
      <c r="AN176" s="733"/>
      <c r="AO176" s="733"/>
      <c r="AP176" s="733"/>
      <c r="AQ176" s="733"/>
      <c r="AR176" s="578"/>
      <c r="AU176" s="733">
        <f>AU3</f>
        <v>5</v>
      </c>
      <c r="AV176" s="733" t="str">
        <f>AU5</f>
        <v>ARATTI S.A.S</v>
      </c>
      <c r="AW176" s="733"/>
      <c r="AX176" s="733"/>
      <c r="AY176" s="733"/>
      <c r="AZ176" s="733"/>
      <c r="BA176" s="578"/>
      <c r="BD176" s="733">
        <f>BD3</f>
        <v>6</v>
      </c>
      <c r="BE176" s="733" t="str">
        <f>BD5</f>
        <v>VERTICES INGENIERIA S.A.S.</v>
      </c>
      <c r="BF176" s="733"/>
      <c r="BG176" s="733"/>
      <c r="BH176" s="733"/>
      <c r="BI176" s="733"/>
      <c r="BJ176" s="578"/>
      <c r="BM176" s="733">
        <f>BM3</f>
        <v>7</v>
      </c>
      <c r="BN176" s="733" t="str">
        <f>BM5</f>
        <v>URBANICO S.A.S</v>
      </c>
      <c r="BO176" s="733"/>
      <c r="BP176" s="733"/>
      <c r="BQ176" s="733"/>
      <c r="BR176" s="733"/>
      <c r="BS176" s="578"/>
      <c r="BV176" s="733">
        <f>BV3</f>
        <v>8</v>
      </c>
      <c r="BW176" s="733" t="str">
        <f>BV5</f>
        <v>CONCIVE S.A.S</v>
      </c>
      <c r="BX176" s="733"/>
      <c r="BY176" s="733"/>
      <c r="BZ176" s="733"/>
      <c r="CA176" s="733"/>
      <c r="CB176" s="578"/>
      <c r="CE176" s="733">
        <f>CE3</f>
        <v>9</v>
      </c>
      <c r="CF176" s="733" t="str">
        <f>CE5</f>
        <v>JORGE FERNANDO PRIETO MUÑOZ</v>
      </c>
      <c r="CG176" s="733"/>
      <c r="CH176" s="733"/>
      <c r="CI176" s="733"/>
      <c r="CJ176" s="733"/>
      <c r="CK176" s="578"/>
      <c r="CN176" s="733">
        <f>CN3</f>
        <v>10</v>
      </c>
      <c r="CO176" s="733" t="str">
        <f>CN5</f>
        <v>JOSE DE LA CRUZ MIRA HENAO</v>
      </c>
      <c r="CP176" s="733"/>
      <c r="CQ176" s="733"/>
      <c r="CR176" s="733"/>
      <c r="CS176" s="733"/>
      <c r="CT176" s="578"/>
      <c r="CW176" s="733">
        <f>CW3</f>
        <v>11</v>
      </c>
      <c r="CX176" s="733" t="str">
        <f>CW5</f>
        <v>GUINCO S.A.S.</v>
      </c>
      <c r="CY176" s="733"/>
      <c r="CZ176" s="733"/>
      <c r="DA176" s="733"/>
      <c r="DB176" s="733"/>
      <c r="DC176" s="578"/>
      <c r="DF176" s="733">
        <f>DF3</f>
        <v>12</v>
      </c>
      <c r="DG176" s="733" t="str">
        <f>DF5</f>
        <v>ACEROS Y CONCRETOS S.A.S.</v>
      </c>
      <c r="DH176" s="733"/>
      <c r="DI176" s="733"/>
      <c r="DJ176" s="733"/>
      <c r="DK176" s="733"/>
      <c r="DL176" s="578"/>
      <c r="DO176" s="733">
        <f>DO3</f>
        <v>13</v>
      </c>
      <c r="DP176" s="733" t="str">
        <f>DO5</f>
        <v>KA S.A.</v>
      </c>
      <c r="DQ176" s="733"/>
      <c r="DR176" s="733"/>
      <c r="DS176" s="733"/>
      <c r="DT176" s="733"/>
      <c r="DU176" s="578"/>
    </row>
    <row r="177" spans="3:125" ht="13.5" customHeight="1" thickTop="1" thickBot="1">
      <c r="K177" s="814"/>
      <c r="L177" s="814"/>
      <c r="M177" s="814"/>
      <c r="N177" s="814"/>
      <c r="O177" s="814"/>
      <c r="P177" s="814"/>
      <c r="Q177" s="578"/>
      <c r="T177" s="734"/>
      <c r="U177" s="734"/>
      <c r="V177" s="734"/>
      <c r="W177" s="734"/>
      <c r="X177" s="734"/>
      <c r="Y177" s="734"/>
      <c r="Z177" s="578"/>
      <c r="AC177" s="734"/>
      <c r="AD177" s="734"/>
      <c r="AE177" s="734"/>
      <c r="AF177" s="734"/>
      <c r="AG177" s="734"/>
      <c r="AH177" s="734"/>
      <c r="AI177" s="578"/>
      <c r="AL177" s="734"/>
      <c r="AM177" s="734"/>
      <c r="AN177" s="734"/>
      <c r="AO177" s="734"/>
      <c r="AP177" s="734"/>
      <c r="AQ177" s="734"/>
      <c r="AR177" s="578"/>
      <c r="AU177" s="734"/>
      <c r="AV177" s="734"/>
      <c r="AW177" s="734"/>
      <c r="AX177" s="734"/>
      <c r="AY177" s="734"/>
      <c r="AZ177" s="734"/>
      <c r="BA177" s="578"/>
      <c r="BD177" s="734"/>
      <c r="BE177" s="734"/>
      <c r="BF177" s="734"/>
      <c r="BG177" s="734"/>
      <c r="BH177" s="734"/>
      <c r="BI177" s="734"/>
      <c r="BJ177" s="578"/>
      <c r="BM177" s="734"/>
      <c r="BN177" s="734"/>
      <c r="BO177" s="734"/>
      <c r="BP177" s="734"/>
      <c r="BQ177" s="734"/>
      <c r="BR177" s="734"/>
      <c r="BS177" s="578"/>
      <c r="BV177" s="734"/>
      <c r="BW177" s="734"/>
      <c r="BX177" s="734"/>
      <c r="BY177" s="734"/>
      <c r="BZ177" s="734"/>
      <c r="CA177" s="734"/>
      <c r="CB177" s="578"/>
      <c r="CE177" s="734"/>
      <c r="CF177" s="734"/>
      <c r="CG177" s="734"/>
      <c r="CH177" s="734"/>
      <c r="CI177" s="734"/>
      <c r="CJ177" s="734"/>
      <c r="CK177" s="578"/>
      <c r="CN177" s="734"/>
      <c r="CO177" s="734"/>
      <c r="CP177" s="734"/>
      <c r="CQ177" s="734"/>
      <c r="CR177" s="734"/>
      <c r="CS177" s="734"/>
      <c r="CT177" s="578"/>
      <c r="CW177" s="734"/>
      <c r="CX177" s="734"/>
      <c r="CY177" s="734"/>
      <c r="CZ177" s="734"/>
      <c r="DA177" s="734"/>
      <c r="DB177" s="734"/>
      <c r="DC177" s="578"/>
      <c r="DF177" s="734"/>
      <c r="DG177" s="734"/>
      <c r="DH177" s="734"/>
      <c r="DI177" s="734"/>
      <c r="DJ177" s="734"/>
      <c r="DK177" s="734"/>
      <c r="DL177" s="578"/>
      <c r="DO177" s="734"/>
      <c r="DP177" s="734"/>
      <c r="DQ177" s="734"/>
      <c r="DR177" s="734"/>
      <c r="DS177" s="734"/>
      <c r="DT177" s="734"/>
      <c r="DU177" s="578"/>
    </row>
    <row r="178" spans="3:125" ht="13.5" thickTop="1"/>
    <row r="180" spans="3:125" ht="20.100000000000001" customHeight="1">
      <c r="C180" s="815" t="s">
        <v>240</v>
      </c>
      <c r="D180" s="816"/>
      <c r="E180" s="817"/>
      <c r="F180" s="271"/>
      <c r="G180" s="183" t="s">
        <v>237</v>
      </c>
      <c r="Q180" s="201"/>
      <c r="Z180" s="201"/>
      <c r="AI180" s="201"/>
      <c r="AR180" s="201"/>
      <c r="BA180" s="201"/>
      <c r="BJ180" s="201"/>
      <c r="BS180" s="201"/>
      <c r="CB180" s="201"/>
      <c r="CK180" s="201"/>
      <c r="CT180" s="201"/>
      <c r="DC180" s="201"/>
      <c r="DL180" s="201"/>
      <c r="DU180" s="201"/>
    </row>
    <row r="181" spans="3:125" ht="20.100000000000001" customHeight="1">
      <c r="C181" s="184">
        <v>1</v>
      </c>
      <c r="D181" s="269" t="str">
        <f>VLOOKUP(C181,OFERENTES,2,FALSE)</f>
        <v>GUSTAVO CARMONA ALARCON</v>
      </c>
      <c r="E181" s="579">
        <f>P172</f>
        <v>117183531</v>
      </c>
      <c r="F181" s="185" t="str">
        <f>IFERROR(O175," ")</f>
        <v>OK</v>
      </c>
      <c r="G181" s="197" t="str">
        <f>IF(AND(E181&lt;&gt;0,F181="OK"),"H","NH")</f>
        <v>H</v>
      </c>
    </row>
    <row r="182" spans="3:125" ht="20.100000000000001" customHeight="1">
      <c r="C182" s="184">
        <v>2</v>
      </c>
      <c r="D182" s="269" t="str">
        <f t="shared" ref="D182:D193" si="309">VLOOKUP(C182,OFERENTES,2,FALSE)</f>
        <v>LUIS CARLOS PARRA VELASQUEZ</v>
      </c>
      <c r="E182" s="579">
        <f>Y172</f>
        <v>87768300</v>
      </c>
      <c r="F182" s="185" t="str">
        <f>IFERROR(X175," ")</f>
        <v>OK</v>
      </c>
      <c r="G182" s="197" t="str">
        <f t="shared" ref="G182:G193" si="310">IF(AND(E182&lt;&gt;0,F182="OK"),"H","NH")</f>
        <v>H</v>
      </c>
    </row>
    <row r="183" spans="3:125" ht="20.100000000000001" customHeight="1">
      <c r="C183" s="184">
        <v>3</v>
      </c>
      <c r="D183" s="269" t="str">
        <f t="shared" si="309"/>
        <v>ARGES INGENIEROS S.A.S.</v>
      </c>
      <c r="E183" s="580">
        <f>AH172</f>
        <v>72777154</v>
      </c>
      <c r="F183" s="185" t="str">
        <f>IFERROR(AG175," ")</f>
        <v>OK</v>
      </c>
      <c r="G183" s="197" t="str">
        <f t="shared" si="310"/>
        <v>H</v>
      </c>
    </row>
    <row r="184" spans="3:125" ht="20.100000000000001" customHeight="1">
      <c r="C184" s="184">
        <v>4</v>
      </c>
      <c r="D184" s="269" t="str">
        <f t="shared" si="309"/>
        <v>CONSTRUCON S.A.S.</v>
      </c>
      <c r="E184" s="579">
        <f>AQ172</f>
        <v>116446156</v>
      </c>
      <c r="F184" s="185" t="str">
        <f>IFERROR(AP175," ")</f>
        <v>OK</v>
      </c>
      <c r="G184" s="197" t="str">
        <f t="shared" si="310"/>
        <v>H</v>
      </c>
    </row>
    <row r="185" spans="3:125" ht="20.100000000000001" customHeight="1">
      <c r="C185" s="184">
        <v>5</v>
      </c>
      <c r="D185" s="269" t="str">
        <f t="shared" si="309"/>
        <v>ARATTI S.A.S</v>
      </c>
      <c r="E185" s="579">
        <f>AZ172</f>
        <v>93589015</v>
      </c>
      <c r="F185" s="185" t="str">
        <f>IFERROR(AY175," ")</f>
        <v>OK</v>
      </c>
      <c r="G185" s="197" t="str">
        <f t="shared" si="310"/>
        <v>H</v>
      </c>
    </row>
    <row r="186" spans="3:125" ht="20.100000000000001" customHeight="1">
      <c r="C186" s="184">
        <v>6</v>
      </c>
      <c r="D186" s="269" t="str">
        <f t="shared" si="309"/>
        <v>VERTICES INGENIERIA S.A.S.</v>
      </c>
      <c r="E186" s="579">
        <f>BI172</f>
        <v>116521500</v>
      </c>
      <c r="F186" s="185" t="str">
        <f>IFERROR(BH175," ")</f>
        <v>OK</v>
      </c>
      <c r="G186" s="197" t="str">
        <f t="shared" si="310"/>
        <v>H</v>
      </c>
    </row>
    <row r="187" spans="3:125" ht="20.100000000000001" customHeight="1">
      <c r="C187" s="184">
        <v>7</v>
      </c>
      <c r="D187" s="269" t="str">
        <f t="shared" si="309"/>
        <v>URBANICO S.A.S</v>
      </c>
      <c r="E187" s="579">
        <f>BR172</f>
        <v>105662910</v>
      </c>
      <c r="F187" s="185" t="str">
        <f>IFERROR(BQ175," ")</f>
        <v>OK</v>
      </c>
      <c r="G187" s="197" t="str">
        <f t="shared" si="310"/>
        <v>H</v>
      </c>
    </row>
    <row r="188" spans="3:125" ht="20.100000000000001" customHeight="1">
      <c r="C188" s="184">
        <v>8</v>
      </c>
      <c r="D188" s="269" t="str">
        <f t="shared" si="309"/>
        <v>CONCIVE S.A.S</v>
      </c>
      <c r="E188" s="579">
        <f>CA172</f>
        <v>76009050</v>
      </c>
      <c r="F188" s="185" t="str">
        <f>IFERROR(BZ175," ")</f>
        <v>OK</v>
      </c>
      <c r="G188" s="197" t="str">
        <f t="shared" si="310"/>
        <v>H</v>
      </c>
    </row>
    <row r="189" spans="3:125" ht="20.100000000000001" customHeight="1">
      <c r="C189" s="184">
        <v>9</v>
      </c>
      <c r="D189" s="269" t="str">
        <f t="shared" si="309"/>
        <v>JORGE FERNANDO PRIETO MUÑOZ</v>
      </c>
      <c r="E189" s="579">
        <f>CJ172</f>
        <v>104899850</v>
      </c>
      <c r="F189" s="185" t="str">
        <f>IFERROR(CI175," ")</f>
        <v>OK</v>
      </c>
      <c r="G189" s="197" t="str">
        <f t="shared" si="310"/>
        <v>H</v>
      </c>
    </row>
    <row r="190" spans="3:125" ht="20.100000000000001" customHeight="1">
      <c r="C190" s="184">
        <v>10</v>
      </c>
      <c r="D190" s="269" t="str">
        <f t="shared" si="309"/>
        <v>JOSE DE LA CRUZ MIRA HENAO</v>
      </c>
      <c r="E190" s="579">
        <f>CS172</f>
        <v>106554130</v>
      </c>
      <c r="F190" s="185" t="str">
        <f>IFERROR(CR175," ")</f>
        <v>OK</v>
      </c>
      <c r="G190" s="197" t="str">
        <f t="shared" si="310"/>
        <v>H</v>
      </c>
    </row>
    <row r="191" spans="3:125" ht="20.100000000000001" customHeight="1">
      <c r="C191" s="184">
        <v>11</v>
      </c>
      <c r="D191" s="269" t="str">
        <f t="shared" si="309"/>
        <v>GUINCO S.A.S.</v>
      </c>
      <c r="E191" s="579">
        <f>DB172</f>
        <v>92825463</v>
      </c>
      <c r="F191" s="185" t="str">
        <f>IFERROR(DA175," ")</f>
        <v>OK</v>
      </c>
      <c r="G191" s="197" t="str">
        <f t="shared" si="310"/>
        <v>H</v>
      </c>
    </row>
    <row r="192" spans="3:125" ht="20.100000000000001" customHeight="1">
      <c r="C192" s="184">
        <v>12</v>
      </c>
      <c r="D192" s="269" t="str">
        <f t="shared" si="309"/>
        <v>ACEROS Y CONCRETOS S.A.S.</v>
      </c>
      <c r="E192" s="579">
        <f>DK172</f>
        <v>105070800</v>
      </c>
      <c r="F192" s="185" t="str">
        <f>IFERROR(DJ175," ")</f>
        <v>OK</v>
      </c>
      <c r="G192" s="197" t="str">
        <f t="shared" si="310"/>
        <v>H</v>
      </c>
    </row>
    <row r="193" spans="3:7" ht="20.100000000000001" customHeight="1">
      <c r="C193" s="184">
        <v>13</v>
      </c>
      <c r="D193" s="269" t="str">
        <f t="shared" si="309"/>
        <v>KA S.A.</v>
      </c>
      <c r="E193" s="579">
        <f>DT172</f>
        <v>53402554</v>
      </c>
      <c r="F193" s="185" t="str">
        <f>IFERROR(DS175," ")</f>
        <v>OK</v>
      </c>
      <c r="G193" s="197" t="str">
        <f t="shared" si="310"/>
        <v>H</v>
      </c>
    </row>
  </sheetData>
  <sheetProtection algorithmName="SHA-512" hashValue="wnYZL8C/jqTzGYlKj4fXSqO/70Eo6qrK9P0bLprN84HyD0PNtrTToOftMOjGpt0/u7fEBlKbkHwevORVgjOByg==" saltValue="ysQFIxqUO2TmzzZGDoTlgw==" spinCount="100000" sheet="1" objects="1" scenarios="1" selectLockedCells="1" selectUnlockedCells="1"/>
  <mergeCells count="163">
    <mergeCell ref="AU175:AX175"/>
    <mergeCell ref="AY175:AZ175"/>
    <mergeCell ref="BD175:BG175"/>
    <mergeCell ref="BH175:BI175"/>
    <mergeCell ref="BM175:BP175"/>
    <mergeCell ref="BQ175:BR175"/>
    <mergeCell ref="C180:E180"/>
    <mergeCell ref="O175:P175"/>
    <mergeCell ref="T175:W175"/>
    <mergeCell ref="X175:Y175"/>
    <mergeCell ref="AC175:AF175"/>
    <mergeCell ref="AG175:AH175"/>
    <mergeCell ref="AL175:AO175"/>
    <mergeCell ref="AP175:AQ175"/>
    <mergeCell ref="AV176:AZ177"/>
    <mergeCell ref="BD176:BD177"/>
    <mergeCell ref="BE176:BI177"/>
    <mergeCell ref="BM176:BM177"/>
    <mergeCell ref="BN176:BR177"/>
    <mergeCell ref="K175:N175"/>
    <mergeCell ref="CX176:DB177"/>
    <mergeCell ref="DF176:DF177"/>
    <mergeCell ref="DG176:DK177"/>
    <mergeCell ref="DO176:DO177"/>
    <mergeCell ref="DP176:DT177"/>
    <mergeCell ref="BW176:CA177"/>
    <mergeCell ref="CE176:CE177"/>
    <mergeCell ref="CF176:CJ177"/>
    <mergeCell ref="CN176:CN177"/>
    <mergeCell ref="CO176:CS177"/>
    <mergeCell ref="CW176:CW177"/>
    <mergeCell ref="BV176:BV177"/>
    <mergeCell ref="K176:K177"/>
    <mergeCell ref="L176:P177"/>
    <mergeCell ref="T176:T177"/>
    <mergeCell ref="U176:Y177"/>
    <mergeCell ref="AC176:AC177"/>
    <mergeCell ref="AD176:AH177"/>
    <mergeCell ref="AL176:AL177"/>
    <mergeCell ref="AM176:AQ177"/>
    <mergeCell ref="AU176:AU177"/>
    <mergeCell ref="DA175:DB175"/>
    <mergeCell ref="DF175:DI175"/>
    <mergeCell ref="DJ175:DK175"/>
    <mergeCell ref="DS175:DT175"/>
    <mergeCell ref="BZ175:CA175"/>
    <mergeCell ref="CE175:CH175"/>
    <mergeCell ref="CI175:CJ175"/>
    <mergeCell ref="CN175:CQ175"/>
    <mergeCell ref="BV175:BY175"/>
    <mergeCell ref="CR175:CS175"/>
    <mergeCell ref="CW175:CZ175"/>
    <mergeCell ref="DO175:DR175"/>
    <mergeCell ref="DO172:DR172"/>
    <mergeCell ref="CN172:CQ172"/>
    <mergeCell ref="CW172:CZ172"/>
    <mergeCell ref="DF172:DI172"/>
    <mergeCell ref="BM172:BP172"/>
    <mergeCell ref="BV172:BY172"/>
    <mergeCell ref="CE172:CH172"/>
    <mergeCell ref="AL172:AO172"/>
    <mergeCell ref="AU172:AX172"/>
    <mergeCell ref="BD172:BG172"/>
    <mergeCell ref="C172:F172"/>
    <mergeCell ref="K172:N172"/>
    <mergeCell ref="T172:W172"/>
    <mergeCell ref="AC172:AF172"/>
    <mergeCell ref="N7:P8"/>
    <mergeCell ref="V7:V8"/>
    <mergeCell ref="W7:Y8"/>
    <mergeCell ref="AE7:AE8"/>
    <mergeCell ref="AF7:AH8"/>
    <mergeCell ref="BF4:BI6"/>
    <mergeCell ref="BO4:BR6"/>
    <mergeCell ref="BM3:BM4"/>
    <mergeCell ref="BN3:BN4"/>
    <mergeCell ref="BO3:BR3"/>
    <mergeCell ref="BM5:BN8"/>
    <mergeCell ref="BO7:BO8"/>
    <mergeCell ref="BP7:BR8"/>
    <mergeCell ref="BD3:BD4"/>
    <mergeCell ref="BE3:BE4"/>
    <mergeCell ref="BF3:BI3"/>
    <mergeCell ref="BD5:BE8"/>
    <mergeCell ref="BF7:BF8"/>
    <mergeCell ref="BG7:BI8"/>
    <mergeCell ref="DO3:DO4"/>
    <mergeCell ref="DP3:DP4"/>
    <mergeCell ref="DQ3:DT3"/>
    <mergeCell ref="DQ4:DT6"/>
    <mergeCell ref="DO5:DP8"/>
    <mergeCell ref="DQ7:DQ8"/>
    <mergeCell ref="DR7:DT8"/>
    <mergeCell ref="DF3:DF4"/>
    <mergeCell ref="DG3:DG4"/>
    <mergeCell ref="DH3:DK3"/>
    <mergeCell ref="DH4:DK6"/>
    <mergeCell ref="DF5:DG8"/>
    <mergeCell ref="DH7:DH8"/>
    <mergeCell ref="DI7:DK8"/>
    <mergeCell ref="CW3:CW4"/>
    <mergeCell ref="CX3:CX4"/>
    <mergeCell ref="CY3:DB3"/>
    <mergeCell ref="CY4:DB6"/>
    <mergeCell ref="CW5:CX8"/>
    <mergeCell ref="CY7:CY8"/>
    <mergeCell ref="CZ7:DB8"/>
    <mergeCell ref="CN3:CN4"/>
    <mergeCell ref="CO3:CO4"/>
    <mergeCell ref="CP3:CS3"/>
    <mergeCell ref="CP4:CS6"/>
    <mergeCell ref="CN5:CO8"/>
    <mergeCell ref="CP7:CP8"/>
    <mergeCell ref="CQ7:CS8"/>
    <mergeCell ref="CE3:CE4"/>
    <mergeCell ref="CF3:CF4"/>
    <mergeCell ref="CG3:CJ3"/>
    <mergeCell ref="CG4:CJ6"/>
    <mergeCell ref="CE5:CF8"/>
    <mergeCell ref="CG7:CG8"/>
    <mergeCell ref="CH7:CJ8"/>
    <mergeCell ref="BV3:BV4"/>
    <mergeCell ref="BW3:BW4"/>
    <mergeCell ref="BX3:CA3"/>
    <mergeCell ref="BX4:CA6"/>
    <mergeCell ref="BV5:BW8"/>
    <mergeCell ref="BX7:BX8"/>
    <mergeCell ref="BY7:CA8"/>
    <mergeCell ref="AU5:AV8"/>
    <mergeCell ref="AW7:AW8"/>
    <mergeCell ref="AX7:AZ8"/>
    <mergeCell ref="AL3:AL4"/>
    <mergeCell ref="AM3:AM4"/>
    <mergeCell ref="AN3:AQ3"/>
    <mergeCell ref="AL5:AM8"/>
    <mergeCell ref="AO7:AQ8"/>
    <mergeCell ref="AC3:AC4"/>
    <mergeCell ref="AD3:AD4"/>
    <mergeCell ref="AE3:AH3"/>
    <mergeCell ref="AC5:AD8"/>
    <mergeCell ref="AN7:AN8"/>
    <mergeCell ref="AE4:AH6"/>
    <mergeCell ref="AN4:AQ6"/>
    <mergeCell ref="AW4:AZ6"/>
    <mergeCell ref="AU3:AU4"/>
    <mergeCell ref="AV3:AV4"/>
    <mergeCell ref="AW3:AZ3"/>
    <mergeCell ref="T3:T4"/>
    <mergeCell ref="U3:U4"/>
    <mergeCell ref="V3:Y3"/>
    <mergeCell ref="T5:U8"/>
    <mergeCell ref="C3:D8"/>
    <mergeCell ref="E3:H3"/>
    <mergeCell ref="K3:K4"/>
    <mergeCell ref="L3:L4"/>
    <mergeCell ref="M3:P3"/>
    <mergeCell ref="K5:L8"/>
    <mergeCell ref="E7:E8"/>
    <mergeCell ref="F7:H8"/>
    <mergeCell ref="M7:M8"/>
    <mergeCell ref="E4:H6"/>
    <mergeCell ref="M4:P6"/>
    <mergeCell ref="V4:Y6"/>
  </mergeCells>
  <conditionalFormatting sqref="O175">
    <cfRule type="cellIs" dxfId="32" priority="31" operator="equal">
      <formula>"OK"</formula>
    </cfRule>
    <cfRule type="cellIs" dxfId="31" priority="32" operator="equal">
      <formula>"NO HABILITADO"</formula>
    </cfRule>
  </conditionalFormatting>
  <conditionalFormatting sqref="X175">
    <cfRule type="cellIs" dxfId="30" priority="29" operator="equal">
      <formula>"OK"</formula>
    </cfRule>
    <cfRule type="cellIs" dxfId="29" priority="30" operator="equal">
      <formula>"NO HABILITADO"</formula>
    </cfRule>
  </conditionalFormatting>
  <conditionalFormatting sqref="AG175">
    <cfRule type="cellIs" dxfId="28" priority="27" operator="equal">
      <formula>"OK"</formula>
    </cfRule>
    <cfRule type="cellIs" dxfId="27" priority="28" operator="equal">
      <formula>"NO HABILITADO"</formula>
    </cfRule>
  </conditionalFormatting>
  <conditionalFormatting sqref="AP175">
    <cfRule type="cellIs" dxfId="26" priority="23" operator="equal">
      <formula>"OK"</formula>
    </cfRule>
    <cfRule type="cellIs" dxfId="25" priority="24" operator="equal">
      <formula>"NO HABILITADO"</formula>
    </cfRule>
  </conditionalFormatting>
  <conditionalFormatting sqref="AY175">
    <cfRule type="cellIs" dxfId="24" priority="21" operator="equal">
      <formula>"OK"</formula>
    </cfRule>
    <cfRule type="cellIs" dxfId="23" priority="22" operator="equal">
      <formula>"NO HABILITADO"</formula>
    </cfRule>
  </conditionalFormatting>
  <conditionalFormatting sqref="BH175">
    <cfRule type="cellIs" dxfId="22" priority="19" operator="equal">
      <formula>"OK"</formula>
    </cfRule>
    <cfRule type="cellIs" dxfId="21" priority="20" operator="equal">
      <formula>"NO HABILITADO"</formula>
    </cfRule>
  </conditionalFormatting>
  <conditionalFormatting sqref="BQ175">
    <cfRule type="cellIs" dxfId="20" priority="17" operator="equal">
      <formula>"OK"</formula>
    </cfRule>
    <cfRule type="cellIs" dxfId="19" priority="18" operator="equal">
      <formula>"NO HABILITADO"</formula>
    </cfRule>
  </conditionalFormatting>
  <conditionalFormatting sqref="BZ175">
    <cfRule type="cellIs" dxfId="18" priority="15" operator="equal">
      <formula>"OK"</formula>
    </cfRule>
    <cfRule type="cellIs" dxfId="17" priority="16" operator="equal">
      <formula>"NO HABILITADO"</formula>
    </cfRule>
  </conditionalFormatting>
  <conditionalFormatting sqref="CI175">
    <cfRule type="cellIs" dxfId="16" priority="13" operator="equal">
      <formula>"OK"</formula>
    </cfRule>
    <cfRule type="cellIs" dxfId="15" priority="14" operator="equal">
      <formula>"NO HABILITADO"</formula>
    </cfRule>
  </conditionalFormatting>
  <conditionalFormatting sqref="CR175">
    <cfRule type="cellIs" dxfId="14" priority="11" operator="equal">
      <formula>"OK"</formula>
    </cfRule>
    <cfRule type="cellIs" dxfId="13" priority="12" operator="equal">
      <formula>"NO HABILITADO"</formula>
    </cfRule>
  </conditionalFormatting>
  <conditionalFormatting sqref="DA175">
    <cfRule type="cellIs" dxfId="12" priority="9" operator="equal">
      <formula>"OK"</formula>
    </cfRule>
    <cfRule type="cellIs" dxfId="11" priority="10" operator="equal">
      <formula>"NO HABILITADO"</formula>
    </cfRule>
  </conditionalFormatting>
  <conditionalFormatting sqref="DJ175">
    <cfRule type="cellIs" dxfId="10" priority="7" operator="equal">
      <formula>"OK"</formula>
    </cfRule>
    <cfRule type="cellIs" dxfId="9" priority="8" operator="equal">
      <formula>"NO HABILITADO"</formula>
    </cfRule>
  </conditionalFormatting>
  <conditionalFormatting sqref="DS175">
    <cfRule type="cellIs" dxfId="8" priority="5" operator="equal">
      <formula>"OK"</formula>
    </cfRule>
    <cfRule type="cellIs" dxfId="7" priority="6" operator="equal">
      <formula>"NO HABILITADO"</formula>
    </cfRule>
  </conditionalFormatting>
  <conditionalFormatting sqref="G181:G193">
    <cfRule type="cellIs" dxfId="6" priority="3" operator="equal">
      <formula>"NH"</formula>
    </cfRule>
    <cfRule type="cellIs" dxfId="5" priority="4" operator="equal">
      <formula>"H"</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F s E A A B Q S w M E F A A C A A g A h 1 A I T w 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H U A h 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1 A I T 7 n k 1 S 9 T A Q A A x Q I A A B M A H A B G b 3 J t d W x h c y 9 T Z W N 0 a W 9 u M S 5 t I K I Y A C i g F A A A A A A A A A A A A A A A A A A A A A A A A A A A A I W Q U W v C M B h F 3 w v 9 D x / d i 0 I V 6 + b U i Q + l Z l A m t m u r Y 1 O R 2 G Y z L E 2 k S U E R / / s q 3 Q a D y P I S O M l N v n M l S R U V H O J 6 d 0 a m Y R p y h w u S w Y 0 V F k S W + 5 J I J c A T X A p G M 5 w J C 8 b A i D I N q F Z Q 0 A / C K 4 I O K W H t F 1 F 8 b o X 4 b D x S R t p V S B G u Z M N C D y u n v w m j 4 B V 5 S R D D B I E / S 1 C 0 Q L M k i H x 3 V R 1 5 K A 4 2 C 7 f V 6 Q 1 a 3 Y 4 z v L B w j u L E j V d d e B d F X j J c U A E k F V z k N B U w n f s x e G 4 0 r Z 4 M 3 S h y Y Y G m b v w 8 R 2 / t A 5 M H q 2 k D L x m z Q R U l a d r 1 z F f N N v G O E H X x q 7 V O S 1 + R f H y 1 C P u J 8 m x s 1 a n 1 e T n B C q 9 / P 0 n o X k C K 8 y 3 9 L i 3 B 2 6 q U p M B c X m w 8 w c q c J 8 c 9 k Y 3 / R r J P J 6 u + 7 1 i V T J U B z I 9 n G 3 5 w V 4 9 v 9 f h O j 3 t 6 f K / H f T 0 e 6 P F Q j 5 3 O F f 7 H 8 9 w 0 D c r 1 x Y 6 + A F B L A Q I t A B Q A A g A I A I d Q C E 8 B Q r P 9 p g A A A P k A A A A S A A A A A A A A A A A A A A A A A A A A A A B D b 2 5 m a W c v U G F j a 2 F n Z S 5 4 b W x Q S w E C L Q A U A A I A C A C H U A h P D 8 r p q 6 Q A A A D p A A A A E w A A A A A A A A A A A A A A A A D y A A A A W 0 N v b n R l b n R f V H l w Z X N d L n h t b F B L A Q I t A B Q A A g A I A I d Q C E + 5 5 N U v U w E A A M U C A A A T A A A A A A A A A A A A A A A A A O M B A A B G b 3 J t d W x h c y 9 T Z W N 0 a W 9 u M S 5 t U E s F B g A A A A A D A A M A w g A A A I M D 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i U P A A A A A A A A A w 8 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Q c m V z d X B 1 Z X N 0 b y U y M E N v b n N v b G l k Y W R v P C 9 J d G V t U G F 0 a D 4 8 L 0 l 0 Z W 1 M b 2 N h d G l v b j 4 8 U 3 R h Y m x l R W 5 0 c m l l c z 4 8 R W 5 0 c n k g V H l w Z T 0 i S X N Q c m l 2 Y X R l I i B W Y W x 1 Z T 0 i b D A i I C 8 + P E V u d H J 5 I F R 5 c G U 9 I k Z p b G x F b m F i b G V k I i B W Y W x 1 Z T 0 i b D A i I C 8 + P E V u d H J 5 I F R 5 c G U 9 I k Z p b G x U b 0 R h d G F N b 2 R l b E V u Y W J s Z W Q i I F Z h b H V l P S J s M C I g L z 4 8 R W 5 0 c n k g V H l w Z T 0 i R m l s b F N 0 Y X R 1 c y I g V m F s d W U 9 I n N D b 2 1 w b G V 0 Z S I g L z 4 8 R W 5 0 c n k g V H l w Z T 0 i R m l s b E N v d W 5 0 I i B W Y W x 1 Z T 0 i b D I 4 N y I g L z 4 8 R W 5 0 c n k g V H l w Z T 0 i R m l s b E V y c m 9 y Q 2 9 1 b n Q i I F Z h b H V l P S J s M S I g L z 4 8 R W 5 0 c n k g V H l w Z T 0 i R m l s b E N v b H V t b l R 5 c G V z I i B W Y W x 1 Z T 0 i c 0 F B Q U F B Q U F B Q U F B Q U F B Q 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t d I i A v P j x F b n R y e S B U e X B l P S J G a W x s R X J y b 3 J D b 2 R l I i B W Y W x 1 Z T 0 i c 1 V u a 2 5 v d 2 4 i I C 8 + P E V u d H J 5 I F R 5 c G U 9 I k Z p b G x M Y X N 0 V X B k Y X R l Z C I g V m F s d W U 9 I m Q y M D E 5 L T A 4 L T A 2 V D E 2 O j M y O j A 3 L j I 2 O D Q 3 O D l a I i A v P j x F b n R y e S B U e X B l P S J G a W x s Z W R D b 2 1 w b G V 0 Z V J l c 3 V s d F R v V 2 9 y a 3 N o Z W V 0 I i B W Y W x 1 Z T 0 i b D E i I C 8 + P E V u d H J 5 I F R 5 c G U 9 I k F k Z G V k V G 9 E Y X R h T W 9 k Z W w i I F Z h b H V l P S J s M C I g L z 4 8 R W 5 0 c n k g V H l w Z T 0 i U m V j b 3 Z l c n l U Y X J n Z X R T a G V l d C I g V m F s d W U 9 I n N I b 2 p h M S I g L z 4 8 R W 5 0 c n k g V H l w Z T 0 i U m V j b 3 Z l c n l U Y X J n Z X R D b 2 x 1 b W 4 i I F Z h b H V l P S J s M S I g L z 4 8 R W 5 0 c n k g V H l w Z T 0 i U m V j b 3 Z l c n l U Y X J n Z X R S b 3 c i I F Z h b H V l P S J s M S I g L z 4 8 R W 5 0 c n k g V H l w Z T 0 i T m F t Z V V w Z G F 0 Z W R B Z n R l c k Z p b G w i I F Z h b H V l P S J s M C I g L z 4 8 R W 5 0 c n k g V H l w Z T 0 i U m V s Y X R p b 2 5 z a G l w S W 5 m b 0 N v b n R h a W 5 l c i I g V m F s d W U 9 I n N 7 J n F 1 b 3 Q 7 Y 2 9 s d W 1 u Q 2 9 1 b n Q m c X V v d D s 6 M T E s J n F 1 b 3 Q 7 a 2 V 5 Q 2 9 s d W 1 u T m F t Z X M m c X V v d D s 6 W 1 0 s J n F 1 b 3 Q 7 c X V l c n l S Z W x h d G l v b n N o a X B z J n F 1 b 3 Q 7 O l t d L C Z x d W 9 0 O 2 N v b H V t b k l k Z W 5 0 a X R p Z X M m c X V v d D s 6 W y Z x d W 9 0 O 1 N l Y 3 R p b 2 4 x L 1 B y Z X N 1 c H V l c 3 R v I E N v b n N v b G l k Y W R v L 1 R p c G 8 g Y 2 F t Y m l h Z G 8 u e 0 N v b H V t b j E s M H 0 m c X V v d D s s J n F 1 b 3 Q 7 U 2 V j d G l v b j E v U H J l c 3 V w d W V z d G 8 g Q 2 9 u c 2 9 s a W R h Z G 8 v V G l w b y B j Y W 1 i a W F k b y 5 7 Q 2 9 s d W 1 u M i w x f S Z x d W 9 0 O y w m c X V v d D t T Z W N 0 a W 9 u M S 9 Q c m V z d X B 1 Z X N 0 b y B D b 2 5 z b 2 x p Z G F k b y 9 U a X B v I G N h b W J p Y W R v L n t D b 2 x 1 b W 4 z L D J 9 J n F 1 b 3 Q 7 L C Z x d W 9 0 O 1 N l Y 3 R p b 2 4 x L 1 B y Z X N 1 c H V l c 3 R v I E N v b n N v b G l k Y W R v L 1 R p c G 8 g Y 2 F t Y m l h Z G 8 u e 0 N v b H V t b j Q s M 3 0 m c X V v d D s s J n F 1 b 3 Q 7 U 2 V j d G l v b j E v U H J l c 3 V w d W V z d G 8 g Q 2 9 u c 2 9 s a W R h Z G 8 v V G l w b y B j Y W 1 i a W F k b y 5 7 Q 2 9 s d W 1 u N S w 0 f S Z x d W 9 0 O y w m c X V v d D t T Z W N 0 a W 9 u M S 9 Q c m V z d X B 1 Z X N 0 b y B D b 2 5 z b 2 x p Z G F k b y 9 U a X B v I G N h b W J p Y W R v L n t D b 2 x 1 b W 4 2 L D V 9 J n F 1 b 3 Q 7 L C Z x d W 9 0 O 1 N l Y 3 R p b 2 4 x L 1 B y Z X N 1 c H V l c 3 R v I E N v b n N v b G l k Y W R v L 1 R p c G 8 g Y 2 F t Y m l h Z G 8 u e 0 N v b H V t b j c s N n 0 m c X V v d D s s J n F 1 b 3 Q 7 U 2 V j d G l v b j E v U H J l c 3 V w d W V z d G 8 g Q 2 9 u c 2 9 s a W R h Z G 8 v V G l w b y B j Y W 1 i a W F k b y 5 7 Q 2 9 s d W 1 u O C w 3 f S Z x d W 9 0 O y w m c X V v d D t T Z W N 0 a W 9 u M S 9 Q c m V z d X B 1 Z X N 0 b y B D b 2 5 z b 2 x p Z G F k b y 9 U a X B v I G N h b W J p Y W R v L n t D b 2 x 1 b W 4 5 L D h 9 J n F 1 b 3 Q 7 L C Z x d W 9 0 O 1 N l Y 3 R p b 2 4 x L 1 B y Z X N 1 c H V l c 3 R v I E N v b n N v b G l k Y W R v L 1 R p c G 8 g Y 2 F t Y m l h Z G 8 u e 0 N v b H V t b j E w L D l 9 J n F 1 b 3 Q 7 L C Z x d W 9 0 O 1 N l Y 3 R p b 2 4 x L 1 B y Z X N 1 c H V l c 3 R v I E N v b n N v b G l k Y W R v L 1 R p c G 8 g Y 2 F t Y m l h Z G 8 u e 0 N v b H V t b j E x L D E w f S Z x d W 9 0 O 1 0 s J n F 1 b 3 Q 7 Q 2 9 s d W 1 u Q 2 9 1 b n Q m c X V v d D s 6 M T E s J n F 1 b 3 Q 7 S 2 V 5 Q 2 9 s d W 1 u T m F t Z X M m c X V v d D s 6 W 1 0 s J n F 1 b 3 Q 7 Q 2 9 s d W 1 u S W R l b n R p d G l l c y Z x d W 9 0 O z p b J n F 1 b 3 Q 7 U 2 V j d G l v b j E v U H J l c 3 V w d W V z d G 8 g Q 2 9 u c 2 9 s a W R h Z G 8 v V G l w b y B j Y W 1 i a W F k b y 5 7 Q 2 9 s d W 1 u M S w w f S Z x d W 9 0 O y w m c X V v d D t T Z W N 0 a W 9 u M S 9 Q c m V z d X B 1 Z X N 0 b y B D b 2 5 z b 2 x p Z G F k b y 9 U a X B v I G N h b W J p Y W R v L n t D b 2 x 1 b W 4 y L D F 9 J n F 1 b 3 Q 7 L C Z x d W 9 0 O 1 N l Y 3 R p b 2 4 x L 1 B y Z X N 1 c H V l c 3 R v I E N v b n N v b G l k Y W R v L 1 R p c G 8 g Y 2 F t Y m l h Z G 8 u e 0 N v b H V t b j M s M n 0 m c X V v d D s s J n F 1 b 3 Q 7 U 2 V j d G l v b j E v U H J l c 3 V w d W V z d G 8 g Q 2 9 u c 2 9 s a W R h Z G 8 v V G l w b y B j Y W 1 i a W F k b y 5 7 Q 2 9 s d W 1 u N C w z f S Z x d W 9 0 O y w m c X V v d D t T Z W N 0 a W 9 u M S 9 Q c m V z d X B 1 Z X N 0 b y B D b 2 5 z b 2 x p Z G F k b y 9 U a X B v I G N h b W J p Y W R v L n t D b 2 x 1 b W 4 1 L D R 9 J n F 1 b 3 Q 7 L C Z x d W 9 0 O 1 N l Y 3 R p b 2 4 x L 1 B y Z X N 1 c H V l c 3 R v I E N v b n N v b G l k Y W R v L 1 R p c G 8 g Y 2 F t Y m l h Z G 8 u e 0 N v b H V t b j Y s N X 0 m c X V v d D s s J n F 1 b 3 Q 7 U 2 V j d G l v b j E v U H J l c 3 V w d W V z d G 8 g Q 2 9 u c 2 9 s a W R h Z G 8 v V G l w b y B j Y W 1 i a W F k b y 5 7 Q 2 9 s d W 1 u N y w 2 f S Z x d W 9 0 O y w m c X V v d D t T Z W N 0 a W 9 u M S 9 Q c m V z d X B 1 Z X N 0 b y B D b 2 5 z b 2 x p Z G F k b y 9 U a X B v I G N h b W J p Y W R v L n t D b 2 x 1 b W 4 4 L D d 9 J n F 1 b 3 Q 7 L C Z x d W 9 0 O 1 N l Y 3 R p b 2 4 x L 1 B y Z X N 1 c H V l c 3 R v I E N v b n N v b G l k Y W R v L 1 R p c G 8 g Y 2 F t Y m l h Z G 8 u e 0 N v b H V t b j k s O H 0 m c X V v d D s s J n F 1 b 3 Q 7 U 2 V j d G l v b j E v U H J l c 3 V w d W V z d G 8 g Q 2 9 u c 2 9 s a W R h Z G 8 v V G l w b y B j Y W 1 i a W F k b y 5 7 Q 2 9 s d W 1 u M T A s O X 0 m c X V v d D s s J n F 1 b 3 Q 7 U 2 V j d G l v b j E v U H J l c 3 V w d W V z d G 8 g Q 2 9 u c 2 9 s a W R h Z G 8 v V G l w b y B j Y W 1 i a W F k b y 5 7 Q 2 9 s d W 1 u M T E s M T B 9 J n F 1 b 3 Q 7 X S w m c X V v d D t S Z W x h d G l v b n N o a X B J b m Z v J n F 1 b 3 Q 7 O l t d f S I g L z 4 8 R W 5 0 c n k g V H l w Z T 0 i Q n V m Z m V y T m V 4 d F J l Z n J l c 2 g i I F Z h b H V l P S J s M S I g L z 4 8 L 1 N 0 Y W J s Z U V u d H J p Z X M + P C 9 J d G V t P j x J d G V t P j x J d G V t T G 9 j Y X R p b 2 4 + P E l 0 Z W 1 U e X B l P k Z v c m 1 1 b G E 8 L 0 l 0 Z W 1 U e X B l P j x J d G V t U G F 0 a D 5 T Z W N 0 a W 9 u M S 9 Q c m V z d X B 1 Z X N 0 b y U y M E N v b n N v b G l k Y W R v L 0 9 y a W d l b j w v S X R l b V B h d G g + P C 9 J d G V t T G 9 j Y X R p b 2 4 + P F N 0 Y W J s Z U V u d H J p Z X M g L z 4 8 L 0 l 0 Z W 0 + P E l 0 Z W 0 + P E l 0 Z W 1 M b 2 N h d G l v b j 4 8 S X R l b V R 5 c G U + R m 9 y b X V s Y T w v S X R l b V R 5 c G U + P E l 0 Z W 1 Q Y X R o P l N l Y 3 R p b 2 4 x L 1 B y Z X N 1 c H V l c 3 R v J T I w Q 2 9 u c 2 9 s a W R h Z G 8 v U H J l c 3 V w d W V z d G 8 l M j B D b 2 5 z b 2 x p Z G F k b 1 9 T a G V l d D w v S X R l b V B h d G g + P C 9 J d G V t T G 9 j Y X R p b 2 4 + P F N 0 Y W J s Z U V u d H J p Z X M g L z 4 8 L 0 l 0 Z W 0 + P E l 0 Z W 0 + P E l 0 Z W 1 M b 2 N h d G l v b j 4 8 S X R l b V R 5 c G U + R m 9 y b X V s Y T w v S X R l b V R 5 c G U + P E l 0 Z W 1 Q Y X R o P l N l Y 3 R p b 2 4 x L 1 B y Z X N 1 c H V l c 3 R v J T I w Q 2 9 u c 2 9 s a W R h Z G 8 v V G l w b y U y M G N h b W J p Y W R v P C 9 J d G V t U G F 0 a D 4 8 L 0 l 0 Z W 1 M b 2 N h d G l v b j 4 8 U 3 R h Y m x l R W 5 0 c m l l c y A v P j w v S X R l b T 4 8 L 0 l 0 Z W 1 z P j w v T G 9 j Y W x Q Y W N r Y W d l T W V 0 Y W R h d G F G a W x l P h Y A A A B Q S w U G A A A A A A A A A A A A A A A A A A A A A A A A 2 g A A A A E A A A D Q j J 3 f A R X R E Y x 6 A M B P w p f r A Q A A A H Z z s G u 6 V k B P s l i 6 E L w s y c A A A A A A A g A A A A A A A 2 Y A A M A A A A A Q A A A A f X l 3 N S S r h 4 s a 0 Z Z 3 a P o L q g A A A A A E g A A A o A A A A B A A A A A S J a c 4 n n t e m 9 s P H 6 f e b p L Z U A A A A P k l 5 D y G r M + g K 6 B 0 C q p F N m v r w 1 c 6 V k I h Z p F V a E o r r S a P O 0 9 j / + j 5 p p P W 6 o n z W e C e I a n f l / w 7 d C H k C a A D L E I V C R g b W M K 9 v h S f 1 / Q u M O A y D d s g F A A A A A g Q y 3 A f m Q + D s h J u 8 L 2 / c L V r S u 4 g < / D a t a M a s h u p > 
</file>

<file path=customXml/itemProps1.xml><?xml version="1.0" encoding="utf-8"?>
<ds:datastoreItem xmlns:ds="http://schemas.openxmlformats.org/officeDocument/2006/customXml" ds:itemID="{BA6BBEB9-0E05-47E9-8E22-A088289FC7A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25</vt:i4>
      </vt:variant>
    </vt:vector>
  </HeadingPairs>
  <TitlesOfParts>
    <vt:vector size="37" baseType="lpstr">
      <vt:lpstr>1_ENTREGA</vt:lpstr>
      <vt:lpstr>2_APERTURA DE SOBRES</vt:lpstr>
      <vt:lpstr>5,1. REQUISITOS JURÍDICOS</vt:lpstr>
      <vt:lpstr>5.2.1 EXPERIENCIA GRAL</vt:lpstr>
      <vt:lpstr>5.3 CAP FINANCIERA</vt:lpstr>
      <vt:lpstr>5.4 REQUISITOS COMERCIALES</vt:lpstr>
      <vt:lpstr>PRESUPUESTOS</vt:lpstr>
      <vt:lpstr>AU</vt:lpstr>
      <vt:lpstr>VALORES UNITARIOS</vt:lpstr>
      <vt:lpstr>RESUMEN</vt:lpstr>
      <vt:lpstr>Cálculo Pt2</vt:lpstr>
      <vt:lpstr>10. EVALUACIÓN</vt:lpstr>
      <vt:lpstr>A_U</vt:lpstr>
      <vt:lpstr>'1_ENTREGA'!Área_de_impresión</vt:lpstr>
      <vt:lpstr>'2_APERTURA DE SOBRES'!Área_de_impresión</vt:lpstr>
      <vt:lpstr>C_FINANCIERA</vt:lpstr>
      <vt:lpstr>COSTO_D</vt:lpstr>
      <vt:lpstr>ESTATUS</vt:lpstr>
      <vt:lpstr>EXPERIENCIA</vt:lpstr>
      <vt:lpstr>ITEMS_REPRE</vt:lpstr>
      <vt:lpstr>OFERENTE_1</vt:lpstr>
      <vt:lpstr>OFERENTE_10</vt:lpstr>
      <vt:lpstr>OFERENTE_11</vt:lpstr>
      <vt:lpstr>OFERENTE_12</vt:lpstr>
      <vt:lpstr>OFERENTE_13</vt:lpstr>
      <vt:lpstr>OFERENTE_2</vt:lpstr>
      <vt:lpstr>OFERENTE_3</vt:lpstr>
      <vt:lpstr>OFERENTE_4</vt:lpstr>
      <vt:lpstr>OFERENTE_5</vt:lpstr>
      <vt:lpstr>OFERENTE_6</vt:lpstr>
      <vt:lpstr>OFERENTE_7</vt:lpstr>
      <vt:lpstr>OFERENTE_8</vt:lpstr>
      <vt:lpstr>OFERENTE_9</vt:lpstr>
      <vt:lpstr>OFERENTES</vt:lpstr>
      <vt:lpstr>R_COMERCIALES</vt:lpstr>
      <vt:lpstr>UNITARIOS</vt:lpstr>
      <vt:lpstr>V_PRESUPUESTO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pcc</dc:creator>
  <cp:lastModifiedBy>Usuario</cp:lastModifiedBy>
  <cp:lastPrinted>2019-07-29T23:52:42Z</cp:lastPrinted>
  <dcterms:created xsi:type="dcterms:W3CDTF">2013-08-04T21:27:49Z</dcterms:created>
  <dcterms:modified xsi:type="dcterms:W3CDTF">2019-08-14T18:38:30Z</dcterms:modified>
</cp:coreProperties>
</file>